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45" yWindow="645" windowWidth="9990" windowHeight="7725" tabRatio="560" activeTab="0"/>
  </bookViews>
  <sheets>
    <sheet name="MENU" sheetId="1" r:id="rId1"/>
    <sheet name="Updated Assets and Charges" sheetId="2" state="hidden" r:id="rId2"/>
    <sheet name="Version Control" sheetId="3" state="hidden" r:id="rId3"/>
    <sheet name="TCF, SSM, RPI &amp; Depreciation" sheetId="4" state="hidden" r:id="rId4"/>
    <sheet name="Onshore Entry Fees" sheetId="5" state="hidden" r:id="rId5"/>
    <sheet name="Offshore Entry Fees" sheetId="6" state="hidden" r:id="rId6"/>
    <sheet name="Exit Fees" sheetId="7" state="hidden" r:id="rId7"/>
  </sheets>
  <definedNames>
    <definedName name="_xlfn.IFERROR" hidden="1">#NAME?</definedName>
    <definedName name="_xlfn.SUMIFS" hidden="1">#NAME?</definedName>
    <definedName name="Age_2">'Updated Assets and Charges'!$B$9:$B$37</definedName>
    <definedName name="AssetType_2">'Updated Assets and Charges'!$F:$F</definedName>
    <definedName name="Base" localSheetId="6">'Exit Fees'!#REF!</definedName>
    <definedName name="Base" localSheetId="5">'Offshore Entry Fees'!#REF!</definedName>
    <definedName name="Base">'Onshore Entry Fees'!$D$9</definedName>
    <definedName name="ChargeGAV_2">'Updated Assets and Charges'!$I$9:$I$37</definedName>
    <definedName name="DepPeriod_2">'Updated Assets and Charges'!$D:$D</definedName>
    <definedName name="Fee" localSheetId="6">'Exit Fees'!#REF!</definedName>
    <definedName name="Fee" localSheetId="5">'Offshore Entry Fees'!#REF!</definedName>
    <definedName name="Fee">'Onshore Entry Fees'!$D$13</definedName>
    <definedName name="feenovat" localSheetId="6">'Exit Fees'!#REF!</definedName>
    <definedName name="feenovat" localSheetId="5">'Offshore Entry Fees'!#REF!</definedName>
    <definedName name="feenovat">'Onshore Entry Fees'!$D$17</definedName>
    <definedName name="feenovat2" localSheetId="6">'Exit Fees'!#REF!</definedName>
    <definedName name="feenovat2" localSheetId="5">'Offshore Entry Fees'!$D$15</definedName>
    <definedName name="feenovat2">'Onshore Entry Fees'!$I$17</definedName>
    <definedName name="fees" localSheetId="6">'Exit Fees'!$B$5:$D$11</definedName>
    <definedName name="fees" localSheetId="5">'Offshore Entry Fees'!$B$24:$D$29</definedName>
    <definedName name="InitialiseArea_2">'Updated Assets and Charges'!$A$9:$J$19</definedName>
    <definedName name="InitialiseArea_3">'Updated Assets and Charges'!$H$9:$I$19</definedName>
    <definedName name="InitialiseArea_5">'Updated Assets and Charges'!$J$9:$J$19</definedName>
    <definedName name="IntialiseArea_4">'Updated Assets and Charges'!$D$9:$F$19</definedName>
    <definedName name="MEA_2">'Updated Assets and Charges'!$E$3</definedName>
    <definedName name="MW" localSheetId="6">'Exit Fees'!#REF!</definedName>
    <definedName name="MW" localSheetId="5">'Offshore Entry Fees'!#REF!</definedName>
    <definedName name="MW">'Onshore Entry Fees'!$D$8</definedName>
    <definedName name="NAV_2">'Updated Assets and Charges'!$K:$K</definedName>
    <definedName name="offshoreapplicationfee" localSheetId="6">'Exit Fees'!#REF!</definedName>
    <definedName name="offshoreapplicationfee">'Offshore Entry Fees'!$D$11</definedName>
    <definedName name="offshoreentryfee" localSheetId="6">'Exit Fees'!#REF!</definedName>
    <definedName name="offshoreentryfee">'Offshore Entry Fees'!$D$12</definedName>
    <definedName name="offshoresite" localSheetId="6">'Exit Fees'!#REF!</definedName>
    <definedName name="offshoresite" localSheetId="5">'Offshore Entry Fees'!$D$9</definedName>
    <definedName name="offshoresite">'Onshore Entry Fees'!$I$9</definedName>
    <definedName name="OffshoreTypeFee" localSheetId="6">'Exit Fees'!#REF!</definedName>
    <definedName name="OffshoreTypeFee">'Offshore Entry Fees'!$C$11</definedName>
    <definedName name="onshorefee" localSheetId="6">'Exit Fees'!#REF!</definedName>
    <definedName name="onshorefee" localSheetId="5">'Offshore Entry Fees'!#REF!</definedName>
    <definedName name="onshorefee">'Onshore Entry Fees'!$D$14</definedName>
    <definedName name="onshorezone">'Onshore Entry Fees'!$D$7</definedName>
    <definedName name="Part2b_SSM">'Updated Assets and Charges'!#REF!</definedName>
    <definedName name="Part2b_Total">'Updated Assets and Charges'!#REF!</definedName>
    <definedName name="Part2b_TRC">'Updated Assets and Charges'!#REF!</definedName>
    <definedName name="Part3b_SSM">'Updated Assets and Charges'!#REF!</definedName>
    <definedName name="Part3b_Total">'Updated Assets and Charges'!#REF!</definedName>
    <definedName name="Part3b_TRC">'Updated Assets and Charges'!#REF!</definedName>
    <definedName name="platform" localSheetId="6">'Exit Fees'!#REF!</definedName>
    <definedName name="platform" localSheetId="5">'Offshore Entry Fees'!$D$10</definedName>
    <definedName name="platform">'Onshore Entry Fees'!$I$10</definedName>
    <definedName name="Rate" localSheetId="6">'Exit Fees'!#REF!</definedName>
    <definedName name="Rate" localSheetId="5">'Offshore Entry Fees'!#REF!</definedName>
    <definedName name="Rate">'Onshore Entry Fees'!$D$11</definedName>
    <definedName name="RPI_2">'Updated Assets and Charges'!$E$4</definedName>
    <definedName name="RPIF">'TCF, SSM, RPI &amp; Depreciation'!$F$15:$AB$66</definedName>
    <definedName name="RPIGAV_2">'Updated Assets and Charges'!$I:$I</definedName>
    <definedName name="SSM_2">'Updated Assets and Charges'!$G$3</definedName>
    <definedName name="TRC_2">'Updated Assets and Charges'!$G$4</definedName>
    <definedName name="TypeFee" localSheetId="6">'Exit Fees'!#REF!</definedName>
    <definedName name="TypeFee" localSheetId="5">'Offshore Entry Fees'!#REF!</definedName>
    <definedName name="TypeFee">'Onshore Entry Fees'!$C$13</definedName>
    <definedName name="Year_2">'Updated Assets and Charges'!$A$7</definedName>
    <definedName name="YearList">'Updated Assets and Charges'!#REF!</definedName>
    <definedName name="zone" localSheetId="6">'Exit Fees'!#REF!</definedName>
    <definedName name="zone" localSheetId="5">'Offshore Entry Fees'!#REF!</definedName>
    <definedName name="zoneabase1" localSheetId="6">'Exit Fees'!#REF!</definedName>
    <definedName name="zoneabase1" localSheetId="5">'Offshore Entry Fees'!#REF!</definedName>
    <definedName name="zoneabase1">'Onshore Entry Fees'!$I$30</definedName>
    <definedName name="zoneabase2" localSheetId="6">'Exit Fees'!#REF!</definedName>
    <definedName name="zoneabase2" localSheetId="5">'Offshore Entry Fees'!#REF!</definedName>
    <definedName name="zoneabase2">'Onshore Entry Fees'!$I$31</definedName>
    <definedName name="zoneabase3" localSheetId="6">'Exit Fees'!#REF!</definedName>
    <definedName name="zoneabase3" localSheetId="5">'Offshore Entry Fees'!#REF!</definedName>
    <definedName name="zoneabase3">'Onshore Entry Fees'!$I$32</definedName>
    <definedName name="zonearate1" localSheetId="6">'Exit Fees'!#REF!</definedName>
    <definedName name="zonearate1" localSheetId="5">'Offshore Entry Fees'!#REF!</definedName>
    <definedName name="zonearate1">'Onshore Entry Fees'!$J$30</definedName>
    <definedName name="zonearate2" localSheetId="6">'Exit Fees'!#REF!</definedName>
    <definedName name="zonearate2" localSheetId="5">'Offshore Entry Fees'!#REF!</definedName>
    <definedName name="zonearate2">'Onshore Entry Fees'!$J$31</definedName>
    <definedName name="zonearate3" localSheetId="6">'Exit Fees'!#REF!</definedName>
    <definedName name="zonearate3" localSheetId="5">'Offshore Entry Fees'!#REF!</definedName>
    <definedName name="zonearate3">'Onshore Entry Fees'!$J$32</definedName>
    <definedName name="zonebbase1" localSheetId="6">'Exit Fees'!#REF!</definedName>
    <definedName name="zonebbase1" localSheetId="5">'Offshore Entry Fees'!#REF!</definedName>
    <definedName name="zonebbase1">'Onshore Entry Fees'!$I$27</definedName>
    <definedName name="zonebbase2" localSheetId="6">'Exit Fees'!#REF!</definedName>
    <definedName name="zonebbase2" localSheetId="5">'Offshore Entry Fees'!#REF!</definedName>
    <definedName name="zonebbase2">'Onshore Entry Fees'!$I$28</definedName>
    <definedName name="zonebbase3" localSheetId="6">'Exit Fees'!#REF!</definedName>
    <definedName name="zonebbase3" localSheetId="5">'Offshore Entry Fees'!#REF!</definedName>
    <definedName name="zonebbase3">'Onshore Entry Fees'!$I$29</definedName>
    <definedName name="zonebrate1" localSheetId="6">'Exit Fees'!#REF!</definedName>
    <definedName name="zonebrate1" localSheetId="5">'Offshore Entry Fees'!#REF!</definedName>
    <definedName name="zonebrate1">'Onshore Entry Fees'!$J$27</definedName>
    <definedName name="zonebrate2" localSheetId="6">'Exit Fees'!#REF!</definedName>
    <definedName name="zonebrate2" localSheetId="5">'Offshore Entry Fees'!#REF!</definedName>
    <definedName name="zonebrate2">'Onshore Entry Fees'!$J$28</definedName>
    <definedName name="zonebrate3" localSheetId="6">'Exit Fees'!#REF!</definedName>
    <definedName name="zonebrate3" localSheetId="5">'Offshore Entry Fees'!#REF!</definedName>
    <definedName name="zonebrate3">'Onshore Entry Fees'!$J$29</definedName>
    <definedName name="zonecbase1" localSheetId="6">'Exit Fees'!#REF!</definedName>
    <definedName name="zonecbase1" localSheetId="5">'Offshore Entry Fees'!#REF!</definedName>
    <definedName name="zonecbase1">'Onshore Entry Fees'!$I$24</definedName>
    <definedName name="zonecbase2" localSheetId="6">'Exit Fees'!#REF!</definedName>
    <definedName name="zonecbase2" localSheetId="5">'Offshore Entry Fees'!#REF!</definedName>
    <definedName name="zonecbase2">'Onshore Entry Fees'!$I$25</definedName>
    <definedName name="zonecbase3" localSheetId="6">'Exit Fees'!#REF!</definedName>
    <definedName name="zonecbase3" localSheetId="5">'Offshore Entry Fees'!#REF!</definedName>
    <definedName name="zonecbase3">'Onshore Entry Fees'!$I$26</definedName>
    <definedName name="zonecrate1" localSheetId="6">'Exit Fees'!#REF!</definedName>
    <definedName name="zonecrate1" localSheetId="5">'Offshore Entry Fees'!#REF!</definedName>
    <definedName name="zonecrate1">'Onshore Entry Fees'!$J$24</definedName>
    <definedName name="zonecrate2" localSheetId="6">'Exit Fees'!#REF!</definedName>
    <definedName name="zonecrate2" localSheetId="5">'Offshore Entry Fees'!#REF!</definedName>
    <definedName name="zonecrate2">'Onshore Entry Fees'!$J$25</definedName>
    <definedName name="zonecrate3" localSheetId="6">'Exit Fees'!#REF!</definedName>
    <definedName name="zonecrate3" localSheetId="5">'Offshore Entry Fees'!#REF!</definedName>
    <definedName name="zonecrate3">'Onshore Entry Fees'!$J$26</definedName>
    <definedName name="zonefee" localSheetId="6">'Exit Fees'!#REF!</definedName>
    <definedName name="zonefee" localSheetId="5">'Offshore Entry Fees'!#REF!</definedName>
    <definedName name="zoneoffshore" localSheetId="6">'Exit Fees'!#REF!</definedName>
    <definedName name="zoneoffshore" localSheetId="5">'Offshore Entry Fees'!$D$7</definedName>
    <definedName name="zoneoffshore">'Onshore Entry Fees'!$I$7</definedName>
  </definedNames>
  <calcPr fullCalcOnLoad="1"/>
</workbook>
</file>

<file path=xl/comments2.xml><?xml version="1.0" encoding="utf-8"?>
<comments xmlns="http://schemas.openxmlformats.org/spreadsheetml/2006/main">
  <authors>
    <author>Richard Lowery</author>
  </authors>
  <commentList>
    <comment ref="D8" authorId="0">
      <text>
        <r>
          <rPr>
            <b/>
            <sz val="9"/>
            <rFont val="Tahoma"/>
            <family val="2"/>
          </rPr>
          <t>Additional information can be found on the 2nd tab</t>
        </r>
      </text>
    </comment>
    <comment ref="F8" authorId="0">
      <text>
        <r>
          <rPr>
            <b/>
            <sz val="9"/>
            <rFont val="Tahoma"/>
            <family val="2"/>
          </rPr>
          <t xml:space="preserve">RPI </t>
        </r>
        <r>
          <rPr>
            <sz val="9"/>
            <rFont val="Tahoma"/>
            <family val="2"/>
          </rPr>
          <t>-</t>
        </r>
        <r>
          <rPr>
            <b/>
            <sz val="9"/>
            <rFont val="Tahoma"/>
            <family val="2"/>
          </rPr>
          <t xml:space="preserve"> </t>
        </r>
        <r>
          <rPr>
            <sz val="9"/>
            <rFont val="Tahoma"/>
            <family val="2"/>
          </rPr>
          <t xml:space="preserve">CUSC 14.3.6
</t>
        </r>
        <r>
          <rPr>
            <b/>
            <sz val="9"/>
            <rFont val="Tahoma"/>
            <family val="2"/>
          </rPr>
          <t xml:space="preserve">MEA </t>
        </r>
        <r>
          <rPr>
            <sz val="9"/>
            <rFont val="Tahoma"/>
            <family val="2"/>
          </rPr>
          <t xml:space="preserve">- CUSC 14.3.5
</t>
        </r>
      </text>
    </comment>
    <comment ref="E8" authorId="0">
      <text>
        <r>
          <rPr>
            <b/>
            <sz val="9"/>
            <rFont val="Tahoma"/>
            <family val="2"/>
          </rPr>
          <t>Post Vesting</t>
        </r>
        <r>
          <rPr>
            <sz val="9"/>
            <rFont val="Tahoma"/>
            <family val="2"/>
          </rPr>
          <t xml:space="preserve"> - Any asset installed after 30 March 1990
</t>
        </r>
        <r>
          <rPr>
            <b/>
            <sz val="9"/>
            <rFont val="Tahoma"/>
            <family val="2"/>
          </rPr>
          <t>FMS</t>
        </r>
        <r>
          <rPr>
            <sz val="9"/>
            <rFont val="Tahoma"/>
            <family val="2"/>
          </rPr>
          <t xml:space="preserve"> - Metering assets (electronic and non-electronic.</t>
        </r>
      </text>
    </comment>
    <comment ref="H8" authorId="0">
      <text>
        <r>
          <rPr>
            <b/>
            <sz val="9"/>
            <rFont val="Tahoma"/>
            <family val="2"/>
          </rPr>
          <t>Indicative values can be found in the TO Charging Statements.</t>
        </r>
      </text>
    </comment>
    <comment ref="G22" authorId="0">
      <text>
        <r>
          <rPr>
            <b/>
            <sz val="9"/>
            <rFont val="Tahoma"/>
            <family val="0"/>
          </rPr>
          <t>Values will be confirmed each January</t>
        </r>
      </text>
    </comment>
    <comment ref="G23" authorId="0">
      <text>
        <r>
          <rPr>
            <b/>
            <sz val="9"/>
            <rFont val="Tahoma"/>
            <family val="0"/>
          </rPr>
          <t>Values will be confirmed each July</t>
        </r>
      </text>
    </comment>
    <comment ref="G3" authorId="0">
      <text>
        <r>
          <rPr>
            <b/>
            <sz val="9"/>
            <rFont val="Tahoma"/>
            <family val="0"/>
          </rPr>
          <t>This value is revised annually</t>
        </r>
      </text>
    </comment>
    <comment ref="G4" authorId="0">
      <text>
        <r>
          <rPr>
            <b/>
            <sz val="9"/>
            <rFont val="Tahoma"/>
            <family val="0"/>
          </rPr>
          <t>This value is confirmed per price control</t>
        </r>
      </text>
    </comment>
  </commentList>
</comments>
</file>

<file path=xl/comments4.xml><?xml version="1.0" encoding="utf-8"?>
<comments xmlns="http://schemas.openxmlformats.org/spreadsheetml/2006/main">
  <authors>
    <author>Richard Lowery</author>
  </authors>
  <commentList>
    <comment ref="D3" authorId="0">
      <text>
        <r>
          <rPr>
            <b/>
            <sz val="9"/>
            <rFont val="Tahoma"/>
            <family val="2"/>
          </rPr>
          <t xml:space="preserve">CUSC </t>
        </r>
        <r>
          <rPr>
            <sz val="9"/>
            <rFont val="Tahoma"/>
            <family val="2"/>
          </rPr>
          <t>14.3.15 This is a maintenance only component that recovers a proportion of the costs and
overheads associated with the maintenance activities conducted on a site-specific
basis for connection assets of the transmission licensees.
14.3.16 Site-specific maintenance charges will be calculated each year based on the forecast
total site specific maintenance for NETS divided by the total GAV of the transmission
licensees NETS connection assets, to arrive at a percentage of total GAV. For
2010/11 this will be 0.52%. For the avoidance of doubt, there will be no reconciliation
of the site-specific maintenance charge. CUSC</t>
        </r>
      </text>
    </comment>
    <comment ref="C3" authorId="0">
      <text>
        <r>
          <rPr>
            <b/>
            <sz val="9"/>
            <rFont val="Tahoma"/>
            <family val="2"/>
          </rPr>
          <t xml:space="preserve">CUSC </t>
        </r>
        <r>
          <rPr>
            <sz val="9"/>
            <rFont val="Tahoma"/>
            <family val="2"/>
          </rPr>
          <t xml:space="preserve">14.3.17 The Transmission Running Cost (TRC) factor is calculated at the beginning of each
price control to reflect the appropriate amount of other Transmission Running Costs
(rates, operation, indirect overheads) incurred by the transmission licensees that
should be attributed to connection assets.
14.3.18 The TRC factor is calculated by taking a proportion of the forecast Transmission
Running Costs for the transmission licensees (based on operational expenditure
figures from the latest price control) that corresponds with the proportion of the
transmission licensees’ total connection assets as a function of their total business
GAV. This cost factor is therefore expressed as a percentage of an asset's GAV and
will be fixed for the entirety of the price control period. For 2010/11 this will be 1.45%. 
</t>
        </r>
      </text>
    </comment>
    <comment ref="B3" authorId="0">
      <text>
        <r>
          <rPr>
            <sz val="9"/>
            <rFont val="Tahoma"/>
            <family val="2"/>
          </rPr>
          <t>RPI is recalculated annually as detailed in CUSC 14.3.6</t>
        </r>
      </text>
    </comment>
  </commentList>
</comments>
</file>

<file path=xl/sharedStrings.xml><?xml version="1.0" encoding="utf-8"?>
<sst xmlns="http://schemas.openxmlformats.org/spreadsheetml/2006/main" count="222" uniqueCount="122">
  <si>
    <t>ACTION</t>
  </si>
  <si>
    <t>N</t>
  </si>
  <si>
    <t>Version</t>
  </si>
  <si>
    <t>Author</t>
  </si>
  <si>
    <t>v0.1</t>
  </si>
  <si>
    <t>Comments/ Changes</t>
  </si>
  <si>
    <t>Sign off</t>
  </si>
  <si>
    <t>Date signed off</t>
  </si>
  <si>
    <t>Dated Checked</t>
  </si>
  <si>
    <t xml:space="preserve">Checked/Reviewed </t>
  </si>
  <si>
    <t>MEA</t>
  </si>
  <si>
    <t>TRC</t>
  </si>
  <si>
    <t>RoR</t>
  </si>
  <si>
    <t>NAV</t>
  </si>
  <si>
    <t>SSM</t>
  </si>
  <si>
    <t>Post Vesting</t>
  </si>
  <si>
    <t>Total</t>
  </si>
  <si>
    <t>Dep</t>
  </si>
  <si>
    <t>Asset Type</t>
  </si>
  <si>
    <t>RPI</t>
  </si>
  <si>
    <t>New Asset GAV By Type</t>
  </si>
  <si>
    <t>Age at Charge Yr</t>
  </si>
  <si>
    <t>Show Depreciated Charges:</t>
  </si>
  <si>
    <t>Richard Lowery</t>
  </si>
  <si>
    <t>Richard01</t>
  </si>
  <si>
    <t>New Asset Charge Calculator</t>
  </si>
  <si>
    <t>Depreciation Period</t>
  </si>
  <si>
    <t>RPI GAV</t>
  </si>
  <si>
    <t>Transmission Cost Factor</t>
  </si>
  <si>
    <t>Site Specific Maintenance</t>
  </si>
  <si>
    <t>2012/13</t>
  </si>
  <si>
    <t>2013/14</t>
  </si>
  <si>
    <t>2014/15</t>
  </si>
  <si>
    <t>TCF</t>
  </si>
  <si>
    <t>2015/16</t>
  </si>
  <si>
    <t>2016/17</t>
  </si>
  <si>
    <t>Depreciation</t>
  </si>
  <si>
    <t>40 yrs</t>
  </si>
  <si>
    <t>(FMS) Non Electronic Metering</t>
  </si>
  <si>
    <t>E&amp;W</t>
  </si>
  <si>
    <t>SPT</t>
  </si>
  <si>
    <t>SHETL</t>
  </si>
  <si>
    <t>(FMS) Electronic Metering</t>
  </si>
  <si>
    <t>15 yrs</t>
  </si>
  <si>
    <t>10 yrs</t>
  </si>
  <si>
    <t>Full Year Value (NAV + 12 months connection charge)</t>
  </si>
  <si>
    <t>Mid Year Value (NAV + 6 months connection charge)</t>
  </si>
  <si>
    <r>
      <t>Post Commissioning Termination Securities</t>
    </r>
    <r>
      <rPr>
        <sz val="8"/>
        <rFont val="Arial"/>
        <family val="2"/>
      </rPr>
      <t xml:space="preserve"> 
(for new assets only, any existing assets not included)</t>
    </r>
  </si>
  <si>
    <t>25 yrs</t>
  </si>
  <si>
    <t>20 yrs</t>
  </si>
  <si>
    <t>Data</t>
  </si>
  <si>
    <t>Year</t>
  </si>
  <si>
    <t>Default Value</t>
  </si>
  <si>
    <t>The values below are the default and common depreciation periods chosen pre-commissioning.  Please enter these values in the "Depreciation Period" column on the modeller.</t>
  </si>
  <si>
    <t>Customer Choice</t>
  </si>
  <si>
    <t xml:space="preserve"> Values above are for 2016/17.
Please refer to the TCF, SSM, RPI &amp; Depreciation tab for historical values.</t>
  </si>
  <si>
    <r>
      <t xml:space="preserve">Capital Contribution (%) </t>
    </r>
    <r>
      <rPr>
        <sz val="8"/>
        <color indexed="9"/>
        <rFont val="Arial"/>
        <family val="2"/>
      </rPr>
      <t>Blank - 0%</t>
    </r>
  </si>
  <si>
    <r>
      <t>Revaluation Method</t>
    </r>
    <r>
      <rPr>
        <sz val="10"/>
        <color indexed="9"/>
        <rFont val="Arial"/>
        <family val="2"/>
      </rPr>
      <t xml:space="preserve">
RPI or MEA</t>
    </r>
  </si>
  <si>
    <t>Useful Links:</t>
  </si>
  <si>
    <t>The CUSC</t>
  </si>
  <si>
    <t>National Grid Charging Statements</t>
  </si>
  <si>
    <t>Problems using this tool?</t>
  </si>
  <si>
    <t>http://www.nationalgrid.com/uk/Electricity/Charges/chargingstatementsapproval/index.htm</t>
  </si>
  <si>
    <t>Link to "The Statement of Use of System Charges"</t>
  </si>
  <si>
    <t>&gt;1320</t>
  </si>
  <si>
    <t>100&gt;1320</t>
  </si>
  <si>
    <t>&lt;100</t>
  </si>
  <si>
    <r>
      <t>Zone A</t>
    </r>
    <r>
      <rPr>
        <sz val="10"/>
        <rFont val="Arial"/>
        <family val="0"/>
      </rPr>
      <t xml:space="preserve">
(NGC South)</t>
    </r>
  </si>
  <si>
    <t>Embedded Generation Modification Application</t>
  </si>
  <si>
    <t>Embedded Generation New Application</t>
  </si>
  <si>
    <r>
      <t>Zone B</t>
    </r>
    <r>
      <rPr>
        <sz val="10"/>
        <rFont val="Arial"/>
        <family val="0"/>
      </rPr>
      <t xml:space="preserve">
(NGC North &amp; SPT South)</t>
    </r>
  </si>
  <si>
    <t>Request for Design Variation in Addition to Standard Offer</t>
  </si>
  <si>
    <t>Modification Application</t>
  </si>
  <si>
    <t>New Application</t>
  </si>
  <si>
    <r>
      <t>Zone C</t>
    </r>
    <r>
      <rPr>
        <sz val="10"/>
        <rFont val="Arial"/>
        <family val="0"/>
      </rPr>
      <t xml:space="preserve">
(SPT North, SHETL South &amp; SHETL North)</t>
    </r>
  </si>
  <si>
    <t>Rate £/MW</t>
  </si>
  <si>
    <t>Base</t>
  </si>
  <si>
    <t>Other Entry Fees</t>
  </si>
  <si>
    <t>Entry Application Fees</t>
  </si>
  <si>
    <t>Application Fee (VAT Included)</t>
  </si>
  <si>
    <t>VAT (20%)</t>
  </si>
  <si>
    <t>Application Fee (VAT Not Included)</t>
  </si>
  <si>
    <t>Fee</t>
  </si>
  <si>
    <t>Rate</t>
  </si>
  <si>
    <t>Macro Data</t>
  </si>
  <si>
    <t>MW</t>
  </si>
  <si>
    <t>Zone</t>
  </si>
  <si>
    <t>Please enter the Zone, the MW of the Wind Farm or Increase/Decrease in TEC and the Type of Entry Fee and then click on "Calculate Onshore Fee"</t>
  </si>
  <si>
    <t>Calculator for Onshore Fee</t>
  </si>
  <si>
    <t>Application Fees - 2016/2017</t>
  </si>
  <si>
    <t>Per Connection Site</t>
  </si>
  <si>
    <t>Offshore Entry Application Fees</t>
  </si>
  <si>
    <t>Total No. of Offshore Platforms</t>
  </si>
  <si>
    <t>£ per Connection Site (Macro Data)</t>
  </si>
  <si>
    <t>£ per Connection Site</t>
  </si>
  <si>
    <t>Please enter the Zone, the Total No. of Offshore Platforms and the Type of Entry Fee and then click on "Calculate Offshore Fee"</t>
  </si>
  <si>
    <t>Calculator for Offshore Fee</t>
  </si>
  <si>
    <t>Application Fees - 2016/17</t>
  </si>
  <si>
    <t>* Complex fees apply where significant network assessment is identified at Statement of Works Stage</t>
  </si>
  <si>
    <t>Complex Project Progression*</t>
  </si>
  <si>
    <t>Modification Application (Project Progression) after Request for Statement of Works</t>
  </si>
  <si>
    <t>Statement of Works at existing supply point</t>
  </si>
  <si>
    <t>New Supply Point</t>
  </si>
  <si>
    <t>&gt;=100MW</t>
  </si>
  <si>
    <t>&lt;100MW</t>
  </si>
  <si>
    <t>Zone C</t>
  </si>
  <si>
    <t>Zone B</t>
  </si>
  <si>
    <t>Zone A</t>
  </si>
  <si>
    <t>Exit Fees</t>
  </si>
  <si>
    <t>Please Select Required Tool</t>
  </si>
  <si>
    <t>This tool provides an indicative cost for the annual connection charge for new assets being installed.  The tool allows users to create hypothetic scenarios based on various factors</t>
  </si>
  <si>
    <t>This tool calculates the cost of an application fee based on the location of the connection, size of connection and offer type.</t>
  </si>
  <si>
    <t>RPI Forecast.</t>
  </si>
  <si>
    <t>RPI Rate (%)</t>
  </si>
  <si>
    <r>
      <rPr>
        <b/>
        <sz val="16"/>
        <rFont val="Arial"/>
        <family val="2"/>
      </rPr>
      <t>National Grid Charging and Application Fee Calculator.</t>
    </r>
    <r>
      <rPr>
        <sz val="16"/>
        <rFont val="Arial"/>
        <family val="2"/>
      </rPr>
      <t xml:space="preserve">
Please note that this tool is for information only and the charges provided are indicative.  Charges calculated may vary to those provided as part of a connection offer or application invoice.
If you require assistance using this sheet please contact transmissionconnectioncharging@nationalgrid.com or your Contracts Manager.</t>
    </r>
  </si>
  <si>
    <t>Enter Base Data Below</t>
  </si>
  <si>
    <t>Future Cost Estimation - Enter Annual RPI Rate -----&gt;</t>
  </si>
  <si>
    <t>Future charges based on Linear Projection</t>
  </si>
  <si>
    <t>Future charges based on RPI Adjusted Projection</t>
  </si>
  <si>
    <t>Net Asset Value (At 31 March)</t>
  </si>
  <si>
    <t>Gross Asset Value</t>
  </si>
  <si>
    <t>It is possible to use this tool to project the charges of installed assets.  Enter the number of years remaining on the installed asset's depreciation period in column D and the corresponding years NAV in column H</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</si>
</sst>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00"/>
    <numFmt numFmtId="166" formatCode="&quot;£&quot;#,##0.0000"/>
    <numFmt numFmtId="167" formatCode="mmm\-yyyy"/>
    <numFmt numFmtId="168" formatCode="&quot;£&quot;#,##0"/>
    <numFmt numFmtId="169" formatCode="&quot;£&quot;#,##0.0"/>
    <numFmt numFmtId="170" formatCode="#,##0.00;[Red]#,##0.00"/>
    <numFmt numFmtId="171" formatCode="_(&quot;£&quot;* #,##0.00_);_(&quot;£&quot;* \(#,##0.00\);_(&quot;£&quot;* &quot;-&quot;??_);_(@_)"/>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quot;£&quot;#,##0.0000;\-&quot;£&quot;#,##0.0000"/>
    <numFmt numFmtId="179" formatCode="0.000"/>
    <numFmt numFmtId="180" formatCode="\£#,###.##;&quot;-£&quot;#,###.##;&quot;£ &quot;0"/>
    <numFmt numFmtId="181" formatCode="#,##0.00_ ;\-#,##0.00\ "/>
    <numFmt numFmtId="182" formatCode="[$-809]dd\ mmmm\ yyyy"/>
  </numFmts>
  <fonts count="78">
    <font>
      <sz val="10"/>
      <name val="Arial"/>
      <family val="0"/>
    </font>
    <font>
      <sz val="8"/>
      <name val="Arial"/>
      <family val="2"/>
    </font>
    <font>
      <u val="single"/>
      <sz val="8.5"/>
      <color indexed="12"/>
      <name val="Arial"/>
      <family val="2"/>
    </font>
    <font>
      <u val="single"/>
      <sz val="8.5"/>
      <color indexed="36"/>
      <name val="Arial"/>
      <family val="2"/>
    </font>
    <font>
      <b/>
      <sz val="10"/>
      <name val="Arial"/>
      <family val="2"/>
    </font>
    <font>
      <sz val="10"/>
      <color indexed="8"/>
      <name val="Arial"/>
      <family val="2"/>
    </font>
    <font>
      <b/>
      <sz val="10"/>
      <color indexed="9"/>
      <name val="Arial"/>
      <family val="2"/>
    </font>
    <font>
      <sz val="10"/>
      <color indexed="9"/>
      <name val="Arial"/>
      <family val="2"/>
    </font>
    <font>
      <b/>
      <sz val="12"/>
      <name val="Arial"/>
      <family val="2"/>
    </font>
    <font>
      <b/>
      <sz val="10"/>
      <color indexed="10"/>
      <name val="Arial"/>
      <family val="2"/>
    </font>
    <font>
      <b/>
      <sz val="8"/>
      <color indexed="10"/>
      <name val="Arial"/>
      <family val="2"/>
    </font>
    <font>
      <b/>
      <sz val="14"/>
      <color indexed="10"/>
      <name val="Arial"/>
      <family val="2"/>
    </font>
    <font>
      <sz val="18"/>
      <name val="Arial"/>
      <family val="2"/>
    </font>
    <font>
      <b/>
      <sz val="14"/>
      <name val="Arial"/>
      <family val="2"/>
    </font>
    <font>
      <b/>
      <sz val="11"/>
      <name val="Arial"/>
      <family val="2"/>
    </font>
    <font>
      <sz val="28"/>
      <name val="Arial"/>
      <family val="2"/>
    </font>
    <font>
      <b/>
      <sz val="9"/>
      <name val="Tahoma"/>
      <family val="2"/>
    </font>
    <font>
      <sz val="16"/>
      <name val="Arial"/>
      <family val="2"/>
    </font>
    <font>
      <sz val="8"/>
      <color indexed="9"/>
      <name val="Arial"/>
      <family val="2"/>
    </font>
    <font>
      <sz val="9"/>
      <name val="Tahoma"/>
      <family val="2"/>
    </font>
    <font>
      <u val="single"/>
      <sz val="10"/>
      <color indexed="12"/>
      <name val="Arial"/>
      <family val="2"/>
    </font>
    <font>
      <b/>
      <u val="single"/>
      <sz val="10"/>
      <name val="Arial"/>
      <family val="2"/>
    </font>
    <font>
      <sz val="9"/>
      <name val="Arial"/>
      <family val="2"/>
    </font>
    <font>
      <b/>
      <u val="single"/>
      <sz val="12"/>
      <name val="Arial"/>
      <family val="2"/>
    </font>
    <font>
      <b/>
      <sz val="9"/>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2"/>
      <name val="Arial"/>
      <family val="2"/>
    </font>
    <font>
      <sz val="10"/>
      <color indexed="62"/>
      <name val="Arial"/>
      <family val="2"/>
    </font>
    <font>
      <b/>
      <sz val="10"/>
      <color indexed="53"/>
      <name val="Arial"/>
      <family val="2"/>
    </font>
    <font>
      <b/>
      <sz val="10"/>
      <color indexed="57"/>
      <name val="Arial"/>
      <family val="2"/>
    </font>
    <font>
      <b/>
      <sz val="14"/>
      <color indexed="8"/>
      <name val="Arial"/>
      <family val="2"/>
    </font>
    <font>
      <sz val="11"/>
      <color indexed="18"/>
      <name val="Arial"/>
      <family val="2"/>
    </font>
    <font>
      <sz val="11"/>
      <color indexed="28"/>
      <name val="Arial"/>
      <family val="2"/>
    </font>
    <font>
      <b/>
      <sz val="14"/>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10"/>
      <color theme="4" tint="-0.24997000396251678"/>
      <name val="Arial"/>
      <family val="2"/>
    </font>
    <font>
      <sz val="10"/>
      <color theme="4" tint="-0.24997000396251678"/>
      <name val="Arial"/>
      <family val="2"/>
    </font>
    <font>
      <b/>
      <sz val="10"/>
      <color theme="9" tint="-0.24997000396251678"/>
      <name val="Arial"/>
      <family val="2"/>
    </font>
    <font>
      <b/>
      <sz val="10"/>
      <color theme="6" tint="-0.24997000396251678"/>
      <name val="Arial"/>
      <family val="2"/>
    </font>
    <font>
      <b/>
      <sz val="14"/>
      <color theme="1"/>
      <name val="Arial"/>
      <family val="2"/>
    </font>
    <font>
      <b/>
      <sz val="14"/>
      <color theme="0"/>
      <name val="Arial"/>
      <family val="2"/>
    </font>
    <font>
      <sz val="11"/>
      <color theme="4" tint="-0.4999699890613556"/>
      <name val="Arial"/>
      <family val="2"/>
    </font>
    <font>
      <sz val="11"/>
      <color theme="7" tint="-0.4999699890613556"/>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9"/>
        <bgColor indexed="64"/>
      </patternFill>
    </fill>
    <fill>
      <patternFill patternType="solid">
        <fgColor rgb="FFFFFF00"/>
        <bgColor indexed="64"/>
      </patternFill>
    </fill>
    <fill>
      <patternFill patternType="solid">
        <fgColor indexed="43"/>
        <bgColor indexed="64"/>
      </patternFill>
    </fill>
    <fill>
      <patternFill patternType="solid">
        <fgColor indexed="18"/>
        <bgColor indexed="64"/>
      </patternFill>
    </fill>
    <fill>
      <patternFill patternType="solid">
        <fgColor theme="5" tint="-0.24997000396251678"/>
        <bgColor indexed="64"/>
      </patternFill>
    </fill>
    <fill>
      <patternFill patternType="solid">
        <fgColor indexed="13"/>
        <bgColor indexed="64"/>
      </patternFill>
    </fill>
    <fill>
      <patternFill patternType="solid">
        <fgColor indexed="41"/>
        <bgColor indexed="64"/>
      </patternFill>
    </fill>
    <fill>
      <patternFill patternType="solid">
        <fgColor theme="1"/>
        <bgColor indexed="64"/>
      </patternFill>
    </fill>
    <fill>
      <patternFill patternType="solid">
        <fgColor rgb="FF002060"/>
        <bgColor indexed="64"/>
      </patternFill>
    </fill>
    <fill>
      <patternFill patternType="solid">
        <fgColor theme="0" tint="-0.3499799966812134"/>
        <bgColor indexed="64"/>
      </patternFill>
    </fill>
    <fill>
      <patternFill patternType="solid">
        <fgColor theme="0" tint="-0.499969989061355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color indexed="63"/>
      </bottom>
    </border>
    <border>
      <left style="medium"/>
      <right style="medium"/>
      <top style="medium"/>
      <bottom style="medium"/>
    </border>
    <border>
      <left>
        <color indexed="63"/>
      </left>
      <right style="thin"/>
      <top style="medium"/>
      <bottom>
        <color indexed="63"/>
      </bottom>
    </border>
    <border>
      <left>
        <color indexed="63"/>
      </left>
      <right style="thin"/>
      <top style="thin"/>
      <bottom style="thin"/>
    </border>
    <border>
      <left style="thick">
        <color theme="5" tint="-0.24993999302387238"/>
      </left>
      <right style="thin"/>
      <top style="thick">
        <color theme="5" tint="-0.24993999302387238"/>
      </top>
      <bottom>
        <color indexed="63"/>
      </bottom>
    </border>
    <border>
      <left style="thin"/>
      <right style="thin"/>
      <top style="thick">
        <color theme="5" tint="-0.24993999302387238"/>
      </top>
      <bottom>
        <color indexed="63"/>
      </bottom>
    </border>
    <border>
      <left style="thin"/>
      <right style="thick">
        <color theme="5" tint="-0.24993999302387238"/>
      </right>
      <top style="thick">
        <color theme="5" tint="-0.24993999302387238"/>
      </top>
      <bottom>
        <color indexed="63"/>
      </bottom>
    </border>
    <border>
      <left style="thick">
        <color theme="5" tint="-0.24993999302387238"/>
      </left>
      <right style="thin"/>
      <top style="thin"/>
      <bottom style="thin"/>
    </border>
    <border>
      <left style="thin"/>
      <right style="thick">
        <color theme="5" tint="-0.24993999302387238"/>
      </right>
      <top style="thin"/>
      <bottom style="thin"/>
    </border>
    <border>
      <left style="thick">
        <color theme="5" tint="-0.24993999302387238"/>
      </left>
      <right style="thin"/>
      <top style="thin"/>
      <bottom style="thick">
        <color theme="5" tint="-0.24993999302387238"/>
      </bottom>
    </border>
    <border>
      <left style="thin"/>
      <right style="thin"/>
      <top style="thin"/>
      <bottom style="thick">
        <color theme="5" tint="-0.24993999302387238"/>
      </bottom>
    </border>
    <border>
      <left style="thin"/>
      <right style="thick">
        <color theme="5" tint="-0.24993999302387238"/>
      </right>
      <top style="thin"/>
      <bottom style="thick">
        <color theme="5" tint="-0.24993999302387238"/>
      </bottom>
    </border>
    <border>
      <left style="medium"/>
      <right style="medium"/>
      <top>
        <color indexed="63"/>
      </top>
      <bottom style="medium"/>
    </border>
    <border>
      <left style="thick"/>
      <right style="thin"/>
      <top style="thick"/>
      <bottom>
        <color indexed="63"/>
      </bottom>
    </border>
    <border>
      <left style="thick"/>
      <right style="thin"/>
      <top style="thin"/>
      <bottom style="thin"/>
    </border>
    <border>
      <left style="thick"/>
      <right style="thin"/>
      <top style="thin"/>
      <bottom style="thick"/>
    </border>
    <border>
      <left style="thin"/>
      <right>
        <color indexed="63"/>
      </right>
      <top style="thick">
        <color theme="5" tint="-0.24993999302387238"/>
      </top>
      <bottom>
        <color indexed="63"/>
      </bottom>
    </border>
    <border>
      <left>
        <color indexed="63"/>
      </left>
      <right style="thick">
        <color theme="5" tint="-0.24993999302387238"/>
      </right>
      <top style="thick">
        <color theme="5" tint="-0.24993999302387238"/>
      </top>
      <bottom>
        <color indexed="63"/>
      </bottom>
    </border>
    <border>
      <left>
        <color indexed="63"/>
      </left>
      <right style="thick">
        <color theme="5" tint="-0.24993999302387238"/>
      </right>
      <top>
        <color indexed="63"/>
      </top>
      <bottom>
        <color indexed="63"/>
      </bottom>
    </border>
    <border>
      <left>
        <color indexed="63"/>
      </left>
      <right style="thick">
        <color theme="5" tint="-0.24993999302387238"/>
      </right>
      <top>
        <color indexed="63"/>
      </top>
      <bottom style="thick">
        <color theme="5" tint="-0.24993999302387238"/>
      </bottom>
    </border>
    <border>
      <left style="thin"/>
      <right style="thick"/>
      <top style="thick"/>
      <bottom>
        <color indexed="63"/>
      </bottom>
    </border>
    <border>
      <left style="thin"/>
      <right style="thick"/>
      <top style="thin"/>
      <bottom style="thin"/>
    </border>
    <border>
      <left style="thin"/>
      <right style="thick"/>
      <top style="thin"/>
      <bottom style="thick"/>
    </border>
    <border>
      <left style="thin"/>
      <right>
        <color indexed="63"/>
      </right>
      <top style="thin"/>
      <bottom style="thin"/>
    </border>
    <border>
      <left style="thin"/>
      <right>
        <color indexed="63"/>
      </right>
      <top style="thin"/>
      <bottom style="thick">
        <color theme="5" tint="-0.24993999302387238"/>
      </bottom>
    </border>
    <border>
      <left style="thin"/>
      <right>
        <color indexed="63"/>
      </right>
      <top style="medium"/>
      <bottom>
        <color indexed="63"/>
      </bottom>
    </border>
    <border>
      <left style="thin"/>
      <right>
        <color indexed="63"/>
      </right>
      <top style="thin"/>
      <bottom style="medium"/>
    </border>
    <border>
      <left style="thin">
        <color indexed="22"/>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ck">
        <color theme="5" tint="-0.24993999302387238"/>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color indexed="63"/>
      </top>
      <bottom style="thick">
        <color theme="5" tint="-0.24993999302387238"/>
      </bottom>
    </border>
    <border>
      <left style="thin"/>
      <right style="thin"/>
      <top style="thin"/>
      <bottom style="thick"/>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color indexed="63"/>
      </bottom>
    </border>
    <border>
      <left>
        <color indexed="63"/>
      </left>
      <right style="thick">
        <color rgb="FFFF0000"/>
      </right>
      <top>
        <color indexed="63"/>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color theme="5" tint="-0.24993999302387238"/>
      </left>
      <right>
        <color indexed="63"/>
      </right>
      <top style="thick">
        <color theme="5" tint="-0.24993999302387238"/>
      </top>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style="medium"/>
      <right style="medium"/>
      <top>
        <color indexed="63"/>
      </top>
      <bottom>
        <color indexed="63"/>
      </bottom>
    </border>
    <border>
      <left style="medium"/>
      <right>
        <color indexed="63"/>
      </right>
      <top style="medium"/>
      <bottom style="thin">
        <color theme="0" tint="-0.24993999302387238"/>
      </bottom>
    </border>
    <border>
      <left>
        <color indexed="63"/>
      </left>
      <right>
        <color indexed="63"/>
      </right>
      <top style="medium"/>
      <bottom style="thin">
        <color theme="0" tint="-0.24993999302387238"/>
      </bottom>
    </border>
    <border>
      <left>
        <color indexed="63"/>
      </left>
      <right style="medium"/>
      <top style="medium"/>
      <bottom style="thin">
        <color theme="0" tint="-0.24993999302387238"/>
      </bottom>
    </border>
    <border>
      <left style="medium"/>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color indexed="63"/>
      </left>
      <right style="medium"/>
      <top style="thin">
        <color theme="0" tint="-0.24993999302387238"/>
      </top>
      <bottom style="thin">
        <color theme="0" tint="-0.24993999302387238"/>
      </bottom>
    </border>
    <border>
      <left style="medium"/>
      <right>
        <color indexed="63"/>
      </right>
      <top style="thin">
        <color theme="0" tint="-0.24993999302387238"/>
      </top>
      <bottom style="medium"/>
    </border>
    <border>
      <left>
        <color indexed="63"/>
      </left>
      <right>
        <color indexed="63"/>
      </right>
      <top style="thin">
        <color theme="0" tint="-0.24993999302387238"/>
      </top>
      <bottom style="medium"/>
    </border>
    <border>
      <left>
        <color indexed="63"/>
      </left>
      <right style="medium"/>
      <top style="thin">
        <color theme="0" tint="-0.24993999302387238"/>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6" fillId="0" borderId="0" applyNumberFormat="0" applyFill="0" applyBorder="0" applyAlignment="0" applyProtection="0"/>
    <xf numFmtId="0" fontId="3"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2" fillId="0" borderId="0" applyNumberFormat="0" applyFill="0" applyBorder="0" applyAlignment="0" applyProtection="0"/>
    <xf numFmtId="0" fontId="2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7">
    <xf numFmtId="0" fontId="0" fillId="0" borderId="0" xfId="0" applyAlignment="1">
      <alignment/>
    </xf>
    <xf numFmtId="0" fontId="4" fillId="0" borderId="0" xfId="0" applyFont="1" applyAlignment="1">
      <alignment/>
    </xf>
    <xf numFmtId="0" fontId="0" fillId="0" borderId="10" xfId="0" applyBorder="1" applyAlignment="1">
      <alignment/>
    </xf>
    <xf numFmtId="0" fontId="6" fillId="33" borderId="10" xfId="0" applyFont="1" applyFill="1" applyBorder="1" applyAlignment="1">
      <alignment/>
    </xf>
    <xf numFmtId="44" fontId="0" fillId="0" borderId="10" xfId="0" applyNumberFormat="1" applyBorder="1" applyAlignment="1">
      <alignment/>
    </xf>
    <xf numFmtId="44" fontId="0" fillId="0" borderId="0" xfId="0" applyNumberFormat="1" applyAlignment="1">
      <alignment/>
    </xf>
    <xf numFmtId="44" fontId="0" fillId="0" borderId="0" xfId="45" applyFont="1" applyFill="1" applyAlignment="1">
      <alignment/>
    </xf>
    <xf numFmtId="0" fontId="7" fillId="34" borderId="0" xfId="0" applyFont="1" applyFill="1" applyAlignment="1" applyProtection="1">
      <alignment/>
      <protection/>
    </xf>
    <xf numFmtId="0" fontId="7" fillId="34" borderId="0" xfId="0" applyFont="1" applyFill="1" applyAlignment="1" applyProtection="1">
      <alignment horizontal="left"/>
      <protection/>
    </xf>
    <xf numFmtId="0" fontId="4" fillId="34" borderId="0" xfId="0" applyFont="1" applyFill="1" applyBorder="1" applyAlignment="1" applyProtection="1">
      <alignment vertical="center"/>
      <protection/>
    </xf>
    <xf numFmtId="0" fontId="0" fillId="34" borderId="0" xfId="0" applyFill="1" applyBorder="1" applyAlignment="1" applyProtection="1">
      <alignment/>
      <protection/>
    </xf>
    <xf numFmtId="0" fontId="0" fillId="0" borderId="0" xfId="0" applyFill="1" applyAlignment="1" applyProtection="1">
      <alignment horizontal="center"/>
      <protection/>
    </xf>
    <xf numFmtId="0" fontId="5" fillId="0" borderId="0" xfId="0" applyFont="1" applyFill="1" applyBorder="1" applyAlignment="1" applyProtection="1">
      <alignment horizontal="center" vertical="center"/>
      <protection/>
    </xf>
    <xf numFmtId="0" fontId="7" fillId="34" borderId="0" xfId="0" applyFont="1" applyFill="1" applyAlignment="1" applyProtection="1">
      <alignment horizontal="center"/>
      <protection/>
    </xf>
    <xf numFmtId="0" fontId="0" fillId="34" borderId="0" xfId="0" applyFill="1" applyAlignment="1" applyProtection="1">
      <alignment/>
      <protection/>
    </xf>
    <xf numFmtId="0" fontId="0" fillId="0" borderId="0" xfId="0" applyFill="1" applyAlignment="1" applyProtection="1">
      <alignment/>
      <protection/>
    </xf>
    <xf numFmtId="0" fontId="13" fillId="0" borderId="11" xfId="0" applyFont="1" applyFill="1" applyBorder="1" applyAlignment="1" applyProtection="1">
      <alignment vertical="center"/>
      <protection/>
    </xf>
    <xf numFmtId="0" fontId="0" fillId="0" borderId="0" xfId="0" applyFill="1" applyAlignment="1" applyProtection="1">
      <alignment horizontal="left"/>
      <protection/>
    </xf>
    <xf numFmtId="0" fontId="0" fillId="34" borderId="0" xfId="0" applyFill="1" applyAlignment="1" applyProtection="1">
      <alignment horizontal="center"/>
      <protection/>
    </xf>
    <xf numFmtId="0" fontId="68" fillId="35" borderId="12" xfId="0" applyFont="1" applyFill="1" applyBorder="1" applyAlignment="1" applyProtection="1">
      <alignment horizontal="center"/>
      <protection/>
    </xf>
    <xf numFmtId="0" fontId="11" fillId="0" borderId="0" xfId="0" applyFont="1" applyFill="1" applyBorder="1" applyAlignment="1" applyProtection="1">
      <alignment vertical="center"/>
      <protection/>
    </xf>
    <xf numFmtId="0" fontId="0" fillId="0" borderId="0" xfId="0" applyFill="1" applyAlignment="1" applyProtection="1">
      <alignment horizontal="right" vertical="center" wrapText="1"/>
      <protection/>
    </xf>
    <xf numFmtId="0" fontId="0" fillId="0" borderId="0" xfId="0" applyFont="1" applyFill="1" applyAlignment="1" applyProtection="1">
      <alignment/>
      <protection/>
    </xf>
    <xf numFmtId="0" fontId="0" fillId="34" borderId="0" xfId="0" applyFill="1" applyBorder="1" applyAlignment="1" applyProtection="1">
      <alignment horizontal="left"/>
      <protection/>
    </xf>
    <xf numFmtId="164" fontId="0" fillId="34" borderId="0" xfId="0" applyNumberFormat="1" applyFill="1" applyAlignment="1" applyProtection="1">
      <alignment/>
      <protection/>
    </xf>
    <xf numFmtId="164" fontId="0" fillId="34" borderId="0" xfId="0" applyNumberFormat="1" applyFill="1" applyAlignment="1" applyProtection="1">
      <alignment horizontal="center"/>
      <protection/>
    </xf>
    <xf numFmtId="0" fontId="0" fillId="34" borderId="0" xfId="0" applyFill="1" applyAlignment="1" applyProtection="1">
      <alignment horizontal="left"/>
      <protection/>
    </xf>
    <xf numFmtId="0" fontId="5" fillId="36" borderId="10" xfId="0" applyFont="1" applyFill="1" applyBorder="1" applyAlignment="1" applyProtection="1">
      <alignment horizontal="center"/>
      <protection locked="0"/>
    </xf>
    <xf numFmtId="0" fontId="0" fillId="0" borderId="10" xfId="0" applyFont="1" applyBorder="1" applyAlignment="1">
      <alignment/>
    </xf>
    <xf numFmtId="0" fontId="6" fillId="37" borderId="13" xfId="0" applyFont="1" applyFill="1" applyBorder="1" applyAlignment="1" applyProtection="1">
      <alignment horizontal="center" vertical="center" wrapText="1"/>
      <protection/>
    </xf>
    <xf numFmtId="7" fontId="5" fillId="36" borderId="14" xfId="0" applyNumberFormat="1" applyFont="1" applyFill="1" applyBorder="1" applyAlignment="1" applyProtection="1">
      <alignment/>
      <protection/>
    </xf>
    <xf numFmtId="0" fontId="6" fillId="37" borderId="15" xfId="0" applyFont="1" applyFill="1" applyBorder="1" applyAlignment="1" applyProtection="1">
      <alignment horizontal="center" vertical="center" wrapText="1"/>
      <protection/>
    </xf>
    <xf numFmtId="0" fontId="6" fillId="37" borderId="16" xfId="0" applyFont="1" applyFill="1" applyBorder="1" applyAlignment="1" applyProtection="1">
      <alignment horizontal="center" vertical="center" wrapText="1"/>
      <protection/>
    </xf>
    <xf numFmtId="0" fontId="6" fillId="37" borderId="17"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protection locked="0"/>
    </xf>
    <xf numFmtId="7" fontId="5" fillId="36" borderId="19" xfId="0" applyNumberFormat="1" applyFont="1" applyFill="1" applyBorder="1" applyAlignment="1" applyProtection="1">
      <alignment/>
      <protection locked="0"/>
    </xf>
    <xf numFmtId="0" fontId="5" fillId="36" borderId="20" xfId="0" applyFont="1" applyFill="1" applyBorder="1" applyAlignment="1" applyProtection="1">
      <alignment horizontal="center"/>
      <protection locked="0"/>
    </xf>
    <xf numFmtId="0" fontId="5" fillId="36" borderId="21" xfId="0" applyFont="1" applyFill="1" applyBorder="1" applyAlignment="1" applyProtection="1">
      <alignment horizontal="center"/>
      <protection locked="0"/>
    </xf>
    <xf numFmtId="7" fontId="5" fillId="36" borderId="22" xfId="0" applyNumberFormat="1" applyFont="1" applyFill="1" applyBorder="1" applyAlignment="1" applyProtection="1">
      <alignment/>
      <protection locked="0"/>
    </xf>
    <xf numFmtId="0" fontId="69" fillId="0" borderId="12" xfId="0" applyFont="1" applyFill="1" applyBorder="1" applyAlignment="1" applyProtection="1">
      <alignment horizontal="center" vertical="center"/>
      <protection/>
    </xf>
    <xf numFmtId="0" fontId="69" fillId="0" borderId="23" xfId="0" applyFont="1" applyFill="1" applyBorder="1" applyAlignment="1" applyProtection="1">
      <alignment horizontal="center" vertical="center"/>
      <protection/>
    </xf>
    <xf numFmtId="10" fontId="69" fillId="0" borderId="12" xfId="0" applyNumberFormat="1" applyFont="1" applyFill="1" applyBorder="1" applyAlignment="1" applyProtection="1">
      <alignment horizontal="center" vertical="center"/>
      <protection locked="0"/>
    </xf>
    <xf numFmtId="9" fontId="69" fillId="0" borderId="23" xfId="0" applyNumberFormat="1" applyFont="1" applyFill="1" applyBorder="1" applyAlignment="1" applyProtection="1">
      <alignment horizontal="center" vertical="center"/>
      <protection locked="0"/>
    </xf>
    <xf numFmtId="0" fontId="70" fillId="36" borderId="10" xfId="0" applyFont="1" applyFill="1" applyBorder="1" applyAlignment="1" applyProtection="1">
      <alignment horizontal="center"/>
      <protection locked="0"/>
    </xf>
    <xf numFmtId="0" fontId="70" fillId="36" borderId="21" xfId="0" applyFont="1" applyFill="1" applyBorder="1" applyAlignment="1" applyProtection="1">
      <alignment horizontal="center"/>
      <protection locked="0"/>
    </xf>
    <xf numFmtId="10" fontId="71" fillId="0" borderId="12" xfId="0" applyNumberFormat="1" applyFont="1" applyFill="1" applyBorder="1" applyAlignment="1" applyProtection="1">
      <alignment horizontal="center" vertical="center"/>
      <protection locked="0"/>
    </xf>
    <xf numFmtId="10" fontId="72" fillId="0" borderId="12" xfId="0" applyNumberFormat="1" applyFont="1" applyFill="1" applyBorder="1" applyAlignment="1" applyProtection="1">
      <alignment horizontal="center" vertical="center"/>
      <protection locked="0"/>
    </xf>
    <xf numFmtId="0" fontId="0" fillId="38" borderId="17" xfId="0" applyFill="1" applyBorder="1" applyAlignment="1" applyProtection="1">
      <alignment horizontal="right" vertical="center" wrapText="1"/>
      <protection/>
    </xf>
    <xf numFmtId="0" fontId="6" fillId="37" borderId="24" xfId="0" applyFont="1" applyFill="1" applyBorder="1" applyAlignment="1" applyProtection="1">
      <alignment horizontal="center" vertical="center" wrapText="1"/>
      <protection/>
    </xf>
    <xf numFmtId="0" fontId="5" fillId="36" borderId="25" xfId="0" applyFont="1" applyFill="1" applyBorder="1" applyAlignment="1" applyProtection="1">
      <alignment/>
      <protection/>
    </xf>
    <xf numFmtId="0" fontId="5" fillId="36" borderId="26" xfId="0" applyFont="1" applyFill="1" applyBorder="1" applyAlignment="1" applyProtection="1">
      <alignment/>
      <protection/>
    </xf>
    <xf numFmtId="0" fontId="6" fillId="37" borderId="27" xfId="0" applyFont="1" applyFill="1" applyBorder="1" applyAlignment="1" applyProtection="1">
      <alignment horizontal="center" vertical="center" wrapText="1"/>
      <protection/>
    </xf>
    <xf numFmtId="0" fontId="0" fillId="38" borderId="28" xfId="0" applyFill="1" applyBorder="1" applyAlignment="1" applyProtection="1">
      <alignment horizontal="right" vertical="center" wrapText="1"/>
      <protection/>
    </xf>
    <xf numFmtId="0" fontId="0" fillId="38" borderId="29" xfId="0" applyFill="1" applyBorder="1" applyAlignment="1" applyProtection="1">
      <alignment/>
      <protection/>
    </xf>
    <xf numFmtId="0" fontId="0" fillId="38" borderId="29" xfId="0" applyFont="1" applyFill="1" applyBorder="1" applyAlignment="1" applyProtection="1">
      <alignment/>
      <protection/>
    </xf>
    <xf numFmtId="0" fontId="0" fillId="38" borderId="30" xfId="0" applyFont="1" applyFill="1" applyBorder="1" applyAlignment="1" applyProtection="1">
      <alignment/>
      <protection/>
    </xf>
    <xf numFmtId="0" fontId="9" fillId="39" borderId="31" xfId="0" applyFont="1" applyFill="1" applyBorder="1" applyAlignment="1" applyProtection="1">
      <alignment horizontal="center" vertical="center" wrapText="1"/>
      <protection/>
    </xf>
    <xf numFmtId="0" fontId="5" fillId="36" borderId="32" xfId="0" applyFont="1" applyFill="1" applyBorder="1" applyAlignment="1" applyProtection="1">
      <alignment horizontal="center"/>
      <protection/>
    </xf>
    <xf numFmtId="0" fontId="5" fillId="36" borderId="33" xfId="0" applyFont="1" applyFill="1" applyBorder="1" applyAlignment="1" applyProtection="1">
      <alignment horizontal="center"/>
      <protection/>
    </xf>
    <xf numFmtId="0" fontId="72" fillId="0" borderId="12" xfId="0" applyFont="1" applyFill="1" applyBorder="1" applyAlignment="1" applyProtection="1">
      <alignment horizontal="center" vertical="center" wrapText="1"/>
      <protection/>
    </xf>
    <xf numFmtId="0" fontId="71" fillId="0" borderId="12" xfId="0" applyFont="1" applyFill="1" applyBorder="1" applyAlignment="1" applyProtection="1">
      <alignment horizontal="center" vertical="center" wrapText="1"/>
      <protection/>
    </xf>
    <xf numFmtId="10" fontId="70" fillId="36" borderId="34" xfId="0" applyNumberFormat="1" applyFont="1" applyFill="1" applyBorder="1" applyAlignment="1" applyProtection="1">
      <alignment horizontal="center"/>
      <protection locked="0"/>
    </xf>
    <xf numFmtId="10" fontId="70" fillId="36" borderId="35" xfId="0" applyNumberFormat="1" applyFont="1" applyFill="1" applyBorder="1" applyAlignment="1" applyProtection="1">
      <alignment horizontal="center"/>
      <protection locked="0"/>
    </xf>
    <xf numFmtId="0" fontId="10" fillId="39" borderId="36" xfId="0" applyFont="1" applyFill="1" applyBorder="1" applyAlignment="1" applyProtection="1">
      <alignment horizontal="center" vertical="center" wrapText="1"/>
      <protection/>
    </xf>
    <xf numFmtId="0" fontId="5" fillId="36" borderId="34" xfId="0" applyFont="1" applyFill="1" applyBorder="1" applyAlignment="1" applyProtection="1">
      <alignment horizontal="center"/>
      <protection/>
    </xf>
    <xf numFmtId="0" fontId="5" fillId="36" borderId="37" xfId="0" applyFont="1" applyFill="1" applyBorder="1" applyAlignment="1" applyProtection="1">
      <alignment horizontal="center"/>
      <protection/>
    </xf>
    <xf numFmtId="0" fontId="0" fillId="0" borderId="0" xfId="61">
      <alignment/>
      <protection/>
    </xf>
    <xf numFmtId="0" fontId="0" fillId="0" borderId="0" xfId="61" applyAlignment="1">
      <alignment horizontal="center"/>
      <protection/>
    </xf>
    <xf numFmtId="0" fontId="0" fillId="0" borderId="0" xfId="61" applyBorder="1" applyAlignment="1">
      <alignment horizontal="center"/>
      <protection/>
    </xf>
    <xf numFmtId="0" fontId="0" fillId="0" borderId="0" xfId="61" applyBorder="1" applyAlignment="1">
      <alignment horizontal="center" vertical="center"/>
      <protection/>
    </xf>
    <xf numFmtId="9" fontId="0" fillId="0" borderId="0" xfId="61" applyNumberFormat="1">
      <alignment/>
      <protection/>
    </xf>
    <xf numFmtId="164" fontId="0" fillId="0" borderId="38" xfId="61" applyNumberFormat="1" applyBorder="1" applyAlignment="1">
      <alignment horizontal="center"/>
      <protection/>
    </xf>
    <xf numFmtId="9" fontId="0" fillId="0" borderId="38" xfId="61" applyNumberFormat="1" applyBorder="1" applyAlignment="1" applyProtection="1">
      <alignment horizontal="center" vertical="center" wrapText="1"/>
      <protection/>
    </xf>
    <xf numFmtId="0" fontId="0" fillId="40" borderId="38" xfId="61" applyFill="1" applyBorder="1" applyAlignment="1" applyProtection="1">
      <alignment horizontal="left" vertical="center" wrapText="1"/>
      <protection locked="0"/>
    </xf>
    <xf numFmtId="0" fontId="0" fillId="0" borderId="38" xfId="61" applyBorder="1" applyAlignment="1">
      <alignment horizontal="left" vertical="center" wrapText="1"/>
      <protection/>
    </xf>
    <xf numFmtId="0" fontId="0" fillId="0" borderId="38" xfId="61" applyBorder="1" applyAlignment="1" applyProtection="1">
      <alignment horizontal="center"/>
      <protection/>
    </xf>
    <xf numFmtId="3" fontId="0" fillId="0" borderId="38" xfId="61" applyNumberFormat="1" applyBorder="1" applyAlignment="1" applyProtection="1">
      <alignment horizontal="center"/>
      <protection/>
    </xf>
    <xf numFmtId="164" fontId="0" fillId="34" borderId="0" xfId="61" applyNumberFormat="1" applyFill="1" applyBorder="1" applyAlignment="1" applyProtection="1">
      <alignment horizontal="center"/>
      <protection/>
    </xf>
    <xf numFmtId="0" fontId="0" fillId="40" borderId="38" xfId="61" applyFill="1" applyBorder="1" applyAlignment="1" applyProtection="1">
      <alignment horizontal="center"/>
      <protection locked="0"/>
    </xf>
    <xf numFmtId="0" fontId="23" fillId="0" borderId="0" xfId="61" applyFont="1" applyAlignment="1">
      <alignment vertical="center" wrapText="1"/>
      <protection/>
    </xf>
    <xf numFmtId="0" fontId="23" fillId="0" borderId="0" xfId="61" applyFont="1" applyAlignment="1">
      <alignment horizontal="center"/>
      <protection/>
    </xf>
    <xf numFmtId="0" fontId="23" fillId="0" borderId="0" xfId="61" applyFont="1" applyAlignment="1">
      <alignment/>
      <protection/>
    </xf>
    <xf numFmtId="0" fontId="0" fillId="0" borderId="0" xfId="61" applyBorder="1" applyAlignment="1">
      <alignment vertical="center"/>
      <protection/>
    </xf>
    <xf numFmtId="0" fontId="0" fillId="0" borderId="0" xfId="61" applyAlignment="1">
      <alignment/>
      <protection/>
    </xf>
    <xf numFmtId="0" fontId="0" fillId="0" borderId="0" xfId="61" applyBorder="1">
      <alignment/>
      <protection/>
    </xf>
    <xf numFmtId="168" fontId="0" fillId="0" borderId="0" xfId="61" applyNumberFormat="1" applyBorder="1" applyAlignment="1">
      <alignment horizontal="center" vertical="center"/>
      <protection/>
    </xf>
    <xf numFmtId="0" fontId="0" fillId="0" borderId="38" xfId="61" applyBorder="1">
      <alignment/>
      <protection/>
    </xf>
    <xf numFmtId="0" fontId="0" fillId="0" borderId="0" xfId="61" applyBorder="1" applyAlignment="1">
      <alignment horizontal="center" wrapText="1"/>
      <protection/>
    </xf>
    <xf numFmtId="0" fontId="4" fillId="0" borderId="0" xfId="61" applyFont="1" applyBorder="1" applyAlignment="1">
      <alignment horizontal="center" wrapText="1"/>
      <protection/>
    </xf>
    <xf numFmtId="164" fontId="0" fillId="0" borderId="39" xfId="61" applyNumberFormat="1" applyBorder="1" applyAlignment="1">
      <alignment horizontal="center"/>
      <protection/>
    </xf>
    <xf numFmtId="0" fontId="0" fillId="0" borderId="0" xfId="61" applyBorder="1" applyAlignment="1">
      <alignment horizontal="left" vertical="center" wrapText="1"/>
      <protection/>
    </xf>
    <xf numFmtId="1" fontId="0" fillId="0" borderId="38" xfId="61" applyNumberFormat="1" applyBorder="1" applyAlignment="1" applyProtection="1">
      <alignment horizontal="center" vertical="center" wrapText="1"/>
      <protection/>
    </xf>
    <xf numFmtId="2" fontId="0" fillId="0" borderId="38" xfId="61" applyNumberFormat="1" applyBorder="1" applyAlignment="1" applyProtection="1">
      <alignment horizontal="center" vertical="center" wrapText="1"/>
      <protection locked="0"/>
    </xf>
    <xf numFmtId="9" fontId="0" fillId="0" borderId="38" xfId="61" applyNumberFormat="1" applyBorder="1" applyAlignment="1" applyProtection="1">
      <alignment horizontal="center" vertical="center" wrapText="1"/>
      <protection locked="0"/>
    </xf>
    <xf numFmtId="0" fontId="0" fillId="40" borderId="38" xfId="61" applyFill="1" applyBorder="1" applyAlignment="1" applyProtection="1">
      <alignment horizontal="left" vertical="center" wrapText="1" shrinkToFit="1"/>
      <protection locked="0"/>
    </xf>
    <xf numFmtId="0" fontId="0" fillId="0" borderId="0" xfId="61" applyProtection="1">
      <alignment/>
      <protection locked="0"/>
    </xf>
    <xf numFmtId="168" fontId="0" fillId="0" borderId="38" xfId="61" applyNumberFormat="1" applyBorder="1" applyAlignment="1" applyProtection="1">
      <alignment horizontal="center"/>
      <protection/>
    </xf>
    <xf numFmtId="8" fontId="0" fillId="0" borderId="0" xfId="61" applyNumberFormat="1">
      <alignment/>
      <protection/>
    </xf>
    <xf numFmtId="164" fontId="0" fillId="40" borderId="38" xfId="61" applyNumberFormat="1" applyFill="1" applyBorder="1" applyAlignment="1" applyProtection="1">
      <alignment horizontal="center"/>
      <protection locked="0"/>
    </xf>
    <xf numFmtId="168" fontId="0" fillId="0" borderId="0" xfId="61" applyNumberFormat="1" applyBorder="1" applyAlignment="1">
      <alignment vertical="center"/>
      <protection/>
    </xf>
    <xf numFmtId="0" fontId="4" fillId="0" borderId="0" xfId="61" applyFont="1" applyBorder="1" applyAlignment="1">
      <alignment vertical="center" wrapText="1"/>
      <protection/>
    </xf>
    <xf numFmtId="6" fontId="0" fillId="0" borderId="40" xfId="61" applyNumberFormat="1" applyFont="1" applyBorder="1" applyAlignment="1">
      <alignment horizontal="center" vertical="center" wrapText="1"/>
      <protection/>
    </xf>
    <xf numFmtId="6" fontId="0" fillId="0" borderId="0" xfId="61" applyNumberFormat="1" applyFont="1" applyAlignment="1">
      <alignment horizontal="center"/>
      <protection/>
    </xf>
    <xf numFmtId="9" fontId="0" fillId="0" borderId="0" xfId="61" applyNumberFormat="1" applyAlignment="1">
      <alignment/>
      <protection/>
    </xf>
    <xf numFmtId="168" fontId="0" fillId="0" borderId="41" xfId="61" applyNumberFormat="1" applyFont="1" applyBorder="1" applyAlignment="1">
      <alignment horizontal="center" vertical="center"/>
      <protection/>
    </xf>
    <xf numFmtId="0" fontId="4" fillId="0" borderId="42" xfId="61" applyFont="1" applyFill="1" applyBorder="1" applyAlignment="1">
      <alignment horizontal="center"/>
      <protection/>
    </xf>
    <xf numFmtId="0" fontId="4" fillId="0" borderId="42" xfId="61" applyFont="1" applyBorder="1" applyAlignment="1">
      <alignment horizontal="center"/>
      <protection/>
    </xf>
    <xf numFmtId="0" fontId="4" fillId="0" borderId="43" xfId="61" applyFont="1" applyBorder="1" applyAlignment="1">
      <alignment horizontal="center"/>
      <protection/>
    </xf>
    <xf numFmtId="0" fontId="4" fillId="0" borderId="44" xfId="61" applyFont="1" applyBorder="1" applyAlignment="1">
      <alignment horizontal="center"/>
      <protection/>
    </xf>
    <xf numFmtId="0" fontId="4" fillId="0" borderId="0" xfId="61" applyFont="1" applyBorder="1" applyAlignment="1">
      <alignment horizontal="center"/>
      <protection/>
    </xf>
    <xf numFmtId="0" fontId="0" fillId="6" borderId="0" xfId="0" applyFill="1" applyAlignment="1">
      <alignment/>
    </xf>
    <xf numFmtId="0" fontId="0" fillId="0" borderId="0" xfId="61" applyProtection="1">
      <alignment/>
      <protection/>
    </xf>
    <xf numFmtId="0" fontId="23" fillId="0" borderId="0" xfId="61" applyFont="1" applyAlignment="1" applyProtection="1">
      <alignment horizontal="center"/>
      <protection/>
    </xf>
    <xf numFmtId="0" fontId="23" fillId="0" borderId="0" xfId="61" applyFont="1" applyAlignment="1" applyProtection="1">
      <alignment/>
      <protection/>
    </xf>
    <xf numFmtId="0" fontId="23" fillId="34" borderId="0" xfId="61" applyFont="1" applyFill="1" applyBorder="1" applyAlignment="1" applyProtection="1">
      <alignment/>
      <protection/>
    </xf>
    <xf numFmtId="0" fontId="0" fillId="34" borderId="0" xfId="61" applyFill="1" applyBorder="1" applyProtection="1">
      <alignment/>
      <protection/>
    </xf>
    <xf numFmtId="0" fontId="0" fillId="0" borderId="0" xfId="61" applyAlignment="1" applyProtection="1">
      <alignment horizontal="center"/>
      <protection/>
    </xf>
    <xf numFmtId="0" fontId="0" fillId="34" borderId="0" xfId="61" applyFill="1" applyBorder="1" applyAlignment="1" applyProtection="1">
      <alignment horizontal="center"/>
      <protection/>
    </xf>
    <xf numFmtId="0" fontId="0" fillId="0" borderId="38" xfId="61" applyBorder="1" applyAlignment="1" applyProtection="1">
      <alignment horizontal="left"/>
      <protection/>
    </xf>
    <xf numFmtId="0" fontId="0" fillId="0" borderId="38" xfId="61" applyBorder="1" applyAlignment="1" applyProtection="1">
      <alignment horizontal="left" vertical="center" wrapText="1"/>
      <protection/>
    </xf>
    <xf numFmtId="0" fontId="0" fillId="0" borderId="0" xfId="61" applyBorder="1" applyAlignment="1" applyProtection="1">
      <alignment vertical="center" wrapText="1"/>
      <protection/>
    </xf>
    <xf numFmtId="0" fontId="0" fillId="40" borderId="0" xfId="61" applyFill="1" applyBorder="1" applyAlignment="1" applyProtection="1">
      <alignment vertical="center" wrapText="1"/>
      <protection/>
    </xf>
    <xf numFmtId="9" fontId="0" fillId="0" borderId="0" xfId="61" applyNumberFormat="1" applyBorder="1" applyAlignment="1" applyProtection="1">
      <alignment horizontal="center" vertical="center" wrapText="1"/>
      <protection/>
    </xf>
    <xf numFmtId="164" fontId="0" fillId="0" borderId="45" xfId="61" applyNumberFormat="1" applyBorder="1" applyAlignment="1" applyProtection="1">
      <alignment horizontal="center"/>
      <protection/>
    </xf>
    <xf numFmtId="0" fontId="0" fillId="0" borderId="45" xfId="61" applyBorder="1" applyProtection="1">
      <alignment/>
      <protection/>
    </xf>
    <xf numFmtId="0" fontId="0" fillId="0" borderId="46" xfId="61" applyBorder="1" applyProtection="1">
      <alignment/>
      <protection/>
    </xf>
    <xf numFmtId="164" fontId="0" fillId="0" borderId="38" xfId="61" applyNumberFormat="1" applyBorder="1" applyAlignment="1" applyProtection="1">
      <alignment horizontal="center"/>
      <protection/>
    </xf>
    <xf numFmtId="0" fontId="0" fillId="0" borderId="47" xfId="61" applyBorder="1" applyAlignment="1" applyProtection="1">
      <alignment horizontal="center"/>
      <protection/>
    </xf>
    <xf numFmtId="3" fontId="0" fillId="0" borderId="47" xfId="61" applyNumberFormat="1" applyBorder="1" applyAlignment="1" applyProtection="1">
      <alignment horizontal="center"/>
      <protection/>
    </xf>
    <xf numFmtId="0" fontId="0" fillId="0" borderId="0" xfId="61" applyAlignment="1" applyProtection="1">
      <alignment horizontal="left"/>
      <protection/>
    </xf>
    <xf numFmtId="9" fontId="0" fillId="0" borderId="0" xfId="61" applyNumberFormat="1" applyProtection="1">
      <alignment/>
      <protection/>
    </xf>
    <xf numFmtId="0" fontId="0" fillId="0" borderId="0" xfId="61" applyBorder="1" applyAlignment="1" applyProtection="1">
      <alignment horizontal="center"/>
      <protection/>
    </xf>
    <xf numFmtId="3" fontId="0" fillId="0" borderId="0" xfId="61" applyNumberFormat="1" applyBorder="1" applyAlignment="1" applyProtection="1">
      <alignment horizontal="center"/>
      <protection/>
    </xf>
    <xf numFmtId="0" fontId="0" fillId="0" borderId="42" xfId="61" applyBorder="1" applyAlignment="1" applyProtection="1">
      <alignment horizontal="center"/>
      <protection/>
    </xf>
    <xf numFmtId="3" fontId="0" fillId="0" borderId="42" xfId="61" applyNumberFormat="1" applyBorder="1" applyAlignment="1" applyProtection="1">
      <alignment horizontal="center"/>
      <protection/>
    </xf>
    <xf numFmtId="0" fontId="0" fillId="6" borderId="0" xfId="0" applyFill="1" applyAlignment="1" applyProtection="1">
      <alignment/>
      <protection locked="0"/>
    </xf>
    <xf numFmtId="0" fontId="0" fillId="6" borderId="48" xfId="0" applyFill="1" applyBorder="1" applyAlignment="1" applyProtection="1">
      <alignment/>
      <protection locked="0"/>
    </xf>
    <xf numFmtId="0" fontId="0" fillId="6" borderId="47" xfId="0" applyFill="1" applyBorder="1" applyAlignment="1" applyProtection="1">
      <alignment/>
      <protection locked="0"/>
    </xf>
    <xf numFmtId="0" fontId="0" fillId="6" borderId="49" xfId="0" applyFill="1" applyBorder="1" applyAlignment="1" applyProtection="1">
      <alignment/>
      <protection locked="0"/>
    </xf>
    <xf numFmtId="0" fontId="0" fillId="6" borderId="40" xfId="0" applyFill="1" applyBorder="1" applyAlignment="1" applyProtection="1">
      <alignment/>
      <protection locked="0"/>
    </xf>
    <xf numFmtId="0" fontId="0" fillId="6" borderId="0" xfId="0" applyFill="1" applyBorder="1" applyAlignment="1" applyProtection="1">
      <alignment/>
      <protection locked="0"/>
    </xf>
    <xf numFmtId="0" fontId="0" fillId="6" borderId="41" xfId="0" applyFill="1" applyBorder="1" applyAlignment="1" applyProtection="1">
      <alignment/>
      <protection locked="0"/>
    </xf>
    <xf numFmtId="0" fontId="0" fillId="0" borderId="0" xfId="0" applyAlignment="1" applyProtection="1">
      <alignment/>
      <protection hidden="1"/>
    </xf>
    <xf numFmtId="0" fontId="0" fillId="0" borderId="10" xfId="0" applyFont="1" applyBorder="1" applyAlignment="1" applyProtection="1">
      <alignment/>
      <protection hidden="1"/>
    </xf>
    <xf numFmtId="0" fontId="0" fillId="0" borderId="10" xfId="0" applyBorder="1" applyAlignment="1" applyProtection="1">
      <alignment/>
      <protection hidden="1"/>
    </xf>
    <xf numFmtId="10" fontId="0" fillId="0" borderId="10" xfId="0" applyNumberFormat="1" applyBorder="1" applyAlignment="1" applyProtection="1">
      <alignment/>
      <protection hidden="1"/>
    </xf>
    <xf numFmtId="2" fontId="0" fillId="0" borderId="0" xfId="0" applyNumberFormat="1" applyAlignment="1" applyProtection="1">
      <alignment/>
      <protection hidden="1"/>
    </xf>
    <xf numFmtId="0" fontId="0" fillId="41" borderId="10" xfId="0" applyFill="1" applyBorder="1" applyAlignment="1" applyProtection="1">
      <alignment/>
      <protection hidden="1"/>
    </xf>
    <xf numFmtId="2" fontId="0" fillId="41" borderId="10" xfId="0" applyNumberFormat="1" applyFill="1" applyBorder="1" applyAlignment="1" applyProtection="1">
      <alignment vertical="top" wrapText="1"/>
      <protection hidden="1"/>
    </xf>
    <xf numFmtId="2" fontId="0" fillId="0" borderId="10" xfId="0" applyNumberFormat="1" applyBorder="1" applyAlignment="1" applyProtection="1">
      <alignment/>
      <protection hidden="1"/>
    </xf>
    <xf numFmtId="2" fontId="0" fillId="0" borderId="10" xfId="0" applyNumberFormat="1" applyFont="1" applyBorder="1" applyAlignment="1" applyProtection="1">
      <alignment/>
      <protection hidden="1"/>
    </xf>
    <xf numFmtId="2" fontId="4" fillId="0" borderId="10" xfId="0" applyNumberFormat="1" applyFont="1" applyFill="1" applyBorder="1" applyAlignment="1" applyProtection="1">
      <alignment horizontal="center"/>
      <protection hidden="1"/>
    </xf>
    <xf numFmtId="2" fontId="24" fillId="0" borderId="10" xfId="0" applyNumberFormat="1" applyFont="1" applyFill="1"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protection hidden="1"/>
    </xf>
    <xf numFmtId="0" fontId="0" fillId="0" borderId="51" xfId="0" applyBorder="1" applyAlignment="1" applyProtection="1">
      <alignment/>
      <protection hidden="1"/>
    </xf>
    <xf numFmtId="0" fontId="22" fillId="0" borderId="10" xfId="0" applyFont="1" applyBorder="1" applyAlignment="1" applyProtection="1">
      <alignment horizontal="center"/>
      <protection hidden="1"/>
    </xf>
    <xf numFmtId="0" fontId="0" fillId="0" borderId="52" xfId="0" applyBorder="1" applyAlignment="1" applyProtection="1">
      <alignment/>
      <protection hidden="1"/>
    </xf>
    <xf numFmtId="0" fontId="0" fillId="0" borderId="53" xfId="0" applyBorder="1" applyAlignment="1" applyProtection="1">
      <alignment/>
      <protection hidden="1"/>
    </xf>
    <xf numFmtId="0" fontId="0" fillId="0" borderId="54" xfId="0" applyBorder="1" applyAlignment="1" applyProtection="1">
      <alignment/>
      <protection hidden="1"/>
    </xf>
    <xf numFmtId="10" fontId="4" fillId="0" borderId="10" xfId="0" applyNumberFormat="1" applyFont="1" applyBorder="1" applyAlignment="1" applyProtection="1">
      <alignment horizontal="center"/>
      <protection hidden="1" locked="0"/>
    </xf>
    <xf numFmtId="0" fontId="5" fillId="36" borderId="10" xfId="61" applyFont="1" applyFill="1" applyBorder="1" applyAlignment="1" applyProtection="1">
      <alignment horizontal="center"/>
      <protection locked="0"/>
    </xf>
    <xf numFmtId="0" fontId="5" fillId="36" borderId="18" xfId="61" applyFont="1" applyFill="1" applyBorder="1" applyAlignment="1" applyProtection="1">
      <alignment horizontal="center"/>
      <protection locked="0"/>
    </xf>
    <xf numFmtId="7" fontId="5" fillId="36" borderId="19" xfId="61" applyNumberFormat="1" applyFont="1" applyFill="1" applyBorder="1" applyProtection="1">
      <alignment/>
      <protection locked="0"/>
    </xf>
    <xf numFmtId="0" fontId="70" fillId="36" borderId="10" xfId="61" applyFont="1" applyFill="1" applyBorder="1" applyAlignment="1" applyProtection="1">
      <alignment horizontal="center"/>
      <protection locked="0"/>
    </xf>
    <xf numFmtId="10" fontId="70" fillId="36" borderId="34" xfId="61" applyNumberFormat="1" applyFont="1" applyFill="1" applyBorder="1" applyAlignment="1" applyProtection="1">
      <alignment horizontal="center"/>
      <protection locked="0"/>
    </xf>
    <xf numFmtId="0" fontId="0" fillId="34" borderId="0" xfId="0" applyFill="1" applyAlignment="1" applyProtection="1">
      <alignment/>
      <protection hidden="1"/>
    </xf>
    <xf numFmtId="0" fontId="0" fillId="34" borderId="0" xfId="0" applyFill="1" applyAlignment="1" applyProtection="1">
      <alignment horizontal="center"/>
      <protection hidden="1"/>
    </xf>
    <xf numFmtId="0" fontId="0" fillId="0" borderId="0" xfId="0" applyFill="1" applyAlignment="1" applyProtection="1">
      <alignment/>
      <protection hidden="1"/>
    </xf>
    <xf numFmtId="0" fontId="0" fillId="0" borderId="0" xfId="0" applyFill="1" applyAlignment="1" applyProtection="1">
      <alignment horizontal="left"/>
      <protection hidden="1"/>
    </xf>
    <xf numFmtId="0" fontId="0" fillId="0" borderId="0" xfId="0" applyFill="1" applyAlignment="1" applyProtection="1">
      <alignment horizontal="center"/>
      <protection hidden="1"/>
    </xf>
    <xf numFmtId="164" fontId="0" fillId="34" borderId="0" xfId="0" applyNumberFormat="1" applyFill="1" applyAlignment="1" applyProtection="1">
      <alignment/>
      <protection hidden="1"/>
    </xf>
    <xf numFmtId="164" fontId="0" fillId="34" borderId="0" xfId="0" applyNumberFormat="1" applyFill="1" applyAlignment="1" applyProtection="1">
      <alignment horizontal="center"/>
      <protection hidden="1"/>
    </xf>
    <xf numFmtId="0" fontId="7" fillId="34" borderId="0" xfId="0" applyFont="1" applyFill="1" applyAlignment="1" applyProtection="1">
      <alignment horizontal="center"/>
      <protection hidden="1"/>
    </xf>
    <xf numFmtId="0" fontId="11" fillId="0" borderId="0" xfId="0" applyFont="1" applyFill="1" applyBorder="1" applyAlignment="1" applyProtection="1">
      <alignment vertical="center"/>
      <protection hidden="1"/>
    </xf>
    <xf numFmtId="0" fontId="0" fillId="38" borderId="17" xfId="0" applyFill="1" applyBorder="1" applyAlignment="1" applyProtection="1">
      <alignment horizontal="right" vertical="center" wrapText="1"/>
      <protection hidden="1"/>
    </xf>
    <xf numFmtId="0" fontId="6" fillId="37" borderId="24" xfId="0" applyFont="1" applyFill="1" applyBorder="1" applyAlignment="1" applyProtection="1">
      <alignment horizontal="center" vertical="center" wrapText="1"/>
      <protection hidden="1"/>
    </xf>
    <xf numFmtId="0" fontId="9" fillId="39" borderId="31" xfId="0" applyFont="1" applyFill="1" applyBorder="1" applyAlignment="1" applyProtection="1">
      <alignment horizontal="center" vertical="center" wrapText="1"/>
      <protection hidden="1"/>
    </xf>
    <xf numFmtId="0" fontId="0" fillId="38" borderId="55" xfId="0" applyFill="1" applyBorder="1" applyAlignment="1" applyProtection="1">
      <alignment horizontal="right" vertical="center" wrapText="1"/>
      <protection hidden="1"/>
    </xf>
    <xf numFmtId="0" fontId="6" fillId="37" borderId="15" xfId="0" applyFont="1" applyFill="1" applyBorder="1" applyAlignment="1" applyProtection="1">
      <alignment horizontal="center" vertical="center" wrapText="1"/>
      <protection hidden="1"/>
    </xf>
    <xf numFmtId="0" fontId="6" fillId="37" borderId="16" xfId="0" applyFont="1" applyFill="1" applyBorder="1" applyAlignment="1" applyProtection="1">
      <alignment horizontal="center" vertical="center" wrapText="1"/>
      <protection hidden="1"/>
    </xf>
    <xf numFmtId="0" fontId="6" fillId="37" borderId="27" xfId="0" applyFont="1" applyFill="1" applyBorder="1" applyAlignment="1" applyProtection="1">
      <alignment horizontal="center" vertical="center" wrapText="1"/>
      <protection hidden="1"/>
    </xf>
    <xf numFmtId="0" fontId="6" fillId="37" borderId="17" xfId="0" applyFont="1" applyFill="1" applyBorder="1" applyAlignment="1" applyProtection="1">
      <alignment horizontal="center" vertical="center" wrapText="1"/>
      <protection hidden="1"/>
    </xf>
    <xf numFmtId="0" fontId="6" fillId="37" borderId="13" xfId="0" applyFont="1" applyFill="1" applyBorder="1" applyAlignment="1" applyProtection="1">
      <alignment horizontal="center" vertical="center" wrapText="1"/>
      <protection hidden="1"/>
    </xf>
    <xf numFmtId="0" fontId="10" fillId="39" borderId="36" xfId="0" applyFont="1" applyFill="1" applyBorder="1" applyAlignment="1" applyProtection="1">
      <alignment horizontal="center" vertical="center" wrapText="1"/>
      <protection hidden="1"/>
    </xf>
    <xf numFmtId="0" fontId="6" fillId="37" borderId="56" xfId="0" applyFont="1" applyFill="1" applyBorder="1" applyAlignment="1" applyProtection="1">
      <alignment horizontal="center" vertical="center" wrapText="1"/>
      <protection hidden="1"/>
    </xf>
    <xf numFmtId="0" fontId="6" fillId="37" borderId="57" xfId="0" applyFont="1" applyFill="1" applyBorder="1" applyAlignment="1" applyProtection="1">
      <alignment horizontal="center" vertical="center" wrapText="1"/>
      <protection hidden="1"/>
    </xf>
    <xf numFmtId="0" fontId="6" fillId="37" borderId="58" xfId="0" applyFont="1" applyFill="1" applyBorder="1" applyAlignment="1" applyProtection="1">
      <alignment horizontal="center" vertical="center" wrapText="1"/>
      <protection hidden="1"/>
    </xf>
    <xf numFmtId="0" fontId="0" fillId="0" borderId="0" xfId="0" applyFill="1" applyAlignment="1" applyProtection="1">
      <alignment horizontal="right" vertical="center" wrapText="1"/>
      <protection hidden="1"/>
    </xf>
    <xf numFmtId="0" fontId="5" fillId="36" borderId="25" xfId="0" applyFont="1" applyFill="1" applyBorder="1" applyAlignment="1" applyProtection="1">
      <alignment/>
      <protection hidden="1"/>
    </xf>
    <xf numFmtId="0" fontId="5" fillId="36" borderId="32" xfId="0" applyFont="1" applyFill="1" applyBorder="1" applyAlignment="1" applyProtection="1">
      <alignment horizontal="center"/>
      <protection hidden="1"/>
    </xf>
    <xf numFmtId="0" fontId="0" fillId="38" borderId="0" xfId="0" applyFill="1" applyBorder="1" applyAlignment="1" applyProtection="1">
      <alignment/>
      <protection hidden="1"/>
    </xf>
    <xf numFmtId="0" fontId="5" fillId="36" borderId="18" xfId="61" applyFont="1" applyFill="1" applyBorder="1" applyAlignment="1" applyProtection="1">
      <alignment horizontal="center"/>
      <protection hidden="1"/>
    </xf>
    <xf numFmtId="0" fontId="5" fillId="36" borderId="10" xfId="61" applyFont="1" applyFill="1" applyBorder="1" applyAlignment="1" applyProtection="1">
      <alignment horizontal="center"/>
      <protection hidden="1"/>
    </xf>
    <xf numFmtId="0" fontId="70" fillId="36" borderId="10" xfId="61" applyFont="1" applyFill="1" applyBorder="1" applyAlignment="1" applyProtection="1">
      <alignment horizontal="center"/>
      <protection hidden="1"/>
    </xf>
    <xf numFmtId="10" fontId="70" fillId="36" borderId="34" xfId="61" applyNumberFormat="1" applyFont="1" applyFill="1" applyBorder="1" applyAlignment="1" applyProtection="1">
      <alignment horizontal="center"/>
      <protection hidden="1"/>
    </xf>
    <xf numFmtId="7" fontId="5" fillId="36" borderId="19" xfId="61" applyNumberFormat="1" applyFont="1" applyFill="1" applyBorder="1" applyProtection="1">
      <alignment/>
      <protection hidden="1"/>
    </xf>
    <xf numFmtId="7" fontId="5" fillId="36" borderId="14" xfId="0" applyNumberFormat="1" applyFont="1" applyFill="1" applyBorder="1" applyAlignment="1" applyProtection="1">
      <alignment/>
      <protection hidden="1"/>
    </xf>
    <xf numFmtId="0" fontId="5" fillId="36" borderId="34" xfId="0" applyFont="1" applyFill="1" applyBorder="1" applyAlignment="1" applyProtection="1">
      <alignment horizontal="center"/>
      <protection hidden="1"/>
    </xf>
    <xf numFmtId="164" fontId="0" fillId="40" borderId="25" xfId="0" applyNumberFormat="1" applyFill="1" applyBorder="1" applyAlignment="1" applyProtection="1">
      <alignment/>
      <protection hidden="1"/>
    </xf>
    <xf numFmtId="164" fontId="0" fillId="40" borderId="10" xfId="0" applyNumberFormat="1" applyFill="1" applyBorder="1" applyAlignment="1" applyProtection="1">
      <alignment/>
      <protection hidden="1"/>
    </xf>
    <xf numFmtId="164" fontId="0" fillId="40" borderId="32" xfId="0" applyNumberFormat="1" applyFill="1" applyBorder="1" applyAlignment="1" applyProtection="1">
      <alignment/>
      <protection hidden="1"/>
    </xf>
    <xf numFmtId="0" fontId="0" fillId="38" borderId="0" xfId="0" applyFont="1" applyFill="1" applyBorder="1" applyAlignment="1" applyProtection="1">
      <alignment/>
      <protection hidden="1"/>
    </xf>
    <xf numFmtId="0" fontId="0" fillId="0" borderId="0" xfId="0" applyFont="1" applyFill="1" applyAlignment="1" applyProtection="1">
      <alignment/>
      <protection hidden="1"/>
    </xf>
    <xf numFmtId="0" fontId="5" fillId="36" borderId="26" xfId="0" applyFont="1" applyFill="1" applyBorder="1" applyAlignment="1" applyProtection="1">
      <alignment/>
      <protection hidden="1"/>
    </xf>
    <xf numFmtId="0" fontId="5" fillId="36" borderId="33" xfId="0" applyFont="1" applyFill="1" applyBorder="1" applyAlignment="1" applyProtection="1">
      <alignment horizontal="center"/>
      <protection hidden="1"/>
    </xf>
    <xf numFmtId="0" fontId="0" fillId="38" borderId="59" xfId="0" applyFont="1" applyFill="1" applyBorder="1" applyAlignment="1" applyProtection="1">
      <alignment/>
      <protection hidden="1"/>
    </xf>
    <xf numFmtId="0" fontId="5" fillId="36" borderId="20" xfId="61" applyFont="1" applyFill="1" applyBorder="1" applyAlignment="1" applyProtection="1">
      <alignment horizontal="center"/>
      <protection hidden="1"/>
    </xf>
    <xf numFmtId="0" fontId="5" fillId="36" borderId="21" xfId="61" applyFont="1" applyFill="1" applyBorder="1" applyAlignment="1" applyProtection="1">
      <alignment horizontal="center"/>
      <protection hidden="1"/>
    </xf>
    <xf numFmtId="0" fontId="70" fillId="36" borderId="21" xfId="61" applyFont="1" applyFill="1" applyBorder="1" applyAlignment="1" applyProtection="1">
      <alignment horizontal="center"/>
      <protection hidden="1"/>
    </xf>
    <xf numFmtId="10" fontId="70" fillId="36" borderId="35" xfId="61" applyNumberFormat="1" applyFont="1" applyFill="1" applyBorder="1" applyAlignment="1" applyProtection="1">
      <alignment horizontal="center"/>
      <protection hidden="1"/>
    </xf>
    <xf numFmtId="7" fontId="5" fillId="36" borderId="22" xfId="61" applyNumberFormat="1" applyFont="1" applyFill="1" applyBorder="1" applyProtection="1">
      <alignment/>
      <protection hidden="1"/>
    </xf>
    <xf numFmtId="0" fontId="5" fillId="36" borderId="37" xfId="0" applyFont="1" applyFill="1" applyBorder="1" applyAlignment="1" applyProtection="1">
      <alignment horizontal="center"/>
      <protection hidden="1"/>
    </xf>
    <xf numFmtId="164" fontId="0" fillId="40" borderId="26" xfId="0" applyNumberFormat="1" applyFill="1" applyBorder="1" applyAlignment="1" applyProtection="1">
      <alignment/>
      <protection hidden="1"/>
    </xf>
    <xf numFmtId="164" fontId="0" fillId="40" borderId="60" xfId="0" applyNumberFormat="1" applyFill="1" applyBorder="1" applyAlignment="1" applyProtection="1">
      <alignment/>
      <protection hidden="1"/>
    </xf>
    <xf numFmtId="164" fontId="0" fillId="40" borderId="33" xfId="0" applyNumberFormat="1" applyFill="1" applyBorder="1" applyAlignment="1" applyProtection="1">
      <alignment/>
      <protection hidden="1"/>
    </xf>
    <xf numFmtId="0" fontId="0" fillId="34" borderId="0" xfId="0" applyFill="1" applyAlignment="1" applyProtection="1">
      <alignment horizontal="left"/>
      <protection hidden="1"/>
    </xf>
    <xf numFmtId="0" fontId="7" fillId="34" borderId="0" xfId="0" applyFont="1" applyFill="1" applyAlignment="1" applyProtection="1">
      <alignment/>
      <protection hidden="1"/>
    </xf>
    <xf numFmtId="0" fontId="4" fillId="34" borderId="0" xfId="0" applyFont="1" applyFill="1" applyBorder="1" applyAlignment="1" applyProtection="1">
      <alignment horizontal="right" vertical="center"/>
      <protection hidden="1"/>
    </xf>
    <xf numFmtId="0" fontId="6" fillId="37" borderId="61" xfId="0" applyFont="1" applyFill="1" applyBorder="1" applyAlignment="1" applyProtection="1">
      <alignment horizontal="center" vertical="center" wrapText="1"/>
      <protection hidden="1"/>
    </xf>
    <xf numFmtId="0" fontId="6" fillId="37" borderId="62" xfId="0" applyFont="1" applyFill="1" applyBorder="1" applyAlignment="1" applyProtection="1">
      <alignment horizontal="center" vertical="center" wrapText="1"/>
      <protection hidden="1"/>
    </xf>
    <xf numFmtId="0" fontId="6" fillId="37" borderId="63" xfId="0" applyFont="1" applyFill="1" applyBorder="1" applyAlignment="1" applyProtection="1">
      <alignment horizontal="center" vertical="center" wrapText="1"/>
      <protection hidden="1"/>
    </xf>
    <xf numFmtId="10" fontId="73" fillId="3" borderId="28" xfId="0" applyNumberFormat="1" applyFont="1" applyFill="1" applyBorder="1" applyAlignment="1" applyProtection="1">
      <alignment horizontal="center" vertical="center"/>
      <protection hidden="1" locked="0"/>
    </xf>
    <xf numFmtId="0" fontId="13" fillId="6" borderId="0" xfId="0" applyFont="1" applyFill="1" applyAlignment="1" applyProtection="1">
      <alignment horizontal="center"/>
      <protection locked="0"/>
    </xf>
    <xf numFmtId="0" fontId="0" fillId="6" borderId="40" xfId="0" applyFont="1" applyFill="1" applyBorder="1" applyAlignment="1" applyProtection="1">
      <alignment horizontal="left" vertical="center" wrapText="1"/>
      <protection locked="0"/>
    </xf>
    <xf numFmtId="0" fontId="0" fillId="6" borderId="0" xfId="0" applyFont="1" applyFill="1" applyBorder="1" applyAlignment="1" applyProtection="1">
      <alignment horizontal="left" vertical="center" wrapText="1"/>
      <protection locked="0"/>
    </xf>
    <xf numFmtId="0" fontId="0" fillId="6" borderId="41" xfId="0" applyFont="1" applyFill="1" applyBorder="1" applyAlignment="1" applyProtection="1">
      <alignment horizontal="left" vertical="center" wrapText="1"/>
      <protection locked="0"/>
    </xf>
    <xf numFmtId="0" fontId="0" fillId="6" borderId="44" xfId="0" applyFont="1" applyFill="1" applyBorder="1" applyAlignment="1" applyProtection="1">
      <alignment horizontal="left" vertical="center" wrapText="1"/>
      <protection locked="0"/>
    </xf>
    <xf numFmtId="0" fontId="0" fillId="6" borderId="42" xfId="0" applyFont="1" applyFill="1" applyBorder="1" applyAlignment="1" applyProtection="1">
      <alignment horizontal="left" vertical="center" wrapText="1"/>
      <protection locked="0"/>
    </xf>
    <xf numFmtId="0" fontId="0" fillId="6" borderId="43" xfId="0" applyFont="1" applyFill="1" applyBorder="1" applyAlignment="1" applyProtection="1">
      <alignment horizontal="left" vertical="center" wrapText="1"/>
      <protection locked="0"/>
    </xf>
    <xf numFmtId="0" fontId="0" fillId="6" borderId="0" xfId="0" applyFill="1" applyBorder="1" applyAlignment="1" applyProtection="1">
      <alignment horizontal="left" vertical="center" wrapText="1"/>
      <protection locked="0"/>
    </xf>
    <xf numFmtId="0" fontId="0" fillId="6" borderId="41" xfId="0" applyFill="1" applyBorder="1" applyAlignment="1" applyProtection="1">
      <alignment horizontal="left" vertical="center" wrapText="1"/>
      <protection locked="0"/>
    </xf>
    <xf numFmtId="0" fontId="0" fillId="6" borderId="40" xfId="0" applyFill="1" applyBorder="1" applyAlignment="1" applyProtection="1">
      <alignment horizontal="left" vertical="center" wrapText="1"/>
      <protection locked="0"/>
    </xf>
    <xf numFmtId="0" fontId="0" fillId="6" borderId="44" xfId="0" applyFill="1" applyBorder="1" applyAlignment="1" applyProtection="1">
      <alignment horizontal="left" vertical="center" wrapText="1"/>
      <protection locked="0"/>
    </xf>
    <xf numFmtId="0" fontId="0" fillId="6" borderId="42" xfId="0" applyFill="1" applyBorder="1" applyAlignment="1" applyProtection="1">
      <alignment horizontal="left" vertical="center" wrapText="1"/>
      <protection locked="0"/>
    </xf>
    <xf numFmtId="0" fontId="0" fillId="6" borderId="43" xfId="0" applyFill="1" applyBorder="1" applyAlignment="1" applyProtection="1">
      <alignment horizontal="left" vertical="center" wrapText="1"/>
      <protection locked="0"/>
    </xf>
    <xf numFmtId="0" fontId="17" fillId="0" borderId="64" xfId="0"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6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15" fillId="0" borderId="0" xfId="0" applyFont="1" applyFill="1" applyAlignment="1" applyProtection="1">
      <alignment horizontal="center" vertical="center"/>
      <protection/>
    </xf>
    <xf numFmtId="0" fontId="74" fillId="38" borderId="72" xfId="0" applyFont="1" applyFill="1" applyBorder="1" applyAlignment="1" applyProtection="1">
      <alignment horizontal="center" vertical="center"/>
      <protection/>
    </xf>
    <xf numFmtId="0" fontId="74" fillId="38" borderId="55" xfId="0" applyFont="1" applyFill="1" applyBorder="1" applyAlignment="1" applyProtection="1">
      <alignment horizontal="center" vertical="center"/>
      <protection/>
    </xf>
    <xf numFmtId="0" fontId="74" fillId="38" borderId="28"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top" wrapText="1"/>
      <protection/>
    </xf>
    <xf numFmtId="0" fontId="0" fillId="0" borderId="47" xfId="0" applyFill="1" applyBorder="1" applyAlignment="1" applyProtection="1">
      <alignment horizontal="center" vertical="top" wrapText="1"/>
      <protection/>
    </xf>
    <xf numFmtId="0" fontId="74" fillId="38" borderId="72" xfId="0" applyFont="1" applyFill="1" applyBorder="1" applyAlignment="1" applyProtection="1">
      <alignment horizontal="center" vertical="center"/>
      <protection hidden="1"/>
    </xf>
    <xf numFmtId="0" fontId="74" fillId="38" borderId="55" xfId="0" applyFont="1" applyFill="1" applyBorder="1" applyAlignment="1" applyProtection="1">
      <alignment horizontal="center" vertical="center"/>
      <protection hidden="1"/>
    </xf>
    <xf numFmtId="0" fontId="74" fillId="42" borderId="73" xfId="0" applyFont="1" applyFill="1" applyBorder="1" applyAlignment="1" applyProtection="1">
      <alignment horizontal="center" vertical="top"/>
      <protection hidden="1"/>
    </xf>
    <xf numFmtId="0" fontId="74" fillId="42" borderId="74" xfId="0" applyFont="1" applyFill="1" applyBorder="1" applyAlignment="1" applyProtection="1">
      <alignment horizontal="center" vertical="top"/>
      <protection hidden="1"/>
    </xf>
    <xf numFmtId="0" fontId="74" fillId="42" borderId="75" xfId="0" applyFont="1" applyFill="1" applyBorder="1" applyAlignment="1" applyProtection="1">
      <alignment horizontal="center" vertical="top"/>
      <protection hidden="1"/>
    </xf>
    <xf numFmtId="0" fontId="12" fillId="43" borderId="11" xfId="0" applyFont="1" applyFill="1" applyBorder="1" applyAlignment="1" applyProtection="1">
      <alignment horizontal="center" vertical="center" wrapText="1"/>
      <protection hidden="1"/>
    </xf>
    <xf numFmtId="0" fontId="12" fillId="43" borderId="76" xfId="0" applyFont="1" applyFill="1" applyBorder="1" applyAlignment="1" applyProtection="1">
      <alignment horizontal="center" vertical="center" wrapText="1"/>
      <protection hidden="1"/>
    </xf>
    <xf numFmtId="0" fontId="12" fillId="43" borderId="23" xfId="0" applyFont="1" applyFill="1" applyBorder="1" applyAlignment="1" applyProtection="1">
      <alignment horizontal="center" vertical="center" wrapText="1"/>
      <protection hidden="1"/>
    </xf>
    <xf numFmtId="164" fontId="14" fillId="43" borderId="77" xfId="0" applyNumberFormat="1" applyFont="1" applyFill="1" applyBorder="1" applyAlignment="1" applyProtection="1">
      <alignment horizontal="center" vertical="center" wrapText="1"/>
      <protection hidden="1"/>
    </xf>
    <xf numFmtId="164" fontId="14" fillId="43" borderId="78" xfId="0" applyNumberFormat="1" applyFont="1" applyFill="1" applyBorder="1" applyAlignment="1" applyProtection="1">
      <alignment horizontal="center" vertical="center" wrapText="1"/>
      <protection hidden="1"/>
    </xf>
    <xf numFmtId="164" fontId="14" fillId="43" borderId="79" xfId="0" applyNumberFormat="1" applyFont="1" applyFill="1" applyBorder="1" applyAlignment="1" applyProtection="1">
      <alignment horizontal="center" vertical="center" wrapText="1"/>
      <protection hidden="1"/>
    </xf>
    <xf numFmtId="164" fontId="14" fillId="44" borderId="77" xfId="0" applyNumberFormat="1" applyFont="1" applyFill="1" applyBorder="1" applyAlignment="1" applyProtection="1">
      <alignment horizontal="center" vertical="center"/>
      <protection hidden="1"/>
    </xf>
    <xf numFmtId="164" fontId="14" fillId="44" borderId="79" xfId="0" applyNumberFormat="1" applyFont="1" applyFill="1" applyBorder="1" applyAlignment="1" applyProtection="1">
      <alignment horizontal="center" vertical="center"/>
      <protection hidden="1"/>
    </xf>
    <xf numFmtId="0" fontId="75" fillId="43" borderId="80" xfId="0" applyFont="1" applyFill="1" applyBorder="1" applyAlignment="1" applyProtection="1">
      <alignment horizontal="center" vertical="center"/>
      <protection hidden="1"/>
    </xf>
    <xf numFmtId="0" fontId="75" fillId="43" borderId="81" xfId="0" applyFont="1" applyFill="1" applyBorder="1" applyAlignment="1" applyProtection="1">
      <alignment horizontal="center" vertical="center"/>
      <protection hidden="1"/>
    </xf>
    <xf numFmtId="0" fontId="75" fillId="43" borderId="82" xfId="0" applyFont="1" applyFill="1" applyBorder="1" applyAlignment="1" applyProtection="1">
      <alignment horizontal="center" vertical="center"/>
      <protection hidden="1"/>
    </xf>
    <xf numFmtId="164" fontId="75" fillId="44" borderId="80" xfId="0" applyNumberFormat="1" applyFont="1" applyFill="1" applyBorder="1" applyAlignment="1" applyProtection="1">
      <alignment horizontal="center" vertical="center"/>
      <protection hidden="1"/>
    </xf>
    <xf numFmtId="164" fontId="75" fillId="44" borderId="82" xfId="0" applyNumberFormat="1" applyFont="1" applyFill="1" applyBorder="1" applyAlignment="1" applyProtection="1">
      <alignment horizontal="center" vertical="center"/>
      <protection hidden="1"/>
    </xf>
    <xf numFmtId="0" fontId="76" fillId="43" borderId="83" xfId="0" applyFont="1" applyFill="1" applyBorder="1" applyAlignment="1" applyProtection="1">
      <alignment horizontal="center" vertical="center"/>
      <protection hidden="1"/>
    </xf>
    <xf numFmtId="0" fontId="76" fillId="43" borderId="84" xfId="0" applyFont="1" applyFill="1" applyBorder="1" applyAlignment="1" applyProtection="1">
      <alignment horizontal="center" vertical="center"/>
      <protection hidden="1"/>
    </xf>
    <xf numFmtId="0" fontId="76" fillId="43" borderId="85" xfId="0" applyFont="1" applyFill="1" applyBorder="1" applyAlignment="1" applyProtection="1">
      <alignment horizontal="center" vertical="center"/>
      <protection hidden="1"/>
    </xf>
    <xf numFmtId="164" fontId="76" fillId="44" borderId="83" xfId="0" applyNumberFormat="1" applyFont="1" applyFill="1" applyBorder="1" applyAlignment="1" applyProtection="1">
      <alignment horizontal="center" vertical="center"/>
      <protection hidden="1"/>
    </xf>
    <xf numFmtId="164" fontId="76" fillId="44" borderId="85" xfId="0" applyNumberFormat="1" applyFont="1" applyFill="1" applyBorder="1" applyAlignment="1" applyProtection="1">
      <alignment horizontal="center" vertical="center"/>
      <protection hidden="1"/>
    </xf>
    <xf numFmtId="44" fontId="22" fillId="0" borderId="10" xfId="0" applyNumberFormat="1" applyFont="1" applyBorder="1" applyAlignment="1" applyProtection="1">
      <alignment vertical="center"/>
      <protection hidden="1"/>
    </xf>
    <xf numFmtId="0" fontId="24" fillId="0" borderId="34" xfId="0" applyFont="1" applyBorder="1" applyAlignment="1" applyProtection="1">
      <alignment horizontal="center" wrapText="1"/>
      <protection hidden="1"/>
    </xf>
    <xf numFmtId="0" fontId="24" fillId="0" borderId="14" xfId="0" applyFont="1" applyBorder="1" applyAlignment="1" applyProtection="1">
      <alignment horizontal="center" wrapText="1"/>
      <protection hidden="1"/>
    </xf>
    <xf numFmtId="0" fontId="4" fillId="0" borderId="10" xfId="0" applyFont="1" applyBorder="1" applyAlignment="1" applyProtection="1">
      <alignment horizontal="center"/>
      <protection hidden="1"/>
    </xf>
    <xf numFmtId="44" fontId="22" fillId="0" borderId="34" xfId="0" applyNumberFormat="1" applyFont="1" applyBorder="1" applyAlignment="1" applyProtection="1">
      <alignment vertical="center"/>
      <protection hidden="1"/>
    </xf>
    <xf numFmtId="44" fontId="22" fillId="0" borderId="14" xfId="0" applyNumberFormat="1" applyFont="1" applyBorder="1" applyAlignment="1" applyProtection="1">
      <alignment vertical="center"/>
      <protection hidden="1"/>
    </xf>
    <xf numFmtId="0" fontId="2" fillId="0" borderId="50" xfId="56" applyBorder="1" applyAlignment="1" applyProtection="1">
      <alignment horizontal="center"/>
      <protection hidden="1"/>
    </xf>
    <xf numFmtId="0" fontId="2" fillId="0" borderId="0" xfId="56" applyBorder="1" applyAlignment="1" applyProtection="1">
      <alignment horizontal="center"/>
      <protection hidden="1"/>
    </xf>
    <xf numFmtId="0" fontId="2" fillId="0" borderId="51" xfId="56" applyBorder="1" applyAlignment="1" applyProtection="1">
      <alignment horizontal="center"/>
      <protection hidden="1"/>
    </xf>
    <xf numFmtId="0" fontId="0" fillId="0" borderId="86" xfId="0" applyFont="1" applyBorder="1" applyAlignment="1" applyProtection="1">
      <alignment horizontal="center"/>
      <protection hidden="1"/>
    </xf>
    <xf numFmtId="0" fontId="0" fillId="0" borderId="87" xfId="0" applyFont="1" applyBorder="1" applyAlignment="1" applyProtection="1">
      <alignment horizontal="center"/>
      <protection hidden="1"/>
    </xf>
    <xf numFmtId="0" fontId="0" fillId="0" borderId="88" xfId="0" applyFont="1" applyBorder="1" applyAlignment="1" applyProtection="1">
      <alignment horizontal="center"/>
      <protection hidden="1"/>
    </xf>
    <xf numFmtId="0" fontId="17" fillId="0" borderId="10" xfId="0" applyFont="1" applyBorder="1" applyAlignment="1" applyProtection="1">
      <alignment horizontal="center"/>
      <protection hidden="1"/>
    </xf>
    <xf numFmtId="0" fontId="0" fillId="0" borderId="10" xfId="0" applyFont="1" applyBorder="1" applyAlignment="1" applyProtection="1">
      <alignment horizontal="center"/>
      <protection hidden="1"/>
    </xf>
    <xf numFmtId="0" fontId="0" fillId="0" borderId="10" xfId="0" applyBorder="1" applyAlignment="1" applyProtection="1">
      <alignment horizontal="center"/>
      <protection hidden="1"/>
    </xf>
    <xf numFmtId="2" fontId="0" fillId="0" borderId="10" xfId="0" applyNumberFormat="1" applyFont="1" applyBorder="1" applyAlignment="1" applyProtection="1">
      <alignment horizontal="center" vertical="top" wrapText="1"/>
      <protection hidden="1"/>
    </xf>
    <xf numFmtId="0" fontId="0" fillId="0" borderId="10" xfId="0" applyFont="1" applyBorder="1" applyAlignment="1" applyProtection="1">
      <alignment horizontal="center" wrapText="1"/>
      <protection hidden="1"/>
    </xf>
    <xf numFmtId="0" fontId="0" fillId="0" borderId="45" xfId="61" applyBorder="1" applyAlignment="1" applyProtection="1">
      <alignment horizontal="left"/>
      <protection/>
    </xf>
    <xf numFmtId="0" fontId="0" fillId="0" borderId="46" xfId="61" applyBorder="1" applyAlignment="1" applyProtection="1">
      <alignment horizontal="left"/>
      <protection/>
    </xf>
    <xf numFmtId="0" fontId="23" fillId="0" borderId="0" xfId="61" applyFont="1" applyAlignment="1" applyProtection="1">
      <alignment horizontal="center"/>
      <protection/>
    </xf>
    <xf numFmtId="0" fontId="8" fillId="0" borderId="34" xfId="61" applyFont="1" applyBorder="1" applyAlignment="1" applyProtection="1">
      <alignment horizontal="center" vertical="center" wrapText="1"/>
      <protection/>
    </xf>
    <xf numFmtId="0" fontId="8" fillId="0" borderId="89" xfId="61" applyFont="1" applyBorder="1" applyAlignment="1" applyProtection="1">
      <alignment horizontal="center" vertical="center" wrapText="1"/>
      <protection/>
    </xf>
    <xf numFmtId="0" fontId="8" fillId="0" borderId="14" xfId="61" applyFont="1" applyBorder="1" applyAlignment="1" applyProtection="1">
      <alignment horizontal="center" vertical="center" wrapText="1"/>
      <protection/>
    </xf>
    <xf numFmtId="0" fontId="8" fillId="34" borderId="0" xfId="61" applyFont="1" applyFill="1" applyBorder="1" applyAlignment="1" applyProtection="1">
      <alignment horizontal="center" vertical="center" wrapText="1"/>
      <protection/>
    </xf>
    <xf numFmtId="0" fontId="21" fillId="0" borderId="0" xfId="61" applyFont="1" applyAlignment="1" applyProtection="1">
      <alignment horizontal="center"/>
      <protection/>
    </xf>
    <xf numFmtId="0" fontId="20" fillId="0" borderId="0" xfId="57" applyAlignment="1" applyProtection="1">
      <alignment horizontal="center"/>
      <protection/>
    </xf>
    <xf numFmtId="0" fontId="4" fillId="0" borderId="47" xfId="61" applyFont="1" applyBorder="1" applyAlignment="1" applyProtection="1">
      <alignment horizontal="center" vertical="center" wrapText="1"/>
      <protection/>
    </xf>
    <xf numFmtId="0" fontId="0" fillId="0" borderId="0" xfId="61" applyBorder="1" applyAlignment="1" applyProtection="1">
      <alignment horizontal="center" vertical="center"/>
      <protection/>
    </xf>
    <xf numFmtId="0" fontId="4" fillId="0" borderId="0" xfId="61" applyFont="1" applyBorder="1" applyAlignment="1" applyProtection="1">
      <alignment horizontal="center" vertical="center" wrapText="1"/>
      <protection/>
    </xf>
    <xf numFmtId="0" fontId="0" fillId="0" borderId="42" xfId="61" applyBorder="1" applyAlignment="1" applyProtection="1">
      <alignment horizontal="center" vertical="center"/>
      <protection/>
    </xf>
    <xf numFmtId="0" fontId="22" fillId="0" borderId="0" xfId="61" applyFont="1" applyAlignment="1" applyProtection="1">
      <alignment horizontal="center" vertical="center" wrapText="1"/>
      <protection/>
    </xf>
    <xf numFmtId="0" fontId="4" fillId="0" borderId="47"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8" fillId="0" borderId="34" xfId="61" applyFont="1" applyBorder="1" applyAlignment="1">
      <alignment horizontal="center" vertical="center" wrapText="1"/>
      <protection/>
    </xf>
    <xf numFmtId="0" fontId="8" fillId="0" borderId="89" xfId="61" applyFont="1" applyBorder="1" applyAlignment="1">
      <alignment horizontal="center" vertical="center" wrapText="1"/>
      <protection/>
    </xf>
    <xf numFmtId="0" fontId="8" fillId="0" borderId="14" xfId="61" applyFont="1" applyBorder="1" applyAlignment="1">
      <alignment horizontal="center" vertical="center" wrapText="1"/>
      <protection/>
    </xf>
    <xf numFmtId="0" fontId="21" fillId="0" borderId="0" xfId="61" applyFont="1" applyAlignment="1">
      <alignment horizontal="center"/>
      <protection/>
    </xf>
    <xf numFmtId="0" fontId="23" fillId="0" borderId="0" xfId="61" applyFont="1" applyAlignment="1">
      <alignment horizontal="center"/>
      <protection/>
    </xf>
    <xf numFmtId="6" fontId="0" fillId="0" borderId="0" xfId="61" applyNumberFormat="1" applyBorder="1" applyAlignment="1">
      <alignment horizontal="center" vertical="center"/>
      <protection/>
    </xf>
    <xf numFmtId="0" fontId="21" fillId="0" borderId="0" xfId="61" applyFont="1" applyBorder="1" applyAlignment="1">
      <alignment horizontal="center"/>
      <protection/>
    </xf>
    <xf numFmtId="0" fontId="0" fillId="0" borderId="0" xfId="61" applyBorder="1" applyAlignment="1">
      <alignment horizontal="center" vertical="center"/>
      <protection/>
    </xf>
    <xf numFmtId="168" fontId="0" fillId="0" borderId="0" xfId="61" applyNumberFormat="1" applyBorder="1" applyAlignment="1">
      <alignment horizontal="center" vertical="center"/>
      <protection/>
    </xf>
    <xf numFmtId="0" fontId="4" fillId="0" borderId="42" xfId="61" applyFont="1" applyBorder="1" applyAlignment="1">
      <alignment horizontal="center" vertical="center" wrapText="1"/>
      <protection/>
    </xf>
    <xf numFmtId="168" fontId="0" fillId="0" borderId="36" xfId="61" applyNumberFormat="1" applyBorder="1" applyAlignment="1">
      <alignment horizontal="center" vertical="center"/>
      <protection/>
    </xf>
    <xf numFmtId="168" fontId="0" fillId="0" borderId="50" xfId="61" applyNumberFormat="1" applyBorder="1" applyAlignment="1">
      <alignment horizontal="center" vertical="center"/>
      <protection/>
    </xf>
    <xf numFmtId="0" fontId="0" fillId="0" borderId="0" xfId="61" applyAlignment="1">
      <alignment horizontal="left"/>
      <protection/>
    </xf>
    <xf numFmtId="0" fontId="4" fillId="0" borderId="40" xfId="61" applyFont="1" applyBorder="1" applyAlignment="1">
      <alignment horizontal="center"/>
      <protection/>
    </xf>
    <xf numFmtId="0" fontId="4" fillId="0" borderId="41" xfId="61" applyFont="1" applyBorder="1" applyAlignment="1">
      <alignment horizontal="center"/>
      <protection/>
    </xf>
    <xf numFmtId="0" fontId="4" fillId="0" borderId="0" xfId="61" applyFont="1" applyBorder="1" applyAlignment="1">
      <alignment horizontal="center"/>
      <protection/>
    </xf>
    <xf numFmtId="6" fontId="0" fillId="0" borderId="0" xfId="61" applyNumberFormat="1" applyFont="1" applyBorder="1" applyAlignment="1">
      <alignment horizontal="center" vertical="center" wrapText="1"/>
      <protection/>
    </xf>
    <xf numFmtId="0" fontId="0" fillId="0" borderId="0" xfId="61" applyFont="1" applyBorder="1" applyAlignment="1">
      <alignment horizontal="center" vertical="center" wrapText="1"/>
      <protection/>
    </xf>
    <xf numFmtId="6" fontId="0" fillId="0" borderId="40" xfId="61" applyNumberFormat="1" applyFont="1" applyBorder="1" applyAlignment="1">
      <alignment horizontal="center" vertical="center" wrapText="1"/>
      <protection/>
    </xf>
    <xf numFmtId="0" fontId="0" fillId="0" borderId="41" xfId="61" applyFont="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Currency 3"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2" xfId="61"/>
    <cellStyle name="Note" xfId="62"/>
    <cellStyle name="Output" xfId="63"/>
    <cellStyle name="Percent" xfId="64"/>
    <cellStyle name="Title" xfId="65"/>
    <cellStyle name="Total" xfId="66"/>
    <cellStyle name="Warning Text" xfId="67"/>
  </cellStyles>
  <dxfs count="22">
    <dxf>
      <fill>
        <patternFill>
          <bgColor indexed="10"/>
        </patternFill>
      </fill>
      <border>
        <left style="thin"/>
        <right style="thin"/>
        <top style="thin"/>
        <bottom style="thin"/>
      </border>
    </dxf>
    <dxf>
      <fill>
        <patternFill>
          <bgColor indexed="10"/>
        </patternFill>
      </fill>
      <border>
        <left style="thin"/>
        <right style="thin"/>
        <top style="thin"/>
        <bottom style="thin"/>
      </border>
    </dxf>
    <dxf>
      <font>
        <color indexed="9"/>
      </font>
    </dxf>
    <dxf>
      <fill>
        <patternFill>
          <bgColor indexed="10"/>
        </patternFill>
      </fill>
      <border>
        <left style="thin"/>
        <right style="thin"/>
        <top style="thin"/>
        <bottom style="thin"/>
      </border>
    </dxf>
    <dxf>
      <font>
        <color rgb="FFFFFF99"/>
      </font>
      <fill>
        <patternFill>
          <bgColor rgb="FFFFFF99"/>
        </patternFill>
      </fill>
    </dxf>
    <dxf>
      <fill>
        <patternFill>
          <bgColor rgb="FF92D050"/>
        </patternFill>
      </fill>
    </dxf>
    <dxf>
      <fill>
        <patternFill>
          <bgColor rgb="FF92D050"/>
        </patternFill>
      </fill>
    </dxf>
    <dxf>
      <font>
        <color indexed="41"/>
      </font>
    </dxf>
    <dxf>
      <font>
        <color indexed="41"/>
      </font>
    </dxf>
    <dxf>
      <fill>
        <patternFill>
          <bgColor rgb="FF92D050"/>
        </patternFill>
      </fill>
    </dxf>
    <dxf>
      <fill>
        <patternFill>
          <bgColor rgb="FF92D050"/>
        </patternFill>
      </fill>
    </dxf>
    <dxf>
      <font>
        <color indexed="41"/>
      </font>
    </dxf>
    <dxf>
      <font>
        <color indexed="41"/>
      </font>
    </dxf>
    <dxf>
      <fill>
        <patternFill>
          <bgColor rgb="FF92D050"/>
        </patternFill>
      </fill>
    </dxf>
    <dxf>
      <fill>
        <patternFill>
          <bgColor rgb="FF92D050"/>
        </patternFill>
      </fill>
    </dxf>
    <dxf>
      <font>
        <color indexed="41"/>
      </font>
    </dxf>
    <dxf>
      <font>
        <color indexed="41"/>
      </font>
    </dxf>
    <dxf>
      <fill>
        <patternFill>
          <bgColor rgb="FF92D050"/>
        </patternFill>
      </fill>
    </dxf>
    <dxf>
      <fill>
        <patternFill>
          <bgColor rgb="FF92D050"/>
        </patternFill>
      </fill>
    </dxf>
    <dxf>
      <font>
        <color indexed="41"/>
      </font>
    </dxf>
    <dxf>
      <font>
        <color indexed="41"/>
      </font>
    </dxf>
    <dxf>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4</xdr:row>
      <xdr:rowOff>238125</xdr:rowOff>
    </xdr:from>
    <xdr:to>
      <xdr:col>2</xdr:col>
      <xdr:colOff>28575</xdr:colOff>
      <xdr:row>6</xdr:row>
      <xdr:rowOff>161925</xdr:rowOff>
    </xdr:to>
    <xdr:sp>
      <xdr:nvSpPr>
        <xdr:cNvPr id="1" name="AutoShape 31"/>
        <xdr:cNvSpPr>
          <a:spLocks/>
        </xdr:cNvSpPr>
      </xdr:nvSpPr>
      <xdr:spPr>
        <a:xfrm>
          <a:off x="3819525" y="1771650"/>
          <a:ext cx="0" cy="552450"/>
        </a:xfrm>
        <a:custGeom>
          <a:pathLst>
            <a:path h="190500" w="219075">
              <a:moveTo>
                <a:pt x="0" y="72764"/>
              </a:moveTo>
              <a:lnTo>
                <a:pt x="83680" y="72765"/>
              </a:lnTo>
              <a:lnTo>
                <a:pt x="109538" y="0"/>
              </a:lnTo>
              <a:lnTo>
                <a:pt x="135395" y="72765"/>
              </a:lnTo>
              <a:lnTo>
                <a:pt x="219075" y="72764"/>
              </a:lnTo>
              <a:lnTo>
                <a:pt x="151376" y="117735"/>
              </a:lnTo>
              <a:lnTo>
                <a:pt x="177235" y="190500"/>
              </a:lnTo>
              <a:lnTo>
                <a:pt x="109538" y="145528"/>
              </a:lnTo>
              <a:lnTo>
                <a:pt x="41840" y="190500"/>
              </a:lnTo>
              <a:lnTo>
                <a:pt x="67699" y="117735"/>
              </a:lnTo>
              <a:lnTo>
                <a:pt x="0" y="72764"/>
              </a:lnTo>
              <a:close/>
            </a:path>
          </a:pathLst>
        </a:cu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4</xdr:col>
      <xdr:colOff>419100</xdr:colOff>
      <xdr:row>6</xdr:row>
      <xdr:rowOff>28575</xdr:rowOff>
    </xdr:from>
    <xdr:to>
      <xdr:col>5</xdr:col>
      <xdr:colOff>714375</xdr:colOff>
      <xdr:row>11</xdr:row>
      <xdr:rowOff>28575</xdr:rowOff>
    </xdr:to>
    <xdr:sp macro="[0]!All">
      <xdr:nvSpPr>
        <xdr:cNvPr id="1" name="AutoShape 4"/>
        <xdr:cNvSpPr>
          <a:spLocks/>
        </xdr:cNvSpPr>
      </xdr:nvSpPr>
      <xdr:spPr>
        <a:xfrm>
          <a:off x="3952875" y="1628775"/>
          <a:ext cx="1047750" cy="485775"/>
        </a:xfrm>
        <a:prstGeom prst="bevel">
          <a:avLst/>
        </a:prstGeom>
        <a:solidFill>
          <a:srgbClr val="CC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Calculate Onshore Fee</a:t>
          </a:r>
        </a:p>
      </xdr:txBody>
    </xdr:sp>
    <xdr:clientData fPrintsWithSheet="0"/>
  </xdr:twoCellAnchor>
  <xdr:twoCellAnchor editAs="absolute">
    <xdr:from>
      <xdr:col>4</xdr:col>
      <xdr:colOff>419100</xdr:colOff>
      <xdr:row>12</xdr:row>
      <xdr:rowOff>66675</xdr:rowOff>
    </xdr:from>
    <xdr:to>
      <xdr:col>5</xdr:col>
      <xdr:colOff>819150</xdr:colOff>
      <xdr:row>16</xdr:row>
      <xdr:rowOff>19050</xdr:rowOff>
    </xdr:to>
    <xdr:sp macro="[0]!clear">
      <xdr:nvSpPr>
        <xdr:cNvPr id="2" name="AutoShape 20"/>
        <xdr:cNvSpPr>
          <a:spLocks/>
        </xdr:cNvSpPr>
      </xdr:nvSpPr>
      <xdr:spPr>
        <a:xfrm>
          <a:off x="3952875" y="2314575"/>
          <a:ext cx="1152525" cy="276225"/>
        </a:xfrm>
        <a:prstGeom prst="bevel">
          <a:avLst/>
        </a:prstGeom>
        <a:solidFill>
          <a:srgbClr val="CC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Clear Calculator</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7</xdr:row>
      <xdr:rowOff>57150</xdr:rowOff>
    </xdr:from>
    <xdr:to>
      <xdr:col>5</xdr:col>
      <xdr:colOff>1285875</xdr:colOff>
      <xdr:row>14</xdr:row>
      <xdr:rowOff>38100</xdr:rowOff>
    </xdr:to>
    <xdr:sp macro="[0]!Offshore">
      <xdr:nvSpPr>
        <xdr:cNvPr id="1" name="AutoShape 2"/>
        <xdr:cNvSpPr>
          <a:spLocks/>
        </xdr:cNvSpPr>
      </xdr:nvSpPr>
      <xdr:spPr>
        <a:xfrm>
          <a:off x="5762625" y="1819275"/>
          <a:ext cx="990600" cy="466725"/>
        </a:xfrm>
        <a:prstGeom prst="bevel">
          <a:avLst/>
        </a:prstGeom>
        <a:solidFill>
          <a:srgbClr val="CC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Calculate Offshore Fee</a:t>
          </a:r>
        </a:p>
      </xdr:txBody>
    </xdr:sp>
    <xdr:clientData fPrintsWithSheet="0"/>
  </xdr:twoCellAnchor>
  <xdr:twoCellAnchor editAs="absolute">
    <xdr:from>
      <xdr:col>5</xdr:col>
      <xdr:colOff>247650</xdr:colOff>
      <xdr:row>15</xdr:row>
      <xdr:rowOff>114300</xdr:rowOff>
    </xdr:from>
    <xdr:to>
      <xdr:col>5</xdr:col>
      <xdr:colOff>1400175</xdr:colOff>
      <xdr:row>17</xdr:row>
      <xdr:rowOff>66675</xdr:rowOff>
    </xdr:to>
    <xdr:sp macro="[0]!clearoffshore">
      <xdr:nvSpPr>
        <xdr:cNvPr id="2" name="AutoShape 3"/>
        <xdr:cNvSpPr>
          <a:spLocks/>
        </xdr:cNvSpPr>
      </xdr:nvSpPr>
      <xdr:spPr>
        <a:xfrm>
          <a:off x="5715000" y="2524125"/>
          <a:ext cx="1152525" cy="276225"/>
        </a:xfrm>
        <a:prstGeom prst="bevel">
          <a:avLst/>
        </a:prstGeom>
        <a:solidFill>
          <a:srgbClr val="CC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Clear Calculator</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2.nationalgrid.com/uk/industry-information/electricity-codes/cusc/the-cusc/" TargetMode="External" /><Relationship Id="rId2" Type="http://schemas.openxmlformats.org/officeDocument/2006/relationships/hyperlink" Target="http://www2.nationalgrid.com/UK/Industry-information/System-charges/Electricity-transmission/Transmission-Network-Use-of-System-Charges/Statement-of-Use-of-System-Charges/" TargetMode="External" /><Relationship Id="rId3" Type="http://schemas.openxmlformats.org/officeDocument/2006/relationships/hyperlink" Target="mailto:transmissionconnectioncharging@nationalgrid.com?subject=Enquiry%20from%20Charge%20Modeller" TargetMode="External" /><Relationship Id="rId4" Type="http://schemas.openxmlformats.org/officeDocument/2006/relationships/comments" Target="../comments4.xml" /><Relationship Id="rId5" Type="http://schemas.openxmlformats.org/officeDocument/2006/relationships/vmlDrawing" Target="../drawings/vmlDrawing3.v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ationalgrid.com/uk/Electricity/Charges/chargingstatementsapproval/index.htm" TargetMode="Externa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ationalgrid.com/uk/Electricity/Charges/chargingstatementsapproval/index.htm" TargetMode="Externa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ationalgrid.com/uk/Electricity/Charges/chargingstatementsapproval/index.htm" TargetMode="Externa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dimension ref="A1:R31"/>
  <sheetViews>
    <sheetView showGridLines="0" showRowColHeaders="0" tabSelected="1" zoomScalePageLayoutView="0" workbookViewId="0" topLeftCell="A4">
      <selection activeCell="D10" sqref="D10"/>
    </sheetView>
  </sheetViews>
  <sheetFormatPr defaultColWidth="9.140625" defaultRowHeight="12.75"/>
  <cols>
    <col min="1" max="16384" width="9.140625" style="110" customWidth="1"/>
  </cols>
  <sheetData>
    <row r="1" spans="1:7" ht="12.75">
      <c r="A1" s="135"/>
      <c r="B1" s="135"/>
      <c r="C1" s="135"/>
      <c r="D1" s="135"/>
      <c r="E1" s="135"/>
      <c r="F1" s="135"/>
      <c r="G1" s="135"/>
    </row>
    <row r="2" spans="1:7" ht="12.75">
      <c r="A2" s="135"/>
      <c r="B2" s="135"/>
      <c r="C2" s="135"/>
      <c r="D2" s="135"/>
      <c r="E2" s="135"/>
      <c r="F2" s="135"/>
      <c r="G2" s="135"/>
    </row>
    <row r="3" spans="1:7" ht="18">
      <c r="A3" s="135"/>
      <c r="B3" s="223" t="s">
        <v>109</v>
      </c>
      <c r="C3" s="223"/>
      <c r="D3" s="223"/>
      <c r="E3" s="223"/>
      <c r="F3" s="223"/>
      <c r="G3" s="135"/>
    </row>
    <row r="4" spans="1:7" ht="12.75" customHeight="1">
      <c r="A4" s="135"/>
      <c r="B4" s="135"/>
      <c r="C4" s="135"/>
      <c r="D4" s="135"/>
      <c r="E4" s="135"/>
      <c r="F4" s="135"/>
      <c r="G4" s="135"/>
    </row>
    <row r="5" spans="1:7" ht="13.5" customHeight="1" thickBot="1">
      <c r="A5" s="135"/>
      <c r="B5" s="135"/>
      <c r="C5" s="135"/>
      <c r="D5" s="135"/>
      <c r="E5" s="135"/>
      <c r="F5" s="135"/>
      <c r="G5" s="135"/>
    </row>
    <row r="6" spans="1:18" ht="12.75" customHeight="1" thickTop="1">
      <c r="A6" s="135"/>
      <c r="B6" s="136"/>
      <c r="C6" s="137"/>
      <c r="D6" s="137"/>
      <c r="E6" s="137"/>
      <c r="F6" s="138"/>
      <c r="G6" s="135"/>
      <c r="I6" s="236" t="s">
        <v>114</v>
      </c>
      <c r="J6" s="237"/>
      <c r="K6" s="237"/>
      <c r="L6" s="237"/>
      <c r="M6" s="237"/>
      <c r="N6" s="237"/>
      <c r="O6" s="237"/>
      <c r="P6" s="237"/>
      <c r="Q6" s="237"/>
      <c r="R6" s="238"/>
    </row>
    <row r="7" spans="1:18" ht="12.75" customHeight="1">
      <c r="A7" s="135"/>
      <c r="B7" s="139"/>
      <c r="C7" s="140"/>
      <c r="D7" s="140"/>
      <c r="E7" s="140"/>
      <c r="F7" s="141"/>
      <c r="G7" s="135"/>
      <c r="I7" s="239"/>
      <c r="J7" s="240"/>
      <c r="K7" s="240"/>
      <c r="L7" s="240"/>
      <c r="M7" s="240"/>
      <c r="N7" s="240"/>
      <c r="O7" s="240"/>
      <c r="P7" s="240"/>
      <c r="Q7" s="240"/>
      <c r="R7" s="241"/>
    </row>
    <row r="8" spans="1:18" ht="12.75" customHeight="1">
      <c r="A8" s="135"/>
      <c r="B8" s="139"/>
      <c r="C8" s="140"/>
      <c r="D8" s="140"/>
      <c r="E8" s="140"/>
      <c r="F8" s="141"/>
      <c r="G8" s="135"/>
      <c r="I8" s="239"/>
      <c r="J8" s="240"/>
      <c r="K8" s="240"/>
      <c r="L8" s="240"/>
      <c r="M8" s="240"/>
      <c r="N8" s="240"/>
      <c r="O8" s="240"/>
      <c r="P8" s="240"/>
      <c r="Q8" s="240"/>
      <c r="R8" s="241"/>
    </row>
    <row r="9" spans="1:18" ht="12.75" customHeight="1">
      <c r="A9" s="135"/>
      <c r="B9" s="139"/>
      <c r="C9" s="140"/>
      <c r="D9" s="140"/>
      <c r="E9" s="140"/>
      <c r="F9" s="141"/>
      <c r="G9" s="135"/>
      <c r="I9" s="239"/>
      <c r="J9" s="240"/>
      <c r="K9" s="240"/>
      <c r="L9" s="240"/>
      <c r="M9" s="240"/>
      <c r="N9" s="240"/>
      <c r="O9" s="240"/>
      <c r="P9" s="240"/>
      <c r="Q9" s="240"/>
      <c r="R9" s="241"/>
    </row>
    <row r="10" spans="1:18" ht="12.75" customHeight="1">
      <c r="A10" s="135"/>
      <c r="B10" s="139"/>
      <c r="C10" s="140"/>
      <c r="D10" s="140"/>
      <c r="E10" s="140"/>
      <c r="F10" s="141"/>
      <c r="G10" s="135"/>
      <c r="I10" s="239"/>
      <c r="J10" s="240"/>
      <c r="K10" s="240"/>
      <c r="L10" s="240"/>
      <c r="M10" s="240"/>
      <c r="N10" s="240"/>
      <c r="O10" s="240"/>
      <c r="P10" s="240"/>
      <c r="Q10" s="240"/>
      <c r="R10" s="241"/>
    </row>
    <row r="11" spans="1:18" ht="12.75" customHeight="1">
      <c r="A11" s="135"/>
      <c r="B11" s="224" t="s">
        <v>110</v>
      </c>
      <c r="C11" s="225"/>
      <c r="D11" s="225"/>
      <c r="E11" s="225"/>
      <c r="F11" s="226"/>
      <c r="G11" s="135"/>
      <c r="I11" s="239"/>
      <c r="J11" s="240"/>
      <c r="K11" s="240"/>
      <c r="L11" s="240"/>
      <c r="M11" s="240"/>
      <c r="N11" s="240"/>
      <c r="O11" s="240"/>
      <c r="P11" s="240"/>
      <c r="Q11" s="240"/>
      <c r="R11" s="241"/>
    </row>
    <row r="12" spans="1:18" ht="12.75" customHeight="1">
      <c r="A12" s="135"/>
      <c r="B12" s="224"/>
      <c r="C12" s="225"/>
      <c r="D12" s="225"/>
      <c r="E12" s="225"/>
      <c r="F12" s="226"/>
      <c r="G12" s="135"/>
      <c r="I12" s="239"/>
      <c r="J12" s="240"/>
      <c r="K12" s="240"/>
      <c r="L12" s="240"/>
      <c r="M12" s="240"/>
      <c r="N12" s="240"/>
      <c r="O12" s="240"/>
      <c r="P12" s="240"/>
      <c r="Q12" s="240"/>
      <c r="R12" s="241"/>
    </row>
    <row r="13" spans="1:18" ht="12.75" customHeight="1">
      <c r="A13" s="135"/>
      <c r="B13" s="224"/>
      <c r="C13" s="225"/>
      <c r="D13" s="225"/>
      <c r="E13" s="225"/>
      <c r="F13" s="226"/>
      <c r="G13" s="135"/>
      <c r="I13" s="239"/>
      <c r="J13" s="240"/>
      <c r="K13" s="240"/>
      <c r="L13" s="240"/>
      <c r="M13" s="240"/>
      <c r="N13" s="240"/>
      <c r="O13" s="240"/>
      <c r="P13" s="240"/>
      <c r="Q13" s="240"/>
      <c r="R13" s="241"/>
    </row>
    <row r="14" spans="1:18" ht="12.75" customHeight="1">
      <c r="A14" s="135"/>
      <c r="B14" s="224"/>
      <c r="C14" s="225"/>
      <c r="D14" s="225"/>
      <c r="E14" s="225"/>
      <c r="F14" s="226"/>
      <c r="G14" s="135"/>
      <c r="I14" s="239"/>
      <c r="J14" s="240"/>
      <c r="K14" s="240"/>
      <c r="L14" s="240"/>
      <c r="M14" s="240"/>
      <c r="N14" s="240"/>
      <c r="O14" s="240"/>
      <c r="P14" s="240"/>
      <c r="Q14" s="240"/>
      <c r="R14" s="241"/>
    </row>
    <row r="15" spans="1:18" ht="13.5" customHeight="1" thickBot="1">
      <c r="A15" s="135"/>
      <c r="B15" s="227"/>
      <c r="C15" s="228"/>
      <c r="D15" s="228"/>
      <c r="E15" s="228"/>
      <c r="F15" s="229"/>
      <c r="G15" s="135"/>
      <c r="I15" s="239"/>
      <c r="J15" s="240"/>
      <c r="K15" s="240"/>
      <c r="L15" s="240"/>
      <c r="M15" s="240"/>
      <c r="N15" s="240"/>
      <c r="O15" s="240"/>
      <c r="P15" s="240"/>
      <c r="Q15" s="240"/>
      <c r="R15" s="241"/>
    </row>
    <row r="16" spans="1:18" ht="12.75" customHeight="1">
      <c r="A16" s="135"/>
      <c r="B16" s="136"/>
      <c r="C16" s="137"/>
      <c r="D16" s="137"/>
      <c r="E16" s="137"/>
      <c r="F16" s="138"/>
      <c r="G16" s="135"/>
      <c r="I16" s="239"/>
      <c r="J16" s="240"/>
      <c r="K16" s="240"/>
      <c r="L16" s="240"/>
      <c r="M16" s="240"/>
      <c r="N16" s="240"/>
      <c r="O16" s="240"/>
      <c r="P16" s="240"/>
      <c r="Q16" s="240"/>
      <c r="R16" s="241"/>
    </row>
    <row r="17" spans="1:18" ht="12.75" customHeight="1">
      <c r="A17" s="135"/>
      <c r="B17" s="139"/>
      <c r="C17" s="140"/>
      <c r="D17" s="140"/>
      <c r="E17" s="140"/>
      <c r="F17" s="141"/>
      <c r="G17" s="135"/>
      <c r="I17" s="239"/>
      <c r="J17" s="240"/>
      <c r="K17" s="240"/>
      <c r="L17" s="240"/>
      <c r="M17" s="240"/>
      <c r="N17" s="240"/>
      <c r="O17" s="240"/>
      <c r="P17" s="240"/>
      <c r="Q17" s="240"/>
      <c r="R17" s="241"/>
    </row>
    <row r="18" spans="1:18" ht="12.75" customHeight="1">
      <c r="A18" s="135"/>
      <c r="B18" s="139"/>
      <c r="C18" s="140"/>
      <c r="D18" s="140"/>
      <c r="E18" s="140"/>
      <c r="F18" s="141"/>
      <c r="G18" s="135"/>
      <c r="I18" s="239"/>
      <c r="J18" s="240"/>
      <c r="K18" s="240"/>
      <c r="L18" s="240"/>
      <c r="M18" s="240"/>
      <c r="N18" s="240"/>
      <c r="O18" s="240"/>
      <c r="P18" s="240"/>
      <c r="Q18" s="240"/>
      <c r="R18" s="241"/>
    </row>
    <row r="19" spans="1:18" ht="12.75" customHeight="1">
      <c r="A19" s="135"/>
      <c r="B19" s="139"/>
      <c r="C19" s="140"/>
      <c r="D19" s="140"/>
      <c r="E19" s="140"/>
      <c r="F19" s="141"/>
      <c r="G19" s="135"/>
      <c r="I19" s="239"/>
      <c r="J19" s="240"/>
      <c r="K19" s="240"/>
      <c r="L19" s="240"/>
      <c r="M19" s="240"/>
      <c r="N19" s="240"/>
      <c r="O19" s="240"/>
      <c r="P19" s="240"/>
      <c r="Q19" s="240"/>
      <c r="R19" s="241"/>
    </row>
    <row r="20" spans="1:18" ht="12.75" customHeight="1">
      <c r="A20" s="135"/>
      <c r="B20" s="139"/>
      <c r="C20" s="140"/>
      <c r="D20" s="140"/>
      <c r="E20" s="140"/>
      <c r="F20" s="141"/>
      <c r="G20" s="135"/>
      <c r="I20" s="239"/>
      <c r="J20" s="240"/>
      <c r="K20" s="240"/>
      <c r="L20" s="240"/>
      <c r="M20" s="240"/>
      <c r="N20" s="240"/>
      <c r="O20" s="240"/>
      <c r="P20" s="240"/>
      <c r="Q20" s="240"/>
      <c r="R20" s="241"/>
    </row>
    <row r="21" spans="1:18" ht="12.75" customHeight="1">
      <c r="A21" s="135"/>
      <c r="B21" s="224" t="s">
        <v>111</v>
      </c>
      <c r="C21" s="230"/>
      <c r="D21" s="230"/>
      <c r="E21" s="230"/>
      <c r="F21" s="231"/>
      <c r="G21" s="135"/>
      <c r="I21" s="239"/>
      <c r="J21" s="240"/>
      <c r="K21" s="240"/>
      <c r="L21" s="240"/>
      <c r="M21" s="240"/>
      <c r="N21" s="240"/>
      <c r="O21" s="240"/>
      <c r="P21" s="240"/>
      <c r="Q21" s="240"/>
      <c r="R21" s="241"/>
    </row>
    <row r="22" spans="1:18" ht="12.75" customHeight="1">
      <c r="A22" s="135"/>
      <c r="B22" s="232"/>
      <c r="C22" s="230"/>
      <c r="D22" s="230"/>
      <c r="E22" s="230"/>
      <c r="F22" s="231"/>
      <c r="G22" s="135"/>
      <c r="I22" s="239"/>
      <c r="J22" s="240"/>
      <c r="K22" s="240"/>
      <c r="L22" s="240"/>
      <c r="M22" s="240"/>
      <c r="N22" s="240"/>
      <c r="O22" s="240"/>
      <c r="P22" s="240"/>
      <c r="Q22" s="240"/>
      <c r="R22" s="241"/>
    </row>
    <row r="23" spans="1:18" ht="12.75" customHeight="1">
      <c r="A23" s="135"/>
      <c r="B23" s="232"/>
      <c r="C23" s="230"/>
      <c r="D23" s="230"/>
      <c r="E23" s="230"/>
      <c r="F23" s="231"/>
      <c r="G23" s="135"/>
      <c r="I23" s="239"/>
      <c r="J23" s="240"/>
      <c r="K23" s="240"/>
      <c r="L23" s="240"/>
      <c r="M23" s="240"/>
      <c r="N23" s="240"/>
      <c r="O23" s="240"/>
      <c r="P23" s="240"/>
      <c r="Q23" s="240"/>
      <c r="R23" s="241"/>
    </row>
    <row r="24" spans="1:18" ht="12.75" customHeight="1">
      <c r="A24" s="135"/>
      <c r="B24" s="232"/>
      <c r="C24" s="230"/>
      <c r="D24" s="230"/>
      <c r="E24" s="230"/>
      <c r="F24" s="231"/>
      <c r="G24" s="135"/>
      <c r="I24" s="239"/>
      <c r="J24" s="240"/>
      <c r="K24" s="240"/>
      <c r="L24" s="240"/>
      <c r="M24" s="240"/>
      <c r="N24" s="240"/>
      <c r="O24" s="240"/>
      <c r="P24" s="240"/>
      <c r="Q24" s="240"/>
      <c r="R24" s="241"/>
    </row>
    <row r="25" spans="1:18" ht="13.5" customHeight="1" thickBot="1">
      <c r="A25" s="135"/>
      <c r="B25" s="233"/>
      <c r="C25" s="234"/>
      <c r="D25" s="234"/>
      <c r="E25" s="234"/>
      <c r="F25" s="235"/>
      <c r="G25" s="135"/>
      <c r="I25" s="242"/>
      <c r="J25" s="243"/>
      <c r="K25" s="243"/>
      <c r="L25" s="243"/>
      <c r="M25" s="243"/>
      <c r="N25" s="243"/>
      <c r="O25" s="243"/>
      <c r="P25" s="243"/>
      <c r="Q25" s="243"/>
      <c r="R25" s="244"/>
    </row>
    <row r="26" spans="1:7" ht="12.75" customHeight="1">
      <c r="A26" s="135"/>
      <c r="B26" s="135"/>
      <c r="C26" s="135"/>
      <c r="D26" s="135"/>
      <c r="E26" s="135"/>
      <c r="F26" s="135"/>
      <c r="G26" s="135"/>
    </row>
    <row r="27" spans="1:7" ht="12.75">
      <c r="A27" s="135"/>
      <c r="B27" s="135"/>
      <c r="C27" s="135"/>
      <c r="D27" s="135"/>
      <c r="E27" s="135"/>
      <c r="F27" s="135"/>
      <c r="G27" s="135"/>
    </row>
    <row r="28" spans="1:7" ht="12.75">
      <c r="A28" s="135"/>
      <c r="B28" s="135"/>
      <c r="C28" s="135"/>
      <c r="D28" s="135"/>
      <c r="E28" s="135"/>
      <c r="F28" s="135"/>
      <c r="G28" s="135"/>
    </row>
    <row r="29" spans="1:7" ht="12.75">
      <c r="A29" s="135"/>
      <c r="B29" s="135"/>
      <c r="C29" s="135"/>
      <c r="D29" s="135"/>
      <c r="E29" s="135"/>
      <c r="F29" s="135"/>
      <c r="G29" s="135"/>
    </row>
    <row r="30" spans="1:7" ht="12.75">
      <c r="A30" s="135"/>
      <c r="B30" s="135"/>
      <c r="C30" s="135"/>
      <c r="D30" s="135"/>
      <c r="E30" s="135"/>
      <c r="F30" s="135"/>
      <c r="G30" s="135"/>
    </row>
    <row r="31" spans="1:7" ht="12.75">
      <c r="A31" s="135"/>
      <c r="B31" s="135"/>
      <c r="C31" s="135"/>
      <c r="D31" s="135"/>
      <c r="E31" s="135"/>
      <c r="F31" s="135"/>
      <c r="G31" s="135"/>
    </row>
  </sheetData>
  <sheetProtection password="BA7A" sheet="1" objects="1" scenarios="1" selectLockedCells="1"/>
  <mergeCells count="4">
    <mergeCell ref="B3:F3"/>
    <mergeCell ref="B11:F15"/>
    <mergeCell ref="B21:F25"/>
    <mergeCell ref="I6:R25"/>
  </mergeCells>
  <printOptions/>
  <pageMargins left="0.7" right="0.7" top="0.75" bottom="0.75" header="0.3" footer="0.3"/>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3">
    <tabColor indexed="12"/>
    <pageSetUpPr fitToPage="1"/>
  </sheetPr>
  <dimension ref="A1:V53"/>
  <sheetViews>
    <sheetView showGridLines="0" zoomScale="80" zoomScaleNormal="80" zoomScalePageLayoutView="0" workbookViewId="0" topLeftCell="A1">
      <selection activeCell="D9" sqref="D9"/>
    </sheetView>
  </sheetViews>
  <sheetFormatPr defaultColWidth="9.140625" defaultRowHeight="12.75"/>
  <cols>
    <col min="1" max="1" width="38.8515625" style="15" customWidth="1"/>
    <col min="2" max="2" width="18.00390625" style="17" customWidth="1"/>
    <col min="3" max="3" width="0.42578125" style="15" customWidth="1"/>
    <col min="4" max="4" width="20.8515625" style="15" bestFit="1" customWidth="1"/>
    <col min="5" max="7" width="19.57421875" style="11" customWidth="1"/>
    <col min="8" max="8" width="19.57421875" style="15" customWidth="1"/>
    <col min="9" max="9" width="14.421875" style="15" hidden="1" customWidth="1"/>
    <col min="10" max="10" width="8.140625" style="11" hidden="1" customWidth="1"/>
    <col min="11" max="16" width="14.28125" style="168" customWidth="1"/>
    <col min="17" max="21" width="14.28125" style="166" hidden="1" customWidth="1"/>
    <col min="22" max="22" width="14.28125" style="15" hidden="1" customWidth="1"/>
    <col min="23" max="16384" width="9.140625" style="15" customWidth="1"/>
  </cols>
  <sheetData>
    <row r="1" spans="1:8" ht="57.75" customHeight="1">
      <c r="A1" s="245" t="s">
        <v>25</v>
      </c>
      <c r="B1" s="245"/>
      <c r="C1" s="245"/>
      <c r="D1" s="245"/>
      <c r="E1" s="245"/>
      <c r="F1" s="245"/>
      <c r="G1" s="245"/>
      <c r="H1" s="245"/>
    </row>
    <row r="2" ht="13.5" thickBot="1"/>
    <row r="3" spans="1:16" ht="24.75" customHeight="1" thickBot="1">
      <c r="A3" s="7"/>
      <c r="B3" s="8"/>
      <c r="C3" s="9"/>
      <c r="D3" s="39" t="s">
        <v>10</v>
      </c>
      <c r="E3" s="41">
        <v>0.075</v>
      </c>
      <c r="F3" s="60" t="s">
        <v>29</v>
      </c>
      <c r="G3" s="45">
        <v>0.0047</v>
      </c>
      <c r="I3" s="12"/>
      <c r="J3" s="13"/>
      <c r="K3" s="217"/>
      <c r="L3" s="217"/>
      <c r="M3" s="217"/>
      <c r="N3" s="217"/>
      <c r="O3" s="217"/>
      <c r="P3" s="217"/>
    </row>
    <row r="4" spans="1:16" ht="24.75" customHeight="1" thickBot="1">
      <c r="A4" s="16" t="s">
        <v>22</v>
      </c>
      <c r="C4" s="9"/>
      <c r="D4" s="40" t="s">
        <v>19</v>
      </c>
      <c r="E4" s="42">
        <v>0.06</v>
      </c>
      <c r="F4" s="59" t="s">
        <v>28</v>
      </c>
      <c r="G4" s="46">
        <v>0.0147</v>
      </c>
      <c r="I4" s="12"/>
      <c r="J4" s="18"/>
      <c r="M4" s="218"/>
      <c r="P4" s="166"/>
    </row>
    <row r="5" spans="1:16" ht="24.75" customHeight="1" thickBot="1">
      <c r="A5" s="19">
        <f>'Version Control'!$I$1</f>
        <v>0</v>
      </c>
      <c r="C5" s="14"/>
      <c r="D5" s="249" t="s">
        <v>55</v>
      </c>
      <c r="E5" s="250"/>
      <c r="F5" s="250"/>
      <c r="G5" s="250"/>
      <c r="I5" s="12"/>
      <c r="J5" s="18"/>
      <c r="M5" s="218"/>
      <c r="P5" s="166"/>
    </row>
    <row r="6" spans="1:16" ht="24.75" customHeight="1" thickBot="1">
      <c r="A6" s="17"/>
      <c r="C6" s="14"/>
      <c r="I6" s="12"/>
      <c r="J6" s="18"/>
      <c r="M6" s="218"/>
      <c r="P6" s="166"/>
    </row>
    <row r="7" spans="1:16" ht="19.5" thickBot="1" thickTop="1">
      <c r="A7" s="20"/>
      <c r="B7" s="20"/>
      <c r="C7" s="47"/>
      <c r="D7" s="246" t="s">
        <v>115</v>
      </c>
      <c r="E7" s="247"/>
      <c r="F7" s="247"/>
      <c r="G7" s="247"/>
      <c r="H7" s="248"/>
      <c r="I7" s="14"/>
      <c r="J7" s="18"/>
      <c r="K7" s="253" t="s">
        <v>117</v>
      </c>
      <c r="L7" s="254"/>
      <c r="M7" s="254"/>
      <c r="N7" s="254"/>
      <c r="O7" s="254"/>
      <c r="P7" s="255"/>
    </row>
    <row r="8" spans="1:22" s="21" customFormat="1" ht="24.75" customHeight="1" thickTop="1">
      <c r="A8" s="48" t="s">
        <v>20</v>
      </c>
      <c r="B8" s="56" t="s">
        <v>21</v>
      </c>
      <c r="C8" s="52"/>
      <c r="D8" s="31" t="s">
        <v>26</v>
      </c>
      <c r="E8" s="32" t="s">
        <v>18</v>
      </c>
      <c r="F8" s="32" t="s">
        <v>57</v>
      </c>
      <c r="G8" s="51" t="s">
        <v>56</v>
      </c>
      <c r="H8" s="33" t="s">
        <v>120</v>
      </c>
      <c r="I8" s="29" t="s">
        <v>27</v>
      </c>
      <c r="J8" s="63" t="s">
        <v>0</v>
      </c>
      <c r="K8" s="219" t="s">
        <v>13</v>
      </c>
      <c r="L8" s="220" t="s">
        <v>12</v>
      </c>
      <c r="M8" s="220" t="s">
        <v>17</v>
      </c>
      <c r="N8" s="220" t="s">
        <v>14</v>
      </c>
      <c r="O8" s="220" t="s">
        <v>11</v>
      </c>
      <c r="P8" s="221" t="s">
        <v>16</v>
      </c>
      <c r="Q8" s="219" t="s">
        <v>13</v>
      </c>
      <c r="R8" s="220" t="s">
        <v>12</v>
      </c>
      <c r="S8" s="220" t="s">
        <v>17</v>
      </c>
      <c r="T8" s="220" t="s">
        <v>14</v>
      </c>
      <c r="U8" s="220" t="s">
        <v>11</v>
      </c>
      <c r="V8" s="221" t="s">
        <v>16</v>
      </c>
    </row>
    <row r="9" spans="1:22" ht="12.75">
      <c r="A9" s="49">
        <f aca="true" t="shared" si="0" ref="A9:A19">IF(E9="","",E9&amp;" Assets with "&amp;D9&amp;" yr Depreciation")</f>
      </c>
      <c r="B9" s="57">
        <f>IF(A9="","",0.5+$A$5)</f>
      </c>
      <c r="C9" s="53"/>
      <c r="D9" s="162"/>
      <c r="E9" s="161"/>
      <c r="F9" s="164"/>
      <c r="G9" s="165"/>
      <c r="H9" s="163"/>
      <c r="I9" s="30">
        <f>H9*(1-G9)</f>
        <v>0</v>
      </c>
      <c r="J9" s="64" t="s">
        <v>1</v>
      </c>
      <c r="K9" s="199">
        <f aca="true" t="shared" si="1" ref="K9:K19">IF($A9="",0,IF(B9&gt;D9,0,ChargeGAV_2*(DepPeriod_2-$B9)/DepPeriod_2))</f>
        <v>0</v>
      </c>
      <c r="L9" s="200">
        <f aca="true" t="shared" si="2" ref="L9:L19">IF(OR($A9="",G9=1),0,NAV_2*IF(F9="RPI",RPI_2,MEA_2))</f>
        <v>0</v>
      </c>
      <c r="M9" s="200">
        <f aca="true" t="shared" si="3" ref="M9:M19">IF($A9="",0,IF(OR($J9="C",$J9="N",$J9="G",$J9="O"),IF(Age_2&gt;DepPeriod_2,0,ChargeGAV_2*1/DepPeriod_2),0))</f>
        <v>0</v>
      </c>
      <c r="N9" s="200">
        <f aca="true" t="shared" si="4" ref="N9:N19">IF($A9="",0,IF(OR($J9="C",$J9="N",$J9="G",$J9="O"),H9*SSM_2,0))</f>
        <v>0</v>
      </c>
      <c r="O9" s="200">
        <f aca="true" t="shared" si="5" ref="O9:O19">IF($A9="",0,IF(OR($J9="C",$J9="N",$J9="G",$J9="O"),H9*TRC_2,0))</f>
        <v>0</v>
      </c>
      <c r="P9" s="201">
        <f aca="true" t="shared" si="6" ref="P9:P19">IF($A9="",0,IF(OR($J9="C",$J9="N",$J9="G",$J9="O"),SUM(L9:O9),0))</f>
        <v>0</v>
      </c>
      <c r="Q9" s="199">
        <f aca="true" t="shared" si="7" ref="Q9:Q19">IF($A9="",0,IF(B9&gt;D9,0,ChargeGAV_2*(DepPeriod_2-$B9-0.5)/DepPeriod_2))</f>
        <v>0</v>
      </c>
      <c r="R9" s="200">
        <f aca="true" t="shared" si="8" ref="R9:R19">IF(OR($A9="",G9=1),0,Q9*IF(F9="RPI",RPI_2,MEA_2))</f>
        <v>0</v>
      </c>
      <c r="S9" s="200">
        <f>IF($A9="",0,IF(OR($J9="C",$J9="N",$J9="G",$J9="O"),IF(Age_2+0.5&gt;DepPeriod_2,0,ChargeGAV_2*1/DepPeriod_2),0))</f>
        <v>0</v>
      </c>
      <c r="T9" s="200">
        <f>IF($A9="",0,IF(OR($J9="C",$J9="N",$J9="G",$J9="O"),H9*SSM_2,0))</f>
        <v>0</v>
      </c>
      <c r="U9" s="200">
        <f>IF($A9="",0,IF(OR($J9="C",$J9="N",$J9="G",$J9="O"),H9*TRC_2,0))</f>
        <v>0</v>
      </c>
      <c r="V9" s="201">
        <f aca="true" t="shared" si="9" ref="V9:V19">IF($A9="",0,IF(OR($J9="C",$J9="N",$J9="G",$J9="O"),SUM(R9:U9),0))</f>
        <v>0</v>
      </c>
    </row>
    <row r="10" spans="1:22" ht="12.75">
      <c r="A10" s="49">
        <f t="shared" si="0"/>
      </c>
      <c r="B10" s="57">
        <f aca="true" t="shared" si="10" ref="B10:B19">IF(A10="","",0.5+$A$5)</f>
      </c>
      <c r="C10" s="53"/>
      <c r="D10" s="162"/>
      <c r="E10" s="161"/>
      <c r="F10" s="164"/>
      <c r="G10" s="165"/>
      <c r="H10" s="163"/>
      <c r="I10" s="30">
        <f aca="true" t="shared" si="11" ref="I10:I19">H10*(1-G10)</f>
        <v>0</v>
      </c>
      <c r="J10" s="64" t="s">
        <v>1</v>
      </c>
      <c r="K10" s="199">
        <f t="shared" si="1"/>
        <v>0</v>
      </c>
      <c r="L10" s="200">
        <f t="shared" si="2"/>
        <v>0</v>
      </c>
      <c r="M10" s="200">
        <f t="shared" si="3"/>
        <v>0</v>
      </c>
      <c r="N10" s="200">
        <f t="shared" si="4"/>
        <v>0</v>
      </c>
      <c r="O10" s="200">
        <f t="shared" si="5"/>
        <v>0</v>
      </c>
      <c r="P10" s="201">
        <f t="shared" si="6"/>
        <v>0</v>
      </c>
      <c r="Q10" s="199">
        <f t="shared" si="7"/>
        <v>0</v>
      </c>
      <c r="R10" s="200">
        <f t="shared" si="8"/>
        <v>0</v>
      </c>
      <c r="S10" s="200">
        <f aca="true" t="shared" si="12" ref="S10:S19">IF($A10="",0,IF(OR($J10="C",$J10="N",$J10="G",$J10="O"),IF(Age_2&gt;DepPeriod_2,0,ChargeGAV_2*1/DepPeriod_2),0))</f>
        <v>0</v>
      </c>
      <c r="T10" s="200">
        <f aca="true" t="shared" si="13" ref="T10:T19">IF($A10="",0,IF(OR($J10="C",$J10="N",$J10="G",$J10="O"),N10*SSM_2,0))</f>
        <v>0</v>
      </c>
      <c r="U10" s="200">
        <f aca="true" t="shared" si="14" ref="U10:U19">IF($A10="",0,IF(OR($J10="C",$J10="N",$J10="G",$J10="O"),N10*TRC_2,0))</f>
        <v>0</v>
      </c>
      <c r="V10" s="201">
        <f t="shared" si="9"/>
        <v>0</v>
      </c>
    </row>
    <row r="11" spans="1:22" s="22" customFormat="1" ht="12.75">
      <c r="A11" s="49">
        <f t="shared" si="0"/>
      </c>
      <c r="B11" s="57">
        <f t="shared" si="10"/>
      </c>
      <c r="C11" s="54"/>
      <c r="D11" s="34"/>
      <c r="E11" s="27"/>
      <c r="F11" s="43"/>
      <c r="G11" s="61"/>
      <c r="H11" s="35"/>
      <c r="I11" s="30">
        <f t="shared" si="11"/>
        <v>0</v>
      </c>
      <c r="J11" s="64" t="s">
        <v>1</v>
      </c>
      <c r="K11" s="199">
        <f t="shared" si="1"/>
        <v>0</v>
      </c>
      <c r="L11" s="200">
        <f t="shared" si="2"/>
        <v>0</v>
      </c>
      <c r="M11" s="200">
        <f t="shared" si="3"/>
        <v>0</v>
      </c>
      <c r="N11" s="200">
        <f t="shared" si="4"/>
        <v>0</v>
      </c>
      <c r="O11" s="200">
        <f t="shared" si="5"/>
        <v>0</v>
      </c>
      <c r="P11" s="201">
        <f t="shared" si="6"/>
        <v>0</v>
      </c>
      <c r="Q11" s="199">
        <f t="shared" si="7"/>
        <v>0</v>
      </c>
      <c r="R11" s="200">
        <f t="shared" si="8"/>
        <v>0</v>
      </c>
      <c r="S11" s="200">
        <f t="shared" si="12"/>
        <v>0</v>
      </c>
      <c r="T11" s="200">
        <f t="shared" si="13"/>
        <v>0</v>
      </c>
      <c r="U11" s="200">
        <f t="shared" si="14"/>
        <v>0</v>
      </c>
      <c r="V11" s="201">
        <f t="shared" si="9"/>
        <v>0</v>
      </c>
    </row>
    <row r="12" spans="1:22" ht="12.75">
      <c r="A12" s="49">
        <f t="shared" si="0"/>
      </c>
      <c r="B12" s="57">
        <f t="shared" si="10"/>
      </c>
      <c r="C12" s="53"/>
      <c r="D12" s="34"/>
      <c r="E12" s="27"/>
      <c r="F12" s="43"/>
      <c r="G12" s="61"/>
      <c r="H12" s="35"/>
      <c r="I12" s="30">
        <f t="shared" si="11"/>
        <v>0</v>
      </c>
      <c r="J12" s="64" t="s">
        <v>1</v>
      </c>
      <c r="K12" s="199">
        <f t="shared" si="1"/>
        <v>0</v>
      </c>
      <c r="L12" s="200">
        <f t="shared" si="2"/>
        <v>0</v>
      </c>
      <c r="M12" s="200">
        <f t="shared" si="3"/>
        <v>0</v>
      </c>
      <c r="N12" s="200">
        <f t="shared" si="4"/>
        <v>0</v>
      </c>
      <c r="O12" s="200">
        <f t="shared" si="5"/>
        <v>0</v>
      </c>
      <c r="P12" s="201">
        <f t="shared" si="6"/>
        <v>0</v>
      </c>
      <c r="Q12" s="199">
        <f t="shared" si="7"/>
        <v>0</v>
      </c>
      <c r="R12" s="200">
        <f t="shared" si="8"/>
        <v>0</v>
      </c>
      <c r="S12" s="200">
        <f t="shared" si="12"/>
        <v>0</v>
      </c>
      <c r="T12" s="200">
        <f t="shared" si="13"/>
        <v>0</v>
      </c>
      <c r="U12" s="200">
        <f t="shared" si="14"/>
        <v>0</v>
      </c>
      <c r="V12" s="201">
        <f t="shared" si="9"/>
        <v>0</v>
      </c>
    </row>
    <row r="13" spans="1:22" s="22" customFormat="1" ht="12.75">
      <c r="A13" s="49">
        <f t="shared" si="0"/>
      </c>
      <c r="B13" s="57">
        <f t="shared" si="10"/>
      </c>
      <c r="C13" s="54"/>
      <c r="D13" s="34"/>
      <c r="E13" s="27"/>
      <c r="F13" s="43"/>
      <c r="G13" s="61"/>
      <c r="H13" s="35"/>
      <c r="I13" s="30">
        <f t="shared" si="11"/>
        <v>0</v>
      </c>
      <c r="J13" s="64" t="s">
        <v>1</v>
      </c>
      <c r="K13" s="199">
        <f t="shared" si="1"/>
        <v>0</v>
      </c>
      <c r="L13" s="200">
        <f t="shared" si="2"/>
        <v>0</v>
      </c>
      <c r="M13" s="200">
        <f t="shared" si="3"/>
        <v>0</v>
      </c>
      <c r="N13" s="200">
        <f t="shared" si="4"/>
        <v>0</v>
      </c>
      <c r="O13" s="200">
        <f t="shared" si="5"/>
        <v>0</v>
      </c>
      <c r="P13" s="201">
        <f t="shared" si="6"/>
        <v>0</v>
      </c>
      <c r="Q13" s="199">
        <f t="shared" si="7"/>
        <v>0</v>
      </c>
      <c r="R13" s="200">
        <f t="shared" si="8"/>
        <v>0</v>
      </c>
      <c r="S13" s="200">
        <f t="shared" si="12"/>
        <v>0</v>
      </c>
      <c r="T13" s="200">
        <f t="shared" si="13"/>
        <v>0</v>
      </c>
      <c r="U13" s="200">
        <f t="shared" si="14"/>
        <v>0</v>
      </c>
      <c r="V13" s="201">
        <f t="shared" si="9"/>
        <v>0</v>
      </c>
    </row>
    <row r="14" spans="1:22" s="22" customFormat="1" ht="12.75">
      <c r="A14" s="49">
        <f t="shared" si="0"/>
      </c>
      <c r="B14" s="57">
        <f t="shared" si="10"/>
      </c>
      <c r="C14" s="54"/>
      <c r="D14" s="34"/>
      <c r="E14" s="27"/>
      <c r="F14" s="43"/>
      <c r="G14" s="61"/>
      <c r="H14" s="35"/>
      <c r="I14" s="30">
        <f t="shared" si="11"/>
        <v>0</v>
      </c>
      <c r="J14" s="64" t="s">
        <v>1</v>
      </c>
      <c r="K14" s="199">
        <f t="shared" si="1"/>
        <v>0</v>
      </c>
      <c r="L14" s="200">
        <f t="shared" si="2"/>
        <v>0</v>
      </c>
      <c r="M14" s="200">
        <f t="shared" si="3"/>
        <v>0</v>
      </c>
      <c r="N14" s="200">
        <f t="shared" si="4"/>
        <v>0</v>
      </c>
      <c r="O14" s="200">
        <f t="shared" si="5"/>
        <v>0</v>
      </c>
      <c r="P14" s="201">
        <f t="shared" si="6"/>
        <v>0</v>
      </c>
      <c r="Q14" s="199">
        <f t="shared" si="7"/>
        <v>0</v>
      </c>
      <c r="R14" s="200">
        <f t="shared" si="8"/>
        <v>0</v>
      </c>
      <c r="S14" s="200">
        <f t="shared" si="12"/>
        <v>0</v>
      </c>
      <c r="T14" s="200">
        <f t="shared" si="13"/>
        <v>0</v>
      </c>
      <c r="U14" s="200">
        <f t="shared" si="14"/>
        <v>0</v>
      </c>
      <c r="V14" s="201">
        <f t="shared" si="9"/>
        <v>0</v>
      </c>
    </row>
    <row r="15" spans="1:22" s="22" customFormat="1" ht="12.75">
      <c r="A15" s="49">
        <f t="shared" si="0"/>
      </c>
      <c r="B15" s="57">
        <f>IF(A15="","",0.5+$A$5)</f>
      </c>
      <c r="C15" s="54"/>
      <c r="D15" s="34"/>
      <c r="E15" s="27"/>
      <c r="F15" s="43"/>
      <c r="G15" s="61"/>
      <c r="H15" s="35"/>
      <c r="I15" s="30">
        <f t="shared" si="11"/>
        <v>0</v>
      </c>
      <c r="J15" s="64" t="s">
        <v>1</v>
      </c>
      <c r="K15" s="199">
        <f t="shared" si="1"/>
        <v>0</v>
      </c>
      <c r="L15" s="200">
        <f t="shared" si="2"/>
        <v>0</v>
      </c>
      <c r="M15" s="200">
        <f t="shared" si="3"/>
        <v>0</v>
      </c>
      <c r="N15" s="200">
        <f t="shared" si="4"/>
        <v>0</v>
      </c>
      <c r="O15" s="200">
        <f t="shared" si="5"/>
        <v>0</v>
      </c>
      <c r="P15" s="201">
        <f t="shared" si="6"/>
        <v>0</v>
      </c>
      <c r="Q15" s="199">
        <f t="shared" si="7"/>
        <v>0</v>
      </c>
      <c r="R15" s="200">
        <f t="shared" si="8"/>
        <v>0</v>
      </c>
      <c r="S15" s="200">
        <f t="shared" si="12"/>
        <v>0</v>
      </c>
      <c r="T15" s="200">
        <f t="shared" si="13"/>
        <v>0</v>
      </c>
      <c r="U15" s="200">
        <f t="shared" si="14"/>
        <v>0</v>
      </c>
      <c r="V15" s="201">
        <f t="shared" si="9"/>
        <v>0</v>
      </c>
    </row>
    <row r="16" spans="1:22" s="22" customFormat="1" ht="12.75">
      <c r="A16" s="49">
        <f t="shared" si="0"/>
      </c>
      <c r="B16" s="57">
        <f t="shared" si="10"/>
      </c>
      <c r="C16" s="54"/>
      <c r="D16" s="34"/>
      <c r="E16" s="27"/>
      <c r="F16" s="43"/>
      <c r="G16" s="61"/>
      <c r="H16" s="35"/>
      <c r="I16" s="30">
        <f t="shared" si="11"/>
        <v>0</v>
      </c>
      <c r="J16" s="64" t="s">
        <v>1</v>
      </c>
      <c r="K16" s="199">
        <f t="shared" si="1"/>
        <v>0</v>
      </c>
      <c r="L16" s="200">
        <f t="shared" si="2"/>
        <v>0</v>
      </c>
      <c r="M16" s="200">
        <f t="shared" si="3"/>
        <v>0</v>
      </c>
      <c r="N16" s="200">
        <f t="shared" si="4"/>
        <v>0</v>
      </c>
      <c r="O16" s="200">
        <f t="shared" si="5"/>
        <v>0</v>
      </c>
      <c r="P16" s="201">
        <f t="shared" si="6"/>
        <v>0</v>
      </c>
      <c r="Q16" s="199">
        <f t="shared" si="7"/>
        <v>0</v>
      </c>
      <c r="R16" s="200">
        <f t="shared" si="8"/>
        <v>0</v>
      </c>
      <c r="S16" s="200">
        <f t="shared" si="12"/>
        <v>0</v>
      </c>
      <c r="T16" s="200">
        <f t="shared" si="13"/>
        <v>0</v>
      </c>
      <c r="U16" s="200">
        <f t="shared" si="14"/>
        <v>0</v>
      </c>
      <c r="V16" s="201">
        <f t="shared" si="9"/>
        <v>0</v>
      </c>
    </row>
    <row r="17" spans="1:22" s="22" customFormat="1" ht="12.75">
      <c r="A17" s="49">
        <f t="shared" si="0"/>
      </c>
      <c r="B17" s="57">
        <f t="shared" si="10"/>
      </c>
      <c r="C17" s="54"/>
      <c r="D17" s="34"/>
      <c r="E17" s="27"/>
      <c r="F17" s="43"/>
      <c r="G17" s="61"/>
      <c r="H17" s="35"/>
      <c r="I17" s="30">
        <f t="shared" si="11"/>
        <v>0</v>
      </c>
      <c r="J17" s="64" t="s">
        <v>1</v>
      </c>
      <c r="K17" s="199">
        <f t="shared" si="1"/>
        <v>0</v>
      </c>
      <c r="L17" s="200">
        <f t="shared" si="2"/>
        <v>0</v>
      </c>
      <c r="M17" s="200">
        <f t="shared" si="3"/>
        <v>0</v>
      </c>
      <c r="N17" s="200">
        <f t="shared" si="4"/>
        <v>0</v>
      </c>
      <c r="O17" s="200">
        <f t="shared" si="5"/>
        <v>0</v>
      </c>
      <c r="P17" s="201">
        <f t="shared" si="6"/>
        <v>0</v>
      </c>
      <c r="Q17" s="199">
        <f t="shared" si="7"/>
        <v>0</v>
      </c>
      <c r="R17" s="200">
        <f t="shared" si="8"/>
        <v>0</v>
      </c>
      <c r="S17" s="200">
        <f t="shared" si="12"/>
        <v>0</v>
      </c>
      <c r="T17" s="200">
        <f t="shared" si="13"/>
        <v>0</v>
      </c>
      <c r="U17" s="200">
        <f t="shared" si="14"/>
        <v>0</v>
      </c>
      <c r="V17" s="201">
        <f t="shared" si="9"/>
        <v>0</v>
      </c>
    </row>
    <row r="18" spans="1:22" s="22" customFormat="1" ht="12.75">
      <c r="A18" s="49">
        <f t="shared" si="0"/>
      </c>
      <c r="B18" s="57">
        <f t="shared" si="10"/>
      </c>
      <c r="C18" s="54"/>
      <c r="D18" s="34"/>
      <c r="E18" s="27"/>
      <c r="F18" s="43"/>
      <c r="G18" s="61"/>
      <c r="H18" s="35"/>
      <c r="I18" s="30">
        <f t="shared" si="11"/>
        <v>0</v>
      </c>
      <c r="J18" s="64" t="s">
        <v>1</v>
      </c>
      <c r="K18" s="199">
        <f t="shared" si="1"/>
        <v>0</v>
      </c>
      <c r="L18" s="200">
        <f t="shared" si="2"/>
        <v>0</v>
      </c>
      <c r="M18" s="200">
        <f t="shared" si="3"/>
        <v>0</v>
      </c>
      <c r="N18" s="200">
        <f t="shared" si="4"/>
        <v>0</v>
      </c>
      <c r="O18" s="200">
        <f t="shared" si="5"/>
        <v>0</v>
      </c>
      <c r="P18" s="201">
        <f t="shared" si="6"/>
        <v>0</v>
      </c>
      <c r="Q18" s="199">
        <f t="shared" si="7"/>
        <v>0</v>
      </c>
      <c r="R18" s="200">
        <f t="shared" si="8"/>
        <v>0</v>
      </c>
      <c r="S18" s="200">
        <f t="shared" si="12"/>
        <v>0</v>
      </c>
      <c r="T18" s="200">
        <f t="shared" si="13"/>
        <v>0</v>
      </c>
      <c r="U18" s="200">
        <f t="shared" si="14"/>
        <v>0</v>
      </c>
      <c r="V18" s="201">
        <f t="shared" si="9"/>
        <v>0</v>
      </c>
    </row>
    <row r="19" spans="1:22" s="22" customFormat="1" ht="13.5" thickBot="1">
      <c r="A19" s="50">
        <f t="shared" si="0"/>
      </c>
      <c r="B19" s="58">
        <f t="shared" si="10"/>
      </c>
      <c r="C19" s="55"/>
      <c r="D19" s="36"/>
      <c r="E19" s="37"/>
      <c r="F19" s="44"/>
      <c r="G19" s="62"/>
      <c r="H19" s="38"/>
      <c r="I19" s="30">
        <f t="shared" si="11"/>
        <v>0</v>
      </c>
      <c r="J19" s="65" t="s">
        <v>1</v>
      </c>
      <c r="K19" s="213">
        <f t="shared" si="1"/>
        <v>0</v>
      </c>
      <c r="L19" s="214">
        <f t="shared" si="2"/>
        <v>0</v>
      </c>
      <c r="M19" s="214">
        <f t="shared" si="3"/>
        <v>0</v>
      </c>
      <c r="N19" s="214">
        <f t="shared" si="4"/>
        <v>0</v>
      </c>
      <c r="O19" s="214">
        <f t="shared" si="5"/>
        <v>0</v>
      </c>
      <c r="P19" s="215">
        <f t="shared" si="6"/>
        <v>0</v>
      </c>
      <c r="Q19" s="213">
        <f t="shared" si="7"/>
        <v>0</v>
      </c>
      <c r="R19" s="214">
        <f t="shared" si="8"/>
        <v>0</v>
      </c>
      <c r="S19" s="214">
        <f t="shared" si="12"/>
        <v>0</v>
      </c>
      <c r="T19" s="214">
        <f t="shared" si="13"/>
        <v>0</v>
      </c>
      <c r="U19" s="214">
        <f t="shared" si="14"/>
        <v>0</v>
      </c>
      <c r="V19" s="215">
        <f t="shared" si="9"/>
        <v>0</v>
      </c>
    </row>
    <row r="20" spans="1:16" ht="9" customHeight="1" thickBot="1" thickTop="1">
      <c r="A20" s="10"/>
      <c r="B20" s="23"/>
      <c r="C20" s="14"/>
      <c r="D20" s="14"/>
      <c r="E20" s="18"/>
      <c r="F20" s="18"/>
      <c r="G20" s="18"/>
      <c r="H20" s="24"/>
      <c r="I20" s="24"/>
      <c r="J20" s="25"/>
      <c r="K20" s="171"/>
      <c r="L20" s="171"/>
      <c r="M20" s="171"/>
      <c r="N20" s="171"/>
      <c r="O20" s="171"/>
      <c r="P20" s="171"/>
    </row>
    <row r="21" spans="1:21" s="168" customFormat="1" ht="15">
      <c r="A21" s="256" t="s">
        <v>47</v>
      </c>
      <c r="B21" s="259" t="s">
        <v>119</v>
      </c>
      <c r="C21" s="260"/>
      <c r="D21" s="260"/>
      <c r="E21" s="260"/>
      <c r="F21" s="261"/>
      <c r="G21" s="262">
        <f>SUM(Q9:Q19)</f>
        <v>0</v>
      </c>
      <c r="H21" s="263"/>
      <c r="I21" s="166"/>
      <c r="J21" s="167"/>
      <c r="K21" s="166"/>
      <c r="L21" s="166"/>
      <c r="M21" s="166"/>
      <c r="N21" s="166"/>
      <c r="O21" s="166"/>
      <c r="P21" s="166"/>
      <c r="Q21" s="166"/>
      <c r="R21" s="166"/>
      <c r="S21" s="166"/>
      <c r="T21" s="166"/>
      <c r="U21" s="166"/>
    </row>
    <row r="22" spans="1:10" s="166" customFormat="1" ht="14.25">
      <c r="A22" s="257"/>
      <c r="B22" s="264" t="s">
        <v>45</v>
      </c>
      <c r="C22" s="265"/>
      <c r="D22" s="265"/>
      <c r="E22" s="265"/>
      <c r="F22" s="266"/>
      <c r="G22" s="267">
        <f>SUM(V9:V19)</f>
        <v>0</v>
      </c>
      <c r="H22" s="268"/>
      <c r="J22" s="167"/>
    </row>
    <row r="23" spans="1:10" s="166" customFormat="1" ht="15" thickBot="1">
      <c r="A23" s="258"/>
      <c r="B23" s="269" t="s">
        <v>46</v>
      </c>
      <c r="C23" s="270"/>
      <c r="D23" s="270"/>
      <c r="E23" s="270"/>
      <c r="F23" s="271"/>
      <c r="G23" s="272">
        <f>SUM(V9:V19)/2</f>
        <v>0</v>
      </c>
      <c r="H23" s="273"/>
      <c r="J23" s="167"/>
    </row>
    <row r="24" spans="2:21" s="168" customFormat="1" ht="13.5" thickBot="1">
      <c r="B24" s="169"/>
      <c r="E24" s="170"/>
      <c r="F24" s="170"/>
      <c r="G24" s="170"/>
      <c r="I24" s="171"/>
      <c r="J24" s="172"/>
      <c r="K24" s="167"/>
      <c r="L24" s="167"/>
      <c r="M24" s="173"/>
      <c r="N24" s="173"/>
      <c r="O24" s="166"/>
      <c r="P24" s="166"/>
      <c r="Q24" s="166"/>
      <c r="R24" s="166"/>
      <c r="S24" s="166"/>
      <c r="T24" s="166"/>
      <c r="U24" s="166"/>
    </row>
    <row r="25" spans="1:21" s="168" customFormat="1" ht="19.5" thickBot="1" thickTop="1">
      <c r="A25" s="174"/>
      <c r="B25" s="174"/>
      <c r="C25" s="175"/>
      <c r="D25" s="251" t="s">
        <v>116</v>
      </c>
      <c r="E25" s="252"/>
      <c r="F25" s="252"/>
      <c r="G25" s="252"/>
      <c r="H25" s="222"/>
      <c r="I25" s="166"/>
      <c r="J25" s="167"/>
      <c r="K25" s="253" t="s">
        <v>118</v>
      </c>
      <c r="L25" s="254"/>
      <c r="M25" s="254"/>
      <c r="N25" s="254"/>
      <c r="O25" s="254"/>
      <c r="P25" s="255"/>
      <c r="Q25" s="166"/>
      <c r="R25" s="166"/>
      <c r="S25" s="166"/>
      <c r="T25" s="166"/>
      <c r="U25" s="166"/>
    </row>
    <row r="26" spans="1:22" s="188" customFormat="1" ht="24.75" customHeight="1" thickTop="1">
      <c r="A26" s="176" t="s">
        <v>20</v>
      </c>
      <c r="B26" s="177" t="s">
        <v>21</v>
      </c>
      <c r="C26" s="178"/>
      <c r="D26" s="179" t="s">
        <v>26</v>
      </c>
      <c r="E26" s="180" t="s">
        <v>18</v>
      </c>
      <c r="F26" s="180" t="s">
        <v>57</v>
      </c>
      <c r="G26" s="181" t="s">
        <v>56</v>
      </c>
      <c r="H26" s="182" t="s">
        <v>120</v>
      </c>
      <c r="I26" s="183" t="s">
        <v>27</v>
      </c>
      <c r="J26" s="184" t="s">
        <v>0</v>
      </c>
      <c r="K26" s="185" t="s">
        <v>13</v>
      </c>
      <c r="L26" s="186" t="s">
        <v>12</v>
      </c>
      <c r="M26" s="186" t="s">
        <v>17</v>
      </c>
      <c r="N26" s="186" t="s">
        <v>14</v>
      </c>
      <c r="O26" s="186" t="s">
        <v>11</v>
      </c>
      <c r="P26" s="187" t="s">
        <v>16</v>
      </c>
      <c r="Q26" s="219" t="s">
        <v>13</v>
      </c>
      <c r="R26" s="220" t="s">
        <v>12</v>
      </c>
      <c r="S26" s="220" t="s">
        <v>17</v>
      </c>
      <c r="T26" s="220" t="s">
        <v>14</v>
      </c>
      <c r="U26" s="220" t="s">
        <v>11</v>
      </c>
      <c r="V26" s="221" t="s">
        <v>16</v>
      </c>
    </row>
    <row r="27" spans="1:22" s="168" customFormat="1" ht="12.75">
      <c r="A27" s="189">
        <f>A9</f>
      </c>
      <c r="B27" s="190">
        <f>B9</f>
      </c>
      <c r="C27" s="191"/>
      <c r="D27" s="192">
        <f aca="true" t="shared" si="15" ref="D27:F29">IF(ISBLANK(D9),"",D9)</f>
      </c>
      <c r="E27" s="193">
        <f t="shared" si="15"/>
      </c>
      <c r="F27" s="194">
        <f t="shared" si="15"/>
      </c>
      <c r="G27" s="195">
        <f>IF(ISBLANK(G9),0,G9)</f>
        <v>0</v>
      </c>
      <c r="H27" s="196">
        <f>IF(ISBLANK(H9),"",VLOOKUP($A$5,'TCF, SSM, RPI &amp; Depreciation'!$F$16:$AB$66,2))</f>
      </c>
      <c r="I27" s="197" t="e">
        <f>H27*(1-G27)</f>
        <v>#VALUE!</v>
      </c>
      <c r="J27" s="198" t="s">
        <v>1</v>
      </c>
      <c r="K27" s="199">
        <f aca="true" t="shared" si="16" ref="K27:K37">IF($A27="",0,IF(B27&gt;D27,0,H27*(DepPeriod_2-$B27)/DepPeriod_2))</f>
        <v>0</v>
      </c>
      <c r="L27" s="200">
        <f>IF(OR($A27="",G27=1),0,NAV_2*IF(F27="RPI",RPI_2,MEA_2))</f>
        <v>0</v>
      </c>
      <c r="M27" s="200">
        <f>IF($A27="",0,IF(OR($J27="C",$J27="N",$J27="G",$J27="O"),IF(B27&gt;D27,0,H27*1/D27),0))</f>
        <v>0</v>
      </c>
      <c r="N27" s="200">
        <f aca="true" t="shared" si="17" ref="N27:N37">IF($A27="",0,IF(OR($J27="C",$J27="N",$J27="G",$J27="O"),H27*SSM_2,0))</f>
        <v>0</v>
      </c>
      <c r="O27" s="200">
        <f aca="true" t="shared" si="18" ref="O27:O37">IF($A27="",0,IF(OR($J27="C",$J27="N",$J27="G",$J27="O"),H27*TRC_2,0))</f>
        <v>0</v>
      </c>
      <c r="P27" s="201">
        <f aca="true" t="shared" si="19" ref="P27:P37">IF($A27="",0,IF(OR($J27="C",$J27="N",$J27="G",$J27="O"),SUM(L27:O27),0))</f>
        <v>0</v>
      </c>
      <c r="Q27" s="199">
        <f aca="true" t="shared" si="20" ref="Q27:Q37">IF($A27="",0,IF(B27&gt;D27,0,ChargeGAV_2*(DepPeriod_2-$B27-0.5)/DepPeriod_2))</f>
        <v>0</v>
      </c>
      <c r="R27" s="200">
        <f aca="true" t="shared" si="21" ref="R27:R37">IF(OR($A27="",G27=1),0,Q27*IF(F27="RPI",RPI_2,MEA_2))</f>
        <v>0</v>
      </c>
      <c r="S27" s="200">
        <f>IF($A27="",0,IF(OR($J27="C",$J27="N",$J27="G",$J27="O"),IF(Age_2+0.5&gt;DepPeriod_2,0,ChargeGAV_2*1/DepPeriod_2),0))</f>
        <v>0</v>
      </c>
      <c r="T27" s="200">
        <f>IF($A27="",0,IF(OR($J27="C",$J27="N",$J27="G",$J27="O"),H27*SSM_2,0))</f>
        <v>0</v>
      </c>
      <c r="U27" s="200">
        <f>IF($A27="",0,IF(OR($J27="C",$J27="N",$J27="G",$J27="O"),H27*TRC_2,0))</f>
        <v>0</v>
      </c>
      <c r="V27" s="201">
        <f aca="true" t="shared" si="22" ref="V27:V37">IF($A27="",0,IF(OR($J27="C",$J27="N",$J27="G",$J27="O"),SUM(R27:U27),0))</f>
        <v>0</v>
      </c>
    </row>
    <row r="28" spans="1:22" s="168" customFormat="1" ht="12.75">
      <c r="A28" s="189">
        <f aca="true" t="shared" si="23" ref="A28:B37">A10</f>
      </c>
      <c r="B28" s="190">
        <f t="shared" si="23"/>
      </c>
      <c r="C28" s="191"/>
      <c r="D28" s="192">
        <f t="shared" si="15"/>
      </c>
      <c r="E28" s="193">
        <f t="shared" si="15"/>
      </c>
      <c r="F28" s="194">
        <f t="shared" si="15"/>
      </c>
      <c r="G28" s="195">
        <f aca="true" t="shared" si="24" ref="G28:G37">IF(ISBLANK(G10),0,G10)</f>
        <v>0</v>
      </c>
      <c r="H28" s="196">
        <f>IF(ISBLANK(H10),"",VLOOKUP($A$5,'TCF, SSM, RPI &amp; Depreciation'!$F$16:$AB$66,4))</f>
      </c>
      <c r="I28" s="197" t="e">
        <f aca="true" t="shared" si="25" ref="I28:I37">H28*(1-G28)</f>
        <v>#VALUE!</v>
      </c>
      <c r="J28" s="198" t="s">
        <v>1</v>
      </c>
      <c r="K28" s="199">
        <f t="shared" si="16"/>
        <v>0</v>
      </c>
      <c r="L28" s="200">
        <f aca="true" t="shared" si="26" ref="L28:L37">IF(OR($A28="",G28=1),0,NAV_2*IF(F28="RPI",RPI_2,MEA_2))</f>
        <v>0</v>
      </c>
      <c r="M28" s="200">
        <f aca="true" t="shared" si="27" ref="M28:M37">IF($A28="",0,IF(OR($J28="C",$J28="N",$J28="G",$J28="O"),IF(B28&gt;D28,0,H28*1/D28),0))</f>
        <v>0</v>
      </c>
      <c r="N28" s="200">
        <f t="shared" si="17"/>
        <v>0</v>
      </c>
      <c r="O28" s="200">
        <f t="shared" si="18"/>
        <v>0</v>
      </c>
      <c r="P28" s="201">
        <f t="shared" si="19"/>
        <v>0</v>
      </c>
      <c r="Q28" s="199">
        <f t="shared" si="20"/>
        <v>0</v>
      </c>
      <c r="R28" s="200">
        <f t="shared" si="21"/>
        <v>0</v>
      </c>
      <c r="S28" s="200">
        <f aca="true" t="shared" si="28" ref="S28:S37">IF($A28="",0,IF(OR($J28="C",$J28="N",$J28="G",$J28="O"),IF(Age_2&gt;DepPeriod_2,0,ChargeGAV_2*1/DepPeriod_2),0))</f>
        <v>0</v>
      </c>
      <c r="T28" s="200">
        <f aca="true" t="shared" si="29" ref="T28:T37">IF($A28="",0,IF(OR($J28="C",$J28="N",$J28="G",$J28="O"),N28*SSM_2,0))</f>
        <v>0</v>
      </c>
      <c r="U28" s="200">
        <f aca="true" t="shared" si="30" ref="U28:U37">IF($A28="",0,IF(OR($J28="C",$J28="N",$J28="G",$J28="O"),N28*TRC_2,0))</f>
        <v>0</v>
      </c>
      <c r="V28" s="201">
        <f t="shared" si="22"/>
        <v>0</v>
      </c>
    </row>
    <row r="29" spans="1:22" s="203" customFormat="1" ht="12.75">
      <c r="A29" s="189">
        <f t="shared" si="23"/>
      </c>
      <c r="B29" s="190">
        <f t="shared" si="23"/>
      </c>
      <c r="C29" s="202"/>
      <c r="D29" s="192">
        <f t="shared" si="15"/>
      </c>
      <c r="E29" s="193">
        <f t="shared" si="15"/>
      </c>
      <c r="F29" s="194">
        <f t="shared" si="15"/>
      </c>
      <c r="G29" s="195">
        <f t="shared" si="24"/>
        <v>0</v>
      </c>
      <c r="H29" s="196">
        <f>IF(ISBLANK(H11),"",VLOOKUP($A$5,'TCF, SSM, RPI &amp; Depreciation'!$F$16:$AB$66,6))</f>
      </c>
      <c r="I29" s="197" t="e">
        <f t="shared" si="25"/>
        <v>#VALUE!</v>
      </c>
      <c r="J29" s="198" t="s">
        <v>1</v>
      </c>
      <c r="K29" s="199">
        <f t="shared" si="16"/>
        <v>0</v>
      </c>
      <c r="L29" s="200">
        <f t="shared" si="26"/>
        <v>0</v>
      </c>
      <c r="M29" s="200">
        <f t="shared" si="27"/>
        <v>0</v>
      </c>
      <c r="N29" s="200">
        <f t="shared" si="17"/>
        <v>0</v>
      </c>
      <c r="O29" s="200">
        <f t="shared" si="18"/>
        <v>0</v>
      </c>
      <c r="P29" s="201">
        <f t="shared" si="19"/>
        <v>0</v>
      </c>
      <c r="Q29" s="199">
        <f t="shared" si="20"/>
        <v>0</v>
      </c>
      <c r="R29" s="200">
        <f t="shared" si="21"/>
        <v>0</v>
      </c>
      <c r="S29" s="200">
        <f t="shared" si="28"/>
        <v>0</v>
      </c>
      <c r="T29" s="200">
        <f t="shared" si="29"/>
        <v>0</v>
      </c>
      <c r="U29" s="200">
        <f t="shared" si="30"/>
        <v>0</v>
      </c>
      <c r="V29" s="201">
        <f t="shared" si="22"/>
        <v>0</v>
      </c>
    </row>
    <row r="30" spans="1:22" s="168" customFormat="1" ht="12.75">
      <c r="A30" s="189">
        <f t="shared" si="23"/>
      </c>
      <c r="B30" s="190">
        <f t="shared" si="23"/>
      </c>
      <c r="C30" s="191"/>
      <c r="D30" s="192">
        <f aca="true" t="shared" si="31" ref="D30:F37">IF(ISBLANK(D12),"",D12)</f>
      </c>
      <c r="E30" s="193">
        <f t="shared" si="31"/>
      </c>
      <c r="F30" s="194">
        <f t="shared" si="31"/>
      </c>
      <c r="G30" s="195">
        <f t="shared" si="24"/>
        <v>0</v>
      </c>
      <c r="H30" s="196">
        <f>IF(ISBLANK(H12),"",VLOOKUP($A$5,'TCF, SSM, RPI &amp; Depreciation'!$F$16:$AB$66,8))</f>
      </c>
      <c r="I30" s="197" t="e">
        <f t="shared" si="25"/>
        <v>#VALUE!</v>
      </c>
      <c r="J30" s="198" t="s">
        <v>1</v>
      </c>
      <c r="K30" s="199">
        <f t="shared" si="16"/>
        <v>0</v>
      </c>
      <c r="L30" s="200">
        <f t="shared" si="26"/>
        <v>0</v>
      </c>
      <c r="M30" s="200">
        <f t="shared" si="27"/>
        <v>0</v>
      </c>
      <c r="N30" s="200">
        <f t="shared" si="17"/>
        <v>0</v>
      </c>
      <c r="O30" s="200">
        <f t="shared" si="18"/>
        <v>0</v>
      </c>
      <c r="P30" s="201">
        <f t="shared" si="19"/>
        <v>0</v>
      </c>
      <c r="Q30" s="199">
        <f t="shared" si="20"/>
        <v>0</v>
      </c>
      <c r="R30" s="200">
        <f t="shared" si="21"/>
        <v>0</v>
      </c>
      <c r="S30" s="200">
        <f t="shared" si="28"/>
        <v>0</v>
      </c>
      <c r="T30" s="200">
        <f t="shared" si="29"/>
        <v>0</v>
      </c>
      <c r="U30" s="200">
        <f t="shared" si="30"/>
        <v>0</v>
      </c>
      <c r="V30" s="201">
        <f t="shared" si="22"/>
        <v>0</v>
      </c>
    </row>
    <row r="31" spans="1:22" s="203" customFormat="1" ht="12.75">
      <c r="A31" s="189">
        <f t="shared" si="23"/>
      </c>
      <c r="B31" s="190">
        <f t="shared" si="23"/>
      </c>
      <c r="C31" s="202"/>
      <c r="D31" s="192">
        <f t="shared" si="31"/>
      </c>
      <c r="E31" s="193">
        <f t="shared" si="31"/>
      </c>
      <c r="F31" s="194">
        <f t="shared" si="31"/>
      </c>
      <c r="G31" s="195">
        <f t="shared" si="24"/>
        <v>0</v>
      </c>
      <c r="H31" s="196">
        <f>IF(ISBLANK(H13),"",VLOOKUP($A$5,'TCF, SSM, RPI &amp; Depreciation'!$F$16:$AB$66,10))</f>
      </c>
      <c r="I31" s="197" t="e">
        <f t="shared" si="25"/>
        <v>#VALUE!</v>
      </c>
      <c r="J31" s="198" t="s">
        <v>1</v>
      </c>
      <c r="K31" s="199">
        <f t="shared" si="16"/>
        <v>0</v>
      </c>
      <c r="L31" s="200">
        <f t="shared" si="26"/>
        <v>0</v>
      </c>
      <c r="M31" s="200">
        <f t="shared" si="27"/>
        <v>0</v>
      </c>
      <c r="N31" s="200">
        <f t="shared" si="17"/>
        <v>0</v>
      </c>
      <c r="O31" s="200">
        <f t="shared" si="18"/>
        <v>0</v>
      </c>
      <c r="P31" s="201">
        <f t="shared" si="19"/>
        <v>0</v>
      </c>
      <c r="Q31" s="199">
        <f t="shared" si="20"/>
        <v>0</v>
      </c>
      <c r="R31" s="200">
        <f t="shared" si="21"/>
        <v>0</v>
      </c>
      <c r="S31" s="200">
        <f t="shared" si="28"/>
        <v>0</v>
      </c>
      <c r="T31" s="200">
        <f t="shared" si="29"/>
        <v>0</v>
      </c>
      <c r="U31" s="200">
        <f t="shared" si="30"/>
        <v>0</v>
      </c>
      <c r="V31" s="201">
        <f t="shared" si="22"/>
        <v>0</v>
      </c>
    </row>
    <row r="32" spans="1:22" s="203" customFormat="1" ht="12.75">
      <c r="A32" s="189">
        <f t="shared" si="23"/>
      </c>
      <c r="B32" s="190">
        <f t="shared" si="23"/>
      </c>
      <c r="C32" s="202"/>
      <c r="D32" s="192">
        <f t="shared" si="31"/>
      </c>
      <c r="E32" s="193">
        <f t="shared" si="31"/>
      </c>
      <c r="F32" s="194">
        <f t="shared" si="31"/>
      </c>
      <c r="G32" s="195">
        <f t="shared" si="24"/>
        <v>0</v>
      </c>
      <c r="H32" s="196">
        <f>IF(ISBLANK(H14),"",VLOOKUP($A$5,'TCF, SSM, RPI &amp; Depreciation'!$F$16:$AB$66,12))</f>
      </c>
      <c r="I32" s="197" t="e">
        <f t="shared" si="25"/>
        <v>#VALUE!</v>
      </c>
      <c r="J32" s="198" t="s">
        <v>1</v>
      </c>
      <c r="K32" s="199">
        <f t="shared" si="16"/>
        <v>0</v>
      </c>
      <c r="L32" s="200">
        <f t="shared" si="26"/>
        <v>0</v>
      </c>
      <c r="M32" s="200">
        <f t="shared" si="27"/>
        <v>0</v>
      </c>
      <c r="N32" s="200">
        <f t="shared" si="17"/>
        <v>0</v>
      </c>
      <c r="O32" s="200">
        <f t="shared" si="18"/>
        <v>0</v>
      </c>
      <c r="P32" s="201">
        <f t="shared" si="19"/>
        <v>0</v>
      </c>
      <c r="Q32" s="199">
        <f t="shared" si="20"/>
        <v>0</v>
      </c>
      <c r="R32" s="200">
        <f t="shared" si="21"/>
        <v>0</v>
      </c>
      <c r="S32" s="200">
        <f t="shared" si="28"/>
        <v>0</v>
      </c>
      <c r="T32" s="200">
        <f t="shared" si="29"/>
        <v>0</v>
      </c>
      <c r="U32" s="200">
        <f t="shared" si="30"/>
        <v>0</v>
      </c>
      <c r="V32" s="201">
        <f t="shared" si="22"/>
        <v>0</v>
      </c>
    </row>
    <row r="33" spans="1:22" s="203" customFormat="1" ht="12.75">
      <c r="A33" s="189">
        <f t="shared" si="23"/>
      </c>
      <c r="B33" s="190">
        <f t="shared" si="23"/>
      </c>
      <c r="C33" s="202"/>
      <c r="D33" s="192">
        <f t="shared" si="31"/>
      </c>
      <c r="E33" s="193">
        <f t="shared" si="31"/>
      </c>
      <c r="F33" s="194">
        <f t="shared" si="31"/>
      </c>
      <c r="G33" s="195">
        <f t="shared" si="24"/>
        <v>0</v>
      </c>
      <c r="H33" s="196">
        <f>IF(ISBLANK(H15),"",VLOOKUP($A$5,'TCF, SSM, RPI &amp; Depreciation'!$F$16:$AB$66,14))</f>
      </c>
      <c r="I33" s="197" t="e">
        <f t="shared" si="25"/>
        <v>#VALUE!</v>
      </c>
      <c r="J33" s="198" t="s">
        <v>1</v>
      </c>
      <c r="K33" s="199">
        <f t="shared" si="16"/>
        <v>0</v>
      </c>
      <c r="L33" s="200">
        <f t="shared" si="26"/>
        <v>0</v>
      </c>
      <c r="M33" s="200">
        <f t="shared" si="27"/>
        <v>0</v>
      </c>
      <c r="N33" s="200">
        <f t="shared" si="17"/>
        <v>0</v>
      </c>
      <c r="O33" s="200">
        <f t="shared" si="18"/>
        <v>0</v>
      </c>
      <c r="P33" s="201">
        <f t="shared" si="19"/>
        <v>0</v>
      </c>
      <c r="Q33" s="199">
        <f t="shared" si="20"/>
        <v>0</v>
      </c>
      <c r="R33" s="200">
        <f t="shared" si="21"/>
        <v>0</v>
      </c>
      <c r="S33" s="200">
        <f t="shared" si="28"/>
        <v>0</v>
      </c>
      <c r="T33" s="200">
        <f t="shared" si="29"/>
        <v>0</v>
      </c>
      <c r="U33" s="200">
        <f t="shared" si="30"/>
        <v>0</v>
      </c>
      <c r="V33" s="201">
        <f t="shared" si="22"/>
        <v>0</v>
      </c>
    </row>
    <row r="34" spans="1:22" s="203" customFormat="1" ht="12.75">
      <c r="A34" s="189">
        <f t="shared" si="23"/>
      </c>
      <c r="B34" s="190">
        <f t="shared" si="23"/>
      </c>
      <c r="C34" s="202"/>
      <c r="D34" s="192">
        <f t="shared" si="31"/>
      </c>
      <c r="E34" s="193">
        <f t="shared" si="31"/>
      </c>
      <c r="F34" s="194">
        <f t="shared" si="31"/>
      </c>
      <c r="G34" s="195">
        <f t="shared" si="24"/>
        <v>0</v>
      </c>
      <c r="H34" s="196">
        <f>IF(ISBLANK(H16),"",VLOOKUP($A$5,'TCF, SSM, RPI &amp; Depreciation'!$F$16:$AB$66,16))</f>
      </c>
      <c r="I34" s="197" t="e">
        <f t="shared" si="25"/>
        <v>#VALUE!</v>
      </c>
      <c r="J34" s="198" t="s">
        <v>1</v>
      </c>
      <c r="K34" s="199">
        <f t="shared" si="16"/>
        <v>0</v>
      </c>
      <c r="L34" s="200">
        <f t="shared" si="26"/>
        <v>0</v>
      </c>
      <c r="M34" s="200">
        <f t="shared" si="27"/>
        <v>0</v>
      </c>
      <c r="N34" s="200">
        <f t="shared" si="17"/>
        <v>0</v>
      </c>
      <c r="O34" s="200">
        <f t="shared" si="18"/>
        <v>0</v>
      </c>
      <c r="P34" s="201">
        <f t="shared" si="19"/>
        <v>0</v>
      </c>
      <c r="Q34" s="199">
        <f t="shared" si="20"/>
        <v>0</v>
      </c>
      <c r="R34" s="200">
        <f t="shared" si="21"/>
        <v>0</v>
      </c>
      <c r="S34" s="200">
        <f t="shared" si="28"/>
        <v>0</v>
      </c>
      <c r="T34" s="200">
        <f t="shared" si="29"/>
        <v>0</v>
      </c>
      <c r="U34" s="200">
        <f t="shared" si="30"/>
        <v>0</v>
      </c>
      <c r="V34" s="201">
        <f t="shared" si="22"/>
        <v>0</v>
      </c>
    </row>
    <row r="35" spans="1:22" s="203" customFormat="1" ht="12.75">
      <c r="A35" s="189">
        <f t="shared" si="23"/>
      </c>
      <c r="B35" s="190">
        <f t="shared" si="23"/>
      </c>
      <c r="C35" s="202"/>
      <c r="D35" s="192">
        <f t="shared" si="31"/>
      </c>
      <c r="E35" s="193">
        <f t="shared" si="31"/>
      </c>
      <c r="F35" s="194">
        <f t="shared" si="31"/>
      </c>
      <c r="G35" s="195">
        <f t="shared" si="24"/>
        <v>0</v>
      </c>
      <c r="H35" s="196">
        <f>IF(ISBLANK(H17),"",VLOOKUP($A$5,'TCF, SSM, RPI &amp; Depreciation'!$F$16:$AB$66,18))</f>
      </c>
      <c r="I35" s="197" t="e">
        <f t="shared" si="25"/>
        <v>#VALUE!</v>
      </c>
      <c r="J35" s="198" t="s">
        <v>1</v>
      </c>
      <c r="K35" s="199">
        <f t="shared" si="16"/>
        <v>0</v>
      </c>
      <c r="L35" s="200">
        <f t="shared" si="26"/>
        <v>0</v>
      </c>
      <c r="M35" s="200">
        <f t="shared" si="27"/>
        <v>0</v>
      </c>
      <c r="N35" s="200">
        <f t="shared" si="17"/>
        <v>0</v>
      </c>
      <c r="O35" s="200">
        <f t="shared" si="18"/>
        <v>0</v>
      </c>
      <c r="P35" s="201">
        <f t="shared" si="19"/>
        <v>0</v>
      </c>
      <c r="Q35" s="199">
        <f t="shared" si="20"/>
        <v>0</v>
      </c>
      <c r="R35" s="200">
        <f t="shared" si="21"/>
        <v>0</v>
      </c>
      <c r="S35" s="200">
        <f t="shared" si="28"/>
        <v>0</v>
      </c>
      <c r="T35" s="200">
        <f t="shared" si="29"/>
        <v>0</v>
      </c>
      <c r="U35" s="200">
        <f t="shared" si="30"/>
        <v>0</v>
      </c>
      <c r="V35" s="201">
        <f t="shared" si="22"/>
        <v>0</v>
      </c>
    </row>
    <row r="36" spans="1:22" s="203" customFormat="1" ht="12.75">
      <c r="A36" s="189">
        <f t="shared" si="23"/>
      </c>
      <c r="B36" s="190">
        <f t="shared" si="23"/>
      </c>
      <c r="C36" s="202"/>
      <c r="D36" s="192">
        <f t="shared" si="31"/>
      </c>
      <c r="E36" s="193">
        <f t="shared" si="31"/>
      </c>
      <c r="F36" s="194">
        <f t="shared" si="31"/>
      </c>
      <c r="G36" s="195">
        <f t="shared" si="24"/>
        <v>0</v>
      </c>
      <c r="H36" s="196">
        <f>IF(ISBLANK(H18),"",VLOOKUP($A$5,'TCF, SSM, RPI &amp; Depreciation'!$F$16:$AB$66,20))</f>
      </c>
      <c r="I36" s="197" t="e">
        <f t="shared" si="25"/>
        <v>#VALUE!</v>
      </c>
      <c r="J36" s="198" t="s">
        <v>1</v>
      </c>
      <c r="K36" s="199">
        <f t="shared" si="16"/>
        <v>0</v>
      </c>
      <c r="L36" s="200">
        <f t="shared" si="26"/>
        <v>0</v>
      </c>
      <c r="M36" s="200">
        <f t="shared" si="27"/>
        <v>0</v>
      </c>
      <c r="N36" s="200">
        <f t="shared" si="17"/>
        <v>0</v>
      </c>
      <c r="O36" s="200">
        <f t="shared" si="18"/>
        <v>0</v>
      </c>
      <c r="P36" s="201">
        <f t="shared" si="19"/>
        <v>0</v>
      </c>
      <c r="Q36" s="199">
        <f t="shared" si="20"/>
        <v>0</v>
      </c>
      <c r="R36" s="200">
        <f t="shared" si="21"/>
        <v>0</v>
      </c>
      <c r="S36" s="200">
        <f t="shared" si="28"/>
        <v>0</v>
      </c>
      <c r="T36" s="200">
        <f t="shared" si="29"/>
        <v>0</v>
      </c>
      <c r="U36" s="200">
        <f t="shared" si="30"/>
        <v>0</v>
      </c>
      <c r="V36" s="201">
        <f t="shared" si="22"/>
        <v>0</v>
      </c>
    </row>
    <row r="37" spans="1:22" s="203" customFormat="1" ht="13.5" thickBot="1">
      <c r="A37" s="204">
        <f t="shared" si="23"/>
      </c>
      <c r="B37" s="205">
        <f t="shared" si="23"/>
      </c>
      <c r="C37" s="206"/>
      <c r="D37" s="207">
        <f t="shared" si="31"/>
      </c>
      <c r="E37" s="208">
        <f t="shared" si="31"/>
      </c>
      <c r="F37" s="209">
        <f t="shared" si="31"/>
      </c>
      <c r="G37" s="210">
        <f t="shared" si="24"/>
        <v>0</v>
      </c>
      <c r="H37" s="211">
        <f>IF(ISBLANK(H19),"",VLOOKUP($A$5,'TCF, SSM, RPI &amp; Depreciation'!$F$16:$AB$66,22))</f>
      </c>
      <c r="I37" s="197" t="e">
        <f t="shared" si="25"/>
        <v>#VALUE!</v>
      </c>
      <c r="J37" s="212" t="s">
        <v>1</v>
      </c>
      <c r="K37" s="213">
        <f t="shared" si="16"/>
        <v>0</v>
      </c>
      <c r="L37" s="214">
        <f t="shared" si="26"/>
        <v>0</v>
      </c>
      <c r="M37" s="214">
        <f t="shared" si="27"/>
        <v>0</v>
      </c>
      <c r="N37" s="214">
        <f t="shared" si="17"/>
        <v>0</v>
      </c>
      <c r="O37" s="214">
        <f t="shared" si="18"/>
        <v>0</v>
      </c>
      <c r="P37" s="215">
        <f t="shared" si="19"/>
        <v>0</v>
      </c>
      <c r="Q37" s="213">
        <f t="shared" si="20"/>
        <v>0</v>
      </c>
      <c r="R37" s="214">
        <f t="shared" si="21"/>
        <v>0</v>
      </c>
      <c r="S37" s="214">
        <f t="shared" si="28"/>
        <v>0</v>
      </c>
      <c r="T37" s="214">
        <f t="shared" si="29"/>
        <v>0</v>
      </c>
      <c r="U37" s="214">
        <f t="shared" si="30"/>
        <v>0</v>
      </c>
      <c r="V37" s="215">
        <f t="shared" si="22"/>
        <v>0</v>
      </c>
    </row>
    <row r="38" spans="8:21" s="168" customFormat="1" ht="14.25" thickBot="1" thickTop="1">
      <c r="H38" s="166"/>
      <c r="I38" s="166"/>
      <c r="J38" s="167"/>
      <c r="K38" s="166"/>
      <c r="L38" s="166"/>
      <c r="M38" s="166"/>
      <c r="N38" s="166"/>
      <c r="O38" s="166"/>
      <c r="P38" s="166"/>
      <c r="Q38" s="166"/>
      <c r="R38" s="166"/>
      <c r="S38" s="166"/>
      <c r="T38" s="166"/>
      <c r="U38" s="166"/>
    </row>
    <row r="39" spans="1:21" s="168" customFormat="1" ht="15">
      <c r="A39" s="256" t="s">
        <v>47</v>
      </c>
      <c r="B39" s="259" t="s">
        <v>119</v>
      </c>
      <c r="C39" s="260"/>
      <c r="D39" s="260"/>
      <c r="E39" s="260"/>
      <c r="F39" s="261"/>
      <c r="G39" s="262">
        <f>SUM(Q27:Q37)</f>
        <v>0</v>
      </c>
      <c r="H39" s="263"/>
      <c r="I39" s="166"/>
      <c r="J39" s="167"/>
      <c r="K39" s="166"/>
      <c r="L39" s="166"/>
      <c r="M39" s="166"/>
      <c r="N39" s="166"/>
      <c r="O39" s="166"/>
      <c r="P39" s="166"/>
      <c r="Q39" s="166"/>
      <c r="R39" s="166"/>
      <c r="S39" s="166"/>
      <c r="T39" s="166"/>
      <c r="U39" s="166"/>
    </row>
    <row r="40" spans="1:10" s="166" customFormat="1" ht="14.25">
      <c r="A40" s="257"/>
      <c r="B40" s="264" t="s">
        <v>45</v>
      </c>
      <c r="C40" s="265"/>
      <c r="D40" s="265"/>
      <c r="E40" s="265"/>
      <c r="F40" s="266"/>
      <c r="G40" s="267">
        <f>SUM(V27:V37)</f>
        <v>0</v>
      </c>
      <c r="H40" s="268"/>
      <c r="J40" s="167"/>
    </row>
    <row r="41" spans="1:10" s="166" customFormat="1" ht="15" thickBot="1">
      <c r="A41" s="258"/>
      <c r="B41" s="269" t="s">
        <v>46</v>
      </c>
      <c r="C41" s="270"/>
      <c r="D41" s="270"/>
      <c r="E41" s="270"/>
      <c r="F41" s="271"/>
      <c r="G41" s="272">
        <f>SUM(V27:V37)/2</f>
        <v>0</v>
      </c>
      <c r="H41" s="273"/>
      <c r="J41" s="167"/>
    </row>
    <row r="42" spans="2:10" s="166" customFormat="1" ht="12.75">
      <c r="B42" s="216"/>
      <c r="E42" s="167"/>
      <c r="F42" s="167"/>
      <c r="G42" s="167"/>
      <c r="J42" s="167"/>
    </row>
    <row r="43" spans="2:10" s="166" customFormat="1" ht="12.75">
      <c r="B43" s="216"/>
      <c r="E43" s="167"/>
      <c r="F43" s="167"/>
      <c r="G43" s="167"/>
      <c r="J43" s="167"/>
    </row>
    <row r="44" spans="1:10" s="166" customFormat="1" ht="12.75">
      <c r="A44" s="166" t="s">
        <v>121</v>
      </c>
      <c r="B44" s="216"/>
      <c r="E44" s="167"/>
      <c r="F44" s="167"/>
      <c r="G44" s="167"/>
      <c r="J44" s="167"/>
    </row>
    <row r="45" spans="2:10" s="166" customFormat="1" ht="12.75">
      <c r="B45" s="216"/>
      <c r="E45" s="167"/>
      <c r="F45" s="167"/>
      <c r="G45" s="167"/>
      <c r="J45" s="167"/>
    </row>
    <row r="46" spans="2:10" s="166" customFormat="1" ht="12.75">
      <c r="B46" s="216"/>
      <c r="E46" s="167"/>
      <c r="F46" s="167"/>
      <c r="G46" s="167"/>
      <c r="J46" s="167"/>
    </row>
    <row r="47" spans="2:10" s="166" customFormat="1" ht="12.75">
      <c r="B47" s="216"/>
      <c r="E47" s="167"/>
      <c r="F47" s="167"/>
      <c r="G47" s="167"/>
      <c r="J47" s="167"/>
    </row>
    <row r="48" spans="2:10" s="166" customFormat="1" ht="12.75">
      <c r="B48" s="216"/>
      <c r="E48" s="167"/>
      <c r="F48" s="167"/>
      <c r="G48" s="167"/>
      <c r="J48" s="167"/>
    </row>
    <row r="49" spans="2:10" s="166" customFormat="1" ht="12.75">
      <c r="B49" s="216"/>
      <c r="E49" s="167"/>
      <c r="F49" s="167"/>
      <c r="G49" s="167"/>
      <c r="J49" s="167"/>
    </row>
    <row r="50" spans="2:21" s="14" customFormat="1" ht="12.75">
      <c r="B50" s="26"/>
      <c r="E50" s="18"/>
      <c r="F50" s="18"/>
      <c r="G50" s="18"/>
      <c r="J50" s="18"/>
      <c r="K50" s="166"/>
      <c r="L50" s="166"/>
      <c r="M50" s="166"/>
      <c r="N50" s="166"/>
      <c r="O50" s="166"/>
      <c r="P50" s="166"/>
      <c r="Q50" s="166"/>
      <c r="R50" s="166"/>
      <c r="S50" s="166"/>
      <c r="T50" s="166"/>
      <c r="U50" s="166"/>
    </row>
    <row r="51" spans="2:21" s="14" customFormat="1" ht="12.75">
      <c r="B51" s="26"/>
      <c r="E51" s="18"/>
      <c r="F51" s="18"/>
      <c r="G51" s="18"/>
      <c r="J51" s="18"/>
      <c r="K51" s="166"/>
      <c r="L51" s="166"/>
      <c r="M51" s="166"/>
      <c r="N51" s="166"/>
      <c r="O51" s="166"/>
      <c r="P51" s="166"/>
      <c r="Q51" s="166"/>
      <c r="R51" s="166"/>
      <c r="S51" s="166"/>
      <c r="T51" s="166"/>
      <c r="U51" s="166"/>
    </row>
    <row r="52" spans="2:21" s="14" customFormat="1" ht="12.75">
      <c r="B52" s="26"/>
      <c r="E52" s="18"/>
      <c r="F52" s="18"/>
      <c r="G52" s="18"/>
      <c r="J52" s="18"/>
      <c r="K52" s="166"/>
      <c r="L52" s="166"/>
      <c r="M52" s="166"/>
      <c r="N52" s="166"/>
      <c r="O52" s="166"/>
      <c r="P52" s="166"/>
      <c r="Q52" s="166"/>
      <c r="R52" s="166"/>
      <c r="S52" s="166"/>
      <c r="T52" s="166"/>
      <c r="U52" s="166"/>
    </row>
    <row r="53" spans="2:21" s="14" customFormat="1" ht="12.75">
      <c r="B53" s="26"/>
      <c r="E53" s="11"/>
      <c r="F53" s="18"/>
      <c r="G53" s="18"/>
      <c r="J53" s="18"/>
      <c r="K53" s="166"/>
      <c r="L53" s="166"/>
      <c r="M53" s="166"/>
      <c r="N53" s="166"/>
      <c r="O53" s="166"/>
      <c r="P53" s="166"/>
      <c r="Q53" s="166"/>
      <c r="R53" s="166"/>
      <c r="S53" s="166"/>
      <c r="T53" s="166"/>
      <c r="U53" s="166"/>
    </row>
  </sheetData>
  <sheetProtection password="BA7A" sheet="1" selectLockedCells="1"/>
  <mergeCells count="20">
    <mergeCell ref="G22:H22"/>
    <mergeCell ref="B23:F23"/>
    <mergeCell ref="G23:H23"/>
    <mergeCell ref="A39:A41"/>
    <mergeCell ref="B39:F39"/>
    <mergeCell ref="G39:H39"/>
    <mergeCell ref="B40:F40"/>
    <mergeCell ref="G40:H40"/>
    <mergeCell ref="B41:F41"/>
    <mergeCell ref="G41:H41"/>
    <mergeCell ref="A1:H1"/>
    <mergeCell ref="D7:H7"/>
    <mergeCell ref="D5:G5"/>
    <mergeCell ref="D25:G25"/>
    <mergeCell ref="K25:P25"/>
    <mergeCell ref="K7:P7"/>
    <mergeCell ref="A21:A23"/>
    <mergeCell ref="B21:F21"/>
    <mergeCell ref="G21:H21"/>
    <mergeCell ref="B22:F22"/>
  </mergeCells>
  <conditionalFormatting sqref="K9:P19">
    <cfRule type="expression" priority="24" dxfId="7">
      <formula>OR($J9="R",$J9="A")</formula>
    </cfRule>
    <cfRule type="expression" priority="25" dxfId="7">
      <formula>$A9=""</formula>
    </cfRule>
  </conditionalFormatting>
  <conditionalFormatting sqref="B9:B19 I10:L19 D9:P16">
    <cfRule type="expression" priority="23" dxfId="5">
      <formula>$P9="O"</formula>
    </cfRule>
  </conditionalFormatting>
  <conditionalFormatting sqref="A9:B19 D9:P19">
    <cfRule type="expression" priority="22" dxfId="5" stopIfTrue="1">
      <formula>$J9="O"</formula>
    </cfRule>
  </conditionalFormatting>
  <conditionalFormatting sqref="K27:P37">
    <cfRule type="expression" priority="16" dxfId="7">
      <formula>OR($J27="R",$J27="A")</formula>
    </cfRule>
    <cfRule type="expression" priority="17" dxfId="7">
      <formula>$A27=""</formula>
    </cfRule>
  </conditionalFormatting>
  <conditionalFormatting sqref="M27:P34 D27:L37 B27:B37">
    <cfRule type="expression" priority="15" dxfId="5">
      <formula>$P27="O"</formula>
    </cfRule>
  </conditionalFormatting>
  <conditionalFormatting sqref="D27:P37 A27:B37">
    <cfRule type="expression" priority="14" dxfId="5" stopIfTrue="1">
      <formula>$J27="O"</formula>
    </cfRule>
  </conditionalFormatting>
  <conditionalFormatting sqref="Q9:V19">
    <cfRule type="expression" priority="8" dxfId="7">
      <formula>OR($J9="R",$J9="A")</formula>
    </cfRule>
    <cfRule type="expression" priority="9" dxfId="7">
      <formula>$A9=""</formula>
    </cfRule>
  </conditionalFormatting>
  <conditionalFormatting sqref="Q9:R19 S9:V16">
    <cfRule type="expression" priority="7" dxfId="5">
      <formula>$P9="O"</formula>
    </cfRule>
  </conditionalFormatting>
  <conditionalFormatting sqref="Q9:V19">
    <cfRule type="expression" priority="6" dxfId="5" stopIfTrue="1">
      <formula>$J9="O"</formula>
    </cfRule>
  </conditionalFormatting>
  <conditionalFormatting sqref="Q27:V37">
    <cfRule type="expression" priority="4" dxfId="7">
      <formula>OR($J27="R",$J27="A")</formula>
    </cfRule>
    <cfRule type="expression" priority="5" dxfId="7">
      <formula>$A27=""</formula>
    </cfRule>
  </conditionalFormatting>
  <conditionalFormatting sqref="Q27:R37 S27:V34">
    <cfRule type="expression" priority="3" dxfId="5">
      <formula>$P27="O"</formula>
    </cfRule>
  </conditionalFormatting>
  <conditionalFormatting sqref="Q27:V37">
    <cfRule type="expression" priority="2" dxfId="5" stopIfTrue="1">
      <formula>$J27="O"</formula>
    </cfRule>
  </conditionalFormatting>
  <conditionalFormatting sqref="G27:G37">
    <cfRule type="cellIs" priority="1" dxfId="4" operator="equal" stopIfTrue="1">
      <formula>0</formula>
    </cfRule>
  </conditionalFormatting>
  <dataValidations count="4">
    <dataValidation type="list" allowBlank="1" showInputMessage="1" showErrorMessage="1" sqref="J9:J19 J27:J37">
      <formula1>"O,C,R,N,G,A"</formula1>
    </dataValidation>
    <dataValidation type="list" allowBlank="1" showInputMessage="1" showErrorMessage="1" sqref="F9:F19">
      <formula1>"RPI, MEA"</formula1>
    </dataValidation>
    <dataValidation type="list" allowBlank="1" showInputMessage="1" showErrorMessage="1" sqref="E9:E19">
      <formula1>"Post Vesting, FMS"</formula1>
    </dataValidation>
    <dataValidation type="list" allowBlank="1" showInputMessage="1" showErrorMessage="1" sqref="G9:G19">
      <formula1>"0.25, 0.5, 0.75, 1"</formula1>
    </dataValidation>
  </dataValidations>
  <printOptions/>
  <pageMargins left="0.75" right="0.75" top="1" bottom="1" header="0.5" footer="0.5"/>
  <pageSetup fitToHeight="1" fitToWidth="1" horizontalDpi="600" verticalDpi="600" orientation="landscape" paperSize="9" scale="51" r:id="rId4"/>
  <drawing r:id="rId3"/>
  <legacyDrawing r:id="rId2"/>
</worksheet>
</file>

<file path=xl/worksheets/sheet3.xml><?xml version="1.0" encoding="utf-8"?>
<worksheet xmlns="http://schemas.openxmlformats.org/spreadsheetml/2006/main" xmlns:r="http://schemas.openxmlformats.org/officeDocument/2006/relationships">
  <sheetPr codeName="Sheet6">
    <tabColor indexed="8"/>
  </sheetPr>
  <dimension ref="A1:I437"/>
  <sheetViews>
    <sheetView showGridLines="0" zoomScalePageLayoutView="0" workbookViewId="0" topLeftCell="A1">
      <selection activeCell="H1" sqref="H1:J16384"/>
    </sheetView>
  </sheetViews>
  <sheetFormatPr defaultColWidth="9.140625" defaultRowHeight="12.75"/>
  <cols>
    <col min="2" max="6" width="20.57421875" style="0" customWidth="1"/>
    <col min="7" max="7" width="35.140625" style="0" customWidth="1"/>
    <col min="9" max="9" width="9.140625" style="0" customWidth="1"/>
  </cols>
  <sheetData>
    <row r="1" spans="1:9" s="1" customFormat="1" ht="12.75">
      <c r="A1" s="3" t="s">
        <v>2</v>
      </c>
      <c r="B1" s="3" t="s">
        <v>3</v>
      </c>
      <c r="C1" s="3" t="s">
        <v>9</v>
      </c>
      <c r="D1" s="3" t="s">
        <v>8</v>
      </c>
      <c r="E1" s="3" t="s">
        <v>6</v>
      </c>
      <c r="F1" s="3" t="s">
        <v>7</v>
      </c>
      <c r="G1" s="3" t="s">
        <v>5</v>
      </c>
      <c r="I1" s="1">
        <v>0</v>
      </c>
    </row>
    <row r="2" spans="1:7" ht="12.75">
      <c r="A2" s="2" t="s">
        <v>4</v>
      </c>
      <c r="B2" s="28" t="s">
        <v>23</v>
      </c>
      <c r="C2" s="2"/>
      <c r="D2" s="2"/>
      <c r="E2" s="2"/>
      <c r="F2" s="2"/>
      <c r="G2" s="28" t="s">
        <v>24</v>
      </c>
    </row>
    <row r="3" spans="1:7" ht="12.75">
      <c r="A3" s="2"/>
      <c r="B3" s="2"/>
      <c r="C3" s="4"/>
      <c r="D3" s="2"/>
      <c r="E3" s="2"/>
      <c r="F3" s="2"/>
      <c r="G3" s="2"/>
    </row>
    <row r="4" spans="1:7" ht="12.75">
      <c r="A4" s="2"/>
      <c r="B4" s="2"/>
      <c r="C4" s="4"/>
      <c r="D4" s="2"/>
      <c r="E4" s="2"/>
      <c r="F4" s="2"/>
      <c r="G4" s="2"/>
    </row>
    <row r="5" spans="1:7" ht="12.75">
      <c r="A5" s="2"/>
      <c r="B5" s="2"/>
      <c r="C5" s="4"/>
      <c r="D5" s="2"/>
      <c r="E5" s="2"/>
      <c r="F5" s="2"/>
      <c r="G5" s="2"/>
    </row>
    <row r="6" spans="1:7" ht="12.75">
      <c r="A6" s="2"/>
      <c r="B6" s="2"/>
      <c r="C6" s="4"/>
      <c r="D6" s="2"/>
      <c r="E6" s="2"/>
      <c r="F6" s="2"/>
      <c r="G6" s="2"/>
    </row>
    <row r="7" spans="1:7" ht="12.75">
      <c r="A7" s="2"/>
      <c r="B7" s="2"/>
      <c r="C7" s="4"/>
      <c r="D7" s="2"/>
      <c r="E7" s="2"/>
      <c r="F7" s="2"/>
      <c r="G7" s="2"/>
    </row>
    <row r="8" spans="1:7" ht="12.75">
      <c r="A8" s="2"/>
      <c r="B8" s="2"/>
      <c r="C8" s="4"/>
      <c r="D8" s="2"/>
      <c r="E8" s="2"/>
      <c r="F8" s="2"/>
      <c r="G8" s="2"/>
    </row>
    <row r="9" spans="1:7" ht="12.75">
      <c r="A9" s="2"/>
      <c r="B9" s="2"/>
      <c r="C9" s="4"/>
      <c r="D9" s="2"/>
      <c r="E9" s="2"/>
      <c r="F9" s="2"/>
      <c r="G9" s="2"/>
    </row>
    <row r="10" spans="1:7" ht="12.75">
      <c r="A10" s="2"/>
      <c r="B10" s="2"/>
      <c r="C10" s="4"/>
      <c r="D10" s="2"/>
      <c r="E10" s="2"/>
      <c r="F10" s="2"/>
      <c r="G10" s="2"/>
    </row>
    <row r="11" spans="1:7" ht="12.75">
      <c r="A11" s="2"/>
      <c r="B11" s="2"/>
      <c r="C11" s="4"/>
      <c r="D11" s="2"/>
      <c r="E11" s="2"/>
      <c r="F11" s="2"/>
      <c r="G11" s="2"/>
    </row>
    <row r="12" spans="1:7" ht="12.75">
      <c r="A12" s="2"/>
      <c r="B12" s="2"/>
      <c r="C12" s="4"/>
      <c r="D12" s="2"/>
      <c r="E12" s="2"/>
      <c r="F12" s="2"/>
      <c r="G12" s="2"/>
    </row>
    <row r="13" spans="1:7" ht="12.75">
      <c r="A13" s="2"/>
      <c r="B13" s="2"/>
      <c r="C13" s="4"/>
      <c r="D13" s="2"/>
      <c r="E13" s="2"/>
      <c r="F13" s="2"/>
      <c r="G13" s="2"/>
    </row>
    <row r="14" spans="1:7" ht="12.75">
      <c r="A14" s="2"/>
      <c r="B14" s="2"/>
      <c r="C14" s="4"/>
      <c r="D14" s="2"/>
      <c r="E14" s="2"/>
      <c r="F14" s="2"/>
      <c r="G14" s="2"/>
    </row>
    <row r="15" spans="1:7" ht="12.75">
      <c r="A15" s="2"/>
      <c r="B15" s="2"/>
      <c r="C15" s="4"/>
      <c r="D15" s="2"/>
      <c r="E15" s="2"/>
      <c r="F15" s="2"/>
      <c r="G15" s="2"/>
    </row>
    <row r="16" spans="1:7" ht="12.75">
      <c r="A16" s="2"/>
      <c r="B16" s="2"/>
      <c r="C16" s="4"/>
      <c r="D16" s="2"/>
      <c r="E16" s="2"/>
      <c r="F16" s="2"/>
      <c r="G16" s="2"/>
    </row>
    <row r="17" spans="1:7" ht="12.75">
      <c r="A17" s="2"/>
      <c r="B17" s="2"/>
      <c r="C17" s="4"/>
      <c r="D17" s="2"/>
      <c r="E17" s="2"/>
      <c r="F17" s="2"/>
      <c r="G17" s="2"/>
    </row>
    <row r="18" spans="1:7" ht="12.75">
      <c r="A18" s="2"/>
      <c r="B18" s="2"/>
      <c r="C18" s="4"/>
      <c r="D18" s="2"/>
      <c r="E18" s="2"/>
      <c r="F18" s="2"/>
      <c r="G18" s="2"/>
    </row>
    <row r="19" spans="1:7" ht="12.75">
      <c r="A19" s="2"/>
      <c r="B19" s="2"/>
      <c r="C19" s="4"/>
      <c r="D19" s="2"/>
      <c r="E19" s="2"/>
      <c r="F19" s="2"/>
      <c r="G19" s="2"/>
    </row>
    <row r="20" spans="1:7" ht="12.75">
      <c r="A20" s="2"/>
      <c r="B20" s="2"/>
      <c r="C20" s="4"/>
      <c r="D20" s="2"/>
      <c r="E20" s="2"/>
      <c r="F20" s="2"/>
      <c r="G20" s="2"/>
    </row>
    <row r="21" spans="1:7" ht="12.75">
      <c r="A21" s="2"/>
      <c r="B21" s="2"/>
      <c r="C21" s="4"/>
      <c r="D21" s="2"/>
      <c r="E21" s="2"/>
      <c r="F21" s="2"/>
      <c r="G21" s="2"/>
    </row>
    <row r="22" spans="1:7" ht="12.75">
      <c r="A22" s="2"/>
      <c r="B22" s="2"/>
      <c r="C22" s="4"/>
      <c r="D22" s="2"/>
      <c r="E22" s="2"/>
      <c r="F22" s="2"/>
      <c r="G22" s="2"/>
    </row>
    <row r="23" spans="1:7" ht="12.75">
      <c r="A23" s="2"/>
      <c r="B23" s="2"/>
      <c r="C23" s="4"/>
      <c r="D23" s="2"/>
      <c r="E23" s="2"/>
      <c r="F23" s="2"/>
      <c r="G23" s="2"/>
    </row>
    <row r="24" spans="1:7" ht="12.75">
      <c r="A24" s="2"/>
      <c r="B24" s="2"/>
      <c r="C24" s="4"/>
      <c r="D24" s="2"/>
      <c r="E24" s="2"/>
      <c r="F24" s="2"/>
      <c r="G24" s="2"/>
    </row>
    <row r="25" spans="1:7" ht="12.75">
      <c r="A25" s="2"/>
      <c r="B25" s="2"/>
      <c r="C25" s="4"/>
      <c r="D25" s="2"/>
      <c r="E25" s="2"/>
      <c r="F25" s="2"/>
      <c r="G25" s="2"/>
    </row>
    <row r="26" spans="1:7" ht="12.75">
      <c r="A26" s="2"/>
      <c r="B26" s="2"/>
      <c r="C26" s="4"/>
      <c r="D26" s="2"/>
      <c r="E26" s="2"/>
      <c r="F26" s="2"/>
      <c r="G26" s="2"/>
    </row>
    <row r="27" spans="1:7" ht="12.75">
      <c r="A27" s="2"/>
      <c r="B27" s="2"/>
      <c r="C27" s="4"/>
      <c r="D27" s="2"/>
      <c r="E27" s="2"/>
      <c r="F27" s="2"/>
      <c r="G27" s="2"/>
    </row>
    <row r="28" spans="1:7" ht="12.75">
      <c r="A28" s="2"/>
      <c r="B28" s="2"/>
      <c r="C28" s="4"/>
      <c r="D28" s="2"/>
      <c r="E28" s="2"/>
      <c r="F28" s="2"/>
      <c r="G28" s="2"/>
    </row>
    <row r="29" spans="1:7" ht="12.75">
      <c r="A29" s="2"/>
      <c r="B29" s="2"/>
      <c r="C29" s="4"/>
      <c r="D29" s="2"/>
      <c r="E29" s="2"/>
      <c r="F29" s="2"/>
      <c r="G29" s="2"/>
    </row>
    <row r="30" spans="1:7" ht="12.75">
      <c r="A30" s="2"/>
      <c r="B30" s="2"/>
      <c r="C30" s="4"/>
      <c r="D30" s="2"/>
      <c r="E30" s="2"/>
      <c r="F30" s="2"/>
      <c r="G30" s="2"/>
    </row>
    <row r="31" ht="12.75">
      <c r="C31" s="4"/>
    </row>
    <row r="32" ht="12.75">
      <c r="C32" s="4"/>
    </row>
    <row r="33" ht="12.75">
      <c r="C33" s="4"/>
    </row>
    <row r="34" ht="12.75">
      <c r="C34" s="4"/>
    </row>
    <row r="35" ht="12.75">
      <c r="C35" s="4"/>
    </row>
    <row r="36" ht="12.75">
      <c r="C36" s="4"/>
    </row>
    <row r="37" ht="12.75">
      <c r="C37" s="4"/>
    </row>
    <row r="38" ht="12.75">
      <c r="C38" s="4"/>
    </row>
    <row r="39" ht="12.75">
      <c r="C39" s="4"/>
    </row>
    <row r="40" ht="12.75">
      <c r="C40" s="4"/>
    </row>
    <row r="41" ht="12.75">
      <c r="C41" s="4"/>
    </row>
    <row r="42" ht="12.75">
      <c r="C42" s="4"/>
    </row>
    <row r="43" ht="12.75">
      <c r="C43" s="4"/>
    </row>
    <row r="44" ht="12.75">
      <c r="C44" s="4"/>
    </row>
    <row r="45" ht="12.75">
      <c r="C45" s="4"/>
    </row>
    <row r="46" ht="12.75">
      <c r="C46" s="4"/>
    </row>
    <row r="47" ht="12.75">
      <c r="C47" s="4"/>
    </row>
    <row r="48" ht="12.75">
      <c r="C48" s="4"/>
    </row>
    <row r="49" ht="12.75">
      <c r="C49" s="4"/>
    </row>
    <row r="50" ht="12.75">
      <c r="C50" s="4"/>
    </row>
    <row r="51" ht="12.75">
      <c r="C51" s="4"/>
    </row>
    <row r="52" ht="12.75">
      <c r="C52" s="4"/>
    </row>
    <row r="53" ht="12.75">
      <c r="C53" s="4"/>
    </row>
    <row r="54" ht="12.75">
      <c r="C54" s="4"/>
    </row>
    <row r="55" ht="12.75">
      <c r="C55" s="4"/>
    </row>
    <row r="56" ht="12.75">
      <c r="C56" s="4"/>
    </row>
    <row r="57" ht="12.75">
      <c r="C57" s="4"/>
    </row>
    <row r="58" ht="12.75">
      <c r="C58" s="4"/>
    </row>
    <row r="59" ht="12.75">
      <c r="C59" s="4"/>
    </row>
    <row r="60" ht="12.75">
      <c r="C60" s="4"/>
    </row>
    <row r="61" ht="12.75">
      <c r="C61" s="4"/>
    </row>
    <row r="62" ht="12.75">
      <c r="C62" s="4"/>
    </row>
    <row r="63" ht="12.75">
      <c r="C63" s="4"/>
    </row>
    <row r="64" ht="12.75">
      <c r="C64" s="4"/>
    </row>
    <row r="65" ht="12.75">
      <c r="C65" s="4"/>
    </row>
    <row r="66" ht="12.75">
      <c r="C66" s="4"/>
    </row>
    <row r="67" ht="12.75">
      <c r="C67" s="4"/>
    </row>
    <row r="68" ht="12.75">
      <c r="C68" s="4"/>
    </row>
    <row r="69" ht="12.75">
      <c r="C69" s="4"/>
    </row>
    <row r="70" ht="12.75">
      <c r="C70" s="4"/>
    </row>
    <row r="71" ht="12.75">
      <c r="C71" s="4"/>
    </row>
    <row r="72" ht="12.75">
      <c r="C72" s="4"/>
    </row>
    <row r="73" ht="12.75">
      <c r="C73" s="4"/>
    </row>
    <row r="74" ht="12.75">
      <c r="C74" s="4"/>
    </row>
    <row r="75" ht="12.75">
      <c r="C75" s="4"/>
    </row>
    <row r="76" ht="12.75">
      <c r="C76" s="4"/>
    </row>
    <row r="77" ht="12.75">
      <c r="C77" s="4"/>
    </row>
    <row r="78" ht="12.75">
      <c r="C78" s="4"/>
    </row>
    <row r="79" ht="12.75">
      <c r="C79" s="4"/>
    </row>
    <row r="80" ht="12.75">
      <c r="C80" s="4"/>
    </row>
    <row r="81" ht="12.75">
      <c r="C81" s="4"/>
    </row>
    <row r="82" ht="12.75">
      <c r="C82" s="4"/>
    </row>
    <row r="83" ht="12.75">
      <c r="C83" s="4"/>
    </row>
    <row r="84" ht="12.75">
      <c r="C84" s="4"/>
    </row>
    <row r="85" ht="12.75">
      <c r="C85" s="4"/>
    </row>
    <row r="86" ht="12.75">
      <c r="C86" s="4"/>
    </row>
    <row r="87" ht="12.75">
      <c r="C87" s="4"/>
    </row>
    <row r="88" ht="12.75">
      <c r="C88" s="4"/>
    </row>
    <row r="89" ht="12.75">
      <c r="C89" s="4"/>
    </row>
    <row r="90" ht="12.75">
      <c r="C90" s="4"/>
    </row>
    <row r="91" ht="12.75">
      <c r="C91" s="4"/>
    </row>
    <row r="92" ht="12.75">
      <c r="C92" s="4"/>
    </row>
    <row r="93" ht="12.75">
      <c r="C93" s="4"/>
    </row>
    <row r="94" ht="12.75">
      <c r="C94" s="4"/>
    </row>
    <row r="95" ht="12.75">
      <c r="C95" s="4"/>
    </row>
    <row r="96" ht="12.75">
      <c r="C96" s="4"/>
    </row>
    <row r="97" ht="12.75">
      <c r="C97" s="4"/>
    </row>
    <row r="98" ht="12.75">
      <c r="C98" s="4"/>
    </row>
    <row r="99" ht="12.75">
      <c r="C99" s="4"/>
    </row>
    <row r="100" ht="12.75">
      <c r="C100" s="4"/>
    </row>
    <row r="101" ht="12.75">
      <c r="C101" s="4"/>
    </row>
    <row r="102" ht="12.75">
      <c r="C102" s="4"/>
    </row>
    <row r="103" ht="12.75">
      <c r="C103" s="4"/>
    </row>
    <row r="104" ht="12.75">
      <c r="C104" s="4"/>
    </row>
    <row r="105" ht="12.75">
      <c r="C105" s="4"/>
    </row>
    <row r="106" ht="12.75">
      <c r="C106" s="4"/>
    </row>
    <row r="107" ht="12.75">
      <c r="C107" s="4"/>
    </row>
    <row r="108" ht="12.75">
      <c r="C108" s="4"/>
    </row>
    <row r="109" ht="12.75">
      <c r="C109" s="4"/>
    </row>
    <row r="110" ht="12.75">
      <c r="C110" s="4"/>
    </row>
    <row r="111" ht="12.75">
      <c r="C111" s="4"/>
    </row>
    <row r="112" ht="12.75">
      <c r="C112" s="4"/>
    </row>
    <row r="113" ht="12.75">
      <c r="C113" s="4"/>
    </row>
    <row r="114" ht="12.75">
      <c r="C114" s="4"/>
    </row>
    <row r="115" ht="12.75">
      <c r="C115" s="4"/>
    </row>
    <row r="116" ht="12.75">
      <c r="C116" s="4"/>
    </row>
    <row r="117" ht="12.75">
      <c r="C117" s="4"/>
    </row>
    <row r="118" ht="12.75">
      <c r="C118" s="4"/>
    </row>
    <row r="119" ht="12.75">
      <c r="C119" s="4"/>
    </row>
    <row r="120" ht="12.75">
      <c r="C120" s="4"/>
    </row>
    <row r="121" ht="12.75">
      <c r="C121" s="4"/>
    </row>
    <row r="122" ht="12.75">
      <c r="C122" s="4"/>
    </row>
    <row r="123" ht="12.75">
      <c r="C123" s="4"/>
    </row>
    <row r="124" ht="12.75">
      <c r="C124" s="4"/>
    </row>
    <row r="125" ht="12.75">
      <c r="C125" s="4"/>
    </row>
    <row r="126" ht="12.75">
      <c r="C126" s="4"/>
    </row>
    <row r="127" ht="12.75">
      <c r="C127" s="4"/>
    </row>
    <row r="128" ht="12.75">
      <c r="C128" s="4"/>
    </row>
    <row r="129" ht="12.75">
      <c r="C129" s="4"/>
    </row>
    <row r="130" ht="12.75">
      <c r="C130" s="4"/>
    </row>
    <row r="131" ht="12.75">
      <c r="C131" s="4"/>
    </row>
    <row r="132" ht="12.75">
      <c r="C132" s="4"/>
    </row>
    <row r="133" ht="12.75">
      <c r="C133" s="4"/>
    </row>
    <row r="134" ht="12.75">
      <c r="C134" s="4"/>
    </row>
    <row r="135" ht="12.75">
      <c r="C135" s="4"/>
    </row>
    <row r="136" ht="12.75">
      <c r="C136" s="4"/>
    </row>
    <row r="137" ht="12.75">
      <c r="C137" s="4"/>
    </row>
    <row r="138" ht="12.75">
      <c r="C138" s="4"/>
    </row>
    <row r="139" ht="12.75">
      <c r="C139" s="4"/>
    </row>
    <row r="140" ht="12.75">
      <c r="C140" s="4"/>
    </row>
    <row r="141" ht="12.75">
      <c r="C141" s="4"/>
    </row>
    <row r="142" ht="12.75">
      <c r="C142" s="4"/>
    </row>
    <row r="143" ht="12.75">
      <c r="C143" s="4"/>
    </row>
    <row r="144" ht="12.75">
      <c r="C144" s="4"/>
    </row>
    <row r="145" ht="12.75">
      <c r="C145" s="4"/>
    </row>
    <row r="146" ht="12.75">
      <c r="C146" s="4"/>
    </row>
    <row r="147" ht="12.75">
      <c r="C147" s="4"/>
    </row>
    <row r="148" ht="12.75">
      <c r="C148" s="4"/>
    </row>
    <row r="149" ht="12.75">
      <c r="C149" s="4"/>
    </row>
    <row r="150" ht="12.75">
      <c r="C150" s="4"/>
    </row>
    <row r="151" ht="12.75">
      <c r="C151" s="4"/>
    </row>
    <row r="152" ht="12.75">
      <c r="C152" s="4"/>
    </row>
    <row r="153" ht="12.75">
      <c r="C153" s="4"/>
    </row>
    <row r="154" ht="12.75">
      <c r="C154" s="4"/>
    </row>
    <row r="155" ht="12.75">
      <c r="C155" s="4"/>
    </row>
    <row r="156" ht="12.75">
      <c r="C156" s="4"/>
    </row>
    <row r="157" ht="12.75">
      <c r="C157" s="4"/>
    </row>
    <row r="158" ht="12.75">
      <c r="C158" s="4"/>
    </row>
    <row r="159" ht="12.75">
      <c r="C159" s="4"/>
    </row>
    <row r="160" ht="12.75">
      <c r="C160" s="4"/>
    </row>
    <row r="161" ht="12.75">
      <c r="C161" s="4"/>
    </row>
    <row r="162" ht="12.75">
      <c r="C162" s="4"/>
    </row>
    <row r="163" ht="12.75">
      <c r="C163" s="4"/>
    </row>
    <row r="164" ht="12.75">
      <c r="C164" s="4"/>
    </row>
    <row r="165" ht="12.75">
      <c r="C165" s="4"/>
    </row>
    <row r="166" ht="12.75">
      <c r="C166" s="4"/>
    </row>
    <row r="167" ht="12.75">
      <c r="C167" s="4"/>
    </row>
    <row r="168" ht="12.75">
      <c r="C168" s="4"/>
    </row>
    <row r="169" ht="12.75">
      <c r="C169" s="4"/>
    </row>
    <row r="170" ht="12.75">
      <c r="C170" s="4"/>
    </row>
    <row r="171" ht="12.75">
      <c r="C171" s="4"/>
    </row>
    <row r="172" ht="12.75">
      <c r="C172" s="4"/>
    </row>
    <row r="173" ht="12.75">
      <c r="C173" s="4"/>
    </row>
    <row r="174" ht="12.75">
      <c r="C174" s="4"/>
    </row>
    <row r="175" ht="12.75">
      <c r="C175" s="4"/>
    </row>
    <row r="176" ht="12.75">
      <c r="C176" s="4"/>
    </row>
    <row r="177" ht="12.75">
      <c r="C177" s="4"/>
    </row>
    <row r="178" ht="12.75">
      <c r="C178" s="4"/>
    </row>
    <row r="179" ht="12.75">
      <c r="C179" s="4"/>
    </row>
    <row r="180" ht="12.75">
      <c r="C180" s="4"/>
    </row>
    <row r="181" ht="12.75">
      <c r="C181" s="4"/>
    </row>
    <row r="182" ht="12.75">
      <c r="C182" s="4"/>
    </row>
    <row r="183" ht="12.75">
      <c r="C183" s="4"/>
    </row>
    <row r="184" ht="12.75">
      <c r="C184" s="4"/>
    </row>
    <row r="185" ht="12.75">
      <c r="C185" s="4"/>
    </row>
    <row r="186" ht="12.75">
      <c r="C186" s="4"/>
    </row>
    <row r="187" ht="12.75">
      <c r="C187" s="4"/>
    </row>
    <row r="188" ht="12.75">
      <c r="C188" s="4"/>
    </row>
    <row r="189" ht="12.75">
      <c r="C189" s="4"/>
    </row>
    <row r="190" ht="12.75">
      <c r="C190" s="4"/>
    </row>
    <row r="191" ht="12.75">
      <c r="C191" s="4"/>
    </row>
    <row r="192" ht="12.75">
      <c r="C192" s="4"/>
    </row>
    <row r="193" ht="12.75">
      <c r="C193" s="4"/>
    </row>
    <row r="194" ht="12.75">
      <c r="C194" s="4"/>
    </row>
    <row r="195" ht="12.75">
      <c r="C195" s="4"/>
    </row>
    <row r="196" ht="12.75">
      <c r="C196" s="4"/>
    </row>
    <row r="197" ht="12.75">
      <c r="C197" s="4"/>
    </row>
    <row r="198" ht="12.75">
      <c r="C198" s="4"/>
    </row>
    <row r="199" ht="12.75">
      <c r="C199" s="4"/>
    </row>
    <row r="200" ht="12.75">
      <c r="C200" s="4"/>
    </row>
    <row r="201" ht="12.75">
      <c r="C201" s="4"/>
    </row>
    <row r="202" ht="12.75">
      <c r="C202" s="4"/>
    </row>
    <row r="203" ht="12.75">
      <c r="C203" s="4"/>
    </row>
    <row r="204" ht="12.75">
      <c r="C204" s="4"/>
    </row>
    <row r="205" ht="12.75">
      <c r="C205" s="4"/>
    </row>
    <row r="206" ht="12.75">
      <c r="C206" s="4"/>
    </row>
    <row r="207" ht="12.75">
      <c r="C207" s="4"/>
    </row>
    <row r="208" ht="12.75">
      <c r="C208" s="4"/>
    </row>
    <row r="209" ht="12.75">
      <c r="C209" s="4"/>
    </row>
    <row r="210" ht="12.75">
      <c r="C210" s="4"/>
    </row>
    <row r="211" ht="12.75">
      <c r="C211" s="4"/>
    </row>
    <row r="212" ht="12.75">
      <c r="C212" s="4"/>
    </row>
    <row r="213" ht="12.75">
      <c r="C213" s="4"/>
    </row>
    <row r="214" ht="12.75">
      <c r="C214" s="4"/>
    </row>
    <row r="215" ht="12.75">
      <c r="C215" s="4"/>
    </row>
    <row r="216" ht="12.75">
      <c r="C216" s="4"/>
    </row>
    <row r="217" ht="12.75">
      <c r="C217" s="4"/>
    </row>
    <row r="218" ht="12.75">
      <c r="C218" s="4"/>
    </row>
    <row r="219" ht="12.75">
      <c r="C219" s="4"/>
    </row>
    <row r="220" ht="12.75">
      <c r="C220" s="4"/>
    </row>
    <row r="221" ht="12.75">
      <c r="C221" s="4"/>
    </row>
    <row r="222" ht="12.75">
      <c r="C222" s="4"/>
    </row>
    <row r="223" ht="12.75">
      <c r="C223" s="4"/>
    </row>
    <row r="224" ht="12.75">
      <c r="C224" s="4"/>
    </row>
    <row r="225" ht="12.75">
      <c r="C225" s="4"/>
    </row>
    <row r="226" ht="12.75">
      <c r="C226" s="4"/>
    </row>
    <row r="227" ht="12.75">
      <c r="C227" s="4"/>
    </row>
    <row r="228" ht="12.75">
      <c r="C228" s="4"/>
    </row>
    <row r="229" ht="12.75">
      <c r="C229" s="4"/>
    </row>
    <row r="230" ht="12.75">
      <c r="C230" s="4"/>
    </row>
    <row r="231" ht="12.75">
      <c r="C231" s="4"/>
    </row>
    <row r="232" ht="12.75">
      <c r="C232" s="4"/>
    </row>
    <row r="233" ht="12.75">
      <c r="C233" s="4"/>
    </row>
    <row r="234" ht="12.75">
      <c r="C234" s="4"/>
    </row>
    <row r="235" ht="12.75">
      <c r="C235" s="4"/>
    </row>
    <row r="236" ht="12.75">
      <c r="C236" s="4"/>
    </row>
    <row r="237" ht="12.75">
      <c r="C237" s="4"/>
    </row>
    <row r="238" ht="12.75">
      <c r="C238" s="4"/>
    </row>
    <row r="239" ht="12.75">
      <c r="C239" s="4"/>
    </row>
    <row r="240" ht="12.75">
      <c r="C240" s="4"/>
    </row>
    <row r="241" ht="12.75">
      <c r="C241" s="4"/>
    </row>
    <row r="242" ht="12.75">
      <c r="C242" s="4"/>
    </row>
    <row r="243" ht="12.75">
      <c r="C243" s="4"/>
    </row>
    <row r="244" ht="12.75">
      <c r="C244" s="4"/>
    </row>
    <row r="245" ht="12.75">
      <c r="C245" s="4"/>
    </row>
    <row r="246" ht="12.75">
      <c r="C246" s="4"/>
    </row>
    <row r="247" ht="12.75">
      <c r="C247" s="4"/>
    </row>
    <row r="248" ht="12.75">
      <c r="C248" s="4"/>
    </row>
    <row r="249" ht="12.75">
      <c r="C249" s="4"/>
    </row>
    <row r="250" ht="12.75">
      <c r="C250" s="4"/>
    </row>
    <row r="251" ht="12.75">
      <c r="C251" s="4"/>
    </row>
    <row r="252" ht="12.75">
      <c r="C252" s="4"/>
    </row>
    <row r="253" ht="12.75">
      <c r="C253" s="4"/>
    </row>
    <row r="254" ht="12.75">
      <c r="C254" s="4"/>
    </row>
    <row r="255" ht="12.75">
      <c r="C255" s="4"/>
    </row>
    <row r="256" ht="12.75">
      <c r="C256" s="4"/>
    </row>
    <row r="257" ht="12.75">
      <c r="C257" s="4"/>
    </row>
    <row r="258" ht="12.75">
      <c r="C258" s="4"/>
    </row>
    <row r="259" ht="12.75">
      <c r="C259" s="4"/>
    </row>
    <row r="260" ht="12.75">
      <c r="C260" s="4"/>
    </row>
    <row r="261" ht="12.75">
      <c r="C261" s="4"/>
    </row>
    <row r="262" ht="12.75">
      <c r="C262" s="4"/>
    </row>
    <row r="263" ht="12.75">
      <c r="C263" s="4"/>
    </row>
    <row r="264" ht="12.75">
      <c r="C264" s="4"/>
    </row>
    <row r="265" ht="12.75">
      <c r="C265" s="4"/>
    </row>
    <row r="266" ht="12.75">
      <c r="C266" s="4"/>
    </row>
    <row r="267" ht="12.75">
      <c r="C267" s="4"/>
    </row>
    <row r="268" ht="12.75">
      <c r="C268" s="4"/>
    </row>
    <row r="269" ht="12.75">
      <c r="C269" s="4"/>
    </row>
    <row r="270" ht="12.75">
      <c r="C270" s="4"/>
    </row>
    <row r="271" ht="12.75">
      <c r="C271" s="4"/>
    </row>
    <row r="272" ht="12.75">
      <c r="C272" s="4"/>
    </row>
    <row r="273" ht="12.75">
      <c r="C273" s="4"/>
    </row>
    <row r="274" ht="12.75">
      <c r="C274" s="4"/>
    </row>
    <row r="275" ht="12.75">
      <c r="C275" s="4"/>
    </row>
    <row r="276" ht="12.75">
      <c r="C276" s="4"/>
    </row>
    <row r="277" ht="12.75">
      <c r="C277" s="4"/>
    </row>
    <row r="278" ht="12.75">
      <c r="C278" s="4"/>
    </row>
    <row r="279" ht="12.75">
      <c r="C279" s="4"/>
    </row>
    <row r="280" ht="12.75">
      <c r="C280" s="4"/>
    </row>
    <row r="281" ht="12.75">
      <c r="C281" s="4"/>
    </row>
    <row r="282" ht="12.75">
      <c r="C282" s="4"/>
    </row>
    <row r="283" ht="12.75">
      <c r="C283" s="4"/>
    </row>
    <row r="284" ht="12.75">
      <c r="C284" s="4"/>
    </row>
    <row r="285" ht="12.75">
      <c r="C285" s="4"/>
    </row>
    <row r="286" ht="12.75">
      <c r="C286" s="4"/>
    </row>
    <row r="287" ht="12.75">
      <c r="C287" s="4"/>
    </row>
    <row r="288" ht="12.75">
      <c r="C288" s="4"/>
    </row>
    <row r="289" ht="12.75">
      <c r="C289" s="4"/>
    </row>
    <row r="290" ht="12.75">
      <c r="C290" s="4"/>
    </row>
    <row r="291" ht="12.75">
      <c r="C291" s="4"/>
    </row>
    <row r="292" ht="12.75">
      <c r="C292" s="4"/>
    </row>
    <row r="293" ht="12.75">
      <c r="C293" s="4"/>
    </row>
    <row r="294" ht="12.75">
      <c r="C294" s="4"/>
    </row>
    <row r="295" ht="12.75">
      <c r="C295" s="4"/>
    </row>
    <row r="296" ht="12.75">
      <c r="C296" s="4"/>
    </row>
    <row r="297" ht="12.75">
      <c r="C297" s="4"/>
    </row>
    <row r="298" ht="12.75">
      <c r="C298" s="4"/>
    </row>
    <row r="299" ht="12.75">
      <c r="C299" s="4"/>
    </row>
    <row r="300" ht="12.75">
      <c r="C300" s="4"/>
    </row>
    <row r="301" ht="12.75">
      <c r="C301" s="4"/>
    </row>
    <row r="302" ht="12.75">
      <c r="C302" s="4"/>
    </row>
    <row r="303" ht="12.75">
      <c r="C303" s="4"/>
    </row>
    <row r="304" ht="12.75">
      <c r="C304" s="4"/>
    </row>
    <row r="305" ht="12.75">
      <c r="C305" s="4"/>
    </row>
    <row r="306" ht="12.75">
      <c r="C306" s="4"/>
    </row>
    <row r="307" ht="12.75">
      <c r="C307" s="4"/>
    </row>
    <row r="308" ht="12.75">
      <c r="C308" s="4"/>
    </row>
    <row r="309" ht="12.75">
      <c r="C309" s="4"/>
    </row>
    <row r="310" ht="12.75">
      <c r="C310" s="4"/>
    </row>
    <row r="311" ht="12.75">
      <c r="C311" s="4"/>
    </row>
    <row r="312" ht="12.75">
      <c r="C312" s="4"/>
    </row>
    <row r="313" ht="12.75">
      <c r="C313" s="4"/>
    </row>
    <row r="314" ht="12.75">
      <c r="C314" s="4"/>
    </row>
    <row r="315" ht="12.75">
      <c r="C315" s="4"/>
    </row>
    <row r="316" ht="12.75">
      <c r="C316" s="4"/>
    </row>
    <row r="317" ht="12.75">
      <c r="C317" s="4"/>
    </row>
    <row r="318" ht="12.75">
      <c r="C318" s="4"/>
    </row>
    <row r="319" ht="12.75">
      <c r="C319" s="4"/>
    </row>
    <row r="320" ht="12.75">
      <c r="C320" s="4"/>
    </row>
    <row r="321" ht="12.75">
      <c r="C321" s="4"/>
    </row>
    <row r="322" ht="12.75">
      <c r="C322" s="4"/>
    </row>
    <row r="323" ht="12.75">
      <c r="C323" s="4"/>
    </row>
    <row r="324" ht="12.75">
      <c r="C324" s="4"/>
    </row>
    <row r="325" ht="12.75">
      <c r="C325" s="4"/>
    </row>
    <row r="326" ht="12.75">
      <c r="C326" s="4"/>
    </row>
    <row r="327" ht="12.75">
      <c r="C327" s="4"/>
    </row>
    <row r="328" ht="12.75">
      <c r="C328" s="4"/>
    </row>
    <row r="329" ht="12.75">
      <c r="C329" s="4"/>
    </row>
    <row r="330" ht="12.75">
      <c r="C330" s="4"/>
    </row>
    <row r="331" ht="12.75">
      <c r="C331" s="4"/>
    </row>
    <row r="332" ht="12.75">
      <c r="C332" s="4"/>
    </row>
    <row r="333" ht="12.75">
      <c r="C333" s="4"/>
    </row>
    <row r="334" ht="12.75">
      <c r="C334" s="4"/>
    </row>
    <row r="335" ht="12.75">
      <c r="C335" s="4"/>
    </row>
    <row r="336" ht="12.75">
      <c r="C336" s="4"/>
    </row>
    <row r="337" ht="12.75">
      <c r="C337" s="4"/>
    </row>
    <row r="338" ht="12.75">
      <c r="C338" s="4"/>
    </row>
    <row r="339" ht="12.75">
      <c r="C339" s="4"/>
    </row>
    <row r="340" ht="12.75">
      <c r="C340" s="4"/>
    </row>
    <row r="341" ht="12.75">
      <c r="C341" s="4"/>
    </row>
    <row r="342" ht="12.75">
      <c r="C342" s="4"/>
    </row>
    <row r="343" ht="12.75">
      <c r="C343" s="4"/>
    </row>
    <row r="344" ht="12.75">
      <c r="C344" s="4"/>
    </row>
    <row r="345" ht="12.75">
      <c r="C345" s="4"/>
    </row>
    <row r="346" ht="12.75">
      <c r="C346" s="4"/>
    </row>
    <row r="347" ht="12.75">
      <c r="C347" s="4"/>
    </row>
    <row r="348" ht="12.75">
      <c r="C348" s="4"/>
    </row>
    <row r="349" ht="12.75">
      <c r="C349" s="4"/>
    </row>
    <row r="350" ht="12.75">
      <c r="C350" s="4"/>
    </row>
    <row r="351" ht="12.75">
      <c r="C351" s="4"/>
    </row>
    <row r="352" ht="12.75">
      <c r="C352" s="4"/>
    </row>
    <row r="353" ht="12.75">
      <c r="C353" s="4"/>
    </row>
    <row r="354" ht="12.75">
      <c r="C354" s="4"/>
    </row>
    <row r="355" ht="12.75">
      <c r="C355" s="4"/>
    </row>
    <row r="356" ht="12.75">
      <c r="C356" s="4"/>
    </row>
    <row r="357" ht="12.75">
      <c r="C357" s="4"/>
    </row>
    <row r="358" ht="12.75">
      <c r="C358" s="4"/>
    </row>
    <row r="359" ht="12.75">
      <c r="C359" s="4"/>
    </row>
    <row r="360" ht="12.75">
      <c r="C360" s="4"/>
    </row>
    <row r="361" ht="12.75">
      <c r="C361" s="4"/>
    </row>
    <row r="362" ht="12.75">
      <c r="C362" s="4"/>
    </row>
    <row r="363" ht="12.75">
      <c r="C363" s="4"/>
    </row>
    <row r="364" ht="12.75">
      <c r="C364" s="4"/>
    </row>
    <row r="365" ht="12.75">
      <c r="C365" s="4"/>
    </row>
    <row r="366" ht="12.75">
      <c r="C366" s="4"/>
    </row>
    <row r="367" ht="12.75">
      <c r="C367" s="4"/>
    </row>
    <row r="368" ht="12.75">
      <c r="C368" s="4"/>
    </row>
    <row r="369" ht="12.75">
      <c r="C369" s="4"/>
    </row>
    <row r="370" ht="12.75">
      <c r="C370" s="4"/>
    </row>
    <row r="371" ht="12.75">
      <c r="C371" s="4"/>
    </row>
    <row r="372" ht="12.75">
      <c r="C372" s="4"/>
    </row>
    <row r="373" ht="12.75">
      <c r="C373" s="4"/>
    </row>
    <row r="374" ht="12.75">
      <c r="C374" s="4"/>
    </row>
    <row r="375" ht="12.75">
      <c r="C375" s="4"/>
    </row>
    <row r="376" ht="12.75">
      <c r="C376" s="4"/>
    </row>
    <row r="377" ht="12.75">
      <c r="C377" s="4"/>
    </row>
    <row r="378" ht="12.75">
      <c r="C378" s="4"/>
    </row>
    <row r="379" ht="12.75">
      <c r="C379" s="4"/>
    </row>
    <row r="380" ht="12.75">
      <c r="C380" s="4"/>
    </row>
    <row r="381" ht="12.75">
      <c r="C381" s="4"/>
    </row>
    <row r="382" ht="12.75">
      <c r="C382" s="4"/>
    </row>
    <row r="383" ht="12.75">
      <c r="C383" s="4"/>
    </row>
    <row r="384" ht="12.75">
      <c r="C384" s="4"/>
    </row>
    <row r="385" ht="12.75">
      <c r="C385" s="4"/>
    </row>
    <row r="386" ht="12.75">
      <c r="C386" s="4"/>
    </row>
    <row r="387" ht="12.75">
      <c r="C387" s="4"/>
    </row>
    <row r="388" ht="12.75">
      <c r="C388" s="4"/>
    </row>
    <row r="389" ht="12.75">
      <c r="C389" s="4"/>
    </row>
    <row r="390" ht="12.75">
      <c r="C390" s="4"/>
    </row>
    <row r="391" ht="12.75">
      <c r="C391" s="4"/>
    </row>
    <row r="392" ht="12.75">
      <c r="C392" s="4"/>
    </row>
    <row r="393" ht="12.75">
      <c r="C393" s="4"/>
    </row>
    <row r="394" ht="12.75">
      <c r="C394" s="4"/>
    </row>
    <row r="395" ht="12.75">
      <c r="C395" s="4"/>
    </row>
    <row r="396" ht="12.75">
      <c r="C396" s="4"/>
    </row>
    <row r="397" ht="12.75">
      <c r="C397" s="4"/>
    </row>
    <row r="398" ht="12.75">
      <c r="C398" s="4"/>
    </row>
    <row r="399" ht="12.75">
      <c r="C399" s="4"/>
    </row>
    <row r="400" ht="12.75">
      <c r="C400" s="4"/>
    </row>
    <row r="401" ht="12.75">
      <c r="C401" s="4"/>
    </row>
    <row r="402" ht="12.75">
      <c r="C402" s="4"/>
    </row>
    <row r="403" ht="12.75">
      <c r="C403" s="4"/>
    </row>
    <row r="404" ht="12.75">
      <c r="C404" s="4"/>
    </row>
    <row r="405" ht="12.75">
      <c r="C405" s="4"/>
    </row>
    <row r="406" ht="12.75">
      <c r="C406" s="4"/>
    </row>
    <row r="407" ht="12.75">
      <c r="C407" s="4"/>
    </row>
    <row r="408" ht="12.75">
      <c r="C408" s="4"/>
    </row>
    <row r="409" ht="12.75">
      <c r="C409" s="4"/>
    </row>
    <row r="410" ht="12.75">
      <c r="C410" s="4"/>
    </row>
    <row r="411" ht="12.75">
      <c r="C411" s="4"/>
    </row>
    <row r="412" ht="12.75">
      <c r="C412" s="4"/>
    </row>
    <row r="413" ht="12.75">
      <c r="C413" s="4"/>
    </row>
    <row r="414" ht="12.75">
      <c r="C414" s="4"/>
    </row>
    <row r="415" ht="12.75">
      <c r="C415" s="4"/>
    </row>
    <row r="416" ht="12.75">
      <c r="C416" s="4"/>
    </row>
    <row r="417" ht="12.75">
      <c r="C417" s="4"/>
    </row>
    <row r="418" ht="12.75">
      <c r="C418" s="4"/>
    </row>
    <row r="419" ht="12.75">
      <c r="C419" s="4"/>
    </row>
    <row r="420" ht="12.75">
      <c r="C420" s="4"/>
    </row>
    <row r="421" ht="12.75">
      <c r="C421" s="4"/>
    </row>
    <row r="422" ht="12.75">
      <c r="C422" s="4"/>
    </row>
    <row r="423" ht="12.75">
      <c r="C423" s="4"/>
    </row>
    <row r="424" ht="12.75">
      <c r="C424" s="4"/>
    </row>
    <row r="425" ht="12.75">
      <c r="C425" s="4"/>
    </row>
    <row r="426" ht="12.75">
      <c r="C426" s="4"/>
    </row>
    <row r="427" ht="12.75">
      <c r="C427" s="4"/>
    </row>
    <row r="428" ht="12.75">
      <c r="C428" s="4"/>
    </row>
    <row r="429" ht="12.75">
      <c r="C429" s="4"/>
    </row>
    <row r="430" ht="12.75">
      <c r="C430" s="4"/>
    </row>
    <row r="431" ht="12.75">
      <c r="C431" s="4"/>
    </row>
    <row r="432" ht="12.75">
      <c r="C432" s="4"/>
    </row>
    <row r="433" ht="12.75">
      <c r="C433" s="4"/>
    </row>
    <row r="434" ht="12.75">
      <c r="C434" s="4"/>
    </row>
    <row r="435" ht="12.75">
      <c r="C435" s="4"/>
    </row>
    <row r="436" ht="12.75">
      <c r="C436" s="5"/>
    </row>
    <row r="437" ht="12.75">
      <c r="C437" s="6"/>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
    <tabColor rgb="FF7030A0"/>
  </sheetPr>
  <dimension ref="A1:AB66"/>
  <sheetViews>
    <sheetView showGridLines="0" zoomScalePageLayoutView="0" workbookViewId="0" topLeftCell="A1">
      <selection activeCell="F23" sqref="F23"/>
    </sheetView>
  </sheetViews>
  <sheetFormatPr defaultColWidth="9.140625" defaultRowHeight="12.75"/>
  <cols>
    <col min="1" max="5" width="9.140625" style="142" customWidth="1"/>
    <col min="6" max="6" width="27.140625" style="142" bestFit="1" customWidth="1"/>
    <col min="7" max="16" width="9.8515625" style="142" customWidth="1"/>
    <col min="17" max="16384" width="9.140625" style="142" customWidth="1"/>
  </cols>
  <sheetData>
    <row r="1" spans="1:11" ht="20.25">
      <c r="A1" s="286" t="s">
        <v>50</v>
      </c>
      <c r="B1" s="286"/>
      <c r="C1" s="286"/>
      <c r="D1" s="286"/>
      <c r="F1" s="286" t="s">
        <v>36</v>
      </c>
      <c r="G1" s="286"/>
      <c r="H1" s="286"/>
      <c r="I1" s="286"/>
      <c r="J1" s="286"/>
      <c r="K1" s="286"/>
    </row>
    <row r="2" ht="12.75"/>
    <row r="3" spans="1:11" ht="12.75" customHeight="1">
      <c r="A3" s="143" t="s">
        <v>51</v>
      </c>
      <c r="B3" s="144" t="s">
        <v>19</v>
      </c>
      <c r="C3" s="144" t="s">
        <v>33</v>
      </c>
      <c r="D3" s="144" t="s">
        <v>14</v>
      </c>
      <c r="F3" s="290" t="s">
        <v>53</v>
      </c>
      <c r="G3" s="290"/>
      <c r="H3" s="290"/>
      <c r="I3" s="290"/>
      <c r="J3" s="290"/>
      <c r="K3" s="290"/>
    </row>
    <row r="4" spans="1:11" ht="12.75">
      <c r="A4" s="144" t="s">
        <v>30</v>
      </c>
      <c r="B4" s="145">
        <v>0.0481</v>
      </c>
      <c r="C4" s="145">
        <v>0.0145</v>
      </c>
      <c r="D4" s="145">
        <v>0.0051</v>
      </c>
      <c r="F4" s="290"/>
      <c r="G4" s="290"/>
      <c r="H4" s="290"/>
      <c r="I4" s="290"/>
      <c r="J4" s="290"/>
      <c r="K4" s="290"/>
    </row>
    <row r="5" spans="1:15" ht="12.75">
      <c r="A5" s="144" t="s">
        <v>31</v>
      </c>
      <c r="B5" s="145">
        <v>0.0296</v>
      </c>
      <c r="C5" s="145">
        <v>0.0147</v>
      </c>
      <c r="D5" s="145">
        <v>0.0037</v>
      </c>
      <c r="F5" s="290"/>
      <c r="G5" s="290"/>
      <c r="H5" s="290"/>
      <c r="I5" s="290"/>
      <c r="J5" s="290"/>
      <c r="K5" s="290"/>
      <c r="L5" s="146"/>
      <c r="M5" s="146"/>
      <c r="N5" s="146"/>
      <c r="O5" s="146"/>
    </row>
    <row r="6" spans="1:15" ht="12.75">
      <c r="A6" s="144" t="s">
        <v>32</v>
      </c>
      <c r="B6" s="145">
        <v>0.0304</v>
      </c>
      <c r="C6" s="145">
        <v>0.0147</v>
      </c>
      <c r="D6" s="145">
        <v>0.0058</v>
      </c>
      <c r="J6" s="146"/>
      <c r="K6" s="146"/>
      <c r="L6" s="146"/>
      <c r="M6" s="146"/>
      <c r="N6" s="146"/>
      <c r="O6" s="146"/>
    </row>
    <row r="7" spans="1:15" ht="12.75" customHeight="1">
      <c r="A7" s="144" t="s">
        <v>34</v>
      </c>
      <c r="B7" s="145">
        <v>0.0241</v>
      </c>
      <c r="C7" s="145">
        <v>0.0147</v>
      </c>
      <c r="D7" s="145">
        <v>0.0055</v>
      </c>
      <c r="F7" s="147"/>
      <c r="G7" s="287" t="s">
        <v>52</v>
      </c>
      <c r="H7" s="288"/>
      <c r="I7" s="288"/>
      <c r="J7" s="289" t="s">
        <v>54</v>
      </c>
      <c r="K7" s="289"/>
      <c r="L7" s="146"/>
      <c r="M7" s="146"/>
      <c r="N7" s="146"/>
      <c r="O7" s="146"/>
    </row>
    <row r="8" spans="1:15" ht="12.75">
      <c r="A8" s="144" t="s">
        <v>35</v>
      </c>
      <c r="B8" s="145">
        <v>0.0093</v>
      </c>
      <c r="C8" s="145">
        <v>0.0147</v>
      </c>
      <c r="D8" s="145">
        <v>0.0047</v>
      </c>
      <c r="F8" s="143" t="s">
        <v>18</v>
      </c>
      <c r="G8" s="144" t="s">
        <v>39</v>
      </c>
      <c r="H8" s="144" t="s">
        <v>40</v>
      </c>
      <c r="I8" s="144" t="s">
        <v>41</v>
      </c>
      <c r="J8" s="148"/>
      <c r="K8" s="148"/>
      <c r="L8" s="146"/>
      <c r="M8" s="146"/>
      <c r="N8" s="146"/>
      <c r="O8" s="146"/>
    </row>
    <row r="9" spans="6:15" ht="12.75">
      <c r="F9" s="144" t="s">
        <v>15</v>
      </c>
      <c r="G9" s="149" t="s">
        <v>37</v>
      </c>
      <c r="H9" s="149" t="s">
        <v>37</v>
      </c>
      <c r="I9" s="149" t="s">
        <v>37</v>
      </c>
      <c r="J9" s="150" t="s">
        <v>49</v>
      </c>
      <c r="K9" s="150" t="s">
        <v>48</v>
      </c>
      <c r="L9" s="146"/>
      <c r="M9" s="146"/>
      <c r="N9" s="146"/>
      <c r="O9" s="146"/>
    </row>
    <row r="10" spans="6:15" ht="12.75" customHeight="1">
      <c r="F10" s="144" t="s">
        <v>38</v>
      </c>
      <c r="G10" s="149" t="s">
        <v>37</v>
      </c>
      <c r="H10" s="149" t="s">
        <v>37</v>
      </c>
      <c r="I10" s="149" t="s">
        <v>37</v>
      </c>
      <c r="J10" s="150" t="s">
        <v>49</v>
      </c>
      <c r="K10" s="150" t="s">
        <v>48</v>
      </c>
      <c r="L10" s="146"/>
      <c r="M10" s="146"/>
      <c r="N10" s="146"/>
      <c r="O10" s="146"/>
    </row>
    <row r="11" spans="6:15" ht="12.75">
      <c r="F11" s="144" t="s">
        <v>42</v>
      </c>
      <c r="G11" s="149" t="s">
        <v>43</v>
      </c>
      <c r="H11" s="149" t="s">
        <v>43</v>
      </c>
      <c r="I11" s="149" t="s">
        <v>44</v>
      </c>
      <c r="J11" s="150" t="s">
        <v>44</v>
      </c>
      <c r="K11" s="149" t="s">
        <v>43</v>
      </c>
      <c r="L11" s="146"/>
      <c r="M11" s="146"/>
      <c r="N11" s="146"/>
      <c r="O11" s="146"/>
    </row>
    <row r="12" spans="10:15" ht="12.75">
      <c r="J12" s="146"/>
      <c r="K12" s="146"/>
      <c r="L12" s="146"/>
      <c r="M12" s="146"/>
      <c r="N12" s="146"/>
      <c r="O12" s="146"/>
    </row>
    <row r="13" spans="6:15" ht="12.75">
      <c r="F13" s="151" t="s">
        <v>113</v>
      </c>
      <c r="J13" s="146"/>
      <c r="K13" s="146"/>
      <c r="L13" s="146"/>
      <c r="M13" s="146"/>
      <c r="N13" s="146"/>
      <c r="O13" s="146"/>
    </row>
    <row r="14" spans="6:28" ht="12.75">
      <c r="F14" s="160">
        <f>IF(ISBLANK('Updated Assets and Charges'!H25),0.01,'Updated Assets and Charges'!H25)</f>
        <v>0.01</v>
      </c>
      <c r="G14" s="277" t="s">
        <v>112</v>
      </c>
      <c r="H14" s="277"/>
      <c r="I14" s="277"/>
      <c r="J14" s="277"/>
      <c r="K14" s="277"/>
      <c r="L14" s="277"/>
      <c r="M14" s="277"/>
      <c r="N14" s="277"/>
      <c r="O14" s="277"/>
      <c r="P14" s="277"/>
      <c r="Q14" s="277"/>
      <c r="R14" s="277"/>
      <c r="S14" s="277"/>
      <c r="T14" s="277"/>
      <c r="U14" s="277"/>
      <c r="V14" s="277"/>
      <c r="W14" s="277"/>
      <c r="X14" s="277"/>
      <c r="Y14" s="277"/>
      <c r="Z14" s="277"/>
      <c r="AA14" s="277"/>
      <c r="AB14" s="277"/>
    </row>
    <row r="15" spans="1:28" ht="26.25" customHeight="1">
      <c r="A15" s="283" t="s">
        <v>58</v>
      </c>
      <c r="B15" s="284"/>
      <c r="C15" s="284"/>
      <c r="D15" s="285"/>
      <c r="F15" s="152" t="s">
        <v>51</v>
      </c>
      <c r="G15" s="275">
        <f>'Updated Assets and Charges'!A9</f>
      </c>
      <c r="H15" s="276"/>
      <c r="I15" s="275">
        <f>'Updated Assets and Charges'!A10</f>
      </c>
      <c r="J15" s="276"/>
      <c r="K15" s="275">
        <f>'Updated Assets and Charges'!A11</f>
      </c>
      <c r="L15" s="276"/>
      <c r="M15" s="275">
        <f>'Updated Assets and Charges'!A12</f>
      </c>
      <c r="N15" s="276"/>
      <c r="O15" s="275">
        <f>'Updated Assets and Charges'!A13</f>
      </c>
      <c r="P15" s="276"/>
      <c r="Q15" s="275">
        <f>'Updated Assets and Charges'!A14</f>
      </c>
      <c r="R15" s="276"/>
      <c r="S15" s="275">
        <f>'Updated Assets and Charges'!A15</f>
      </c>
      <c r="T15" s="276"/>
      <c r="U15" s="275">
        <f>'Updated Assets and Charges'!A16</f>
      </c>
      <c r="V15" s="276"/>
      <c r="W15" s="275">
        <f>'Updated Assets and Charges'!A17</f>
      </c>
      <c r="X15" s="276"/>
      <c r="Y15" s="275">
        <f>'Updated Assets and Charges'!A18</f>
      </c>
      <c r="Z15" s="276"/>
      <c r="AA15" s="275">
        <f>'Updated Assets and Charges'!A19</f>
      </c>
      <c r="AB15" s="276"/>
    </row>
    <row r="16" spans="1:28" ht="12.75">
      <c r="A16" s="153"/>
      <c r="B16" s="154"/>
      <c r="C16" s="154"/>
      <c r="D16" s="155"/>
      <c r="F16" s="156">
        <v>0</v>
      </c>
      <c r="G16" s="278">
        <f>'Updated Assets and Charges'!H9</f>
        <v>0</v>
      </c>
      <c r="H16" s="279"/>
      <c r="I16" s="278">
        <f>'Updated Assets and Charges'!H10</f>
        <v>0</v>
      </c>
      <c r="J16" s="279"/>
      <c r="K16" s="278">
        <f>'Updated Assets and Charges'!H11</f>
        <v>0</v>
      </c>
      <c r="L16" s="279"/>
      <c r="M16" s="278">
        <f>'Updated Assets and Charges'!H12</f>
        <v>0</v>
      </c>
      <c r="N16" s="279"/>
      <c r="O16" s="278">
        <f>'Updated Assets and Charges'!H13</f>
        <v>0</v>
      </c>
      <c r="P16" s="279"/>
      <c r="Q16" s="278">
        <f>'Updated Assets and Charges'!H14</f>
        <v>0</v>
      </c>
      <c r="R16" s="279"/>
      <c r="S16" s="278">
        <f>'Updated Assets and Charges'!H15</f>
        <v>0</v>
      </c>
      <c r="T16" s="279"/>
      <c r="U16" s="278">
        <f>'Updated Assets and Charges'!H16</f>
        <v>0</v>
      </c>
      <c r="V16" s="279"/>
      <c r="W16" s="278">
        <f>'Updated Assets and Charges'!H17</f>
        <v>0</v>
      </c>
      <c r="X16" s="279"/>
      <c r="Y16" s="278">
        <f>'Updated Assets and Charges'!H18</f>
        <v>0</v>
      </c>
      <c r="Z16" s="279"/>
      <c r="AA16" s="278">
        <f>'Updated Assets and Charges'!H19</f>
        <v>0</v>
      </c>
      <c r="AB16" s="279"/>
    </row>
    <row r="17" spans="1:28" ht="12.75">
      <c r="A17" s="280" t="s">
        <v>59</v>
      </c>
      <c r="B17" s="281"/>
      <c r="C17" s="281"/>
      <c r="D17" s="282"/>
      <c r="F17" s="156">
        <v>1</v>
      </c>
      <c r="G17" s="274">
        <f>_xlfn.IFERROR(G16*(1+$F$14),0)</f>
        <v>0</v>
      </c>
      <c r="H17" s="274"/>
      <c r="I17" s="274">
        <f>_xlfn.IFERROR(I16*(1+$F$14),0)</f>
        <v>0</v>
      </c>
      <c r="J17" s="274"/>
      <c r="K17" s="274">
        <f>_xlfn.IFERROR(K16*(1+$F$14),0)</f>
        <v>0</v>
      </c>
      <c r="L17" s="274"/>
      <c r="M17" s="274">
        <f>_xlfn.IFERROR(M16*(1+$F$14),0)</f>
        <v>0</v>
      </c>
      <c r="N17" s="274"/>
      <c r="O17" s="274">
        <f>_xlfn.IFERROR(O16*(1+$F$14),0)</f>
        <v>0</v>
      </c>
      <c r="P17" s="274"/>
      <c r="Q17" s="274">
        <f>_xlfn.IFERROR(Q16*(1+$F$14),0)</f>
        <v>0</v>
      </c>
      <c r="R17" s="274"/>
      <c r="S17" s="274">
        <f>_xlfn.IFERROR(S16*(1+$F$14),0)</f>
        <v>0</v>
      </c>
      <c r="T17" s="274"/>
      <c r="U17" s="274">
        <f>_xlfn.IFERROR(U16*(1+$F$14),0)</f>
        <v>0</v>
      </c>
      <c r="V17" s="274"/>
      <c r="W17" s="274">
        <f>_xlfn.IFERROR(W16*(1+$F$14),0)</f>
        <v>0</v>
      </c>
      <c r="X17" s="274"/>
      <c r="Y17" s="274">
        <f>_xlfn.IFERROR(Y16*(1+$F$14),0)</f>
        <v>0</v>
      </c>
      <c r="Z17" s="274"/>
      <c r="AA17" s="274">
        <f>_xlfn.IFERROR(AA16*(1+$F$14),0)</f>
        <v>0</v>
      </c>
      <c r="AB17" s="274"/>
    </row>
    <row r="18" spans="1:28" ht="12.75">
      <c r="A18" s="153"/>
      <c r="B18" s="154"/>
      <c r="C18" s="154"/>
      <c r="D18" s="155"/>
      <c r="F18" s="156">
        <f>F17+1</f>
        <v>2</v>
      </c>
      <c r="G18" s="274">
        <f>_xlfn.IFERROR(G17*(1+$F$14),0)</f>
        <v>0</v>
      </c>
      <c r="H18" s="274"/>
      <c r="I18" s="274">
        <f>_xlfn.IFERROR(I17*(1+$F$14),0)</f>
        <v>0</v>
      </c>
      <c r="J18" s="274"/>
      <c r="K18" s="274">
        <f>_xlfn.IFERROR(K17*(1+$F$14),0)</f>
        <v>0</v>
      </c>
      <c r="L18" s="274"/>
      <c r="M18" s="274">
        <f>_xlfn.IFERROR(M17*(1+$F$14),0)</f>
        <v>0</v>
      </c>
      <c r="N18" s="274"/>
      <c r="O18" s="274">
        <f>_xlfn.IFERROR(O17*(1+$F$14),0)</f>
        <v>0</v>
      </c>
      <c r="P18" s="274"/>
      <c r="Q18" s="274">
        <f>_xlfn.IFERROR(Q17*(1+$F$14),0)</f>
        <v>0</v>
      </c>
      <c r="R18" s="274"/>
      <c r="S18" s="274">
        <f>_xlfn.IFERROR(S17*(1+$F$14),0)</f>
        <v>0</v>
      </c>
      <c r="T18" s="274"/>
      <c r="U18" s="274">
        <f>_xlfn.IFERROR(U17*(1+$F$14),0)</f>
        <v>0</v>
      </c>
      <c r="V18" s="274"/>
      <c r="W18" s="274">
        <f>_xlfn.IFERROR(W17*(1+$F$14),0)</f>
        <v>0</v>
      </c>
      <c r="X18" s="274"/>
      <c r="Y18" s="274">
        <f>_xlfn.IFERROR(Y17*(1+$F$14),0)</f>
        <v>0</v>
      </c>
      <c r="Z18" s="274"/>
      <c r="AA18" s="274">
        <f>_xlfn.IFERROR(AA17*(1+$F$14),0)</f>
        <v>0</v>
      </c>
      <c r="AB18" s="274"/>
    </row>
    <row r="19" spans="1:28" ht="12.75">
      <c r="A19" s="280" t="s">
        <v>60</v>
      </c>
      <c r="B19" s="281"/>
      <c r="C19" s="281"/>
      <c r="D19" s="282"/>
      <c r="F19" s="156">
        <f aca="true" t="shared" si="0" ref="F19:F66">F18+1</f>
        <v>3</v>
      </c>
      <c r="G19" s="274">
        <f aca="true" t="shared" si="1" ref="G19:G66">G18*(1+$F$14)</f>
        <v>0</v>
      </c>
      <c r="H19" s="274"/>
      <c r="I19" s="274">
        <f aca="true" t="shared" si="2" ref="I19:I66">_xlfn.IFERROR(I18*(1+$F$14),0)</f>
        <v>0</v>
      </c>
      <c r="J19" s="274"/>
      <c r="K19" s="274">
        <f aca="true" t="shared" si="3" ref="K19:K66">_xlfn.IFERROR(K18*(1+$F$14),0)</f>
        <v>0</v>
      </c>
      <c r="L19" s="274"/>
      <c r="M19" s="274">
        <f aca="true" t="shared" si="4" ref="M19:M66">_xlfn.IFERROR(M18*(1+$F$14),0)</f>
        <v>0</v>
      </c>
      <c r="N19" s="274"/>
      <c r="O19" s="274">
        <f aca="true" t="shared" si="5" ref="O19:O66">_xlfn.IFERROR(O18*(1+$F$14),0)</f>
        <v>0</v>
      </c>
      <c r="P19" s="274"/>
      <c r="Q19" s="274">
        <f aca="true" t="shared" si="6" ref="Q19:Q66">_xlfn.IFERROR(Q18*(1+$F$14),0)</f>
        <v>0</v>
      </c>
      <c r="R19" s="274"/>
      <c r="S19" s="274">
        <f aca="true" t="shared" si="7" ref="S19:S66">_xlfn.IFERROR(S18*(1+$F$14),0)</f>
        <v>0</v>
      </c>
      <c r="T19" s="274"/>
      <c r="U19" s="274">
        <f aca="true" t="shared" si="8" ref="U19:U66">_xlfn.IFERROR(U18*(1+$F$14),0)</f>
        <v>0</v>
      </c>
      <c r="V19" s="274"/>
      <c r="W19" s="274">
        <f aca="true" t="shared" si="9" ref="W19:W66">_xlfn.IFERROR(W18*(1+$F$14),0)</f>
        <v>0</v>
      </c>
      <c r="X19" s="274"/>
      <c r="Y19" s="274">
        <f aca="true" t="shared" si="10" ref="Y19:Y66">_xlfn.IFERROR(Y18*(1+$F$14),0)</f>
        <v>0</v>
      </c>
      <c r="Z19" s="274"/>
      <c r="AA19" s="274">
        <f aca="true" t="shared" si="11" ref="AA19:AA66">_xlfn.IFERROR(AA18*(1+$F$14),0)</f>
        <v>0</v>
      </c>
      <c r="AB19" s="274"/>
    </row>
    <row r="20" spans="1:28" ht="12.75">
      <c r="A20" s="153"/>
      <c r="B20" s="154"/>
      <c r="C20" s="154"/>
      <c r="D20" s="155"/>
      <c r="F20" s="156">
        <f t="shared" si="0"/>
        <v>4</v>
      </c>
      <c r="G20" s="274">
        <f t="shared" si="1"/>
        <v>0</v>
      </c>
      <c r="H20" s="274"/>
      <c r="I20" s="274">
        <f t="shared" si="2"/>
        <v>0</v>
      </c>
      <c r="J20" s="274"/>
      <c r="K20" s="274">
        <f t="shared" si="3"/>
        <v>0</v>
      </c>
      <c r="L20" s="274"/>
      <c r="M20" s="274">
        <f t="shared" si="4"/>
        <v>0</v>
      </c>
      <c r="N20" s="274"/>
      <c r="O20" s="274">
        <f t="shared" si="5"/>
        <v>0</v>
      </c>
      <c r="P20" s="274"/>
      <c r="Q20" s="274">
        <f t="shared" si="6"/>
        <v>0</v>
      </c>
      <c r="R20" s="274"/>
      <c r="S20" s="274">
        <f t="shared" si="7"/>
        <v>0</v>
      </c>
      <c r="T20" s="274"/>
      <c r="U20" s="274">
        <f t="shared" si="8"/>
        <v>0</v>
      </c>
      <c r="V20" s="274"/>
      <c r="W20" s="274">
        <f t="shared" si="9"/>
        <v>0</v>
      </c>
      <c r="X20" s="274"/>
      <c r="Y20" s="274">
        <f t="shared" si="10"/>
        <v>0</v>
      </c>
      <c r="Z20" s="274"/>
      <c r="AA20" s="274">
        <f t="shared" si="11"/>
        <v>0</v>
      </c>
      <c r="AB20" s="274"/>
    </row>
    <row r="21" spans="1:28" ht="12.75">
      <c r="A21" s="280" t="s">
        <v>61</v>
      </c>
      <c r="B21" s="281"/>
      <c r="C21" s="281"/>
      <c r="D21" s="282"/>
      <c r="F21" s="156">
        <f t="shared" si="0"/>
        <v>5</v>
      </c>
      <c r="G21" s="274">
        <f t="shared" si="1"/>
        <v>0</v>
      </c>
      <c r="H21" s="274"/>
      <c r="I21" s="274">
        <f t="shared" si="2"/>
        <v>0</v>
      </c>
      <c r="J21" s="274"/>
      <c r="K21" s="274">
        <f t="shared" si="3"/>
        <v>0</v>
      </c>
      <c r="L21" s="274"/>
      <c r="M21" s="274">
        <f t="shared" si="4"/>
        <v>0</v>
      </c>
      <c r="N21" s="274"/>
      <c r="O21" s="274">
        <f t="shared" si="5"/>
        <v>0</v>
      </c>
      <c r="P21" s="274"/>
      <c r="Q21" s="274">
        <f t="shared" si="6"/>
        <v>0</v>
      </c>
      <c r="R21" s="274"/>
      <c r="S21" s="274">
        <f t="shared" si="7"/>
        <v>0</v>
      </c>
      <c r="T21" s="274"/>
      <c r="U21" s="274">
        <f t="shared" si="8"/>
        <v>0</v>
      </c>
      <c r="V21" s="274"/>
      <c r="W21" s="274">
        <f t="shared" si="9"/>
        <v>0</v>
      </c>
      <c r="X21" s="274"/>
      <c r="Y21" s="274">
        <f t="shared" si="10"/>
        <v>0</v>
      </c>
      <c r="Z21" s="274"/>
      <c r="AA21" s="274">
        <f t="shared" si="11"/>
        <v>0</v>
      </c>
      <c r="AB21" s="274"/>
    </row>
    <row r="22" spans="1:28" ht="12.75">
      <c r="A22" s="157"/>
      <c r="B22" s="158"/>
      <c r="C22" s="158"/>
      <c r="D22" s="159"/>
      <c r="F22" s="156">
        <f t="shared" si="0"/>
        <v>6</v>
      </c>
      <c r="G22" s="274">
        <f t="shared" si="1"/>
        <v>0</v>
      </c>
      <c r="H22" s="274"/>
      <c r="I22" s="274">
        <f t="shared" si="2"/>
        <v>0</v>
      </c>
      <c r="J22" s="274"/>
      <c r="K22" s="274">
        <f t="shared" si="3"/>
        <v>0</v>
      </c>
      <c r="L22" s="274"/>
      <c r="M22" s="274">
        <f t="shared" si="4"/>
        <v>0</v>
      </c>
      <c r="N22" s="274"/>
      <c r="O22" s="274">
        <f t="shared" si="5"/>
        <v>0</v>
      </c>
      <c r="P22" s="274"/>
      <c r="Q22" s="274">
        <f t="shared" si="6"/>
        <v>0</v>
      </c>
      <c r="R22" s="274"/>
      <c r="S22" s="274">
        <f t="shared" si="7"/>
        <v>0</v>
      </c>
      <c r="T22" s="274"/>
      <c r="U22" s="274">
        <f t="shared" si="8"/>
        <v>0</v>
      </c>
      <c r="V22" s="274"/>
      <c r="W22" s="274">
        <f t="shared" si="9"/>
        <v>0</v>
      </c>
      <c r="X22" s="274"/>
      <c r="Y22" s="274">
        <f t="shared" si="10"/>
        <v>0</v>
      </c>
      <c r="Z22" s="274"/>
      <c r="AA22" s="274">
        <f t="shared" si="11"/>
        <v>0</v>
      </c>
      <c r="AB22" s="274"/>
    </row>
    <row r="23" spans="6:28" ht="12.75">
      <c r="F23" s="156">
        <f t="shared" si="0"/>
        <v>7</v>
      </c>
      <c r="G23" s="274">
        <f t="shared" si="1"/>
        <v>0</v>
      </c>
      <c r="H23" s="274"/>
      <c r="I23" s="274">
        <f t="shared" si="2"/>
        <v>0</v>
      </c>
      <c r="J23" s="274"/>
      <c r="K23" s="274">
        <f t="shared" si="3"/>
        <v>0</v>
      </c>
      <c r="L23" s="274"/>
      <c r="M23" s="274">
        <f t="shared" si="4"/>
        <v>0</v>
      </c>
      <c r="N23" s="274"/>
      <c r="O23" s="274">
        <f t="shared" si="5"/>
        <v>0</v>
      </c>
      <c r="P23" s="274"/>
      <c r="Q23" s="274">
        <f t="shared" si="6"/>
        <v>0</v>
      </c>
      <c r="R23" s="274"/>
      <c r="S23" s="274">
        <f t="shared" si="7"/>
        <v>0</v>
      </c>
      <c r="T23" s="274"/>
      <c r="U23" s="274">
        <f t="shared" si="8"/>
        <v>0</v>
      </c>
      <c r="V23" s="274"/>
      <c r="W23" s="274">
        <f t="shared" si="9"/>
        <v>0</v>
      </c>
      <c r="X23" s="274"/>
      <c r="Y23" s="274">
        <f t="shared" si="10"/>
        <v>0</v>
      </c>
      <c r="Z23" s="274"/>
      <c r="AA23" s="274">
        <f t="shared" si="11"/>
        <v>0</v>
      </c>
      <c r="AB23" s="274"/>
    </row>
    <row r="24" spans="6:28" ht="12.75">
      <c r="F24" s="156">
        <f t="shared" si="0"/>
        <v>8</v>
      </c>
      <c r="G24" s="274">
        <f t="shared" si="1"/>
        <v>0</v>
      </c>
      <c r="H24" s="274"/>
      <c r="I24" s="274">
        <f t="shared" si="2"/>
        <v>0</v>
      </c>
      <c r="J24" s="274"/>
      <c r="K24" s="274">
        <f t="shared" si="3"/>
        <v>0</v>
      </c>
      <c r="L24" s="274"/>
      <c r="M24" s="274">
        <f t="shared" si="4"/>
        <v>0</v>
      </c>
      <c r="N24" s="274"/>
      <c r="O24" s="274">
        <f t="shared" si="5"/>
        <v>0</v>
      </c>
      <c r="P24" s="274"/>
      <c r="Q24" s="274">
        <f t="shared" si="6"/>
        <v>0</v>
      </c>
      <c r="R24" s="274"/>
      <c r="S24" s="274">
        <f t="shared" si="7"/>
        <v>0</v>
      </c>
      <c r="T24" s="274"/>
      <c r="U24" s="274">
        <f t="shared" si="8"/>
        <v>0</v>
      </c>
      <c r="V24" s="274"/>
      <c r="W24" s="274">
        <f t="shared" si="9"/>
        <v>0</v>
      </c>
      <c r="X24" s="274"/>
      <c r="Y24" s="274">
        <f t="shared" si="10"/>
        <v>0</v>
      </c>
      <c r="Z24" s="274"/>
      <c r="AA24" s="274">
        <f t="shared" si="11"/>
        <v>0</v>
      </c>
      <c r="AB24" s="274"/>
    </row>
    <row r="25" spans="6:28" ht="12.75">
      <c r="F25" s="156">
        <f t="shared" si="0"/>
        <v>9</v>
      </c>
      <c r="G25" s="274">
        <f t="shared" si="1"/>
        <v>0</v>
      </c>
      <c r="H25" s="274"/>
      <c r="I25" s="274">
        <f t="shared" si="2"/>
        <v>0</v>
      </c>
      <c r="J25" s="274"/>
      <c r="K25" s="274">
        <f t="shared" si="3"/>
        <v>0</v>
      </c>
      <c r="L25" s="274"/>
      <c r="M25" s="274">
        <f t="shared" si="4"/>
        <v>0</v>
      </c>
      <c r="N25" s="274"/>
      <c r="O25" s="274">
        <f t="shared" si="5"/>
        <v>0</v>
      </c>
      <c r="P25" s="274"/>
      <c r="Q25" s="274">
        <f t="shared" si="6"/>
        <v>0</v>
      </c>
      <c r="R25" s="274"/>
      <c r="S25" s="274">
        <f t="shared" si="7"/>
        <v>0</v>
      </c>
      <c r="T25" s="274"/>
      <c r="U25" s="274">
        <f t="shared" si="8"/>
        <v>0</v>
      </c>
      <c r="V25" s="274"/>
      <c r="W25" s="274">
        <f t="shared" si="9"/>
        <v>0</v>
      </c>
      <c r="X25" s="274"/>
      <c r="Y25" s="274">
        <f t="shared" si="10"/>
        <v>0</v>
      </c>
      <c r="Z25" s="274"/>
      <c r="AA25" s="274">
        <f t="shared" si="11"/>
        <v>0</v>
      </c>
      <c r="AB25" s="274"/>
    </row>
    <row r="26" spans="6:28" ht="12.75">
      <c r="F26" s="156">
        <f t="shared" si="0"/>
        <v>10</v>
      </c>
      <c r="G26" s="274">
        <f t="shared" si="1"/>
        <v>0</v>
      </c>
      <c r="H26" s="274"/>
      <c r="I26" s="274">
        <f t="shared" si="2"/>
        <v>0</v>
      </c>
      <c r="J26" s="274"/>
      <c r="K26" s="274">
        <f t="shared" si="3"/>
        <v>0</v>
      </c>
      <c r="L26" s="274"/>
      <c r="M26" s="274">
        <f t="shared" si="4"/>
        <v>0</v>
      </c>
      <c r="N26" s="274"/>
      <c r="O26" s="274">
        <f t="shared" si="5"/>
        <v>0</v>
      </c>
      <c r="P26" s="274"/>
      <c r="Q26" s="274">
        <f t="shared" si="6"/>
        <v>0</v>
      </c>
      <c r="R26" s="274"/>
      <c r="S26" s="274">
        <f t="shared" si="7"/>
        <v>0</v>
      </c>
      <c r="T26" s="274"/>
      <c r="U26" s="274">
        <f t="shared" si="8"/>
        <v>0</v>
      </c>
      <c r="V26" s="274"/>
      <c r="W26" s="274">
        <f t="shared" si="9"/>
        <v>0</v>
      </c>
      <c r="X26" s="274"/>
      <c r="Y26" s="274">
        <f t="shared" si="10"/>
        <v>0</v>
      </c>
      <c r="Z26" s="274"/>
      <c r="AA26" s="274">
        <f t="shared" si="11"/>
        <v>0</v>
      </c>
      <c r="AB26" s="274"/>
    </row>
    <row r="27" spans="6:28" ht="12.75">
      <c r="F27" s="156">
        <f t="shared" si="0"/>
        <v>11</v>
      </c>
      <c r="G27" s="274">
        <f t="shared" si="1"/>
        <v>0</v>
      </c>
      <c r="H27" s="274"/>
      <c r="I27" s="274">
        <f t="shared" si="2"/>
        <v>0</v>
      </c>
      <c r="J27" s="274"/>
      <c r="K27" s="274">
        <f t="shared" si="3"/>
        <v>0</v>
      </c>
      <c r="L27" s="274"/>
      <c r="M27" s="274">
        <f t="shared" si="4"/>
        <v>0</v>
      </c>
      <c r="N27" s="274"/>
      <c r="O27" s="274">
        <f t="shared" si="5"/>
        <v>0</v>
      </c>
      <c r="P27" s="274"/>
      <c r="Q27" s="274">
        <f t="shared" si="6"/>
        <v>0</v>
      </c>
      <c r="R27" s="274"/>
      <c r="S27" s="274">
        <f t="shared" si="7"/>
        <v>0</v>
      </c>
      <c r="T27" s="274"/>
      <c r="U27" s="274">
        <f t="shared" si="8"/>
        <v>0</v>
      </c>
      <c r="V27" s="274"/>
      <c r="W27" s="274">
        <f t="shared" si="9"/>
        <v>0</v>
      </c>
      <c r="X27" s="274"/>
      <c r="Y27" s="274">
        <f t="shared" si="10"/>
        <v>0</v>
      </c>
      <c r="Z27" s="274"/>
      <c r="AA27" s="274">
        <f t="shared" si="11"/>
        <v>0</v>
      </c>
      <c r="AB27" s="274"/>
    </row>
    <row r="28" spans="6:28" ht="12.75">
      <c r="F28" s="156">
        <f t="shared" si="0"/>
        <v>12</v>
      </c>
      <c r="G28" s="274">
        <f t="shared" si="1"/>
        <v>0</v>
      </c>
      <c r="H28" s="274"/>
      <c r="I28" s="274">
        <f t="shared" si="2"/>
        <v>0</v>
      </c>
      <c r="J28" s="274"/>
      <c r="K28" s="274">
        <f t="shared" si="3"/>
        <v>0</v>
      </c>
      <c r="L28" s="274"/>
      <c r="M28" s="274">
        <f t="shared" si="4"/>
        <v>0</v>
      </c>
      <c r="N28" s="274"/>
      <c r="O28" s="274">
        <f t="shared" si="5"/>
        <v>0</v>
      </c>
      <c r="P28" s="274"/>
      <c r="Q28" s="274">
        <f t="shared" si="6"/>
        <v>0</v>
      </c>
      <c r="R28" s="274"/>
      <c r="S28" s="274">
        <f t="shared" si="7"/>
        <v>0</v>
      </c>
      <c r="T28" s="274"/>
      <c r="U28" s="274">
        <f t="shared" si="8"/>
        <v>0</v>
      </c>
      <c r="V28" s="274"/>
      <c r="W28" s="274">
        <f t="shared" si="9"/>
        <v>0</v>
      </c>
      <c r="X28" s="274"/>
      <c r="Y28" s="274">
        <f t="shared" si="10"/>
        <v>0</v>
      </c>
      <c r="Z28" s="274"/>
      <c r="AA28" s="274">
        <f t="shared" si="11"/>
        <v>0</v>
      </c>
      <c r="AB28" s="274"/>
    </row>
    <row r="29" spans="6:28" ht="12.75">
      <c r="F29" s="156">
        <f t="shared" si="0"/>
        <v>13</v>
      </c>
      <c r="G29" s="274">
        <f t="shared" si="1"/>
        <v>0</v>
      </c>
      <c r="H29" s="274"/>
      <c r="I29" s="274">
        <f t="shared" si="2"/>
        <v>0</v>
      </c>
      <c r="J29" s="274"/>
      <c r="K29" s="274">
        <f t="shared" si="3"/>
        <v>0</v>
      </c>
      <c r="L29" s="274"/>
      <c r="M29" s="274">
        <f t="shared" si="4"/>
        <v>0</v>
      </c>
      <c r="N29" s="274"/>
      <c r="O29" s="274">
        <f t="shared" si="5"/>
        <v>0</v>
      </c>
      <c r="P29" s="274"/>
      <c r="Q29" s="274">
        <f t="shared" si="6"/>
        <v>0</v>
      </c>
      <c r="R29" s="274"/>
      <c r="S29" s="274">
        <f t="shared" si="7"/>
        <v>0</v>
      </c>
      <c r="T29" s="274"/>
      <c r="U29" s="274">
        <f t="shared" si="8"/>
        <v>0</v>
      </c>
      <c r="V29" s="274"/>
      <c r="W29" s="274">
        <f t="shared" si="9"/>
        <v>0</v>
      </c>
      <c r="X29" s="274"/>
      <c r="Y29" s="274">
        <f t="shared" si="10"/>
        <v>0</v>
      </c>
      <c r="Z29" s="274"/>
      <c r="AA29" s="274">
        <f t="shared" si="11"/>
        <v>0</v>
      </c>
      <c r="AB29" s="274"/>
    </row>
    <row r="30" spans="6:28" ht="12.75">
      <c r="F30" s="156">
        <f t="shared" si="0"/>
        <v>14</v>
      </c>
      <c r="G30" s="274">
        <f t="shared" si="1"/>
        <v>0</v>
      </c>
      <c r="H30" s="274"/>
      <c r="I30" s="274">
        <f t="shared" si="2"/>
        <v>0</v>
      </c>
      <c r="J30" s="274"/>
      <c r="K30" s="274">
        <f t="shared" si="3"/>
        <v>0</v>
      </c>
      <c r="L30" s="274"/>
      <c r="M30" s="274">
        <f t="shared" si="4"/>
        <v>0</v>
      </c>
      <c r="N30" s="274"/>
      <c r="O30" s="274">
        <f t="shared" si="5"/>
        <v>0</v>
      </c>
      <c r="P30" s="274"/>
      <c r="Q30" s="274">
        <f t="shared" si="6"/>
        <v>0</v>
      </c>
      <c r="R30" s="274"/>
      <c r="S30" s="274">
        <f t="shared" si="7"/>
        <v>0</v>
      </c>
      <c r="T30" s="274"/>
      <c r="U30" s="274">
        <f t="shared" si="8"/>
        <v>0</v>
      </c>
      <c r="V30" s="274"/>
      <c r="W30" s="274">
        <f t="shared" si="9"/>
        <v>0</v>
      </c>
      <c r="X30" s="274"/>
      <c r="Y30" s="274">
        <f t="shared" si="10"/>
        <v>0</v>
      </c>
      <c r="Z30" s="274"/>
      <c r="AA30" s="274">
        <f t="shared" si="11"/>
        <v>0</v>
      </c>
      <c r="AB30" s="274"/>
    </row>
    <row r="31" spans="6:28" ht="12.75">
      <c r="F31" s="156">
        <f t="shared" si="0"/>
        <v>15</v>
      </c>
      <c r="G31" s="274">
        <f t="shared" si="1"/>
        <v>0</v>
      </c>
      <c r="H31" s="274"/>
      <c r="I31" s="274">
        <f t="shared" si="2"/>
        <v>0</v>
      </c>
      <c r="J31" s="274"/>
      <c r="K31" s="274">
        <f t="shared" si="3"/>
        <v>0</v>
      </c>
      <c r="L31" s="274"/>
      <c r="M31" s="274">
        <f t="shared" si="4"/>
        <v>0</v>
      </c>
      <c r="N31" s="274"/>
      <c r="O31" s="274">
        <f t="shared" si="5"/>
        <v>0</v>
      </c>
      <c r="P31" s="274"/>
      <c r="Q31" s="274">
        <f t="shared" si="6"/>
        <v>0</v>
      </c>
      <c r="R31" s="274"/>
      <c r="S31" s="274">
        <f t="shared" si="7"/>
        <v>0</v>
      </c>
      <c r="T31" s="274"/>
      <c r="U31" s="274">
        <f t="shared" si="8"/>
        <v>0</v>
      </c>
      <c r="V31" s="274"/>
      <c r="W31" s="274">
        <f t="shared" si="9"/>
        <v>0</v>
      </c>
      <c r="X31" s="274"/>
      <c r="Y31" s="274">
        <f t="shared" si="10"/>
        <v>0</v>
      </c>
      <c r="Z31" s="274"/>
      <c r="AA31" s="274">
        <f t="shared" si="11"/>
        <v>0</v>
      </c>
      <c r="AB31" s="274"/>
    </row>
    <row r="32" spans="6:28" ht="12.75">
      <c r="F32" s="156">
        <f t="shared" si="0"/>
        <v>16</v>
      </c>
      <c r="G32" s="274">
        <f t="shared" si="1"/>
        <v>0</v>
      </c>
      <c r="H32" s="274"/>
      <c r="I32" s="274">
        <f t="shared" si="2"/>
        <v>0</v>
      </c>
      <c r="J32" s="274"/>
      <c r="K32" s="274">
        <f t="shared" si="3"/>
        <v>0</v>
      </c>
      <c r="L32" s="274"/>
      <c r="M32" s="274">
        <f t="shared" si="4"/>
        <v>0</v>
      </c>
      <c r="N32" s="274"/>
      <c r="O32" s="274">
        <f t="shared" si="5"/>
        <v>0</v>
      </c>
      <c r="P32" s="274"/>
      <c r="Q32" s="274">
        <f t="shared" si="6"/>
        <v>0</v>
      </c>
      <c r="R32" s="274"/>
      <c r="S32" s="274">
        <f t="shared" si="7"/>
        <v>0</v>
      </c>
      <c r="T32" s="274"/>
      <c r="U32" s="274">
        <f t="shared" si="8"/>
        <v>0</v>
      </c>
      <c r="V32" s="274"/>
      <c r="W32" s="274">
        <f t="shared" si="9"/>
        <v>0</v>
      </c>
      <c r="X32" s="274"/>
      <c r="Y32" s="274">
        <f t="shared" si="10"/>
        <v>0</v>
      </c>
      <c r="Z32" s="274"/>
      <c r="AA32" s="274">
        <f t="shared" si="11"/>
        <v>0</v>
      </c>
      <c r="AB32" s="274"/>
    </row>
    <row r="33" spans="6:28" ht="12.75">
      <c r="F33" s="156">
        <f t="shared" si="0"/>
        <v>17</v>
      </c>
      <c r="G33" s="274">
        <f t="shared" si="1"/>
        <v>0</v>
      </c>
      <c r="H33" s="274"/>
      <c r="I33" s="274">
        <f t="shared" si="2"/>
        <v>0</v>
      </c>
      <c r="J33" s="274"/>
      <c r="K33" s="274">
        <f t="shared" si="3"/>
        <v>0</v>
      </c>
      <c r="L33" s="274"/>
      <c r="M33" s="274">
        <f t="shared" si="4"/>
        <v>0</v>
      </c>
      <c r="N33" s="274"/>
      <c r="O33" s="274">
        <f t="shared" si="5"/>
        <v>0</v>
      </c>
      <c r="P33" s="274"/>
      <c r="Q33" s="274">
        <f t="shared" si="6"/>
        <v>0</v>
      </c>
      <c r="R33" s="274"/>
      <c r="S33" s="274">
        <f t="shared" si="7"/>
        <v>0</v>
      </c>
      <c r="T33" s="274"/>
      <c r="U33" s="274">
        <f t="shared" si="8"/>
        <v>0</v>
      </c>
      <c r="V33" s="274"/>
      <c r="W33" s="274">
        <f t="shared" si="9"/>
        <v>0</v>
      </c>
      <c r="X33" s="274"/>
      <c r="Y33" s="274">
        <f t="shared" si="10"/>
        <v>0</v>
      </c>
      <c r="Z33" s="274"/>
      <c r="AA33" s="274">
        <f t="shared" si="11"/>
        <v>0</v>
      </c>
      <c r="AB33" s="274"/>
    </row>
    <row r="34" spans="6:28" ht="12.75">
      <c r="F34" s="156">
        <f t="shared" si="0"/>
        <v>18</v>
      </c>
      <c r="G34" s="274">
        <f t="shared" si="1"/>
        <v>0</v>
      </c>
      <c r="H34" s="274"/>
      <c r="I34" s="274">
        <f t="shared" si="2"/>
        <v>0</v>
      </c>
      <c r="J34" s="274"/>
      <c r="K34" s="274">
        <f t="shared" si="3"/>
        <v>0</v>
      </c>
      <c r="L34" s="274"/>
      <c r="M34" s="274">
        <f t="shared" si="4"/>
        <v>0</v>
      </c>
      <c r="N34" s="274"/>
      <c r="O34" s="274">
        <f t="shared" si="5"/>
        <v>0</v>
      </c>
      <c r="P34" s="274"/>
      <c r="Q34" s="274">
        <f t="shared" si="6"/>
        <v>0</v>
      </c>
      <c r="R34" s="274"/>
      <c r="S34" s="274">
        <f t="shared" si="7"/>
        <v>0</v>
      </c>
      <c r="T34" s="274"/>
      <c r="U34" s="274">
        <f t="shared" si="8"/>
        <v>0</v>
      </c>
      <c r="V34" s="274"/>
      <c r="W34" s="274">
        <f t="shared" si="9"/>
        <v>0</v>
      </c>
      <c r="X34" s="274"/>
      <c r="Y34" s="274">
        <f t="shared" si="10"/>
        <v>0</v>
      </c>
      <c r="Z34" s="274"/>
      <c r="AA34" s="274">
        <f t="shared" si="11"/>
        <v>0</v>
      </c>
      <c r="AB34" s="274"/>
    </row>
    <row r="35" spans="6:28" ht="12.75">
      <c r="F35" s="156">
        <f t="shared" si="0"/>
        <v>19</v>
      </c>
      <c r="G35" s="274">
        <f t="shared" si="1"/>
        <v>0</v>
      </c>
      <c r="H35" s="274"/>
      <c r="I35" s="274">
        <f t="shared" si="2"/>
        <v>0</v>
      </c>
      <c r="J35" s="274"/>
      <c r="K35" s="274">
        <f t="shared" si="3"/>
        <v>0</v>
      </c>
      <c r="L35" s="274"/>
      <c r="M35" s="274">
        <f t="shared" si="4"/>
        <v>0</v>
      </c>
      <c r="N35" s="274"/>
      <c r="O35" s="274">
        <f t="shared" si="5"/>
        <v>0</v>
      </c>
      <c r="P35" s="274"/>
      <c r="Q35" s="274">
        <f t="shared" si="6"/>
        <v>0</v>
      </c>
      <c r="R35" s="274"/>
      <c r="S35" s="274">
        <f t="shared" si="7"/>
        <v>0</v>
      </c>
      <c r="T35" s="274"/>
      <c r="U35" s="274">
        <f t="shared" si="8"/>
        <v>0</v>
      </c>
      <c r="V35" s="274"/>
      <c r="W35" s="274">
        <f t="shared" si="9"/>
        <v>0</v>
      </c>
      <c r="X35" s="274"/>
      <c r="Y35" s="274">
        <f t="shared" si="10"/>
        <v>0</v>
      </c>
      <c r="Z35" s="274"/>
      <c r="AA35" s="274">
        <f t="shared" si="11"/>
        <v>0</v>
      </c>
      <c r="AB35" s="274"/>
    </row>
    <row r="36" spans="6:28" ht="12.75">
      <c r="F36" s="156">
        <f t="shared" si="0"/>
        <v>20</v>
      </c>
      <c r="G36" s="274">
        <f t="shared" si="1"/>
        <v>0</v>
      </c>
      <c r="H36" s="274"/>
      <c r="I36" s="274">
        <f t="shared" si="2"/>
        <v>0</v>
      </c>
      <c r="J36" s="274"/>
      <c r="K36" s="274">
        <f t="shared" si="3"/>
        <v>0</v>
      </c>
      <c r="L36" s="274"/>
      <c r="M36" s="274">
        <f t="shared" si="4"/>
        <v>0</v>
      </c>
      <c r="N36" s="274"/>
      <c r="O36" s="274">
        <f t="shared" si="5"/>
        <v>0</v>
      </c>
      <c r="P36" s="274"/>
      <c r="Q36" s="274">
        <f t="shared" si="6"/>
        <v>0</v>
      </c>
      <c r="R36" s="274"/>
      <c r="S36" s="274">
        <f t="shared" si="7"/>
        <v>0</v>
      </c>
      <c r="T36" s="274"/>
      <c r="U36" s="274">
        <f t="shared" si="8"/>
        <v>0</v>
      </c>
      <c r="V36" s="274"/>
      <c r="W36" s="274">
        <f t="shared" si="9"/>
        <v>0</v>
      </c>
      <c r="X36" s="274"/>
      <c r="Y36" s="274">
        <f t="shared" si="10"/>
        <v>0</v>
      </c>
      <c r="Z36" s="274"/>
      <c r="AA36" s="274">
        <f t="shared" si="11"/>
        <v>0</v>
      </c>
      <c r="AB36" s="274"/>
    </row>
    <row r="37" spans="6:28" ht="12.75">
      <c r="F37" s="156">
        <f t="shared" si="0"/>
        <v>21</v>
      </c>
      <c r="G37" s="274">
        <f t="shared" si="1"/>
        <v>0</v>
      </c>
      <c r="H37" s="274"/>
      <c r="I37" s="274">
        <f t="shared" si="2"/>
        <v>0</v>
      </c>
      <c r="J37" s="274"/>
      <c r="K37" s="274">
        <f t="shared" si="3"/>
        <v>0</v>
      </c>
      <c r="L37" s="274"/>
      <c r="M37" s="274">
        <f t="shared" si="4"/>
        <v>0</v>
      </c>
      <c r="N37" s="274"/>
      <c r="O37" s="274">
        <f t="shared" si="5"/>
        <v>0</v>
      </c>
      <c r="P37" s="274"/>
      <c r="Q37" s="274">
        <f t="shared" si="6"/>
        <v>0</v>
      </c>
      <c r="R37" s="274"/>
      <c r="S37" s="274">
        <f t="shared" si="7"/>
        <v>0</v>
      </c>
      <c r="T37" s="274"/>
      <c r="U37" s="274">
        <f t="shared" si="8"/>
        <v>0</v>
      </c>
      <c r="V37" s="274"/>
      <c r="W37" s="274">
        <f t="shared" si="9"/>
        <v>0</v>
      </c>
      <c r="X37" s="274"/>
      <c r="Y37" s="274">
        <f t="shared" si="10"/>
        <v>0</v>
      </c>
      <c r="Z37" s="274"/>
      <c r="AA37" s="274">
        <f t="shared" si="11"/>
        <v>0</v>
      </c>
      <c r="AB37" s="274"/>
    </row>
    <row r="38" spans="6:28" ht="12.75">
      <c r="F38" s="156">
        <f t="shared" si="0"/>
        <v>22</v>
      </c>
      <c r="G38" s="274">
        <f t="shared" si="1"/>
        <v>0</v>
      </c>
      <c r="H38" s="274"/>
      <c r="I38" s="274">
        <f t="shared" si="2"/>
        <v>0</v>
      </c>
      <c r="J38" s="274"/>
      <c r="K38" s="274">
        <f t="shared" si="3"/>
        <v>0</v>
      </c>
      <c r="L38" s="274"/>
      <c r="M38" s="274">
        <f t="shared" si="4"/>
        <v>0</v>
      </c>
      <c r="N38" s="274"/>
      <c r="O38" s="274">
        <f t="shared" si="5"/>
        <v>0</v>
      </c>
      <c r="P38" s="274"/>
      <c r="Q38" s="274">
        <f t="shared" si="6"/>
        <v>0</v>
      </c>
      <c r="R38" s="274"/>
      <c r="S38" s="274">
        <f t="shared" si="7"/>
        <v>0</v>
      </c>
      <c r="T38" s="274"/>
      <c r="U38" s="274">
        <f t="shared" si="8"/>
        <v>0</v>
      </c>
      <c r="V38" s="274"/>
      <c r="W38" s="274">
        <f t="shared" si="9"/>
        <v>0</v>
      </c>
      <c r="X38" s="274"/>
      <c r="Y38" s="274">
        <f t="shared" si="10"/>
        <v>0</v>
      </c>
      <c r="Z38" s="274"/>
      <c r="AA38" s="274">
        <f t="shared" si="11"/>
        <v>0</v>
      </c>
      <c r="AB38" s="274"/>
    </row>
    <row r="39" spans="6:28" ht="12.75">
      <c r="F39" s="156">
        <f t="shared" si="0"/>
        <v>23</v>
      </c>
      <c r="G39" s="274">
        <f t="shared" si="1"/>
        <v>0</v>
      </c>
      <c r="H39" s="274"/>
      <c r="I39" s="274">
        <f t="shared" si="2"/>
        <v>0</v>
      </c>
      <c r="J39" s="274"/>
      <c r="K39" s="274">
        <f t="shared" si="3"/>
        <v>0</v>
      </c>
      <c r="L39" s="274"/>
      <c r="M39" s="274">
        <f t="shared" si="4"/>
        <v>0</v>
      </c>
      <c r="N39" s="274"/>
      <c r="O39" s="274">
        <f t="shared" si="5"/>
        <v>0</v>
      </c>
      <c r="P39" s="274"/>
      <c r="Q39" s="274">
        <f t="shared" si="6"/>
        <v>0</v>
      </c>
      <c r="R39" s="274"/>
      <c r="S39" s="274">
        <f t="shared" si="7"/>
        <v>0</v>
      </c>
      <c r="T39" s="274"/>
      <c r="U39" s="274">
        <f t="shared" si="8"/>
        <v>0</v>
      </c>
      <c r="V39" s="274"/>
      <c r="W39" s="274">
        <f t="shared" si="9"/>
        <v>0</v>
      </c>
      <c r="X39" s="274"/>
      <c r="Y39" s="274">
        <f t="shared" si="10"/>
        <v>0</v>
      </c>
      <c r="Z39" s="274"/>
      <c r="AA39" s="274">
        <f t="shared" si="11"/>
        <v>0</v>
      </c>
      <c r="AB39" s="274"/>
    </row>
    <row r="40" spans="6:28" ht="12.75">
      <c r="F40" s="156">
        <f t="shared" si="0"/>
        <v>24</v>
      </c>
      <c r="G40" s="274">
        <f t="shared" si="1"/>
        <v>0</v>
      </c>
      <c r="H40" s="274"/>
      <c r="I40" s="274">
        <f t="shared" si="2"/>
        <v>0</v>
      </c>
      <c r="J40" s="274"/>
      <c r="K40" s="274">
        <f t="shared" si="3"/>
        <v>0</v>
      </c>
      <c r="L40" s="274"/>
      <c r="M40" s="274">
        <f t="shared" si="4"/>
        <v>0</v>
      </c>
      <c r="N40" s="274"/>
      <c r="O40" s="274">
        <f t="shared" si="5"/>
        <v>0</v>
      </c>
      <c r="P40" s="274"/>
      <c r="Q40" s="274">
        <f t="shared" si="6"/>
        <v>0</v>
      </c>
      <c r="R40" s="274"/>
      <c r="S40" s="274">
        <f t="shared" si="7"/>
        <v>0</v>
      </c>
      <c r="T40" s="274"/>
      <c r="U40" s="274">
        <f t="shared" si="8"/>
        <v>0</v>
      </c>
      <c r="V40" s="274"/>
      <c r="W40" s="274">
        <f t="shared" si="9"/>
        <v>0</v>
      </c>
      <c r="X40" s="274"/>
      <c r="Y40" s="274">
        <f t="shared" si="10"/>
        <v>0</v>
      </c>
      <c r="Z40" s="274"/>
      <c r="AA40" s="274">
        <f t="shared" si="11"/>
        <v>0</v>
      </c>
      <c r="AB40" s="274"/>
    </row>
    <row r="41" spans="6:28" ht="12.75">
      <c r="F41" s="156">
        <f t="shared" si="0"/>
        <v>25</v>
      </c>
      <c r="G41" s="274">
        <f t="shared" si="1"/>
        <v>0</v>
      </c>
      <c r="H41" s="274"/>
      <c r="I41" s="274">
        <f t="shared" si="2"/>
        <v>0</v>
      </c>
      <c r="J41" s="274"/>
      <c r="K41" s="274">
        <f t="shared" si="3"/>
        <v>0</v>
      </c>
      <c r="L41" s="274"/>
      <c r="M41" s="274">
        <f t="shared" si="4"/>
        <v>0</v>
      </c>
      <c r="N41" s="274"/>
      <c r="O41" s="274">
        <f t="shared" si="5"/>
        <v>0</v>
      </c>
      <c r="P41" s="274"/>
      <c r="Q41" s="274">
        <f t="shared" si="6"/>
        <v>0</v>
      </c>
      <c r="R41" s="274"/>
      <c r="S41" s="274">
        <f t="shared" si="7"/>
        <v>0</v>
      </c>
      <c r="T41" s="274"/>
      <c r="U41" s="274">
        <f t="shared" si="8"/>
        <v>0</v>
      </c>
      <c r="V41" s="274"/>
      <c r="W41" s="274">
        <f t="shared" si="9"/>
        <v>0</v>
      </c>
      <c r="X41" s="274"/>
      <c r="Y41" s="274">
        <f t="shared" si="10"/>
        <v>0</v>
      </c>
      <c r="Z41" s="274"/>
      <c r="AA41" s="274">
        <f t="shared" si="11"/>
        <v>0</v>
      </c>
      <c r="AB41" s="274"/>
    </row>
    <row r="42" spans="6:28" ht="12.75">
      <c r="F42" s="156">
        <f t="shared" si="0"/>
        <v>26</v>
      </c>
      <c r="G42" s="274">
        <f t="shared" si="1"/>
        <v>0</v>
      </c>
      <c r="H42" s="274"/>
      <c r="I42" s="274">
        <f t="shared" si="2"/>
        <v>0</v>
      </c>
      <c r="J42" s="274"/>
      <c r="K42" s="274">
        <f t="shared" si="3"/>
        <v>0</v>
      </c>
      <c r="L42" s="274"/>
      <c r="M42" s="274">
        <f t="shared" si="4"/>
        <v>0</v>
      </c>
      <c r="N42" s="274"/>
      <c r="O42" s="274">
        <f t="shared" si="5"/>
        <v>0</v>
      </c>
      <c r="P42" s="274"/>
      <c r="Q42" s="274">
        <f t="shared" si="6"/>
        <v>0</v>
      </c>
      <c r="R42" s="274"/>
      <c r="S42" s="274">
        <f t="shared" si="7"/>
        <v>0</v>
      </c>
      <c r="T42" s="274"/>
      <c r="U42" s="274">
        <f t="shared" si="8"/>
        <v>0</v>
      </c>
      <c r="V42" s="274"/>
      <c r="W42" s="274">
        <f t="shared" si="9"/>
        <v>0</v>
      </c>
      <c r="X42" s="274"/>
      <c r="Y42" s="274">
        <f t="shared" si="10"/>
        <v>0</v>
      </c>
      <c r="Z42" s="274"/>
      <c r="AA42" s="274">
        <f t="shared" si="11"/>
        <v>0</v>
      </c>
      <c r="AB42" s="274"/>
    </row>
    <row r="43" spans="6:28" ht="12.75">
      <c r="F43" s="156">
        <f t="shared" si="0"/>
        <v>27</v>
      </c>
      <c r="G43" s="274">
        <f t="shared" si="1"/>
        <v>0</v>
      </c>
      <c r="H43" s="274"/>
      <c r="I43" s="274">
        <f t="shared" si="2"/>
        <v>0</v>
      </c>
      <c r="J43" s="274"/>
      <c r="K43" s="274">
        <f t="shared" si="3"/>
        <v>0</v>
      </c>
      <c r="L43" s="274"/>
      <c r="M43" s="274">
        <f t="shared" si="4"/>
        <v>0</v>
      </c>
      <c r="N43" s="274"/>
      <c r="O43" s="274">
        <f t="shared" si="5"/>
        <v>0</v>
      </c>
      <c r="P43" s="274"/>
      <c r="Q43" s="274">
        <f t="shared" si="6"/>
        <v>0</v>
      </c>
      <c r="R43" s="274"/>
      <c r="S43" s="274">
        <f t="shared" si="7"/>
        <v>0</v>
      </c>
      <c r="T43" s="274"/>
      <c r="U43" s="274">
        <f t="shared" si="8"/>
        <v>0</v>
      </c>
      <c r="V43" s="274"/>
      <c r="W43" s="274">
        <f t="shared" si="9"/>
        <v>0</v>
      </c>
      <c r="X43" s="274"/>
      <c r="Y43" s="274">
        <f t="shared" si="10"/>
        <v>0</v>
      </c>
      <c r="Z43" s="274"/>
      <c r="AA43" s="274">
        <f t="shared" si="11"/>
        <v>0</v>
      </c>
      <c r="AB43" s="274"/>
    </row>
    <row r="44" spans="6:28" ht="12.75">
      <c r="F44" s="156">
        <f t="shared" si="0"/>
        <v>28</v>
      </c>
      <c r="G44" s="274">
        <f t="shared" si="1"/>
        <v>0</v>
      </c>
      <c r="H44" s="274"/>
      <c r="I44" s="274">
        <f t="shared" si="2"/>
        <v>0</v>
      </c>
      <c r="J44" s="274"/>
      <c r="K44" s="274">
        <f t="shared" si="3"/>
        <v>0</v>
      </c>
      <c r="L44" s="274"/>
      <c r="M44" s="274">
        <f t="shared" si="4"/>
        <v>0</v>
      </c>
      <c r="N44" s="274"/>
      <c r="O44" s="274">
        <f t="shared" si="5"/>
        <v>0</v>
      </c>
      <c r="P44" s="274"/>
      <c r="Q44" s="274">
        <f t="shared" si="6"/>
        <v>0</v>
      </c>
      <c r="R44" s="274"/>
      <c r="S44" s="274">
        <f t="shared" si="7"/>
        <v>0</v>
      </c>
      <c r="T44" s="274"/>
      <c r="U44" s="274">
        <f t="shared" si="8"/>
        <v>0</v>
      </c>
      <c r="V44" s="274"/>
      <c r="W44" s="274">
        <f t="shared" si="9"/>
        <v>0</v>
      </c>
      <c r="X44" s="274"/>
      <c r="Y44" s="274">
        <f t="shared" si="10"/>
        <v>0</v>
      </c>
      <c r="Z44" s="274"/>
      <c r="AA44" s="274">
        <f t="shared" si="11"/>
        <v>0</v>
      </c>
      <c r="AB44" s="274"/>
    </row>
    <row r="45" spans="6:28" ht="12.75">
      <c r="F45" s="156">
        <f t="shared" si="0"/>
        <v>29</v>
      </c>
      <c r="G45" s="274">
        <f t="shared" si="1"/>
        <v>0</v>
      </c>
      <c r="H45" s="274"/>
      <c r="I45" s="274">
        <f t="shared" si="2"/>
        <v>0</v>
      </c>
      <c r="J45" s="274"/>
      <c r="K45" s="274">
        <f t="shared" si="3"/>
        <v>0</v>
      </c>
      <c r="L45" s="274"/>
      <c r="M45" s="274">
        <f t="shared" si="4"/>
        <v>0</v>
      </c>
      <c r="N45" s="274"/>
      <c r="O45" s="274">
        <f t="shared" si="5"/>
        <v>0</v>
      </c>
      <c r="P45" s="274"/>
      <c r="Q45" s="274">
        <f t="shared" si="6"/>
        <v>0</v>
      </c>
      <c r="R45" s="274"/>
      <c r="S45" s="274">
        <f t="shared" si="7"/>
        <v>0</v>
      </c>
      <c r="T45" s="274"/>
      <c r="U45" s="274">
        <f t="shared" si="8"/>
        <v>0</v>
      </c>
      <c r="V45" s="274"/>
      <c r="W45" s="274">
        <f t="shared" si="9"/>
        <v>0</v>
      </c>
      <c r="X45" s="274"/>
      <c r="Y45" s="274">
        <f t="shared" si="10"/>
        <v>0</v>
      </c>
      <c r="Z45" s="274"/>
      <c r="AA45" s="274">
        <f t="shared" si="11"/>
        <v>0</v>
      </c>
      <c r="AB45" s="274"/>
    </row>
    <row r="46" spans="6:28" ht="12.75">
      <c r="F46" s="156">
        <f>F45+1</f>
        <v>30</v>
      </c>
      <c r="G46" s="274">
        <f t="shared" si="1"/>
        <v>0</v>
      </c>
      <c r="H46" s="274"/>
      <c r="I46" s="274">
        <f t="shared" si="2"/>
        <v>0</v>
      </c>
      <c r="J46" s="274"/>
      <c r="K46" s="274">
        <f t="shared" si="3"/>
        <v>0</v>
      </c>
      <c r="L46" s="274"/>
      <c r="M46" s="274">
        <f t="shared" si="4"/>
        <v>0</v>
      </c>
      <c r="N46" s="274"/>
      <c r="O46" s="274">
        <f t="shared" si="5"/>
        <v>0</v>
      </c>
      <c r="P46" s="274"/>
      <c r="Q46" s="274">
        <f t="shared" si="6"/>
        <v>0</v>
      </c>
      <c r="R46" s="274"/>
      <c r="S46" s="274">
        <f t="shared" si="7"/>
        <v>0</v>
      </c>
      <c r="T46" s="274"/>
      <c r="U46" s="274">
        <f t="shared" si="8"/>
        <v>0</v>
      </c>
      <c r="V46" s="274"/>
      <c r="W46" s="274">
        <f t="shared" si="9"/>
        <v>0</v>
      </c>
      <c r="X46" s="274"/>
      <c r="Y46" s="274">
        <f t="shared" si="10"/>
        <v>0</v>
      </c>
      <c r="Z46" s="274"/>
      <c r="AA46" s="274">
        <f t="shared" si="11"/>
        <v>0</v>
      </c>
      <c r="AB46" s="274"/>
    </row>
    <row r="47" spans="6:28" ht="12.75">
      <c r="F47" s="156">
        <f t="shared" si="0"/>
        <v>31</v>
      </c>
      <c r="G47" s="274">
        <f t="shared" si="1"/>
        <v>0</v>
      </c>
      <c r="H47" s="274"/>
      <c r="I47" s="274">
        <f t="shared" si="2"/>
        <v>0</v>
      </c>
      <c r="J47" s="274"/>
      <c r="K47" s="274">
        <f t="shared" si="3"/>
        <v>0</v>
      </c>
      <c r="L47" s="274"/>
      <c r="M47" s="274">
        <f t="shared" si="4"/>
        <v>0</v>
      </c>
      <c r="N47" s="274"/>
      <c r="O47" s="274">
        <f t="shared" si="5"/>
        <v>0</v>
      </c>
      <c r="P47" s="274"/>
      <c r="Q47" s="274">
        <f t="shared" si="6"/>
        <v>0</v>
      </c>
      <c r="R47" s="274"/>
      <c r="S47" s="274">
        <f t="shared" si="7"/>
        <v>0</v>
      </c>
      <c r="T47" s="274"/>
      <c r="U47" s="274">
        <f t="shared" si="8"/>
        <v>0</v>
      </c>
      <c r="V47" s="274"/>
      <c r="W47" s="274">
        <f t="shared" si="9"/>
        <v>0</v>
      </c>
      <c r="X47" s="274"/>
      <c r="Y47" s="274">
        <f t="shared" si="10"/>
        <v>0</v>
      </c>
      <c r="Z47" s="274"/>
      <c r="AA47" s="274">
        <f t="shared" si="11"/>
        <v>0</v>
      </c>
      <c r="AB47" s="274"/>
    </row>
    <row r="48" spans="6:28" ht="12.75">
      <c r="F48" s="156">
        <f t="shared" si="0"/>
        <v>32</v>
      </c>
      <c r="G48" s="274">
        <f t="shared" si="1"/>
        <v>0</v>
      </c>
      <c r="H48" s="274"/>
      <c r="I48" s="274">
        <f t="shared" si="2"/>
        <v>0</v>
      </c>
      <c r="J48" s="274"/>
      <c r="K48" s="274">
        <f t="shared" si="3"/>
        <v>0</v>
      </c>
      <c r="L48" s="274"/>
      <c r="M48" s="274">
        <f t="shared" si="4"/>
        <v>0</v>
      </c>
      <c r="N48" s="274"/>
      <c r="O48" s="274">
        <f t="shared" si="5"/>
        <v>0</v>
      </c>
      <c r="P48" s="274"/>
      <c r="Q48" s="274">
        <f t="shared" si="6"/>
        <v>0</v>
      </c>
      <c r="R48" s="274"/>
      <c r="S48" s="274">
        <f t="shared" si="7"/>
        <v>0</v>
      </c>
      <c r="T48" s="274"/>
      <c r="U48" s="274">
        <f t="shared" si="8"/>
        <v>0</v>
      </c>
      <c r="V48" s="274"/>
      <c r="W48" s="274">
        <f t="shared" si="9"/>
        <v>0</v>
      </c>
      <c r="X48" s="274"/>
      <c r="Y48" s="274">
        <f t="shared" si="10"/>
        <v>0</v>
      </c>
      <c r="Z48" s="274"/>
      <c r="AA48" s="274">
        <f t="shared" si="11"/>
        <v>0</v>
      </c>
      <c r="AB48" s="274"/>
    </row>
    <row r="49" spans="6:28" ht="12.75">
      <c r="F49" s="156">
        <f t="shared" si="0"/>
        <v>33</v>
      </c>
      <c r="G49" s="274">
        <f t="shared" si="1"/>
        <v>0</v>
      </c>
      <c r="H49" s="274"/>
      <c r="I49" s="274">
        <f t="shared" si="2"/>
        <v>0</v>
      </c>
      <c r="J49" s="274"/>
      <c r="K49" s="274">
        <f t="shared" si="3"/>
        <v>0</v>
      </c>
      <c r="L49" s="274"/>
      <c r="M49" s="274">
        <f t="shared" si="4"/>
        <v>0</v>
      </c>
      <c r="N49" s="274"/>
      <c r="O49" s="274">
        <f t="shared" si="5"/>
        <v>0</v>
      </c>
      <c r="P49" s="274"/>
      <c r="Q49" s="274">
        <f t="shared" si="6"/>
        <v>0</v>
      </c>
      <c r="R49" s="274"/>
      <c r="S49" s="274">
        <f t="shared" si="7"/>
        <v>0</v>
      </c>
      <c r="T49" s="274"/>
      <c r="U49" s="274">
        <f t="shared" si="8"/>
        <v>0</v>
      </c>
      <c r="V49" s="274"/>
      <c r="W49" s="274">
        <f t="shared" si="9"/>
        <v>0</v>
      </c>
      <c r="X49" s="274"/>
      <c r="Y49" s="274">
        <f t="shared" si="10"/>
        <v>0</v>
      </c>
      <c r="Z49" s="274"/>
      <c r="AA49" s="274">
        <f t="shared" si="11"/>
        <v>0</v>
      </c>
      <c r="AB49" s="274"/>
    </row>
    <row r="50" spans="6:28" ht="12.75">
      <c r="F50" s="156">
        <f t="shared" si="0"/>
        <v>34</v>
      </c>
      <c r="G50" s="274">
        <f t="shared" si="1"/>
        <v>0</v>
      </c>
      <c r="H50" s="274"/>
      <c r="I50" s="274">
        <f t="shared" si="2"/>
        <v>0</v>
      </c>
      <c r="J50" s="274"/>
      <c r="K50" s="274">
        <f t="shared" si="3"/>
        <v>0</v>
      </c>
      <c r="L50" s="274"/>
      <c r="M50" s="274">
        <f t="shared" si="4"/>
        <v>0</v>
      </c>
      <c r="N50" s="274"/>
      <c r="O50" s="274">
        <f t="shared" si="5"/>
        <v>0</v>
      </c>
      <c r="P50" s="274"/>
      <c r="Q50" s="274">
        <f t="shared" si="6"/>
        <v>0</v>
      </c>
      <c r="R50" s="274"/>
      <c r="S50" s="274">
        <f t="shared" si="7"/>
        <v>0</v>
      </c>
      <c r="T50" s="274"/>
      <c r="U50" s="274">
        <f t="shared" si="8"/>
        <v>0</v>
      </c>
      <c r="V50" s="274"/>
      <c r="W50" s="274">
        <f t="shared" si="9"/>
        <v>0</v>
      </c>
      <c r="X50" s="274"/>
      <c r="Y50" s="274">
        <f t="shared" si="10"/>
        <v>0</v>
      </c>
      <c r="Z50" s="274"/>
      <c r="AA50" s="274">
        <f t="shared" si="11"/>
        <v>0</v>
      </c>
      <c r="AB50" s="274"/>
    </row>
    <row r="51" spans="6:28" ht="12.75">
      <c r="F51" s="156">
        <f t="shared" si="0"/>
        <v>35</v>
      </c>
      <c r="G51" s="274">
        <f t="shared" si="1"/>
        <v>0</v>
      </c>
      <c r="H51" s="274"/>
      <c r="I51" s="274">
        <f t="shared" si="2"/>
        <v>0</v>
      </c>
      <c r="J51" s="274"/>
      <c r="K51" s="274">
        <f t="shared" si="3"/>
        <v>0</v>
      </c>
      <c r="L51" s="274"/>
      <c r="M51" s="274">
        <f t="shared" si="4"/>
        <v>0</v>
      </c>
      <c r="N51" s="274"/>
      <c r="O51" s="274">
        <f t="shared" si="5"/>
        <v>0</v>
      </c>
      <c r="P51" s="274"/>
      <c r="Q51" s="274">
        <f t="shared" si="6"/>
        <v>0</v>
      </c>
      <c r="R51" s="274"/>
      <c r="S51" s="274">
        <f t="shared" si="7"/>
        <v>0</v>
      </c>
      <c r="T51" s="274"/>
      <c r="U51" s="274">
        <f t="shared" si="8"/>
        <v>0</v>
      </c>
      <c r="V51" s="274"/>
      <c r="W51" s="274">
        <f t="shared" si="9"/>
        <v>0</v>
      </c>
      <c r="X51" s="274"/>
      <c r="Y51" s="274">
        <f t="shared" si="10"/>
        <v>0</v>
      </c>
      <c r="Z51" s="274"/>
      <c r="AA51" s="274">
        <f t="shared" si="11"/>
        <v>0</v>
      </c>
      <c r="AB51" s="274"/>
    </row>
    <row r="52" spans="6:28" ht="12.75">
      <c r="F52" s="156">
        <f t="shared" si="0"/>
        <v>36</v>
      </c>
      <c r="G52" s="274">
        <f t="shared" si="1"/>
        <v>0</v>
      </c>
      <c r="H52" s="274"/>
      <c r="I52" s="274">
        <f t="shared" si="2"/>
        <v>0</v>
      </c>
      <c r="J52" s="274"/>
      <c r="K52" s="274">
        <f t="shared" si="3"/>
        <v>0</v>
      </c>
      <c r="L52" s="274"/>
      <c r="M52" s="274">
        <f t="shared" si="4"/>
        <v>0</v>
      </c>
      <c r="N52" s="274"/>
      <c r="O52" s="274">
        <f t="shared" si="5"/>
        <v>0</v>
      </c>
      <c r="P52" s="274"/>
      <c r="Q52" s="274">
        <f t="shared" si="6"/>
        <v>0</v>
      </c>
      <c r="R52" s="274"/>
      <c r="S52" s="274">
        <f t="shared" si="7"/>
        <v>0</v>
      </c>
      <c r="T52" s="274"/>
      <c r="U52" s="274">
        <f t="shared" si="8"/>
        <v>0</v>
      </c>
      <c r="V52" s="274"/>
      <c r="W52" s="274">
        <f t="shared" si="9"/>
        <v>0</v>
      </c>
      <c r="X52" s="274"/>
      <c r="Y52" s="274">
        <f t="shared" si="10"/>
        <v>0</v>
      </c>
      <c r="Z52" s="274"/>
      <c r="AA52" s="274">
        <f t="shared" si="11"/>
        <v>0</v>
      </c>
      <c r="AB52" s="274"/>
    </row>
    <row r="53" spans="6:28" ht="12.75">
      <c r="F53" s="156">
        <f t="shared" si="0"/>
        <v>37</v>
      </c>
      <c r="G53" s="274">
        <f t="shared" si="1"/>
        <v>0</v>
      </c>
      <c r="H53" s="274"/>
      <c r="I53" s="274">
        <f t="shared" si="2"/>
        <v>0</v>
      </c>
      <c r="J53" s="274"/>
      <c r="K53" s="274">
        <f t="shared" si="3"/>
        <v>0</v>
      </c>
      <c r="L53" s="274"/>
      <c r="M53" s="274">
        <f t="shared" si="4"/>
        <v>0</v>
      </c>
      <c r="N53" s="274"/>
      <c r="O53" s="274">
        <f t="shared" si="5"/>
        <v>0</v>
      </c>
      <c r="P53" s="274"/>
      <c r="Q53" s="274">
        <f t="shared" si="6"/>
        <v>0</v>
      </c>
      <c r="R53" s="274"/>
      <c r="S53" s="274">
        <f t="shared" si="7"/>
        <v>0</v>
      </c>
      <c r="T53" s="274"/>
      <c r="U53" s="274">
        <f t="shared" si="8"/>
        <v>0</v>
      </c>
      <c r="V53" s="274"/>
      <c r="W53" s="274">
        <f t="shared" si="9"/>
        <v>0</v>
      </c>
      <c r="X53" s="274"/>
      <c r="Y53" s="274">
        <f t="shared" si="10"/>
        <v>0</v>
      </c>
      <c r="Z53" s="274"/>
      <c r="AA53" s="274">
        <f t="shared" si="11"/>
        <v>0</v>
      </c>
      <c r="AB53" s="274"/>
    </row>
    <row r="54" spans="6:28" ht="12.75">
      <c r="F54" s="156">
        <f t="shared" si="0"/>
        <v>38</v>
      </c>
      <c r="G54" s="274">
        <f t="shared" si="1"/>
        <v>0</v>
      </c>
      <c r="H54" s="274"/>
      <c r="I54" s="274">
        <f t="shared" si="2"/>
        <v>0</v>
      </c>
      <c r="J54" s="274"/>
      <c r="K54" s="274">
        <f t="shared" si="3"/>
        <v>0</v>
      </c>
      <c r="L54" s="274"/>
      <c r="M54" s="274">
        <f t="shared" si="4"/>
        <v>0</v>
      </c>
      <c r="N54" s="274"/>
      <c r="O54" s="274">
        <f t="shared" si="5"/>
        <v>0</v>
      </c>
      <c r="P54" s="274"/>
      <c r="Q54" s="274">
        <f t="shared" si="6"/>
        <v>0</v>
      </c>
      <c r="R54" s="274"/>
      <c r="S54" s="274">
        <f t="shared" si="7"/>
        <v>0</v>
      </c>
      <c r="T54" s="274"/>
      <c r="U54" s="274">
        <f t="shared" si="8"/>
        <v>0</v>
      </c>
      <c r="V54" s="274"/>
      <c r="W54" s="274">
        <f t="shared" si="9"/>
        <v>0</v>
      </c>
      <c r="X54" s="274"/>
      <c r="Y54" s="274">
        <f t="shared" si="10"/>
        <v>0</v>
      </c>
      <c r="Z54" s="274"/>
      <c r="AA54" s="274">
        <f t="shared" si="11"/>
        <v>0</v>
      </c>
      <c r="AB54" s="274"/>
    </row>
    <row r="55" spans="6:28" ht="12.75">
      <c r="F55" s="156">
        <f t="shared" si="0"/>
        <v>39</v>
      </c>
      <c r="G55" s="274">
        <f t="shared" si="1"/>
        <v>0</v>
      </c>
      <c r="H55" s="274"/>
      <c r="I55" s="274">
        <f t="shared" si="2"/>
        <v>0</v>
      </c>
      <c r="J55" s="274"/>
      <c r="K55" s="274">
        <f t="shared" si="3"/>
        <v>0</v>
      </c>
      <c r="L55" s="274"/>
      <c r="M55" s="274">
        <f t="shared" si="4"/>
        <v>0</v>
      </c>
      <c r="N55" s="274"/>
      <c r="O55" s="274">
        <f t="shared" si="5"/>
        <v>0</v>
      </c>
      <c r="P55" s="274"/>
      <c r="Q55" s="274">
        <f t="shared" si="6"/>
        <v>0</v>
      </c>
      <c r="R55" s="274"/>
      <c r="S55" s="274">
        <f t="shared" si="7"/>
        <v>0</v>
      </c>
      <c r="T55" s="274"/>
      <c r="U55" s="274">
        <f t="shared" si="8"/>
        <v>0</v>
      </c>
      <c r="V55" s="274"/>
      <c r="W55" s="274">
        <f t="shared" si="9"/>
        <v>0</v>
      </c>
      <c r="X55" s="274"/>
      <c r="Y55" s="274">
        <f t="shared" si="10"/>
        <v>0</v>
      </c>
      <c r="Z55" s="274"/>
      <c r="AA55" s="274">
        <f t="shared" si="11"/>
        <v>0</v>
      </c>
      <c r="AB55" s="274"/>
    </row>
    <row r="56" spans="6:28" ht="12.75">
      <c r="F56" s="156">
        <f t="shared" si="0"/>
        <v>40</v>
      </c>
      <c r="G56" s="274">
        <f t="shared" si="1"/>
        <v>0</v>
      </c>
      <c r="H56" s="274"/>
      <c r="I56" s="274">
        <f t="shared" si="2"/>
        <v>0</v>
      </c>
      <c r="J56" s="274"/>
      <c r="K56" s="274">
        <f t="shared" si="3"/>
        <v>0</v>
      </c>
      <c r="L56" s="274"/>
      <c r="M56" s="274">
        <f t="shared" si="4"/>
        <v>0</v>
      </c>
      <c r="N56" s="274"/>
      <c r="O56" s="274">
        <f t="shared" si="5"/>
        <v>0</v>
      </c>
      <c r="P56" s="274"/>
      <c r="Q56" s="274">
        <f t="shared" si="6"/>
        <v>0</v>
      </c>
      <c r="R56" s="274"/>
      <c r="S56" s="274">
        <f t="shared" si="7"/>
        <v>0</v>
      </c>
      <c r="T56" s="274"/>
      <c r="U56" s="274">
        <f t="shared" si="8"/>
        <v>0</v>
      </c>
      <c r="V56" s="274"/>
      <c r="W56" s="274">
        <f t="shared" si="9"/>
        <v>0</v>
      </c>
      <c r="X56" s="274"/>
      <c r="Y56" s="274">
        <f t="shared" si="10"/>
        <v>0</v>
      </c>
      <c r="Z56" s="274"/>
      <c r="AA56" s="274">
        <f t="shared" si="11"/>
        <v>0</v>
      </c>
      <c r="AB56" s="274"/>
    </row>
    <row r="57" spans="6:28" ht="12.75">
      <c r="F57" s="156">
        <f t="shared" si="0"/>
        <v>41</v>
      </c>
      <c r="G57" s="274">
        <f t="shared" si="1"/>
        <v>0</v>
      </c>
      <c r="H57" s="274"/>
      <c r="I57" s="274">
        <f t="shared" si="2"/>
        <v>0</v>
      </c>
      <c r="J57" s="274"/>
      <c r="K57" s="274">
        <f t="shared" si="3"/>
        <v>0</v>
      </c>
      <c r="L57" s="274"/>
      <c r="M57" s="274">
        <f t="shared" si="4"/>
        <v>0</v>
      </c>
      <c r="N57" s="274"/>
      <c r="O57" s="274">
        <f t="shared" si="5"/>
        <v>0</v>
      </c>
      <c r="P57" s="274"/>
      <c r="Q57" s="274">
        <f t="shared" si="6"/>
        <v>0</v>
      </c>
      <c r="R57" s="274"/>
      <c r="S57" s="274">
        <f t="shared" si="7"/>
        <v>0</v>
      </c>
      <c r="T57" s="274"/>
      <c r="U57" s="274">
        <f t="shared" si="8"/>
        <v>0</v>
      </c>
      <c r="V57" s="274"/>
      <c r="W57" s="274">
        <f t="shared" si="9"/>
        <v>0</v>
      </c>
      <c r="X57" s="274"/>
      <c r="Y57" s="274">
        <f t="shared" si="10"/>
        <v>0</v>
      </c>
      <c r="Z57" s="274"/>
      <c r="AA57" s="274">
        <f t="shared" si="11"/>
        <v>0</v>
      </c>
      <c r="AB57" s="274"/>
    </row>
    <row r="58" spans="6:28" ht="12.75">
      <c r="F58" s="156">
        <f t="shared" si="0"/>
        <v>42</v>
      </c>
      <c r="G58" s="274">
        <f t="shared" si="1"/>
        <v>0</v>
      </c>
      <c r="H58" s="274"/>
      <c r="I58" s="274">
        <f t="shared" si="2"/>
        <v>0</v>
      </c>
      <c r="J58" s="274"/>
      <c r="K58" s="274">
        <f t="shared" si="3"/>
        <v>0</v>
      </c>
      <c r="L58" s="274"/>
      <c r="M58" s="274">
        <f t="shared" si="4"/>
        <v>0</v>
      </c>
      <c r="N58" s="274"/>
      <c r="O58" s="274">
        <f t="shared" si="5"/>
        <v>0</v>
      </c>
      <c r="P58" s="274"/>
      <c r="Q58" s="274">
        <f t="shared" si="6"/>
        <v>0</v>
      </c>
      <c r="R58" s="274"/>
      <c r="S58" s="274">
        <f t="shared" si="7"/>
        <v>0</v>
      </c>
      <c r="T58" s="274"/>
      <c r="U58" s="274">
        <f t="shared" si="8"/>
        <v>0</v>
      </c>
      <c r="V58" s="274"/>
      <c r="W58" s="274">
        <f t="shared" si="9"/>
        <v>0</v>
      </c>
      <c r="X58" s="274"/>
      <c r="Y58" s="274">
        <f t="shared" si="10"/>
        <v>0</v>
      </c>
      <c r="Z58" s="274"/>
      <c r="AA58" s="274">
        <f t="shared" si="11"/>
        <v>0</v>
      </c>
      <c r="AB58" s="274"/>
    </row>
    <row r="59" spans="6:28" ht="12.75">
      <c r="F59" s="156">
        <f t="shared" si="0"/>
        <v>43</v>
      </c>
      <c r="G59" s="274">
        <f t="shared" si="1"/>
        <v>0</v>
      </c>
      <c r="H59" s="274"/>
      <c r="I59" s="274">
        <f t="shared" si="2"/>
        <v>0</v>
      </c>
      <c r="J59" s="274"/>
      <c r="K59" s="274">
        <f t="shared" si="3"/>
        <v>0</v>
      </c>
      <c r="L59" s="274"/>
      <c r="M59" s="274">
        <f t="shared" si="4"/>
        <v>0</v>
      </c>
      <c r="N59" s="274"/>
      <c r="O59" s="274">
        <f t="shared" si="5"/>
        <v>0</v>
      </c>
      <c r="P59" s="274"/>
      <c r="Q59" s="274">
        <f t="shared" si="6"/>
        <v>0</v>
      </c>
      <c r="R59" s="274"/>
      <c r="S59" s="274">
        <f t="shared" si="7"/>
        <v>0</v>
      </c>
      <c r="T59" s="274"/>
      <c r="U59" s="274">
        <f t="shared" si="8"/>
        <v>0</v>
      </c>
      <c r="V59" s="274"/>
      <c r="W59" s="274">
        <f t="shared" si="9"/>
        <v>0</v>
      </c>
      <c r="X59" s="274"/>
      <c r="Y59" s="274">
        <f t="shared" si="10"/>
        <v>0</v>
      </c>
      <c r="Z59" s="274"/>
      <c r="AA59" s="274">
        <f t="shared" si="11"/>
        <v>0</v>
      </c>
      <c r="AB59" s="274"/>
    </row>
    <row r="60" spans="6:28" ht="12.75">
      <c r="F60" s="156">
        <f t="shared" si="0"/>
        <v>44</v>
      </c>
      <c r="G60" s="274">
        <f t="shared" si="1"/>
        <v>0</v>
      </c>
      <c r="H60" s="274"/>
      <c r="I60" s="274">
        <f t="shared" si="2"/>
        <v>0</v>
      </c>
      <c r="J60" s="274"/>
      <c r="K60" s="274">
        <f t="shared" si="3"/>
        <v>0</v>
      </c>
      <c r="L60" s="274"/>
      <c r="M60" s="274">
        <f t="shared" si="4"/>
        <v>0</v>
      </c>
      <c r="N60" s="274"/>
      <c r="O60" s="274">
        <f t="shared" si="5"/>
        <v>0</v>
      </c>
      <c r="P60" s="274"/>
      <c r="Q60" s="274">
        <f t="shared" si="6"/>
        <v>0</v>
      </c>
      <c r="R60" s="274"/>
      <c r="S60" s="274">
        <f t="shared" si="7"/>
        <v>0</v>
      </c>
      <c r="T60" s="274"/>
      <c r="U60" s="274">
        <f t="shared" si="8"/>
        <v>0</v>
      </c>
      <c r="V60" s="274"/>
      <c r="W60" s="274">
        <f t="shared" si="9"/>
        <v>0</v>
      </c>
      <c r="X60" s="274"/>
      <c r="Y60" s="274">
        <f t="shared" si="10"/>
        <v>0</v>
      </c>
      <c r="Z60" s="274"/>
      <c r="AA60" s="274">
        <f t="shared" si="11"/>
        <v>0</v>
      </c>
      <c r="AB60" s="274"/>
    </row>
    <row r="61" spans="6:28" ht="12.75">
      <c r="F61" s="156">
        <f t="shared" si="0"/>
        <v>45</v>
      </c>
      <c r="G61" s="274">
        <f t="shared" si="1"/>
        <v>0</v>
      </c>
      <c r="H61" s="274"/>
      <c r="I61" s="274">
        <f t="shared" si="2"/>
        <v>0</v>
      </c>
      <c r="J61" s="274"/>
      <c r="K61" s="274">
        <f t="shared" si="3"/>
        <v>0</v>
      </c>
      <c r="L61" s="274"/>
      <c r="M61" s="274">
        <f t="shared" si="4"/>
        <v>0</v>
      </c>
      <c r="N61" s="274"/>
      <c r="O61" s="274">
        <f t="shared" si="5"/>
        <v>0</v>
      </c>
      <c r="P61" s="274"/>
      <c r="Q61" s="274">
        <f t="shared" si="6"/>
        <v>0</v>
      </c>
      <c r="R61" s="274"/>
      <c r="S61" s="274">
        <f t="shared" si="7"/>
        <v>0</v>
      </c>
      <c r="T61" s="274"/>
      <c r="U61" s="274">
        <f t="shared" si="8"/>
        <v>0</v>
      </c>
      <c r="V61" s="274"/>
      <c r="W61" s="274">
        <f t="shared" si="9"/>
        <v>0</v>
      </c>
      <c r="X61" s="274"/>
      <c r="Y61" s="274">
        <f t="shared" si="10"/>
        <v>0</v>
      </c>
      <c r="Z61" s="274"/>
      <c r="AA61" s="274">
        <f t="shared" si="11"/>
        <v>0</v>
      </c>
      <c r="AB61" s="274"/>
    </row>
    <row r="62" spans="6:28" ht="12.75">
      <c r="F62" s="156">
        <f t="shared" si="0"/>
        <v>46</v>
      </c>
      <c r="G62" s="274">
        <f t="shared" si="1"/>
        <v>0</v>
      </c>
      <c r="H62" s="274"/>
      <c r="I62" s="274">
        <f t="shared" si="2"/>
        <v>0</v>
      </c>
      <c r="J62" s="274"/>
      <c r="K62" s="274">
        <f t="shared" si="3"/>
        <v>0</v>
      </c>
      <c r="L62" s="274"/>
      <c r="M62" s="274">
        <f t="shared" si="4"/>
        <v>0</v>
      </c>
      <c r="N62" s="274"/>
      <c r="O62" s="274">
        <f t="shared" si="5"/>
        <v>0</v>
      </c>
      <c r="P62" s="274"/>
      <c r="Q62" s="274">
        <f t="shared" si="6"/>
        <v>0</v>
      </c>
      <c r="R62" s="274"/>
      <c r="S62" s="274">
        <f t="shared" si="7"/>
        <v>0</v>
      </c>
      <c r="T62" s="274"/>
      <c r="U62" s="274">
        <f t="shared" si="8"/>
        <v>0</v>
      </c>
      <c r="V62" s="274"/>
      <c r="W62" s="274">
        <f t="shared" si="9"/>
        <v>0</v>
      </c>
      <c r="X62" s="274"/>
      <c r="Y62" s="274">
        <f t="shared" si="10"/>
        <v>0</v>
      </c>
      <c r="Z62" s="274"/>
      <c r="AA62" s="274">
        <f t="shared" si="11"/>
        <v>0</v>
      </c>
      <c r="AB62" s="274"/>
    </row>
    <row r="63" spans="6:28" ht="12.75">
      <c r="F63" s="156">
        <f t="shared" si="0"/>
        <v>47</v>
      </c>
      <c r="G63" s="274">
        <f t="shared" si="1"/>
        <v>0</v>
      </c>
      <c r="H63" s="274"/>
      <c r="I63" s="274">
        <f t="shared" si="2"/>
        <v>0</v>
      </c>
      <c r="J63" s="274"/>
      <c r="K63" s="274">
        <f t="shared" si="3"/>
        <v>0</v>
      </c>
      <c r="L63" s="274"/>
      <c r="M63" s="274">
        <f t="shared" si="4"/>
        <v>0</v>
      </c>
      <c r="N63" s="274"/>
      <c r="O63" s="274">
        <f t="shared" si="5"/>
        <v>0</v>
      </c>
      <c r="P63" s="274"/>
      <c r="Q63" s="274">
        <f t="shared" si="6"/>
        <v>0</v>
      </c>
      <c r="R63" s="274"/>
      <c r="S63" s="274">
        <f t="shared" si="7"/>
        <v>0</v>
      </c>
      <c r="T63" s="274"/>
      <c r="U63" s="274">
        <f t="shared" si="8"/>
        <v>0</v>
      </c>
      <c r="V63" s="274"/>
      <c r="W63" s="274">
        <f t="shared" si="9"/>
        <v>0</v>
      </c>
      <c r="X63" s="274"/>
      <c r="Y63" s="274">
        <f t="shared" si="10"/>
        <v>0</v>
      </c>
      <c r="Z63" s="274"/>
      <c r="AA63" s="274">
        <f t="shared" si="11"/>
        <v>0</v>
      </c>
      <c r="AB63" s="274"/>
    </row>
    <row r="64" spans="6:28" ht="12.75">
      <c r="F64" s="156">
        <f t="shared" si="0"/>
        <v>48</v>
      </c>
      <c r="G64" s="274">
        <f t="shared" si="1"/>
        <v>0</v>
      </c>
      <c r="H64" s="274"/>
      <c r="I64" s="274">
        <f t="shared" si="2"/>
        <v>0</v>
      </c>
      <c r="J64" s="274"/>
      <c r="K64" s="274">
        <f t="shared" si="3"/>
        <v>0</v>
      </c>
      <c r="L64" s="274"/>
      <c r="M64" s="274">
        <f t="shared" si="4"/>
        <v>0</v>
      </c>
      <c r="N64" s="274"/>
      <c r="O64" s="274">
        <f t="shared" si="5"/>
        <v>0</v>
      </c>
      <c r="P64" s="274"/>
      <c r="Q64" s="274">
        <f t="shared" si="6"/>
        <v>0</v>
      </c>
      <c r="R64" s="274"/>
      <c r="S64" s="274">
        <f t="shared" si="7"/>
        <v>0</v>
      </c>
      <c r="T64" s="274"/>
      <c r="U64" s="274">
        <f t="shared" si="8"/>
        <v>0</v>
      </c>
      <c r="V64" s="274"/>
      <c r="W64" s="274">
        <f t="shared" si="9"/>
        <v>0</v>
      </c>
      <c r="X64" s="274"/>
      <c r="Y64" s="274">
        <f t="shared" si="10"/>
        <v>0</v>
      </c>
      <c r="Z64" s="274"/>
      <c r="AA64" s="274">
        <f t="shared" si="11"/>
        <v>0</v>
      </c>
      <c r="AB64" s="274"/>
    </row>
    <row r="65" spans="6:28" ht="12.75">
      <c r="F65" s="156">
        <f t="shared" si="0"/>
        <v>49</v>
      </c>
      <c r="G65" s="274">
        <f t="shared" si="1"/>
        <v>0</v>
      </c>
      <c r="H65" s="274"/>
      <c r="I65" s="274">
        <f t="shared" si="2"/>
        <v>0</v>
      </c>
      <c r="J65" s="274"/>
      <c r="K65" s="274">
        <f t="shared" si="3"/>
        <v>0</v>
      </c>
      <c r="L65" s="274"/>
      <c r="M65" s="274">
        <f t="shared" si="4"/>
        <v>0</v>
      </c>
      <c r="N65" s="274"/>
      <c r="O65" s="274">
        <f t="shared" si="5"/>
        <v>0</v>
      </c>
      <c r="P65" s="274"/>
      <c r="Q65" s="274">
        <f t="shared" si="6"/>
        <v>0</v>
      </c>
      <c r="R65" s="274"/>
      <c r="S65" s="274">
        <f t="shared" si="7"/>
        <v>0</v>
      </c>
      <c r="T65" s="274"/>
      <c r="U65" s="274">
        <f t="shared" si="8"/>
        <v>0</v>
      </c>
      <c r="V65" s="274"/>
      <c r="W65" s="274">
        <f t="shared" si="9"/>
        <v>0</v>
      </c>
      <c r="X65" s="274"/>
      <c r="Y65" s="274">
        <f t="shared" si="10"/>
        <v>0</v>
      </c>
      <c r="Z65" s="274"/>
      <c r="AA65" s="274">
        <f t="shared" si="11"/>
        <v>0</v>
      </c>
      <c r="AB65" s="274"/>
    </row>
    <row r="66" spans="6:28" ht="12.75">
      <c r="F66" s="156">
        <f t="shared" si="0"/>
        <v>50</v>
      </c>
      <c r="G66" s="274">
        <f t="shared" si="1"/>
        <v>0</v>
      </c>
      <c r="H66" s="274"/>
      <c r="I66" s="274">
        <f t="shared" si="2"/>
        <v>0</v>
      </c>
      <c r="J66" s="274"/>
      <c r="K66" s="274">
        <f t="shared" si="3"/>
        <v>0</v>
      </c>
      <c r="L66" s="274"/>
      <c r="M66" s="274">
        <f t="shared" si="4"/>
        <v>0</v>
      </c>
      <c r="N66" s="274"/>
      <c r="O66" s="274">
        <f t="shared" si="5"/>
        <v>0</v>
      </c>
      <c r="P66" s="274"/>
      <c r="Q66" s="274">
        <f t="shared" si="6"/>
        <v>0</v>
      </c>
      <c r="R66" s="274"/>
      <c r="S66" s="274">
        <f t="shared" si="7"/>
        <v>0</v>
      </c>
      <c r="T66" s="274"/>
      <c r="U66" s="274">
        <f t="shared" si="8"/>
        <v>0</v>
      </c>
      <c r="V66" s="274"/>
      <c r="W66" s="274">
        <f t="shared" si="9"/>
        <v>0</v>
      </c>
      <c r="X66" s="274"/>
      <c r="Y66" s="274">
        <f t="shared" si="10"/>
        <v>0</v>
      </c>
      <c r="Z66" s="274"/>
      <c r="AA66" s="274">
        <f t="shared" si="11"/>
        <v>0</v>
      </c>
      <c r="AB66" s="274"/>
    </row>
  </sheetData>
  <sheetProtection password="BA7A" sheet="1"/>
  <mergeCells count="582">
    <mergeCell ref="Q66:R66"/>
    <mergeCell ref="S66:T66"/>
    <mergeCell ref="U66:V66"/>
    <mergeCell ref="W66:X66"/>
    <mergeCell ref="Y66:Z66"/>
    <mergeCell ref="AA66:AB66"/>
    <mergeCell ref="S65:T65"/>
    <mergeCell ref="U65:V65"/>
    <mergeCell ref="W65:X65"/>
    <mergeCell ref="Y65:Z65"/>
    <mergeCell ref="AA65:AB65"/>
    <mergeCell ref="G66:H66"/>
    <mergeCell ref="I66:J66"/>
    <mergeCell ref="K66:L66"/>
    <mergeCell ref="M66:N66"/>
    <mergeCell ref="O66:P66"/>
    <mergeCell ref="G65:H65"/>
    <mergeCell ref="I65:J65"/>
    <mergeCell ref="K65:L65"/>
    <mergeCell ref="M65:N65"/>
    <mergeCell ref="O65:P65"/>
    <mergeCell ref="Q65:R65"/>
    <mergeCell ref="Q64:R64"/>
    <mergeCell ref="S64:T64"/>
    <mergeCell ref="U64:V64"/>
    <mergeCell ref="W64:X64"/>
    <mergeCell ref="Y64:Z64"/>
    <mergeCell ref="AA64:AB64"/>
    <mergeCell ref="S63:T63"/>
    <mergeCell ref="U63:V63"/>
    <mergeCell ref="W63:X63"/>
    <mergeCell ref="Y63:Z63"/>
    <mergeCell ref="AA63:AB63"/>
    <mergeCell ref="G64:H64"/>
    <mergeCell ref="I64:J64"/>
    <mergeCell ref="K64:L64"/>
    <mergeCell ref="M64:N64"/>
    <mergeCell ref="O64:P64"/>
    <mergeCell ref="G63:H63"/>
    <mergeCell ref="I63:J63"/>
    <mergeCell ref="K63:L63"/>
    <mergeCell ref="M63:N63"/>
    <mergeCell ref="O63:P63"/>
    <mergeCell ref="Q63:R63"/>
    <mergeCell ref="Q62:R62"/>
    <mergeCell ref="S62:T62"/>
    <mergeCell ref="U62:V62"/>
    <mergeCell ref="W62:X62"/>
    <mergeCell ref="Y62:Z62"/>
    <mergeCell ref="AA62:AB62"/>
    <mergeCell ref="S61:T61"/>
    <mergeCell ref="U61:V61"/>
    <mergeCell ref="W61:X61"/>
    <mergeCell ref="Y61:Z61"/>
    <mergeCell ref="AA61:AB61"/>
    <mergeCell ref="G62:H62"/>
    <mergeCell ref="I62:J62"/>
    <mergeCell ref="K62:L62"/>
    <mergeCell ref="M62:N62"/>
    <mergeCell ref="O62:P62"/>
    <mergeCell ref="G61:H61"/>
    <mergeCell ref="I61:J61"/>
    <mergeCell ref="K61:L61"/>
    <mergeCell ref="M61:N61"/>
    <mergeCell ref="O61:P61"/>
    <mergeCell ref="Q61:R61"/>
    <mergeCell ref="Q60:R60"/>
    <mergeCell ref="S60:T60"/>
    <mergeCell ref="U60:V60"/>
    <mergeCell ref="W60:X60"/>
    <mergeCell ref="Y60:Z60"/>
    <mergeCell ref="AA60:AB60"/>
    <mergeCell ref="S59:T59"/>
    <mergeCell ref="U59:V59"/>
    <mergeCell ref="W59:X59"/>
    <mergeCell ref="Y59:Z59"/>
    <mergeCell ref="AA59:AB59"/>
    <mergeCell ref="G60:H60"/>
    <mergeCell ref="I60:J60"/>
    <mergeCell ref="K60:L60"/>
    <mergeCell ref="M60:N60"/>
    <mergeCell ref="O60:P60"/>
    <mergeCell ref="G59:H59"/>
    <mergeCell ref="I59:J59"/>
    <mergeCell ref="K59:L59"/>
    <mergeCell ref="M59:N59"/>
    <mergeCell ref="O59:P59"/>
    <mergeCell ref="Q59:R59"/>
    <mergeCell ref="Q58:R58"/>
    <mergeCell ref="S58:T58"/>
    <mergeCell ref="U58:V58"/>
    <mergeCell ref="W58:X58"/>
    <mergeCell ref="Y58:Z58"/>
    <mergeCell ref="AA58:AB58"/>
    <mergeCell ref="S57:T57"/>
    <mergeCell ref="U57:V57"/>
    <mergeCell ref="W57:X57"/>
    <mergeCell ref="Y57:Z57"/>
    <mergeCell ref="AA57:AB57"/>
    <mergeCell ref="G58:H58"/>
    <mergeCell ref="I58:J58"/>
    <mergeCell ref="K58:L58"/>
    <mergeCell ref="M58:N58"/>
    <mergeCell ref="O58:P58"/>
    <mergeCell ref="G57:H57"/>
    <mergeCell ref="I57:J57"/>
    <mergeCell ref="K57:L57"/>
    <mergeCell ref="M57:N57"/>
    <mergeCell ref="O57:P57"/>
    <mergeCell ref="Q57:R57"/>
    <mergeCell ref="U16:V16"/>
    <mergeCell ref="W16:X16"/>
    <mergeCell ref="Y16:Z16"/>
    <mergeCell ref="AA16:AB16"/>
    <mergeCell ref="I16:J16"/>
    <mergeCell ref="K16:L16"/>
    <mergeCell ref="M16:N16"/>
    <mergeCell ref="O16:P16"/>
    <mergeCell ref="Q16:R16"/>
    <mergeCell ref="S16:T16"/>
    <mergeCell ref="A19:D19"/>
    <mergeCell ref="A15:D15"/>
    <mergeCell ref="A21:D21"/>
    <mergeCell ref="A1:D1"/>
    <mergeCell ref="G7:I7"/>
    <mergeCell ref="J7:K7"/>
    <mergeCell ref="F3:K5"/>
    <mergeCell ref="F1:K1"/>
    <mergeCell ref="A17:D17"/>
    <mergeCell ref="I15:J15"/>
    <mergeCell ref="G24:H24"/>
    <mergeCell ref="G25:H25"/>
    <mergeCell ref="G26:H26"/>
    <mergeCell ref="I26:J26"/>
    <mergeCell ref="G18:H18"/>
    <mergeCell ref="I18:J18"/>
    <mergeCell ref="G20:H20"/>
    <mergeCell ref="G22:H22"/>
    <mergeCell ref="I25:J25"/>
    <mergeCell ref="I22:J22"/>
    <mergeCell ref="G36:H36"/>
    <mergeCell ref="G37:H37"/>
    <mergeCell ref="G38:H38"/>
    <mergeCell ref="I38:J38"/>
    <mergeCell ref="G30:H30"/>
    <mergeCell ref="G31:H31"/>
    <mergeCell ref="G32:H32"/>
    <mergeCell ref="I32:J32"/>
    <mergeCell ref="I31:J31"/>
    <mergeCell ref="I37:J37"/>
    <mergeCell ref="G48:H48"/>
    <mergeCell ref="G49:H49"/>
    <mergeCell ref="G50:H50"/>
    <mergeCell ref="I50:J50"/>
    <mergeCell ref="G42:H42"/>
    <mergeCell ref="G43:H43"/>
    <mergeCell ref="G44:H44"/>
    <mergeCell ref="I44:J44"/>
    <mergeCell ref="I43:J43"/>
    <mergeCell ref="I49:J49"/>
    <mergeCell ref="K25:L25"/>
    <mergeCell ref="M25:N25"/>
    <mergeCell ref="O25:P25"/>
    <mergeCell ref="I24:J24"/>
    <mergeCell ref="K24:L24"/>
    <mergeCell ref="M24:N24"/>
    <mergeCell ref="O24:P24"/>
    <mergeCell ref="K31:L31"/>
    <mergeCell ref="M31:N31"/>
    <mergeCell ref="O31:P31"/>
    <mergeCell ref="I30:J30"/>
    <mergeCell ref="K30:L30"/>
    <mergeCell ref="M30:N30"/>
    <mergeCell ref="O30:P30"/>
    <mergeCell ref="K37:L37"/>
    <mergeCell ref="M37:N37"/>
    <mergeCell ref="O37:P37"/>
    <mergeCell ref="I36:J36"/>
    <mergeCell ref="K36:L36"/>
    <mergeCell ref="M36:N36"/>
    <mergeCell ref="O36:P36"/>
    <mergeCell ref="K43:L43"/>
    <mergeCell ref="M43:N43"/>
    <mergeCell ref="O43:P43"/>
    <mergeCell ref="I42:J42"/>
    <mergeCell ref="K42:L42"/>
    <mergeCell ref="M42:N42"/>
    <mergeCell ref="O42:P42"/>
    <mergeCell ref="K49:L49"/>
    <mergeCell ref="M49:N49"/>
    <mergeCell ref="O49:P49"/>
    <mergeCell ref="I48:J48"/>
    <mergeCell ref="K48:L48"/>
    <mergeCell ref="M48:N48"/>
    <mergeCell ref="O48:P48"/>
    <mergeCell ref="G15:H15"/>
    <mergeCell ref="O15:P15"/>
    <mergeCell ref="G17:H17"/>
    <mergeCell ref="I17:J17"/>
    <mergeCell ref="K17:L17"/>
    <mergeCell ref="M17:N17"/>
    <mergeCell ref="O17:P17"/>
    <mergeCell ref="M15:N15"/>
    <mergeCell ref="K15:L15"/>
    <mergeCell ref="G16:H16"/>
    <mergeCell ref="K18:L18"/>
    <mergeCell ref="M18:N18"/>
    <mergeCell ref="O18:P18"/>
    <mergeCell ref="G19:H19"/>
    <mergeCell ref="I19:J19"/>
    <mergeCell ref="K19:L19"/>
    <mergeCell ref="M19:N19"/>
    <mergeCell ref="O19:P19"/>
    <mergeCell ref="M20:N20"/>
    <mergeCell ref="O20:P20"/>
    <mergeCell ref="G21:H21"/>
    <mergeCell ref="I21:J21"/>
    <mergeCell ref="K21:L21"/>
    <mergeCell ref="M21:N21"/>
    <mergeCell ref="O21:P21"/>
    <mergeCell ref="I20:J20"/>
    <mergeCell ref="K20:L20"/>
    <mergeCell ref="K22:L22"/>
    <mergeCell ref="M22:N22"/>
    <mergeCell ref="O22:P22"/>
    <mergeCell ref="G23:H23"/>
    <mergeCell ref="I23:J23"/>
    <mergeCell ref="K23:L23"/>
    <mergeCell ref="M23:N23"/>
    <mergeCell ref="O23:P23"/>
    <mergeCell ref="K26:L26"/>
    <mergeCell ref="M26:N26"/>
    <mergeCell ref="O26:P26"/>
    <mergeCell ref="G27:H27"/>
    <mergeCell ref="I27:J27"/>
    <mergeCell ref="K27:L27"/>
    <mergeCell ref="M27:N27"/>
    <mergeCell ref="O27:P27"/>
    <mergeCell ref="G28:H28"/>
    <mergeCell ref="I28:J28"/>
    <mergeCell ref="K28:L28"/>
    <mergeCell ref="M28:N28"/>
    <mergeCell ref="O28:P28"/>
    <mergeCell ref="G29:H29"/>
    <mergeCell ref="I29:J29"/>
    <mergeCell ref="K29:L29"/>
    <mergeCell ref="M29:N29"/>
    <mergeCell ref="O29:P29"/>
    <mergeCell ref="K32:L32"/>
    <mergeCell ref="M32:N32"/>
    <mergeCell ref="O32:P32"/>
    <mergeCell ref="G33:H33"/>
    <mergeCell ref="I33:J33"/>
    <mergeCell ref="K33:L33"/>
    <mergeCell ref="M33:N33"/>
    <mergeCell ref="O33:P33"/>
    <mergeCell ref="G34:H34"/>
    <mergeCell ref="I34:J34"/>
    <mergeCell ref="K34:L34"/>
    <mergeCell ref="M34:N34"/>
    <mergeCell ref="O34:P34"/>
    <mergeCell ref="G35:H35"/>
    <mergeCell ref="I35:J35"/>
    <mergeCell ref="K35:L35"/>
    <mergeCell ref="M35:N35"/>
    <mergeCell ref="O35:P35"/>
    <mergeCell ref="K38:L38"/>
    <mergeCell ref="M38:N38"/>
    <mergeCell ref="O38:P38"/>
    <mergeCell ref="G39:H39"/>
    <mergeCell ref="I39:J39"/>
    <mergeCell ref="K39:L39"/>
    <mergeCell ref="M39:N39"/>
    <mergeCell ref="O39:P39"/>
    <mergeCell ref="G40:H40"/>
    <mergeCell ref="I40:J40"/>
    <mergeCell ref="K40:L40"/>
    <mergeCell ref="M40:N40"/>
    <mergeCell ref="O40:P40"/>
    <mergeCell ref="G41:H41"/>
    <mergeCell ref="I41:J41"/>
    <mergeCell ref="K41:L41"/>
    <mergeCell ref="M41:N41"/>
    <mergeCell ref="O41:P41"/>
    <mergeCell ref="K44:L44"/>
    <mergeCell ref="M44:N44"/>
    <mergeCell ref="O44:P44"/>
    <mergeCell ref="G45:H45"/>
    <mergeCell ref="I45:J45"/>
    <mergeCell ref="K45:L45"/>
    <mergeCell ref="M45:N45"/>
    <mergeCell ref="O45:P45"/>
    <mergeCell ref="G46:H46"/>
    <mergeCell ref="I46:J46"/>
    <mergeCell ref="K46:L46"/>
    <mergeCell ref="M46:N46"/>
    <mergeCell ref="O46:P46"/>
    <mergeCell ref="G47:H47"/>
    <mergeCell ref="I47:J47"/>
    <mergeCell ref="K47:L47"/>
    <mergeCell ref="M47:N47"/>
    <mergeCell ref="O47:P47"/>
    <mergeCell ref="K50:L50"/>
    <mergeCell ref="M50:N50"/>
    <mergeCell ref="O50:P50"/>
    <mergeCell ref="G51:H51"/>
    <mergeCell ref="I51:J51"/>
    <mergeCell ref="K51:L51"/>
    <mergeCell ref="M51:N51"/>
    <mergeCell ref="O51:P51"/>
    <mergeCell ref="G52:H52"/>
    <mergeCell ref="I52:J52"/>
    <mergeCell ref="K52:L52"/>
    <mergeCell ref="M52:N52"/>
    <mergeCell ref="O52:P52"/>
    <mergeCell ref="G53:H53"/>
    <mergeCell ref="I53:J53"/>
    <mergeCell ref="K53:L53"/>
    <mergeCell ref="M53:N53"/>
    <mergeCell ref="O53:P53"/>
    <mergeCell ref="O54:P54"/>
    <mergeCell ref="G55:H55"/>
    <mergeCell ref="I55:J55"/>
    <mergeCell ref="K55:L55"/>
    <mergeCell ref="M55:N55"/>
    <mergeCell ref="O55:P55"/>
    <mergeCell ref="G56:H56"/>
    <mergeCell ref="I56:J56"/>
    <mergeCell ref="K56:L56"/>
    <mergeCell ref="M56:N56"/>
    <mergeCell ref="O56:P56"/>
    <mergeCell ref="G14:AB14"/>
    <mergeCell ref="G54:H54"/>
    <mergeCell ref="I54:J54"/>
    <mergeCell ref="K54:L54"/>
    <mergeCell ref="M54:N54"/>
    <mergeCell ref="Q15:R15"/>
    <mergeCell ref="S15:T15"/>
    <mergeCell ref="U15:V15"/>
    <mergeCell ref="W15:X15"/>
    <mergeCell ref="Y15:Z15"/>
    <mergeCell ref="AA15:AB15"/>
    <mergeCell ref="Q17:R17"/>
    <mergeCell ref="S17:T17"/>
    <mergeCell ref="U17:V17"/>
    <mergeCell ref="W17:X17"/>
    <mergeCell ref="Y17:Z17"/>
    <mergeCell ref="AA17:AB17"/>
    <mergeCell ref="Q18:R18"/>
    <mergeCell ref="S18:T18"/>
    <mergeCell ref="U18:V18"/>
    <mergeCell ref="W18:X18"/>
    <mergeCell ref="Y18:Z18"/>
    <mergeCell ref="AA18:AB18"/>
    <mergeCell ref="Q19:R19"/>
    <mergeCell ref="S19:T19"/>
    <mergeCell ref="U19:V19"/>
    <mergeCell ref="W19:X19"/>
    <mergeCell ref="Y19:Z19"/>
    <mergeCell ref="AA19:AB19"/>
    <mergeCell ref="Q20:R20"/>
    <mergeCell ref="S20:T20"/>
    <mergeCell ref="U20:V20"/>
    <mergeCell ref="W20:X20"/>
    <mergeCell ref="Y20:Z20"/>
    <mergeCell ref="AA20:AB20"/>
    <mergeCell ref="Q21:R21"/>
    <mergeCell ref="S21:T21"/>
    <mergeCell ref="U21:V21"/>
    <mergeCell ref="W21:X21"/>
    <mergeCell ref="Y21:Z21"/>
    <mergeCell ref="AA21:AB21"/>
    <mergeCell ref="Q22:R22"/>
    <mergeCell ref="S22:T22"/>
    <mergeCell ref="U22:V22"/>
    <mergeCell ref="W22:X22"/>
    <mergeCell ref="Y22:Z22"/>
    <mergeCell ref="AA22:AB22"/>
    <mergeCell ref="Q23:R23"/>
    <mergeCell ref="S23:T23"/>
    <mergeCell ref="U23:V23"/>
    <mergeCell ref="W23:X23"/>
    <mergeCell ref="Y23:Z23"/>
    <mergeCell ref="AA23:AB23"/>
    <mergeCell ref="Q24:R24"/>
    <mergeCell ref="S24:T24"/>
    <mergeCell ref="U24:V24"/>
    <mergeCell ref="W24:X24"/>
    <mergeCell ref="Y24:Z24"/>
    <mergeCell ref="AA24:AB24"/>
    <mergeCell ref="Q25:R25"/>
    <mergeCell ref="S25:T25"/>
    <mergeCell ref="U25:V25"/>
    <mergeCell ref="W25:X25"/>
    <mergeCell ref="Y25:Z25"/>
    <mergeCell ref="AA25:AB25"/>
    <mergeCell ref="Q26:R26"/>
    <mergeCell ref="S26:T26"/>
    <mergeCell ref="U26:V26"/>
    <mergeCell ref="W26:X26"/>
    <mergeCell ref="Y26:Z26"/>
    <mergeCell ref="AA26:AB26"/>
    <mergeCell ref="Q27:R27"/>
    <mergeCell ref="S27:T27"/>
    <mergeCell ref="U27:V27"/>
    <mergeCell ref="W27:X27"/>
    <mergeCell ref="Y27:Z27"/>
    <mergeCell ref="AA27:AB27"/>
    <mergeCell ref="Q28:R28"/>
    <mergeCell ref="S28:T28"/>
    <mergeCell ref="U28:V28"/>
    <mergeCell ref="W28:X28"/>
    <mergeCell ref="Y28:Z28"/>
    <mergeCell ref="AA28:AB28"/>
    <mergeCell ref="Q29:R29"/>
    <mergeCell ref="S29:T29"/>
    <mergeCell ref="U29:V29"/>
    <mergeCell ref="W29:X29"/>
    <mergeCell ref="Y29:Z29"/>
    <mergeCell ref="AA29:AB29"/>
    <mergeCell ref="Q30:R30"/>
    <mergeCell ref="S30:T30"/>
    <mergeCell ref="U30:V30"/>
    <mergeCell ref="W30:X30"/>
    <mergeCell ref="Y30:Z30"/>
    <mergeCell ref="AA30:AB30"/>
    <mergeCell ref="Q31:R31"/>
    <mergeCell ref="S31:T31"/>
    <mergeCell ref="U31:V31"/>
    <mergeCell ref="W31:X31"/>
    <mergeCell ref="Y31:Z31"/>
    <mergeCell ref="AA31:AB31"/>
    <mergeCell ref="Q32:R32"/>
    <mergeCell ref="S32:T32"/>
    <mergeCell ref="U32:V32"/>
    <mergeCell ref="W32:X32"/>
    <mergeCell ref="Y32:Z32"/>
    <mergeCell ref="AA32:AB32"/>
    <mergeCell ref="Q33:R33"/>
    <mergeCell ref="S33:T33"/>
    <mergeCell ref="U33:V33"/>
    <mergeCell ref="W33:X33"/>
    <mergeCell ref="Y33:Z33"/>
    <mergeCell ref="AA33:AB33"/>
    <mergeCell ref="Q34:R34"/>
    <mergeCell ref="S34:T34"/>
    <mergeCell ref="U34:V34"/>
    <mergeCell ref="W34:X34"/>
    <mergeCell ref="Y34:Z34"/>
    <mergeCell ref="AA34:AB34"/>
    <mergeCell ref="Q35:R35"/>
    <mergeCell ref="S35:T35"/>
    <mergeCell ref="U35:V35"/>
    <mergeCell ref="W35:X35"/>
    <mergeCell ref="Y35:Z35"/>
    <mergeCell ref="AA35:AB35"/>
    <mergeCell ref="Q36:R36"/>
    <mergeCell ref="S36:T36"/>
    <mergeCell ref="U36:V36"/>
    <mergeCell ref="W36:X36"/>
    <mergeCell ref="Y36:Z36"/>
    <mergeCell ref="AA36:AB36"/>
    <mergeCell ref="Q37:R37"/>
    <mergeCell ref="S37:T37"/>
    <mergeCell ref="U37:V37"/>
    <mergeCell ref="W37:X37"/>
    <mergeCell ref="Y37:Z37"/>
    <mergeCell ref="AA37:AB37"/>
    <mergeCell ref="Q38:R38"/>
    <mergeCell ref="S38:T38"/>
    <mergeCell ref="U38:V38"/>
    <mergeCell ref="W38:X38"/>
    <mergeCell ref="Y38:Z38"/>
    <mergeCell ref="AA38:AB38"/>
    <mergeCell ref="Q39:R39"/>
    <mergeCell ref="S39:T39"/>
    <mergeCell ref="U39:V39"/>
    <mergeCell ref="W39:X39"/>
    <mergeCell ref="Y39:Z39"/>
    <mergeCell ref="AA39:AB39"/>
    <mergeCell ref="Q40:R40"/>
    <mergeCell ref="S40:T40"/>
    <mergeCell ref="U40:V40"/>
    <mergeCell ref="W40:X40"/>
    <mergeCell ref="Y40:Z40"/>
    <mergeCell ref="AA40:AB40"/>
    <mergeCell ref="Q41:R41"/>
    <mergeCell ref="S41:T41"/>
    <mergeCell ref="U41:V41"/>
    <mergeCell ref="W41:X41"/>
    <mergeCell ref="Y41:Z41"/>
    <mergeCell ref="AA41:AB41"/>
    <mergeCell ref="Q42:R42"/>
    <mergeCell ref="S42:T42"/>
    <mergeCell ref="U42:V42"/>
    <mergeCell ref="W42:X42"/>
    <mergeCell ref="Y42:Z42"/>
    <mergeCell ref="AA42:AB42"/>
    <mergeCell ref="Q43:R43"/>
    <mergeCell ref="S43:T43"/>
    <mergeCell ref="U43:V43"/>
    <mergeCell ref="W43:X43"/>
    <mergeCell ref="Y43:Z43"/>
    <mergeCell ref="AA43:AB43"/>
    <mergeCell ref="Q44:R44"/>
    <mergeCell ref="S44:T44"/>
    <mergeCell ref="U44:V44"/>
    <mergeCell ref="W44:X44"/>
    <mergeCell ref="Y44:Z44"/>
    <mergeCell ref="AA44:AB44"/>
    <mergeCell ref="Q45:R45"/>
    <mergeCell ref="S45:T45"/>
    <mergeCell ref="U45:V45"/>
    <mergeCell ref="W45:X45"/>
    <mergeCell ref="Y45:Z45"/>
    <mergeCell ref="AA45:AB45"/>
    <mergeCell ref="Q46:R46"/>
    <mergeCell ref="S46:T46"/>
    <mergeCell ref="U46:V46"/>
    <mergeCell ref="W46:X46"/>
    <mergeCell ref="Y46:Z46"/>
    <mergeCell ref="AA46:AB46"/>
    <mergeCell ref="Q47:R47"/>
    <mergeCell ref="S47:T47"/>
    <mergeCell ref="U47:V47"/>
    <mergeCell ref="W47:X47"/>
    <mergeCell ref="Y47:Z47"/>
    <mergeCell ref="AA47:AB47"/>
    <mergeCell ref="Q48:R48"/>
    <mergeCell ref="S48:T48"/>
    <mergeCell ref="U48:V48"/>
    <mergeCell ref="W48:X48"/>
    <mergeCell ref="Y48:Z48"/>
    <mergeCell ref="AA48:AB48"/>
    <mergeCell ref="Q49:R49"/>
    <mergeCell ref="S49:T49"/>
    <mergeCell ref="U49:V49"/>
    <mergeCell ref="W49:X49"/>
    <mergeCell ref="Y49:Z49"/>
    <mergeCell ref="AA49:AB49"/>
    <mergeCell ref="Q50:R50"/>
    <mergeCell ref="S50:T50"/>
    <mergeCell ref="U50:V50"/>
    <mergeCell ref="W50:X50"/>
    <mergeCell ref="Y50:Z50"/>
    <mergeCell ref="AA50:AB50"/>
    <mergeCell ref="Q51:R51"/>
    <mergeCell ref="S51:T51"/>
    <mergeCell ref="U51:V51"/>
    <mergeCell ref="W51:X51"/>
    <mergeCell ref="Y51:Z51"/>
    <mergeCell ref="AA51:AB51"/>
    <mergeCell ref="Q52:R52"/>
    <mergeCell ref="S52:T52"/>
    <mergeCell ref="U52:V52"/>
    <mergeCell ref="W52:X52"/>
    <mergeCell ref="Y52:Z52"/>
    <mergeCell ref="AA52:AB52"/>
    <mergeCell ref="Q53:R53"/>
    <mergeCell ref="S53:T53"/>
    <mergeCell ref="U53:V53"/>
    <mergeCell ref="W53:X53"/>
    <mergeCell ref="Y53:Z53"/>
    <mergeCell ref="AA53:AB53"/>
    <mergeCell ref="Q54:R54"/>
    <mergeCell ref="S54:T54"/>
    <mergeCell ref="U54:V54"/>
    <mergeCell ref="W54:X54"/>
    <mergeCell ref="Y54:Z54"/>
    <mergeCell ref="AA54:AB54"/>
    <mergeCell ref="Q55:R55"/>
    <mergeCell ref="S55:T55"/>
    <mergeCell ref="U55:V55"/>
    <mergeCell ref="W55:X55"/>
    <mergeCell ref="Y55:Z55"/>
    <mergeCell ref="AA55:AB55"/>
    <mergeCell ref="Q56:R56"/>
    <mergeCell ref="S56:T56"/>
    <mergeCell ref="U56:V56"/>
    <mergeCell ref="W56:X56"/>
    <mergeCell ref="Y56:Z56"/>
    <mergeCell ref="AA56:AB56"/>
  </mergeCells>
  <hyperlinks>
    <hyperlink ref="A17" r:id="rId1" display="The CUSC"/>
    <hyperlink ref="A19:D19" r:id="rId2" display="National Grid Charging Statements"/>
    <hyperlink ref="A21:D21" r:id="rId3" display="Problems using this tool?"/>
  </hyperlinks>
  <printOptions/>
  <pageMargins left="0.7" right="0.7" top="0.75" bottom="0.75" header="0.3" footer="0.3"/>
  <pageSetup horizontalDpi="600" verticalDpi="600" orientation="portrait" paperSize="9" r:id="rId6"/>
  <legacyDrawing r:id="rId5"/>
</worksheet>
</file>

<file path=xl/worksheets/sheet5.xml><?xml version="1.0" encoding="utf-8"?>
<worksheet xmlns="http://schemas.openxmlformats.org/spreadsheetml/2006/main" xmlns:r="http://schemas.openxmlformats.org/officeDocument/2006/relationships">
  <sheetPr codeName="Sheet2">
    <tabColor theme="6" tint="-0.24997000396251678"/>
    <pageSetUpPr fitToPage="1"/>
  </sheetPr>
  <dimension ref="A1:L47"/>
  <sheetViews>
    <sheetView showGridLines="0" zoomScale="95" zoomScaleNormal="95" workbookViewId="0" topLeftCell="A1">
      <selection activeCell="I10" sqref="I10"/>
    </sheetView>
  </sheetViews>
  <sheetFormatPr defaultColWidth="9.140625" defaultRowHeight="12.75"/>
  <cols>
    <col min="1" max="1" width="6.00390625" style="66" customWidth="1"/>
    <col min="2" max="2" width="9.140625" style="66" customWidth="1"/>
    <col min="3" max="3" width="23.8515625" style="66" customWidth="1"/>
    <col min="4" max="4" width="14.00390625" style="66" customWidth="1"/>
    <col min="5" max="5" width="11.28125" style="67" customWidth="1"/>
    <col min="6" max="6" width="12.421875" style="67" customWidth="1"/>
    <col min="7" max="7" width="29.421875" style="66" customWidth="1"/>
    <col min="8" max="8" width="13.421875" style="66" customWidth="1"/>
    <col min="9" max="9" width="14.7109375" style="66" customWidth="1"/>
    <col min="10" max="10" width="10.8515625" style="66" customWidth="1"/>
    <col min="11" max="11" width="49.7109375" style="66" bestFit="1" customWidth="1"/>
    <col min="12" max="16384" width="9.140625" style="66" customWidth="1"/>
  </cols>
  <sheetData>
    <row r="1" spans="1:10" ht="19.5" customHeight="1">
      <c r="A1" s="111"/>
      <c r="B1" s="293" t="s">
        <v>89</v>
      </c>
      <c r="C1" s="293"/>
      <c r="D1" s="293"/>
      <c r="E1" s="293"/>
      <c r="F1" s="293"/>
      <c r="G1" s="293"/>
      <c r="H1" s="293"/>
      <c r="I1" s="293"/>
      <c r="J1" s="293"/>
    </row>
    <row r="2" spans="1:10" ht="9.75" customHeight="1">
      <c r="A2" s="111"/>
      <c r="B2" s="112"/>
      <c r="C2" s="112"/>
      <c r="D2" s="112"/>
      <c r="E2" s="112"/>
      <c r="F2" s="112"/>
      <c r="G2" s="112"/>
      <c r="H2" s="112"/>
      <c r="I2" s="112"/>
      <c r="J2" s="112"/>
    </row>
    <row r="3" spans="1:10" ht="19.5" customHeight="1">
      <c r="A3" s="111"/>
      <c r="B3" s="293" t="s">
        <v>88</v>
      </c>
      <c r="C3" s="293"/>
      <c r="D3" s="293"/>
      <c r="E3" s="293"/>
      <c r="F3" s="293"/>
      <c r="G3" s="293"/>
      <c r="H3" s="293"/>
      <c r="I3" s="293"/>
      <c r="J3" s="293"/>
    </row>
    <row r="4" spans="1:10" ht="15.75">
      <c r="A4" s="113"/>
      <c r="B4" s="113"/>
      <c r="C4" s="113"/>
      <c r="D4" s="113"/>
      <c r="E4" s="113"/>
      <c r="F4" s="113"/>
      <c r="G4" s="114"/>
      <c r="H4" s="114"/>
      <c r="I4" s="114"/>
      <c r="J4" s="115"/>
    </row>
    <row r="5" spans="1:12" ht="48.75" customHeight="1">
      <c r="A5" s="112"/>
      <c r="B5" s="294" t="s">
        <v>87</v>
      </c>
      <c r="C5" s="295"/>
      <c r="D5" s="295"/>
      <c r="E5" s="295"/>
      <c r="F5" s="296"/>
      <c r="G5" s="297"/>
      <c r="H5" s="297"/>
      <c r="I5" s="297"/>
      <c r="J5" s="297"/>
      <c r="K5" s="79"/>
      <c r="L5" s="79"/>
    </row>
    <row r="6" spans="1:10" ht="12.75">
      <c r="A6" s="111"/>
      <c r="B6" s="111"/>
      <c r="C6" s="111"/>
      <c r="D6" s="111"/>
      <c r="E6" s="116"/>
      <c r="F6" s="116"/>
      <c r="G6" s="115"/>
      <c r="H6" s="115"/>
      <c r="I6" s="115"/>
      <c r="J6" s="117"/>
    </row>
    <row r="7" spans="1:10" ht="12.75">
      <c r="A7" s="111"/>
      <c r="B7" s="291" t="s">
        <v>86</v>
      </c>
      <c r="C7" s="292"/>
      <c r="D7" s="78"/>
      <c r="E7" s="116"/>
      <c r="F7" s="116"/>
      <c r="G7" s="115"/>
      <c r="H7" s="115"/>
      <c r="I7" s="117"/>
      <c r="J7" s="117"/>
    </row>
    <row r="8" spans="1:10" ht="12.75">
      <c r="A8" s="111"/>
      <c r="B8" s="291" t="s">
        <v>85</v>
      </c>
      <c r="C8" s="292"/>
      <c r="D8" s="78"/>
      <c r="E8" s="116"/>
      <c r="F8" s="116"/>
      <c r="G8" s="115"/>
      <c r="H8" s="115"/>
      <c r="I8" s="77"/>
      <c r="J8" s="117"/>
    </row>
    <row r="9" spans="1:10" ht="12.75" hidden="1">
      <c r="A9" s="111"/>
      <c r="B9" s="118" t="s">
        <v>76</v>
      </c>
      <c r="C9" s="118" t="s">
        <v>84</v>
      </c>
      <c r="D9" s="76"/>
      <c r="E9" s="116"/>
      <c r="F9" s="116"/>
      <c r="G9" s="115"/>
      <c r="H9" s="115"/>
      <c r="I9" s="115"/>
      <c r="J9" s="117"/>
    </row>
    <row r="10" spans="1:10" ht="12.75">
      <c r="A10" s="111"/>
      <c r="B10" s="291" t="s">
        <v>76</v>
      </c>
      <c r="C10" s="292"/>
      <c r="D10" s="76">
        <f>Base</f>
        <v>0</v>
      </c>
      <c r="E10" s="116"/>
      <c r="F10" s="116"/>
      <c r="G10" s="115"/>
      <c r="H10" s="115"/>
      <c r="I10" s="117"/>
      <c r="J10" s="117"/>
    </row>
    <row r="11" spans="1:10" ht="12.75" hidden="1">
      <c r="A11" s="111"/>
      <c r="B11" s="118" t="s">
        <v>83</v>
      </c>
      <c r="C11" s="118" t="s">
        <v>84</v>
      </c>
      <c r="D11" s="75"/>
      <c r="E11" s="116"/>
      <c r="F11" s="116"/>
      <c r="G11" s="115"/>
      <c r="H11" s="115"/>
      <c r="I11" s="115"/>
      <c r="J11" s="117"/>
    </row>
    <row r="12" spans="1:10" ht="12.75">
      <c r="A12" s="111"/>
      <c r="B12" s="291" t="s">
        <v>83</v>
      </c>
      <c r="C12" s="292"/>
      <c r="D12" s="75">
        <f>Rate</f>
        <v>0</v>
      </c>
      <c r="E12" s="116"/>
      <c r="F12" s="116"/>
      <c r="G12" s="115"/>
      <c r="H12" s="115"/>
      <c r="I12" s="115"/>
      <c r="J12" s="117"/>
    </row>
    <row r="13" spans="1:10" ht="12.75">
      <c r="A13" s="111"/>
      <c r="B13" s="119" t="s">
        <v>82</v>
      </c>
      <c r="C13" s="73"/>
      <c r="D13" s="72">
        <f>onshorefee</f>
        <v>0</v>
      </c>
      <c r="E13" s="116"/>
      <c r="F13" s="116"/>
      <c r="G13" s="115"/>
      <c r="H13" s="115"/>
      <c r="I13" s="115"/>
      <c r="J13" s="117"/>
    </row>
    <row r="14" spans="1:10" ht="12.75" hidden="1">
      <c r="A14" s="111"/>
      <c r="B14" s="120"/>
      <c r="C14" s="121">
        <f>TypeFee</f>
        <v>0</v>
      </c>
      <c r="D14" s="122"/>
      <c r="E14" s="116"/>
      <c r="F14" s="116"/>
      <c r="G14" s="115"/>
      <c r="H14" s="115"/>
      <c r="I14" s="115"/>
      <c r="J14" s="117"/>
    </row>
    <row r="15" spans="1:10" ht="9.75" customHeight="1" hidden="1">
      <c r="A15" s="111"/>
      <c r="B15" s="111"/>
      <c r="C15" s="111"/>
      <c r="D15" s="111">
        <f>Base+(MW*Rate)</f>
        <v>0</v>
      </c>
      <c r="E15" s="116"/>
      <c r="F15" s="116"/>
      <c r="G15" s="115"/>
      <c r="H15" s="115"/>
      <c r="I15" s="115"/>
      <c r="J15" s="117"/>
    </row>
    <row r="16" spans="1:10" ht="12.75" customHeight="1">
      <c r="A16" s="111"/>
      <c r="B16" s="111"/>
      <c r="C16" s="111"/>
      <c r="D16" s="111"/>
      <c r="E16" s="302"/>
      <c r="F16" s="116"/>
      <c r="G16" s="115"/>
      <c r="H16" s="115"/>
      <c r="I16" s="115"/>
      <c r="J16" s="117"/>
    </row>
    <row r="17" spans="1:10" ht="12.75" customHeight="1">
      <c r="A17" s="111"/>
      <c r="B17" s="111"/>
      <c r="C17" s="111"/>
      <c r="D17" s="123">
        <f>D15*Fee</f>
        <v>0</v>
      </c>
      <c r="E17" s="302"/>
      <c r="F17" s="116"/>
      <c r="G17" s="115"/>
      <c r="H17" s="115"/>
      <c r="I17" s="77"/>
      <c r="J17" s="117"/>
    </row>
    <row r="18" spans="1:10" ht="12.75" customHeight="1">
      <c r="A18" s="111"/>
      <c r="B18" s="124" t="s">
        <v>81</v>
      </c>
      <c r="C18" s="125"/>
      <c r="D18" s="126">
        <f>IF(D17&gt;400000,400000,D17)</f>
        <v>0</v>
      </c>
      <c r="E18" s="116"/>
      <c r="F18" s="304"/>
      <c r="G18" s="115"/>
      <c r="H18" s="115"/>
      <c r="I18" s="77"/>
      <c r="J18" s="117"/>
    </row>
    <row r="19" spans="1:10" ht="12.75">
      <c r="A19" s="111"/>
      <c r="B19" s="124" t="s">
        <v>80</v>
      </c>
      <c r="C19" s="125"/>
      <c r="D19" s="126">
        <f>D18*0.2</f>
        <v>0</v>
      </c>
      <c r="E19" s="116"/>
      <c r="F19" s="304"/>
      <c r="G19" s="115"/>
      <c r="H19" s="115"/>
      <c r="I19" s="77"/>
      <c r="J19" s="115"/>
    </row>
    <row r="20" spans="1:10" ht="12.75">
      <c r="A20" s="111"/>
      <c r="B20" s="124" t="s">
        <v>79</v>
      </c>
      <c r="C20" s="125"/>
      <c r="D20" s="126">
        <f>D18+D19</f>
        <v>0</v>
      </c>
      <c r="E20" s="116"/>
      <c r="F20" s="304"/>
      <c r="G20" s="115"/>
      <c r="H20" s="115"/>
      <c r="I20" s="77"/>
      <c r="J20" s="115"/>
    </row>
    <row r="21" spans="1:10" ht="12.75">
      <c r="A21" s="111"/>
      <c r="B21" s="111"/>
      <c r="C21" s="111"/>
      <c r="D21" s="111"/>
      <c r="E21" s="116"/>
      <c r="F21" s="116"/>
      <c r="G21" s="115"/>
      <c r="H21" s="115"/>
      <c r="I21" s="115"/>
      <c r="J21" s="115"/>
    </row>
    <row r="22" spans="1:10" ht="12.75">
      <c r="A22" s="111"/>
      <c r="B22" s="111"/>
      <c r="C22" s="111"/>
      <c r="D22" s="111"/>
      <c r="E22" s="116"/>
      <c r="F22" s="116"/>
      <c r="G22" s="111"/>
      <c r="H22" s="298" t="s">
        <v>78</v>
      </c>
      <c r="I22" s="298"/>
      <c r="J22" s="298"/>
    </row>
    <row r="23" spans="1:10" ht="13.5" thickBot="1">
      <c r="A23" s="111"/>
      <c r="B23" s="111"/>
      <c r="C23" s="298" t="s">
        <v>77</v>
      </c>
      <c r="D23" s="298"/>
      <c r="E23" s="298"/>
      <c r="F23" s="116"/>
      <c r="G23" s="111"/>
      <c r="H23" s="116"/>
      <c r="I23" s="116" t="s">
        <v>76</v>
      </c>
      <c r="J23" s="116" t="s">
        <v>75</v>
      </c>
    </row>
    <row r="24" spans="1:10" ht="12.75">
      <c r="A24" s="111"/>
      <c r="B24" s="111"/>
      <c r="C24" s="111"/>
      <c r="D24" s="111"/>
      <c r="E24" s="111"/>
      <c r="F24" s="116"/>
      <c r="G24" s="300" t="s">
        <v>74</v>
      </c>
      <c r="H24" s="127" t="s">
        <v>66</v>
      </c>
      <c r="I24" s="128">
        <v>35000</v>
      </c>
      <c r="J24" s="127">
        <v>260</v>
      </c>
    </row>
    <row r="25" spans="1:10" ht="12.75">
      <c r="A25" s="111"/>
      <c r="B25" s="111"/>
      <c r="C25" s="129" t="s">
        <v>73</v>
      </c>
      <c r="D25" s="129"/>
      <c r="E25" s="130">
        <v>1</v>
      </c>
      <c r="F25" s="116"/>
      <c r="G25" s="301"/>
      <c r="H25" s="131" t="s">
        <v>65</v>
      </c>
      <c r="I25" s="132">
        <v>55000</v>
      </c>
      <c r="J25" s="131">
        <v>125</v>
      </c>
    </row>
    <row r="26" spans="1:10" ht="13.5" thickBot="1">
      <c r="A26" s="111"/>
      <c r="B26" s="111"/>
      <c r="C26" s="129" t="s">
        <v>72</v>
      </c>
      <c r="D26" s="129"/>
      <c r="E26" s="130">
        <v>0.75</v>
      </c>
      <c r="F26" s="116"/>
      <c r="G26" s="303"/>
      <c r="H26" s="133" t="s">
        <v>64</v>
      </c>
      <c r="I26" s="134">
        <v>160000</v>
      </c>
      <c r="J26" s="133">
        <v>55</v>
      </c>
    </row>
    <row r="27" spans="1:10" ht="12.75">
      <c r="A27" s="111"/>
      <c r="B27" s="111"/>
      <c r="C27" s="129" t="s">
        <v>71</v>
      </c>
      <c r="D27" s="129"/>
      <c r="E27" s="130">
        <v>1.5</v>
      </c>
      <c r="F27" s="116"/>
      <c r="G27" s="300" t="s">
        <v>70</v>
      </c>
      <c r="H27" s="127" t="s">
        <v>66</v>
      </c>
      <c r="I27" s="128">
        <v>25000</v>
      </c>
      <c r="J27" s="127">
        <v>180</v>
      </c>
    </row>
    <row r="28" spans="1:10" ht="12.75">
      <c r="A28" s="111"/>
      <c r="B28" s="111"/>
      <c r="C28" s="129" t="s">
        <v>69</v>
      </c>
      <c r="D28" s="129"/>
      <c r="E28" s="130">
        <v>0.5</v>
      </c>
      <c r="F28" s="116"/>
      <c r="G28" s="301"/>
      <c r="H28" s="131" t="s">
        <v>65</v>
      </c>
      <c r="I28" s="132">
        <v>40000</v>
      </c>
      <c r="J28" s="131">
        <v>90</v>
      </c>
    </row>
    <row r="29" spans="1:10" ht="13.5" thickBot="1">
      <c r="A29" s="111"/>
      <c r="B29" s="111"/>
      <c r="C29" s="129" t="s">
        <v>68</v>
      </c>
      <c r="D29" s="129"/>
      <c r="E29" s="130">
        <v>0.4</v>
      </c>
      <c r="F29" s="116"/>
      <c r="G29" s="303"/>
      <c r="H29" s="133" t="s">
        <v>64</v>
      </c>
      <c r="I29" s="134">
        <v>120000</v>
      </c>
      <c r="J29" s="133">
        <v>35</v>
      </c>
    </row>
    <row r="30" spans="1:10" ht="12.75">
      <c r="A30" s="111"/>
      <c r="B30" s="111"/>
      <c r="C30" s="111"/>
      <c r="D30" s="111"/>
      <c r="E30" s="116"/>
      <c r="F30" s="116"/>
      <c r="G30" s="300" t="s">
        <v>67</v>
      </c>
      <c r="H30" s="127" t="s">
        <v>66</v>
      </c>
      <c r="I30" s="128">
        <v>15000</v>
      </c>
      <c r="J30" s="127">
        <v>100</v>
      </c>
    </row>
    <row r="31" spans="1:10" ht="12.75">
      <c r="A31" s="111"/>
      <c r="B31" s="111"/>
      <c r="C31" s="111"/>
      <c r="D31" s="111"/>
      <c r="E31" s="116"/>
      <c r="F31" s="116"/>
      <c r="G31" s="301"/>
      <c r="H31" s="131" t="s">
        <v>65</v>
      </c>
      <c r="I31" s="132">
        <v>25000</v>
      </c>
      <c r="J31" s="131">
        <v>55</v>
      </c>
    </row>
    <row r="32" spans="1:10" ht="12.75">
      <c r="A32" s="111"/>
      <c r="B32" s="111"/>
      <c r="C32" s="111"/>
      <c r="D32" s="111"/>
      <c r="E32" s="116"/>
      <c r="F32" s="116"/>
      <c r="G32" s="301"/>
      <c r="H32" s="131" t="s">
        <v>64</v>
      </c>
      <c r="I32" s="132">
        <v>80000</v>
      </c>
      <c r="J32" s="131">
        <v>15</v>
      </c>
    </row>
    <row r="33" spans="1:10" ht="12.75">
      <c r="A33" s="111"/>
      <c r="B33" s="111"/>
      <c r="C33" s="111"/>
      <c r="D33" s="111"/>
      <c r="E33" s="116"/>
      <c r="F33" s="116"/>
      <c r="G33" s="111"/>
      <c r="H33" s="111"/>
      <c r="I33" s="111"/>
      <c r="J33" s="111"/>
    </row>
    <row r="34" spans="1:10" ht="12.75">
      <c r="A34" s="111"/>
      <c r="B34" s="111"/>
      <c r="C34" s="111"/>
      <c r="D34" s="111"/>
      <c r="E34" s="116"/>
      <c r="F34" s="116"/>
      <c r="G34" s="111"/>
      <c r="H34" s="111"/>
      <c r="I34" s="111"/>
      <c r="J34" s="111"/>
    </row>
    <row r="35" spans="1:10" ht="12.75">
      <c r="A35" s="111"/>
      <c r="B35" s="111"/>
      <c r="C35" s="111"/>
      <c r="D35" s="111"/>
      <c r="E35" s="116"/>
      <c r="F35" s="116"/>
      <c r="G35" s="111"/>
      <c r="H35" s="111"/>
      <c r="I35" s="111"/>
      <c r="J35" s="111"/>
    </row>
    <row r="36" spans="1:10" ht="12.75">
      <c r="A36" s="111"/>
      <c r="B36" s="111"/>
      <c r="C36" s="111"/>
      <c r="D36" s="111"/>
      <c r="E36" s="116"/>
      <c r="F36" s="116"/>
      <c r="G36" s="111"/>
      <c r="H36" s="111"/>
      <c r="I36" s="111"/>
      <c r="J36" s="111"/>
    </row>
    <row r="37" spans="1:10" ht="12.75">
      <c r="A37" s="111"/>
      <c r="B37" s="111"/>
      <c r="C37" s="111"/>
      <c r="D37" s="111"/>
      <c r="E37" s="116"/>
      <c r="F37" s="116"/>
      <c r="G37" s="111"/>
      <c r="H37" s="111"/>
      <c r="I37" s="111"/>
      <c r="J37" s="111"/>
    </row>
    <row r="38" spans="1:10" ht="12.75">
      <c r="A38" s="111"/>
      <c r="B38" s="111"/>
      <c r="C38" s="111"/>
      <c r="D38" s="111"/>
      <c r="E38" s="116"/>
      <c r="F38" s="116"/>
      <c r="G38" s="111"/>
      <c r="H38" s="111"/>
      <c r="I38" s="111"/>
      <c r="J38" s="111"/>
    </row>
    <row r="39" spans="1:10" ht="12.75">
      <c r="A39" s="111"/>
      <c r="B39" s="111"/>
      <c r="C39" s="111" t="s">
        <v>63</v>
      </c>
      <c r="D39" s="111"/>
      <c r="E39" s="116"/>
      <c r="F39" s="116"/>
      <c r="G39" s="111"/>
      <c r="H39" s="111"/>
      <c r="I39" s="111"/>
      <c r="J39" s="111"/>
    </row>
    <row r="40" spans="1:10" ht="12.75">
      <c r="A40" s="111"/>
      <c r="B40" s="111"/>
      <c r="C40" s="299" t="s">
        <v>62</v>
      </c>
      <c r="D40" s="299"/>
      <c r="E40" s="299"/>
      <c r="F40" s="299"/>
      <c r="G40" s="299"/>
      <c r="H40" s="111"/>
      <c r="I40" s="111"/>
      <c r="J40" s="111"/>
    </row>
    <row r="41" spans="1:10" ht="12.75">
      <c r="A41" s="111"/>
      <c r="B41" s="111"/>
      <c r="C41" s="111"/>
      <c r="D41" s="111"/>
      <c r="E41" s="116"/>
      <c r="F41" s="116"/>
      <c r="G41" s="111"/>
      <c r="H41" s="111"/>
      <c r="I41" s="111"/>
      <c r="J41" s="111"/>
    </row>
    <row r="42" spans="1:10" ht="12.75">
      <c r="A42" s="111"/>
      <c r="B42" s="111"/>
      <c r="C42" s="111"/>
      <c r="D42" s="111"/>
      <c r="E42" s="116"/>
      <c r="F42" s="116"/>
      <c r="G42" s="111"/>
      <c r="H42" s="111"/>
      <c r="I42" s="111"/>
      <c r="J42" s="111"/>
    </row>
    <row r="43" spans="1:10" ht="12.75">
      <c r="A43" s="111"/>
      <c r="B43" s="111"/>
      <c r="C43" s="111"/>
      <c r="D43" s="111"/>
      <c r="E43" s="116"/>
      <c r="F43" s="116"/>
      <c r="G43" s="111"/>
      <c r="H43" s="111"/>
      <c r="I43" s="111"/>
      <c r="J43" s="111"/>
    </row>
    <row r="44" spans="1:10" ht="12.75">
      <c r="A44" s="111"/>
      <c r="B44" s="111"/>
      <c r="C44" s="111"/>
      <c r="D44" s="111"/>
      <c r="E44" s="116"/>
      <c r="F44" s="116"/>
      <c r="G44" s="111"/>
      <c r="H44" s="111"/>
      <c r="I44" s="111"/>
      <c r="J44" s="111"/>
    </row>
    <row r="45" spans="1:10" ht="12.75">
      <c r="A45" s="111"/>
      <c r="B45" s="111"/>
      <c r="C45" s="111"/>
      <c r="D45" s="111"/>
      <c r="E45" s="116"/>
      <c r="F45" s="116"/>
      <c r="G45" s="111"/>
      <c r="H45" s="111"/>
      <c r="I45" s="111"/>
      <c r="J45" s="111"/>
    </row>
    <row r="46" spans="1:10" ht="12.75">
      <c r="A46" s="111"/>
      <c r="B46" s="111"/>
      <c r="C46" s="111"/>
      <c r="D46" s="111"/>
      <c r="E46" s="116"/>
      <c r="F46" s="116"/>
      <c r="G46" s="111"/>
      <c r="H46" s="111"/>
      <c r="I46" s="111"/>
      <c r="J46" s="111"/>
    </row>
    <row r="47" spans="1:10" ht="12.75">
      <c r="A47" s="111"/>
      <c r="B47" s="111"/>
      <c r="C47" s="111"/>
      <c r="D47" s="111"/>
      <c r="E47" s="116"/>
      <c r="F47" s="116"/>
      <c r="G47" s="111"/>
      <c r="H47" s="111"/>
      <c r="I47" s="111"/>
      <c r="J47" s="111"/>
    </row>
  </sheetData>
  <sheetProtection/>
  <mergeCells count="16">
    <mergeCell ref="H22:J22"/>
    <mergeCell ref="C40:G40"/>
    <mergeCell ref="G30:G32"/>
    <mergeCell ref="C23:E23"/>
    <mergeCell ref="E16:E17"/>
    <mergeCell ref="G27:G29"/>
    <mergeCell ref="F18:F20"/>
    <mergeCell ref="G24:G26"/>
    <mergeCell ref="B12:C12"/>
    <mergeCell ref="B1:J1"/>
    <mergeCell ref="B5:F5"/>
    <mergeCell ref="G5:J5"/>
    <mergeCell ref="B7:C7"/>
    <mergeCell ref="B8:C8"/>
    <mergeCell ref="B10:C10"/>
    <mergeCell ref="B3:J3"/>
  </mergeCells>
  <conditionalFormatting sqref="I8 I18 D17:D18">
    <cfRule type="cellIs" priority="1" dxfId="21" operator="greaterThanOrEqual" stopIfTrue="1">
      <formula>400000</formula>
    </cfRule>
  </conditionalFormatting>
  <conditionalFormatting sqref="F18:F20">
    <cfRule type="cellIs" priority="2" dxfId="2" operator="equal" stopIfTrue="1">
      <formula>0</formula>
    </cfRule>
  </conditionalFormatting>
  <dataValidations count="4">
    <dataValidation type="list" allowBlank="1" showInputMessage="1" showErrorMessage="1" sqref="C13">
      <formula1>$C$25:$C$29</formula1>
    </dataValidation>
    <dataValidation allowBlank="1" showInputMessage="1" showErrorMessage="1" promptTitle="MW" prompt="Select the Total MW or the MW Increase/Decrease as applicable" sqref="D8"/>
    <dataValidation type="list" allowBlank="1" showInputMessage="1" showErrorMessage="1" sqref="C14">
      <formula1>#REF!</formula1>
    </dataValidation>
    <dataValidation type="list" allowBlank="1" showInputMessage="1" showErrorMessage="1" promptTitle="Zone" prompt="Select the Zone of the Location" sqref="I7 D7">
      <formula1>"Zone A, Zone B, Zone C"</formula1>
    </dataValidation>
  </dataValidations>
  <hyperlinks>
    <hyperlink ref="C40" r:id="rId1" display="http://www.nationalgrid.com/uk/Electricity/Charges/chargingstatementsapproval/index.htm"/>
  </hyperlinks>
  <printOptions/>
  <pageMargins left="0.75" right="0.75" top="1" bottom="1" header="0.5" footer="0.5"/>
  <pageSetup fitToHeight="1" fitToWidth="1" horizontalDpi="600" verticalDpi="600" orientation="landscape" paperSize="9" scale="90"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24997000396251678"/>
    <pageSetUpPr fitToPage="1"/>
  </sheetPr>
  <dimension ref="A1:I41"/>
  <sheetViews>
    <sheetView showGridLines="0" showRowColHeaders="0" zoomScale="95" zoomScaleNormal="95" zoomScalePageLayoutView="0" workbookViewId="0" topLeftCell="A1">
      <selection activeCell="D12" sqref="D12"/>
    </sheetView>
  </sheetViews>
  <sheetFormatPr defaultColWidth="9.140625" defaultRowHeight="12.75"/>
  <cols>
    <col min="1" max="1" width="4.7109375" style="67" customWidth="1"/>
    <col min="2" max="2" width="27.7109375" style="66" customWidth="1"/>
    <col min="3" max="3" width="25.7109375" style="66" customWidth="1"/>
    <col min="4" max="4" width="14.7109375" style="66" customWidth="1"/>
    <col min="5" max="5" width="9.140625" style="66" customWidth="1"/>
    <col min="6" max="6" width="39.28125" style="66" bestFit="1" customWidth="1"/>
    <col min="7" max="7" width="18.8515625" style="66" bestFit="1" customWidth="1"/>
    <col min="8" max="16384" width="9.140625" style="66" customWidth="1"/>
  </cols>
  <sheetData>
    <row r="1" spans="1:9" ht="19.5" customHeight="1">
      <c r="A1" s="311" t="s">
        <v>97</v>
      </c>
      <c r="B1" s="311"/>
      <c r="C1" s="311"/>
      <c r="D1" s="311"/>
      <c r="E1" s="311"/>
      <c r="F1" s="311"/>
      <c r="G1" s="311"/>
      <c r="H1" s="311"/>
      <c r="I1" s="311"/>
    </row>
    <row r="2" spans="1:5" ht="9.75" customHeight="1">
      <c r="A2" s="80"/>
      <c r="B2" s="80"/>
      <c r="C2" s="80"/>
      <c r="D2" s="80"/>
      <c r="E2" s="80"/>
    </row>
    <row r="3" spans="1:9" ht="19.5" customHeight="1">
      <c r="A3" s="311" t="s">
        <v>96</v>
      </c>
      <c r="B3" s="311"/>
      <c r="C3" s="311"/>
      <c r="D3" s="311"/>
      <c r="E3" s="311"/>
      <c r="F3" s="311"/>
      <c r="G3" s="311"/>
      <c r="H3" s="311"/>
      <c r="I3" s="311"/>
    </row>
    <row r="4" spans="1:4" ht="15.75">
      <c r="A4" s="81"/>
      <c r="B4" s="81"/>
      <c r="C4" s="81"/>
      <c r="D4" s="81"/>
    </row>
    <row r="5" spans="1:7" ht="48.75" customHeight="1">
      <c r="A5" s="80"/>
      <c r="B5" s="307" t="s">
        <v>95</v>
      </c>
      <c r="C5" s="308"/>
      <c r="D5" s="308"/>
      <c r="E5" s="309"/>
      <c r="F5" s="79"/>
      <c r="G5" s="79"/>
    </row>
    <row r="6" spans="5:7" ht="12.75">
      <c r="E6" s="67"/>
      <c r="F6" s="313"/>
      <c r="G6" s="313"/>
    </row>
    <row r="7" spans="2:7" ht="12.75">
      <c r="B7" s="86" t="s">
        <v>86</v>
      </c>
      <c r="C7" s="86"/>
      <c r="D7" s="78"/>
      <c r="E7" s="67"/>
      <c r="F7" s="84"/>
      <c r="G7" s="84"/>
    </row>
    <row r="8" spans="2:7" ht="12.75">
      <c r="B8" s="86" t="s">
        <v>94</v>
      </c>
      <c r="C8" s="86"/>
      <c r="D8" s="96">
        <f>offshoresite</f>
        <v>0</v>
      </c>
      <c r="E8" s="67"/>
      <c r="F8" s="84"/>
      <c r="G8" s="84"/>
    </row>
    <row r="9" spans="2:7" ht="12.75" customHeight="1" hidden="1">
      <c r="B9" s="66" t="s">
        <v>93</v>
      </c>
      <c r="D9" s="95"/>
      <c r="E9" s="67"/>
      <c r="F9" s="84"/>
      <c r="G9" s="84"/>
    </row>
    <row r="10" spans="2:7" ht="12.75">
      <c r="B10" s="86" t="s">
        <v>92</v>
      </c>
      <c r="C10" s="86"/>
      <c r="D10" s="78"/>
      <c r="E10" s="67"/>
      <c r="F10" s="306"/>
      <c r="G10" s="315"/>
    </row>
    <row r="11" spans="2:7" ht="12.75">
      <c r="B11" s="74" t="s">
        <v>82</v>
      </c>
      <c r="C11" s="94"/>
      <c r="D11" s="93">
        <f>offshoreentryfee</f>
        <v>0</v>
      </c>
      <c r="E11" s="67"/>
      <c r="F11" s="314"/>
      <c r="G11" s="315"/>
    </row>
    <row r="12" spans="2:7" ht="27.75" customHeight="1" hidden="1">
      <c r="B12" s="90"/>
      <c r="C12" s="86">
        <f>OffshoreTypeFee</f>
        <v>0</v>
      </c>
      <c r="D12" s="92"/>
      <c r="E12" s="67"/>
      <c r="F12" s="69"/>
      <c r="G12" s="85"/>
    </row>
    <row r="13" spans="2:7" ht="27.75" customHeight="1" hidden="1">
      <c r="B13" s="90"/>
      <c r="C13" s="84"/>
      <c r="D13" s="91">
        <f>D8*platform</f>
        <v>0</v>
      </c>
      <c r="E13" s="67"/>
      <c r="F13" s="69"/>
      <c r="G13" s="85"/>
    </row>
    <row r="14" spans="2:7" ht="27.75" customHeight="1" hidden="1">
      <c r="B14" s="90"/>
      <c r="C14" s="84"/>
      <c r="D14" s="72"/>
      <c r="E14" s="67"/>
      <c r="F14" s="69"/>
      <c r="G14" s="85"/>
    </row>
    <row r="15" spans="4:7" ht="12.75">
      <c r="D15" s="71">
        <f>D13*offshoreapplicationfee</f>
        <v>0</v>
      </c>
      <c r="E15" s="67"/>
      <c r="F15" s="84"/>
      <c r="G15" s="84"/>
    </row>
    <row r="16" spans="4:7" ht="12.75">
      <c r="D16" s="89"/>
      <c r="E16" s="67"/>
      <c r="F16" s="84"/>
      <c r="G16" s="84"/>
    </row>
    <row r="17" spans="2:7" ht="12.75">
      <c r="B17" s="86" t="s">
        <v>81</v>
      </c>
      <c r="C17" s="86"/>
      <c r="D17" s="71">
        <f>IF(D15&gt;400000,400000,D15)</f>
        <v>0</v>
      </c>
      <c r="E17" s="67"/>
      <c r="F17" s="88"/>
      <c r="G17" s="312"/>
    </row>
    <row r="18" spans="2:7" ht="12.75" customHeight="1">
      <c r="B18" s="86" t="s">
        <v>80</v>
      </c>
      <c r="C18" s="86"/>
      <c r="D18" s="71">
        <f>D17*0.2</f>
        <v>0</v>
      </c>
      <c r="E18" s="67"/>
      <c r="F18" s="87"/>
      <c r="G18" s="312"/>
    </row>
    <row r="19" spans="2:7" ht="12.75">
      <c r="B19" s="86" t="s">
        <v>79</v>
      </c>
      <c r="C19" s="86"/>
      <c r="D19" s="71">
        <f>D17+D18</f>
        <v>0</v>
      </c>
      <c r="E19" s="67"/>
      <c r="F19" s="306"/>
      <c r="G19" s="315"/>
    </row>
    <row r="20" spans="5:7" ht="12.75" customHeight="1">
      <c r="E20" s="67"/>
      <c r="F20" s="306"/>
      <c r="G20" s="315"/>
    </row>
    <row r="21" ht="12.75" customHeight="1">
      <c r="E21" s="67"/>
    </row>
    <row r="22" spans="6:7" ht="12.75">
      <c r="F22" s="84"/>
      <c r="G22" s="68"/>
    </row>
    <row r="23" spans="2:7" ht="12.75" customHeight="1">
      <c r="B23" s="310" t="s">
        <v>77</v>
      </c>
      <c r="C23" s="310"/>
      <c r="D23" s="310"/>
      <c r="F23" s="310" t="s">
        <v>91</v>
      </c>
      <c r="G23" s="310"/>
    </row>
    <row r="24" ht="13.5" thickBot="1">
      <c r="G24" s="67" t="s">
        <v>90</v>
      </c>
    </row>
    <row r="25" spans="2:7" ht="12.75" customHeight="1">
      <c r="B25" s="83" t="s">
        <v>73</v>
      </c>
      <c r="C25" s="83"/>
      <c r="D25" s="70">
        <v>1</v>
      </c>
      <c r="F25" s="305" t="s">
        <v>74</v>
      </c>
      <c r="G25" s="317">
        <v>110000</v>
      </c>
    </row>
    <row r="26" spans="2:7" ht="12.75" customHeight="1" thickBot="1">
      <c r="B26" s="83" t="s">
        <v>72</v>
      </c>
      <c r="C26" s="83"/>
      <c r="D26" s="70">
        <v>0.75</v>
      </c>
      <c r="F26" s="316"/>
      <c r="G26" s="318"/>
    </row>
    <row r="27" spans="2:7" ht="12.75" customHeight="1">
      <c r="B27" s="83" t="s">
        <v>71</v>
      </c>
      <c r="C27" s="83"/>
      <c r="D27" s="70">
        <v>1.5</v>
      </c>
      <c r="F27" s="305" t="s">
        <v>70</v>
      </c>
      <c r="G27" s="317">
        <v>72000</v>
      </c>
    </row>
    <row r="28" spans="2:7" ht="12.75" customHeight="1" thickBot="1">
      <c r="B28" s="319"/>
      <c r="C28" s="319"/>
      <c r="D28" s="70"/>
      <c r="F28" s="316"/>
      <c r="G28" s="318" t="s">
        <v>65</v>
      </c>
    </row>
    <row r="29" spans="2:7" ht="12.75" customHeight="1">
      <c r="B29" s="319"/>
      <c r="C29" s="319"/>
      <c r="D29" s="70"/>
      <c r="F29" s="305" t="s">
        <v>67</v>
      </c>
      <c r="G29" s="317">
        <v>45000</v>
      </c>
    </row>
    <row r="30" spans="6:7" ht="12.75" customHeight="1">
      <c r="F30" s="306"/>
      <c r="G30" s="318"/>
    </row>
    <row r="31" spans="6:7" ht="12.75">
      <c r="F31" s="82"/>
      <c r="G31" s="68"/>
    </row>
    <row r="40" spans="2:5" ht="12.75">
      <c r="B40" s="66" t="s">
        <v>63</v>
      </c>
      <c r="D40" s="67"/>
      <c r="E40" s="67"/>
    </row>
    <row r="41" spans="2:6" ht="12.75">
      <c r="B41" s="299" t="s">
        <v>62</v>
      </c>
      <c r="C41" s="299"/>
      <c r="D41" s="299"/>
      <c r="E41" s="299"/>
      <c r="F41" s="299"/>
    </row>
  </sheetData>
  <sheetProtection/>
  <mergeCells count="20">
    <mergeCell ref="A3:I3"/>
    <mergeCell ref="F25:F26"/>
    <mergeCell ref="G25:G26"/>
    <mergeCell ref="F23:G23"/>
    <mergeCell ref="G29:G30"/>
    <mergeCell ref="B41:F41"/>
    <mergeCell ref="B29:C29"/>
    <mergeCell ref="B28:C28"/>
    <mergeCell ref="G27:G28"/>
    <mergeCell ref="F27:F28"/>
    <mergeCell ref="F29:F30"/>
    <mergeCell ref="B5:E5"/>
    <mergeCell ref="B23:D23"/>
    <mergeCell ref="A1:I1"/>
    <mergeCell ref="G17:G18"/>
    <mergeCell ref="F6:G6"/>
    <mergeCell ref="F10:F11"/>
    <mergeCell ref="G10:G11"/>
    <mergeCell ref="F19:F20"/>
    <mergeCell ref="G19:G20"/>
  </mergeCells>
  <conditionalFormatting sqref="D17 D8">
    <cfRule type="cellIs" priority="1" dxfId="21" operator="greaterThanOrEqual" stopIfTrue="1">
      <formula>400000</formula>
    </cfRule>
  </conditionalFormatting>
  <dataValidations count="2">
    <dataValidation type="list" allowBlank="1" showInputMessage="1" showErrorMessage="1" sqref="C11">
      <formula1>$B$25:$B$27</formula1>
    </dataValidation>
    <dataValidation type="list" allowBlank="1" showInputMessage="1" showErrorMessage="1" promptTitle="Zone" prompt="Select the Zone of the Location" sqref="D7">
      <formula1>"Zone A, Zone B, Zone C"</formula1>
    </dataValidation>
  </dataValidations>
  <hyperlinks>
    <hyperlink ref="B41" r:id="rId1" display="http://www.nationalgrid.com/uk/Electricity/Charges/chargingstatementsapproval/index.htm"/>
  </hyperlinks>
  <printOptions/>
  <pageMargins left="0.75" right="0.75" top="1" bottom="1" header="0.5" footer="0.5"/>
  <pageSetup fitToHeight="1" fitToWidth="1" horizontalDpi="600" verticalDpi="600" orientation="landscape" paperSize="9" scale="83" r:id="rId4"/>
  <drawing r:id="rId3"/>
  <legacyDrawing r:id="rId2"/>
</worksheet>
</file>

<file path=xl/worksheets/sheet7.xml><?xml version="1.0" encoding="utf-8"?>
<worksheet xmlns="http://schemas.openxmlformats.org/spreadsheetml/2006/main" xmlns:r="http://schemas.openxmlformats.org/officeDocument/2006/relationships">
  <sheetPr codeName="Sheet5">
    <tabColor theme="9" tint="-0.24997000396251678"/>
    <pageSetUpPr fitToPage="1"/>
  </sheetPr>
  <dimension ref="A1:I29"/>
  <sheetViews>
    <sheetView showGridLines="0" showRowColHeaders="0" zoomScale="95" zoomScaleNormal="95" zoomScalePageLayoutView="0" workbookViewId="0" topLeftCell="A1">
      <selection activeCell="C17" sqref="C17"/>
    </sheetView>
  </sheetViews>
  <sheetFormatPr defaultColWidth="9.140625" defaultRowHeight="12.75"/>
  <cols>
    <col min="1" max="1" width="4.7109375" style="67" customWidth="1"/>
    <col min="2" max="2" width="31.8515625" style="66" customWidth="1"/>
    <col min="3" max="3" width="25.7109375" style="66" customWidth="1"/>
    <col min="4" max="4" width="16.8515625" style="66" customWidth="1"/>
    <col min="5" max="5" width="13.7109375" style="66" customWidth="1"/>
    <col min="6" max="9" width="11.57421875" style="66" customWidth="1"/>
    <col min="10" max="16384" width="9.140625" style="66" customWidth="1"/>
  </cols>
  <sheetData>
    <row r="1" spans="1:9" ht="19.5" customHeight="1">
      <c r="A1" s="311" t="s">
        <v>89</v>
      </c>
      <c r="B1" s="311"/>
      <c r="C1" s="311"/>
      <c r="D1" s="311"/>
      <c r="E1" s="311"/>
      <c r="F1" s="311"/>
      <c r="G1" s="311"/>
      <c r="H1" s="311"/>
      <c r="I1" s="311"/>
    </row>
    <row r="2" spans="1:5" ht="9.75" customHeight="1">
      <c r="A2" s="80"/>
      <c r="B2" s="80"/>
      <c r="C2" s="80"/>
      <c r="D2" s="80"/>
      <c r="E2" s="80"/>
    </row>
    <row r="3" spans="1:9" ht="19.5" customHeight="1">
      <c r="A3" s="311" t="s">
        <v>108</v>
      </c>
      <c r="B3" s="311"/>
      <c r="C3" s="311"/>
      <c r="D3" s="311"/>
      <c r="E3" s="311"/>
      <c r="F3" s="311"/>
      <c r="G3" s="311"/>
      <c r="H3" s="311"/>
      <c r="I3" s="311"/>
    </row>
    <row r="4" ht="12.75" customHeight="1">
      <c r="E4" s="67"/>
    </row>
    <row r="5" spans="5:9" ht="12.75">
      <c r="E5" s="109" t="s">
        <v>107</v>
      </c>
      <c r="F5" s="320" t="s">
        <v>106</v>
      </c>
      <c r="G5" s="321"/>
      <c r="H5" s="322" t="s">
        <v>105</v>
      </c>
      <c r="I5" s="322"/>
    </row>
    <row r="6" spans="5:9" ht="13.5" thickBot="1">
      <c r="E6" s="106"/>
      <c r="F6" s="108" t="s">
        <v>104</v>
      </c>
      <c r="G6" s="107" t="s">
        <v>103</v>
      </c>
      <c r="H6" s="106" t="s">
        <v>104</v>
      </c>
      <c r="I6" s="105" t="s">
        <v>103</v>
      </c>
    </row>
    <row r="7" spans="2:9" ht="12.75" customHeight="1">
      <c r="B7" s="83" t="s">
        <v>102</v>
      </c>
      <c r="C7" s="83"/>
      <c r="D7" s="70"/>
      <c r="E7" s="102">
        <v>37000</v>
      </c>
      <c r="F7" s="101">
        <v>41000</v>
      </c>
      <c r="G7" s="104">
        <v>52000</v>
      </c>
      <c r="H7" s="102">
        <v>38000</v>
      </c>
      <c r="I7" s="102">
        <v>60000</v>
      </c>
    </row>
    <row r="8" spans="2:9" ht="12.75" customHeight="1">
      <c r="B8" s="83" t="s">
        <v>72</v>
      </c>
      <c r="C8" s="83"/>
      <c r="D8" s="70"/>
      <c r="E8" s="102">
        <v>28000</v>
      </c>
      <c r="F8" s="101">
        <v>31000</v>
      </c>
      <c r="G8" s="104">
        <v>39000</v>
      </c>
      <c r="H8" s="102">
        <v>29000</v>
      </c>
      <c r="I8" s="102">
        <v>45000</v>
      </c>
    </row>
    <row r="9" spans="2:9" ht="12.75" customHeight="1">
      <c r="B9" s="83" t="s">
        <v>101</v>
      </c>
      <c r="C9" s="83"/>
      <c r="D9" s="70"/>
      <c r="E9" s="102">
        <v>2750</v>
      </c>
      <c r="F9" s="325">
        <v>3000</v>
      </c>
      <c r="G9" s="326"/>
      <c r="H9" s="323">
        <v>1000</v>
      </c>
      <c r="I9" s="324"/>
    </row>
    <row r="10" spans="2:9" ht="12.75" customHeight="1">
      <c r="B10" s="83" t="s">
        <v>100</v>
      </c>
      <c r="C10" s="83"/>
      <c r="D10" s="103"/>
      <c r="E10" s="102">
        <v>7500</v>
      </c>
      <c r="F10" s="325">
        <v>8500</v>
      </c>
      <c r="G10" s="326"/>
      <c r="H10" s="323">
        <v>4500</v>
      </c>
      <c r="I10" s="324"/>
    </row>
    <row r="11" spans="2:9" ht="12.75" customHeight="1">
      <c r="B11" s="83" t="s">
        <v>99</v>
      </c>
      <c r="C11" s="83"/>
      <c r="D11" s="103"/>
      <c r="E11" s="102">
        <v>15000</v>
      </c>
      <c r="F11" s="325">
        <v>16500</v>
      </c>
      <c r="G11" s="326"/>
      <c r="H11" s="323">
        <v>17200</v>
      </c>
      <c r="I11" s="324"/>
    </row>
    <row r="12" spans="5:9" ht="12.75" customHeight="1">
      <c r="E12" s="67"/>
      <c r="F12" s="100"/>
      <c r="G12" s="99"/>
      <c r="H12" s="67"/>
      <c r="I12" s="67"/>
    </row>
    <row r="13" spans="2:7" ht="12.75">
      <c r="B13" s="66" t="s">
        <v>98</v>
      </c>
      <c r="F13" s="82"/>
      <c r="G13" s="68"/>
    </row>
    <row r="14" spans="6:7" ht="12.75">
      <c r="F14" s="82"/>
      <c r="G14" s="68"/>
    </row>
    <row r="15" spans="6:7" ht="12.75">
      <c r="F15" s="82"/>
      <c r="G15" s="68"/>
    </row>
    <row r="17" spans="2:3" ht="12.75">
      <c r="B17" s="86" t="s">
        <v>81</v>
      </c>
      <c r="C17" s="98"/>
    </row>
    <row r="18" spans="2:3" ht="12.75">
      <c r="B18" s="86" t="s">
        <v>80</v>
      </c>
      <c r="C18" s="71">
        <f>C17*0.2</f>
        <v>0</v>
      </c>
    </row>
    <row r="19" spans="2:3" ht="12.75">
      <c r="B19" s="86" t="s">
        <v>79</v>
      </c>
      <c r="C19" s="71">
        <f>C17+C18</f>
        <v>0</v>
      </c>
    </row>
    <row r="20" ht="12.75">
      <c r="H20" s="97"/>
    </row>
    <row r="28" spans="2:5" ht="12.75">
      <c r="B28" s="66" t="s">
        <v>63</v>
      </c>
      <c r="D28" s="67"/>
      <c r="E28" s="67"/>
    </row>
    <row r="29" spans="2:6" ht="12.75">
      <c r="B29" s="299" t="s">
        <v>62</v>
      </c>
      <c r="C29" s="299"/>
      <c r="D29" s="299"/>
      <c r="E29" s="299"/>
      <c r="F29" s="299"/>
    </row>
  </sheetData>
  <sheetProtection/>
  <mergeCells count="11">
    <mergeCell ref="H9:I9"/>
    <mergeCell ref="A1:I1"/>
    <mergeCell ref="F5:G5"/>
    <mergeCell ref="H5:I5"/>
    <mergeCell ref="H10:I10"/>
    <mergeCell ref="B29:F29"/>
    <mergeCell ref="H11:I11"/>
    <mergeCell ref="F11:G11"/>
    <mergeCell ref="F9:G9"/>
    <mergeCell ref="F10:G10"/>
    <mergeCell ref="A3:I3"/>
  </mergeCells>
  <conditionalFormatting sqref="C17">
    <cfRule type="cellIs" priority="1" dxfId="21" operator="greaterThanOrEqual" stopIfTrue="1">
      <formula>400000</formula>
    </cfRule>
  </conditionalFormatting>
  <hyperlinks>
    <hyperlink ref="B29" r:id="rId1" display="http://www.nationalgrid.com/uk/Electricity/Charges/chargingstatementsapproval/index.htm"/>
  </hyperlinks>
  <printOptions/>
  <pageMargins left="0.75" right="0.75" top="1" bottom="1" header="0.5" footer="0.5"/>
  <pageSetup fitToHeight="1" fitToWidth="1"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Charge Modeller - new prototype</dc:title>
  <dc:subject>Version 0.1</dc:subject>
  <dc:creator>deepak.mistry</dc:creator>
  <cp:keywords/>
  <dc:description/>
  <cp:lastModifiedBy>Richard Lowery</cp:lastModifiedBy>
  <cp:lastPrinted>2014-08-17T20:10:25Z</cp:lastPrinted>
  <dcterms:created xsi:type="dcterms:W3CDTF">2009-04-09T11:04:20Z</dcterms:created>
  <dcterms:modified xsi:type="dcterms:W3CDTF">2016-08-24T08:35:33Z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2007950570</vt:i4>
  </property>
  <property fmtid="{D5CDD505-2E9C-101B-9397-08002B2CF9AE}" pid="3" name="_NewReviewCycle">
    <vt:lpwstr/>
  </property>
  <property fmtid="{D5CDD505-2E9C-101B-9397-08002B2CF9AE}" pid="4" name="_EmailSubject">
    <vt:lpwstr>New App Fee and Charge Modeller customer tool.</vt:lpwstr>
  </property>
  <property fmtid="{D5CDD505-2E9C-101B-9397-08002B2CF9AE}" pid="5" name="_AuthorEmail">
    <vt:lpwstr>Richard.Lowery2@nationalgrid.com</vt:lpwstr>
  </property>
  <property fmtid="{D5CDD505-2E9C-101B-9397-08002B2CF9AE}" pid="6" name="_AuthorEmailDisplayName">
    <vt:lpwstr>Lowery, Richard</vt:lpwstr>
  </property>
</Properties>
</file>