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0185" yWindow="165" windowWidth="10230" windowHeight="6870" tabRatio="868" firstSheet="4" activeTab="26"/>
  </bookViews>
  <sheets>
    <sheet name="Report" sheetId="38" r:id="rId1"/>
    <sheet name="Index" sheetId="5" r:id="rId2"/>
    <sheet name="Residuals" sheetId="15" r:id="rId3"/>
    <sheet name="T1" sheetId="21" r:id="rId4"/>
    <sheet name="T2" sheetId="22" r:id="rId5"/>
    <sheet name="T3" sheetId="23" r:id="rId6"/>
    <sheet name="T4" sheetId="24" r:id="rId7"/>
    <sheet name="T5" sheetId="3" r:id="rId8"/>
    <sheet name="T6" sheetId="26" r:id="rId9"/>
    <sheet name="T7" sheetId="27" r:id="rId10"/>
    <sheet name="T8" sheetId="28" r:id="rId11"/>
    <sheet name="T9" sheetId="29" r:id="rId12"/>
    <sheet name="T10" sheetId="30" r:id="rId13"/>
    <sheet name="T11" sheetId="4" r:id="rId14"/>
    <sheet name="T12" sheetId="39" r:id="rId15"/>
    <sheet name="T13 &amp; Fig 1" sheetId="31" r:id="rId16"/>
    <sheet name="T14" sheetId="32" r:id="rId17"/>
    <sheet name="T15 &amp; Fig 2" sheetId="34" r:id="rId18"/>
    <sheet name="T16 &amp; Fig 3" sheetId="6" r:id="rId19"/>
    <sheet name="T17" sheetId="11" r:id="rId20"/>
    <sheet name="T18" sheetId="12" r:id="rId21"/>
    <sheet name="T19" sheetId="13" r:id="rId22"/>
    <sheet name="T20" sheetId="14" r:id="rId23"/>
    <sheet name="T21" sheetId="7" r:id="rId24"/>
    <sheet name="T27" sheetId="40" r:id="rId25"/>
    <sheet name="TEC changes" sheetId="41" r:id="rId26"/>
    <sheet name="Sensitivities" sheetId="42" r:id="rId27"/>
  </sheets>
  <functionGroups builtInGroupCount="17"/>
  <externalReferences>
    <externalReference r:id="rId28"/>
  </externalReferences>
  <definedNames>
    <definedName name="_xlnm._FilterDatabase" localSheetId="9" hidden="1">'T7'!$A$11:$F$13</definedName>
    <definedName name="_ftn1" localSheetId="13">'T11'!#REF!</definedName>
    <definedName name="_ftnref1" localSheetId="13">'T21'!#REF!</definedName>
    <definedName name="OutputGenSubHeader">'T3'!$B$57</definedName>
    <definedName name="TariffSubStation">[1]Tariff!$B$167:$B$237</definedName>
  </definedNames>
  <calcPr calcId="145621"/>
</workbook>
</file>

<file path=xl/calcChain.xml><?xml version="1.0" encoding="utf-8"?>
<calcChain xmlns="http://schemas.openxmlformats.org/spreadsheetml/2006/main">
  <c r="E15" i="4" l="1"/>
  <c r="E14" i="4"/>
  <c r="D8" i="4" l="1"/>
  <c r="D9" i="30" l="1"/>
  <c r="D11" i="30" l="1"/>
  <c r="D6" i="4"/>
  <c r="D4" i="4" s="1"/>
  <c r="D10" i="30"/>
  <c r="D12" i="30" l="1"/>
  <c r="D7" i="4"/>
  <c r="D5" i="4" s="1"/>
  <c r="D12" i="24" l="1"/>
  <c r="C12" i="24"/>
  <c r="B12" i="24"/>
  <c r="C13" i="39" l="1"/>
  <c r="A16" i="5" l="1"/>
  <c r="C19" i="7" l="1"/>
  <c r="A26" i="5" l="1"/>
  <c r="A24" i="5" l="1"/>
  <c r="A23" i="5"/>
  <c r="A22" i="5"/>
  <c r="A21" i="5"/>
  <c r="A18" i="5"/>
  <c r="A25" i="5" l="1"/>
  <c r="A12" i="5" l="1"/>
  <c r="A28" i="5"/>
  <c r="A27" i="5"/>
  <c r="A15" i="5" l="1"/>
  <c r="A14" i="5"/>
  <c r="A20" i="5" l="1"/>
  <c r="A19" i="5"/>
  <c r="A17" i="5"/>
  <c r="A13" i="5"/>
  <c r="A11" i="5" l="1"/>
  <c r="A10" i="5"/>
  <c r="A9" i="5"/>
  <c r="A8" i="5"/>
  <c r="A7" i="5"/>
  <c r="A6" i="5"/>
  <c r="A5" i="5"/>
  <c r="G19" i="7" l="1"/>
  <c r="F19" i="7" l="1"/>
  <c r="C12" i="39" l="1"/>
  <c r="E8" i="4" l="1"/>
  <c r="C11" i="39" l="1"/>
  <c r="E9" i="30" l="1"/>
  <c r="E11" i="30" l="1"/>
  <c r="E6" i="4"/>
  <c r="E4" i="4" s="1"/>
  <c r="E10" i="30"/>
  <c r="E7" i="4" l="1"/>
  <c r="E5" i="4" s="1"/>
  <c r="E12" i="30"/>
  <c r="D3" i="15"/>
  <c r="D6" i="15"/>
  <c r="F7" i="34" l="1"/>
  <c r="F15" i="34"/>
  <c r="F5" i="34"/>
  <c r="F16" i="34"/>
  <c r="F14" i="34"/>
  <c r="F13" i="34"/>
  <c r="F17" i="34"/>
  <c r="F9" i="34"/>
  <c r="F11" i="34"/>
  <c r="F4" i="34"/>
  <c r="F6" i="34"/>
  <c r="F12" i="34"/>
  <c r="F10" i="34"/>
  <c r="F8" i="34"/>
  <c r="D2" i="15"/>
  <c r="C8" i="39" l="1"/>
  <c r="C10" i="39" s="1"/>
  <c r="I21" i="31"/>
  <c r="I11" i="31"/>
  <c r="I10" i="31"/>
  <c r="I33" i="31"/>
  <c r="I23" i="31"/>
  <c r="I13" i="31"/>
  <c r="I20" i="31"/>
  <c r="I32" i="31"/>
  <c r="I18" i="31"/>
  <c r="I9" i="31"/>
  <c r="I17" i="31"/>
  <c r="I30" i="31"/>
  <c r="I8" i="31"/>
  <c r="I15" i="31"/>
  <c r="I25" i="31"/>
  <c r="I16" i="31"/>
  <c r="I24" i="31"/>
  <c r="I31" i="31"/>
  <c r="I28" i="31"/>
  <c r="I14" i="31"/>
  <c r="I26" i="31"/>
  <c r="I7" i="31"/>
  <c r="I27" i="31"/>
  <c r="I19" i="31"/>
  <c r="I22" i="31"/>
  <c r="I12" i="31"/>
  <c r="I29" i="31"/>
  <c r="C14" i="39" l="1"/>
  <c r="C15" i="39" s="1"/>
  <c r="C16" i="39" l="1"/>
  <c r="C17" i="39" s="1"/>
  <c r="H32" i="31"/>
  <c r="E7" i="31"/>
  <c r="H25" i="31"/>
  <c r="H23" i="31"/>
  <c r="H14" i="31"/>
  <c r="E19" i="31"/>
  <c r="H21" i="31"/>
  <c r="E26" i="31"/>
  <c r="E13" i="31"/>
  <c r="E31" i="31"/>
  <c r="E8" i="31"/>
  <c r="H15" i="31"/>
  <c r="H33" i="31"/>
  <c r="H22" i="31"/>
  <c r="H29" i="31"/>
  <c r="H17" i="31"/>
  <c r="H16" i="31"/>
  <c r="E18" i="31"/>
  <c r="E9" i="31"/>
  <c r="H7" i="31"/>
  <c r="H12" i="31"/>
  <c r="H31" i="31"/>
  <c r="H8" i="31"/>
  <c r="E15" i="31"/>
  <c r="E29" i="31"/>
  <c r="E17" i="31"/>
  <c r="E16" i="31"/>
  <c r="H24" i="31"/>
  <c r="E32" i="31"/>
  <c r="E12" i="31"/>
  <c r="H27" i="31"/>
  <c r="H20" i="31"/>
  <c r="H11" i="31"/>
  <c r="H10" i="31"/>
  <c r="E28" i="31"/>
  <c r="E24" i="31"/>
  <c r="E25" i="31"/>
  <c r="H13" i="31"/>
  <c r="E30" i="31"/>
  <c r="E23" i="31"/>
  <c r="E14" i="31"/>
  <c r="H19" i="31"/>
  <c r="E21" i="31"/>
  <c r="H26" i="31"/>
  <c r="E27" i="31"/>
  <c r="H30" i="31"/>
  <c r="E20" i="31"/>
  <c r="E33" i="31"/>
  <c r="E22" i="31"/>
  <c r="E11" i="31"/>
  <c r="E10" i="31"/>
  <c r="H28" i="31"/>
  <c r="H18" i="31"/>
  <c r="H9" i="31"/>
  <c r="E5" i="34" l="1"/>
  <c r="E6" i="34"/>
  <c r="E4" i="34"/>
  <c r="E5" i="6" l="1"/>
  <c r="E4" i="6"/>
  <c r="E7" i="34"/>
  <c r="E8" i="34" l="1"/>
  <c r="E6" i="6"/>
  <c r="E7" i="6"/>
  <c r="E9" i="34" l="1"/>
  <c r="E8" i="6" l="1"/>
  <c r="E9" i="6"/>
  <c r="E10" i="34"/>
  <c r="E11" i="34" l="1"/>
  <c r="E10" i="6" l="1"/>
  <c r="E11" i="6"/>
  <c r="E12" i="34"/>
  <c r="E13" i="34" l="1"/>
  <c r="E12" i="6" l="1"/>
  <c r="E14" i="34"/>
  <c r="E13" i="6"/>
  <c r="E15" i="34" l="1"/>
  <c r="E14" i="6"/>
  <c r="E15" i="6" l="1"/>
  <c r="E16" i="34"/>
  <c r="E17" i="34" l="1"/>
  <c r="E16" i="6"/>
  <c r="D7" i="15"/>
  <c r="E17" i="6" l="1"/>
  <c r="D8" i="15"/>
</calcChain>
</file>

<file path=xl/sharedStrings.xml><?xml version="1.0" encoding="utf-8"?>
<sst xmlns="http://schemas.openxmlformats.org/spreadsheetml/2006/main" count="1106" uniqueCount="629">
  <si>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</si>
  <si>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</si>
  <si>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</si>
  <si>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</si>
  <si>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</si>
  <si>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</si>
  <si>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</si>
  <si>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</si>
  <si>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</si>
  <si>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</si>
  <si>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</si>
  <si>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</si>
  <si>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</si>
  <si>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</si>
  <si>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Midlands and North Wales</t>
  </si>
  <si>
    <t>Mid Wales and The Midlands</t>
  </si>
  <si>
    <t>Anglesey and Snowdon</t>
  </si>
  <si>
    <t>Pembrokeshire</t>
  </si>
  <si>
    <t>South Wales</t>
  </si>
  <si>
    <t>Cotswold</t>
  </si>
  <si>
    <t>Central London</t>
  </si>
  <si>
    <t>Essex and Kent</t>
  </si>
  <si>
    <t>Oxfordshire, Surrey and Sussex</t>
  </si>
  <si>
    <t>Somerset and Wessex</t>
  </si>
  <si>
    <t>West Devon and Cornwall</t>
  </si>
  <si>
    <t>Northern Scotland</t>
  </si>
  <si>
    <t>Southern Scotland</t>
  </si>
  <si>
    <t>Northern</t>
  </si>
  <si>
    <t>North West</t>
  </si>
  <si>
    <t>Yorkshire</t>
  </si>
  <si>
    <t>N Wales &amp; Mersey</t>
  </si>
  <si>
    <t>East Midlands</t>
  </si>
  <si>
    <t>Midlands</t>
  </si>
  <si>
    <t>Eastern</t>
  </si>
  <si>
    <t>South East</t>
  </si>
  <si>
    <t>London</t>
  </si>
  <si>
    <t>Southern</t>
  </si>
  <si>
    <t>South Western</t>
  </si>
  <si>
    <t>HH Demand Tariff (£/kW)</t>
  </si>
  <si>
    <t>NHH Demand Tariff (p/kWh)</t>
  </si>
  <si>
    <t>Wider Generation Tariffs (£/kW)</t>
  </si>
  <si>
    <t>Table 14</t>
  </si>
  <si>
    <t>Substation Rating</t>
  </si>
  <si>
    <t>Connection Type</t>
  </si>
  <si>
    <t>Local Substation Tariff (£/kW)</t>
  </si>
  <si>
    <t>132kV</t>
  </si>
  <si>
    <t>275kV</t>
  </si>
  <si>
    <t>400kV</t>
  </si>
  <si>
    <t>&lt;1320 MW</t>
  </si>
  <si>
    <t>No redundancy</t>
  </si>
  <si>
    <t>Redundancy</t>
  </si>
  <si>
    <t>&gt;=1320 MW</t>
  </si>
  <si>
    <t>Substation Name</t>
  </si>
  <si>
    <t>(£/kW)</t>
  </si>
  <si>
    <t>Offshore Generator</t>
  </si>
  <si>
    <t>Tariff Component (£/kW)</t>
  </si>
  <si>
    <t>Substation</t>
  </si>
  <si>
    <t>Circuit</t>
  </si>
  <si>
    <t>ETUoS</t>
  </si>
  <si>
    <t>Robin Rigg West</t>
  </si>
  <si>
    <t>Barrow</t>
  </si>
  <si>
    <t>Ormonde</t>
  </si>
  <si>
    <t>Walney 1</t>
  </si>
  <si>
    <t>Walney 2</t>
  </si>
  <si>
    <t>Sheringham Shoal</t>
  </si>
  <si>
    <t>Greater Gabbard</t>
  </si>
  <si>
    <t>London Array</t>
  </si>
  <si>
    <t>Contracted TEC</t>
  </si>
  <si>
    <t>Interconnector</t>
  </si>
  <si>
    <t>Charging Base</t>
  </si>
  <si>
    <t>G</t>
  </si>
  <si>
    <t>D</t>
  </si>
  <si>
    <t>(GW)</t>
  </si>
  <si>
    <t>Table 2 - Local Substation Tariffs</t>
  </si>
  <si>
    <t>Table 3 - Local Circuit Tariffs</t>
  </si>
  <si>
    <t>Table 5 - Demand Tariffs</t>
  </si>
  <si>
    <t>Table 1 - Generation Wider Tariffs</t>
  </si>
  <si>
    <t>Table 4 - Offshore Local Tariffs</t>
  </si>
  <si>
    <t>Table 6 - Contracted and Modelled TEC</t>
  </si>
  <si>
    <t>Residual</t>
  </si>
  <si>
    <t>Average Tariff</t>
  </si>
  <si>
    <t>Lincs</t>
  </si>
  <si>
    <t>Residuals</t>
  </si>
  <si>
    <t>Averages</t>
  </si>
  <si>
    <t>Thanet</t>
  </si>
  <si>
    <t>NHH Demand (4pm-7pm TWh)</t>
  </si>
  <si>
    <t>2016/17</t>
  </si>
  <si>
    <t>Gunfleet</t>
  </si>
  <si>
    <t>West of Duddon Sands</t>
  </si>
  <si>
    <t>Total</t>
  </si>
  <si>
    <t>Sellindge 400kV</t>
  </si>
  <si>
    <t>IFA Interconnector</t>
  </si>
  <si>
    <t>France</t>
  </si>
  <si>
    <t>Grain 400kV</t>
  </si>
  <si>
    <t>Britned</t>
  </si>
  <si>
    <t>Netherlands</t>
  </si>
  <si>
    <t>Deesside 400kV</t>
  </si>
  <si>
    <t>Republic of Ireland</t>
  </si>
  <si>
    <t>East - West</t>
  </si>
  <si>
    <t>Auchencrosh 275kV</t>
  </si>
  <si>
    <t>Northern Ireland</t>
  </si>
  <si>
    <t>Moyle</t>
  </si>
  <si>
    <t>Site</t>
  </si>
  <si>
    <t>Charging Base (Generation MW)</t>
  </si>
  <si>
    <t>ElecLink</t>
  </si>
  <si>
    <t>Interconnected
System</t>
  </si>
  <si>
    <t>Generation
Zone</t>
  </si>
  <si>
    <t>Generation (GW)</t>
  </si>
  <si>
    <t>Total Average Triad (GW)</t>
  </si>
  <si>
    <t>HH Demand Average Triad (GW)</t>
  </si>
  <si>
    <t>System Peak</t>
  </si>
  <si>
    <t>Shared 
Year Round</t>
  </si>
  <si>
    <t>Not Shared Year Round</t>
  </si>
  <si>
    <t>South West Scotlands</t>
  </si>
  <si>
    <t>North Lancashire and The Lakes</t>
  </si>
  <si>
    <t>South Lancashire, Yorkshire and Humber</t>
  </si>
  <si>
    <t>South Lincolnshire and North Norfolk</t>
  </si>
  <si>
    <t>South Wales &amp; Gloucester</t>
  </si>
  <si>
    <t>Tariff
(£/kW)</t>
  </si>
  <si>
    <t>Change (£/kW)</t>
  </si>
  <si>
    <t>Change</t>
  </si>
  <si>
    <t>Change (p/kWh)</t>
  </si>
  <si>
    <t>Transport Model (Generation MW) Peak</t>
  </si>
  <si>
    <t>Transport Model (Generation MW) Year Round</t>
  </si>
  <si>
    <t>Change in Residual (£/kW)</t>
  </si>
  <si>
    <t>Table 7 - Allowed Revenues</t>
  </si>
  <si>
    <t>Table 8 - Charging Bases</t>
  </si>
  <si>
    <t>Table 9 - Interconectors</t>
  </si>
  <si>
    <t>Table 11 - Residual Calculation</t>
  </si>
  <si>
    <t>Table 10 - Generation and Demand Revenue Proportions</t>
  </si>
  <si>
    <t>Limit on generation tariff (€/MWh)</t>
  </si>
  <si>
    <t>Total Revenue (£m)</t>
  </si>
  <si>
    <t>R</t>
  </si>
  <si>
    <t>Exchange Rate (€/£)</t>
  </si>
  <si>
    <t>G.R</t>
  </si>
  <si>
    <t>Revenue recovered from demand (£m)</t>
  </si>
  <si>
    <t>D.R</t>
  </si>
  <si>
    <t>% of revenue from generation</t>
  </si>
  <si>
    <t>% of revenue from demand</t>
  </si>
  <si>
    <t>Revenue recovered from generation (£m)</t>
  </si>
  <si>
    <t>Generator residual tariff (£/kW)</t>
  </si>
  <si>
    <t>Demand residual tariff (£/kW)</t>
  </si>
  <si>
    <t>Proportion of revenue recovered from generation (%)</t>
  </si>
  <si>
    <t>Proportion of revenue recovered from demand (%)</t>
  </si>
  <si>
    <t>Total TNUoS revenue (£m)</t>
  </si>
  <si>
    <t>Revenue recovered from the locational element of generator tariffs (£m)</t>
  </si>
  <si>
    <t>Revenue recovered from the locational element of demand tariffs (£m)</t>
  </si>
  <si>
    <t>Revenue recovered from offshore local tariffs (£m)</t>
  </si>
  <si>
    <t>Revenue recovered from onshore local substation tariffs (£m)</t>
  </si>
  <si>
    <t>Revenue recovered from onshore local circuit tariffs (£m)</t>
  </si>
  <si>
    <t>Generator charging base (GW)</t>
  </si>
  <si>
    <t>Demand charging base (GW)</t>
  </si>
  <si>
    <r>
      <t>R</t>
    </r>
    <r>
      <rPr>
        <b/>
        <vertAlign val="subscript"/>
        <sz val="10"/>
        <color rgb="FF000000"/>
        <rFont val="Arial"/>
        <family val="2"/>
      </rPr>
      <t>G</t>
    </r>
  </si>
  <si>
    <r>
      <t>R</t>
    </r>
    <r>
      <rPr>
        <b/>
        <vertAlign val="subscript"/>
        <sz val="10"/>
        <color rgb="FF000000"/>
        <rFont val="Arial"/>
        <family val="2"/>
      </rPr>
      <t>D</t>
    </r>
  </si>
  <si>
    <r>
      <t>Z</t>
    </r>
    <r>
      <rPr>
        <b/>
        <vertAlign val="subscript"/>
        <sz val="10"/>
        <color rgb="FF000000"/>
        <rFont val="Arial"/>
        <family val="2"/>
      </rPr>
      <t>G</t>
    </r>
  </si>
  <si>
    <r>
      <t>Z</t>
    </r>
    <r>
      <rPr>
        <b/>
        <vertAlign val="subscript"/>
        <sz val="10"/>
        <color rgb="FF000000"/>
        <rFont val="Arial"/>
        <family val="2"/>
      </rPr>
      <t>D</t>
    </r>
  </si>
  <si>
    <t>O</t>
  </si>
  <si>
    <r>
      <t>L</t>
    </r>
    <r>
      <rPr>
        <b/>
        <vertAlign val="subscript"/>
        <sz val="10"/>
        <color rgb="FF000000"/>
        <rFont val="Arial"/>
        <family val="2"/>
      </rPr>
      <t>G</t>
    </r>
  </si>
  <si>
    <r>
      <t>S</t>
    </r>
    <r>
      <rPr>
        <b/>
        <vertAlign val="subscript"/>
        <sz val="10"/>
        <color rgb="FF000000"/>
        <rFont val="Arial"/>
        <family val="2"/>
      </rPr>
      <t>G</t>
    </r>
  </si>
  <si>
    <r>
      <t>B</t>
    </r>
    <r>
      <rPr>
        <b/>
        <vertAlign val="subscript"/>
        <sz val="10"/>
        <color rgb="FF000000"/>
        <rFont val="Arial"/>
        <family val="2"/>
      </rPr>
      <t>G</t>
    </r>
  </si>
  <si>
    <r>
      <t>B</t>
    </r>
    <r>
      <rPr>
        <b/>
        <vertAlign val="subscript"/>
        <sz val="10"/>
        <color rgb="FF000000"/>
        <rFont val="Arial"/>
        <family val="2"/>
      </rPr>
      <t>D</t>
    </r>
  </si>
  <si>
    <r>
      <t>CAP</t>
    </r>
    <r>
      <rPr>
        <sz val="6"/>
        <color theme="1"/>
        <rFont val="Calibri"/>
        <family val="2"/>
      </rPr>
      <t>EC</t>
    </r>
  </si>
  <si>
    <t>y</t>
  </si>
  <si>
    <t>Error Margin</t>
  </si>
  <si>
    <t>Gerneration Output (TWh)</t>
  </si>
  <si>
    <t>ER</t>
  </si>
  <si>
    <t>MAR</t>
  </si>
  <si>
    <t>GO</t>
  </si>
  <si>
    <t>Gwynt Y Mor</t>
  </si>
  <si>
    <t>Didcot</t>
  </si>
  <si>
    <t>Achruach</t>
  </si>
  <si>
    <t>Aigas</t>
  </si>
  <si>
    <t>An Suidhe</t>
  </si>
  <si>
    <t>Arecleoch</t>
  </si>
  <si>
    <t>Baglan Bay</t>
  </si>
  <si>
    <t>Beinneun Wind Farm</t>
  </si>
  <si>
    <t>Black Law</t>
  </si>
  <si>
    <t>Bodelwyddan</t>
  </si>
  <si>
    <t>Carrington</t>
  </si>
  <si>
    <t>Clyde (North)</t>
  </si>
  <si>
    <t>Clyde (South)</t>
  </si>
  <si>
    <t>Corriegarth</t>
  </si>
  <si>
    <t>Corriemoillie</t>
  </si>
  <si>
    <t>Coryton</t>
  </si>
  <si>
    <t>Cruachan</t>
  </si>
  <si>
    <t>Crystal Rig</t>
  </si>
  <si>
    <t>Culligran</t>
  </si>
  <si>
    <t>Deanie</t>
  </si>
  <si>
    <t>Dersalloch</t>
  </si>
  <si>
    <t>Dinorwig</t>
  </si>
  <si>
    <t>Dunlaw Extension</t>
  </si>
  <si>
    <t>Dumnaglass</t>
  </si>
  <si>
    <t>Edinbane</t>
  </si>
  <si>
    <t>Ewe Hill</t>
  </si>
  <si>
    <t>Farr Windfarm</t>
  </si>
  <si>
    <t>Fallago</t>
  </si>
  <si>
    <t>Carraig Gheal</t>
  </si>
  <si>
    <t>Ffestiniogg</t>
  </si>
  <si>
    <t>Finlarig</t>
  </si>
  <si>
    <t>Foyers</t>
  </si>
  <si>
    <t>Glendoe</t>
  </si>
  <si>
    <t>Gordonbush</t>
  </si>
  <si>
    <t>Griffin Wind</t>
  </si>
  <si>
    <t>Hadyard Hill</t>
  </si>
  <si>
    <t>Harestanes</t>
  </si>
  <si>
    <t>Hartlepool</t>
  </si>
  <si>
    <t>Hedon</t>
  </si>
  <si>
    <t>Invergarry</t>
  </si>
  <si>
    <t>Kilgallioch</t>
  </si>
  <si>
    <t>Kilmorack</t>
  </si>
  <si>
    <t>Langage</t>
  </si>
  <si>
    <t>Lochay</t>
  </si>
  <si>
    <t>Luichart</t>
  </si>
  <si>
    <t>Mark Hill</t>
  </si>
  <si>
    <t>Marchwood</t>
  </si>
  <si>
    <t>Mossford</t>
  </si>
  <si>
    <t>Nant</t>
  </si>
  <si>
    <t>Rhigos</t>
  </si>
  <si>
    <t>Rocksavage</t>
  </si>
  <si>
    <t>Saltend</t>
  </si>
  <si>
    <t>South Humber Bank</t>
  </si>
  <si>
    <t>Spalding</t>
  </si>
  <si>
    <t>Kilbraur</t>
  </si>
  <si>
    <t>Strathy Wind</t>
  </si>
  <si>
    <t>Whitelee</t>
  </si>
  <si>
    <t>Whitelee Extension</t>
  </si>
  <si>
    <t>Tariff model NHH Demand (TWh)</t>
  </si>
  <si>
    <t>Tariff Model HH Demand (MW)</t>
  </si>
  <si>
    <t>Tariff model Peak Demand (MW)</t>
  </si>
  <si>
    <t>HH Demand (£/kW)</t>
  </si>
  <si>
    <t>Generation (£/kW)</t>
  </si>
  <si>
    <t>NHH Demand (p/kWh)</t>
  </si>
  <si>
    <t>Generation</t>
  </si>
  <si>
    <t>Demand</t>
  </si>
  <si>
    <t>N.B. These generation average tariffs include local tariffs</t>
  </si>
  <si>
    <t>Locational Model Demand (MW)</t>
  </si>
  <si>
    <t>BlackLaw Extension</t>
  </si>
  <si>
    <t>Galawhistle</t>
  </si>
  <si>
    <t>Moffat</t>
  </si>
  <si>
    <t>Necton</t>
  </si>
  <si>
    <t>Node 1</t>
  </si>
  <si>
    <t>Node 2</t>
  </si>
  <si>
    <t>Actual Parameters</t>
  </si>
  <si>
    <t>Amendment in Transport Model</t>
  </si>
  <si>
    <t>Generator</t>
  </si>
  <si>
    <t>Wishaw 132kV</t>
  </si>
  <si>
    <t>Blacklaw 132kV</t>
  </si>
  <si>
    <t>11.46km of Cable</t>
  </si>
  <si>
    <t>11.46km of OHL</t>
  </si>
  <si>
    <t>Blacklaw</t>
  </si>
  <si>
    <t>East Kilbride South 275kV</t>
  </si>
  <si>
    <t>Whitelee 275kV</t>
  </si>
  <si>
    <t>6km of Cable</t>
  </si>
  <si>
    <t>6km of OHL</t>
  </si>
  <si>
    <t>Whitelee Extension 275kV</t>
  </si>
  <si>
    <t>16.68km of Cable</t>
  </si>
  <si>
    <t>16.68km of OHL</t>
  </si>
  <si>
    <t>Elvanfoot 275kV</t>
  </si>
  <si>
    <t>Clyde North 275kV</t>
  </si>
  <si>
    <t>6.2km of Cable</t>
  </si>
  <si>
    <t>6.2km of OHL</t>
  </si>
  <si>
    <t>Clyde North</t>
  </si>
  <si>
    <t>Clyde South 275kV</t>
  </si>
  <si>
    <t>7.17km of Cable</t>
  </si>
  <si>
    <t>7.17km of OHL</t>
  </si>
  <si>
    <t>Clyde South</t>
  </si>
  <si>
    <t>Crystal Rig 132kV</t>
  </si>
  <si>
    <t>Western Dod 132kV</t>
  </si>
  <si>
    <t>3.9km of Cable</t>
  </si>
  <si>
    <t>3.9km of OHL</t>
  </si>
  <si>
    <t>Aikengall II</t>
  </si>
  <si>
    <t>Farigaig 132kV</t>
  </si>
  <si>
    <t>Dunmaglass 132kV</t>
  </si>
  <si>
    <t>4km Cable</t>
  </si>
  <si>
    <t>4km OHL</t>
  </si>
  <si>
    <t>Dunmaglass</t>
  </si>
  <si>
    <t>Coalburn 132kV</t>
  </si>
  <si>
    <t>Galawhistle 132kV</t>
  </si>
  <si>
    <t>9.7km cable</t>
  </si>
  <si>
    <t>9.7km OHL</t>
  </si>
  <si>
    <t>Galawhistle II</t>
  </si>
  <si>
    <t>Moffat 132kV</t>
  </si>
  <si>
    <t>Harestanes 132kV</t>
  </si>
  <si>
    <t>15.33km cable</t>
  </si>
  <si>
    <t>15.33km OHL</t>
  </si>
  <si>
    <t>Melgarve 132kV</t>
  </si>
  <si>
    <t>Stronelairg 132kV</t>
  </si>
  <si>
    <t>10km cable</t>
  </si>
  <si>
    <t>10km OHL</t>
  </si>
  <si>
    <t>Stronelairg</t>
  </si>
  <si>
    <t>Index</t>
  </si>
  <si>
    <t>Bhlaraidh Wind Farm</t>
  </si>
  <si>
    <t>Figure 1 - Variation on Generation Zonal Tariffs</t>
  </si>
  <si>
    <t>1 Exec Summary</t>
  </si>
  <si>
    <t>Section</t>
  </si>
  <si>
    <t>Written By</t>
  </si>
  <si>
    <t>2 Tariff Summary</t>
  </si>
  <si>
    <t>3 Introduction</t>
  </si>
  <si>
    <t>4 Updates to the charging model for 2016/17</t>
  </si>
  <si>
    <t>Titles &amp; Contents</t>
  </si>
  <si>
    <t>6 Forecast demand tariffs for 2016/17</t>
  </si>
  <si>
    <t>5 Forecast generation tariffs for 2016/17</t>
  </si>
  <si>
    <t xml:space="preserve">7 Sensitivitied and Uncertainties </t>
  </si>
  <si>
    <t>8 Tools &amp; Supporting Information</t>
  </si>
  <si>
    <t>Appendix A - Revenue Tables</t>
  </si>
  <si>
    <t>Appendix B - Generation changes</t>
  </si>
  <si>
    <t>Appendix C - Demand Changes</t>
  </si>
  <si>
    <t>Appendix D - Generation Zones</t>
  </si>
  <si>
    <t>Appendix E - Demand zones</t>
  </si>
  <si>
    <t>Robin Rigg East</t>
  </si>
  <si>
    <t>Total SGD Cost (£)</t>
  </si>
  <si>
    <t>Prior year reconcilation (£)</t>
  </si>
  <si>
    <t>Table 14 - Circuits subject to one-off charges</t>
  </si>
  <si>
    <t>Table 15 - Change in HH Demand Tariffs</t>
  </si>
  <si>
    <t>Figure 2 - HH Demand Tariffs</t>
  </si>
  <si>
    <t>Figure 3 - NHH Demand Tariffs</t>
  </si>
  <si>
    <t>Table 16 - NHH Demand Tariff Changes</t>
  </si>
  <si>
    <t>Table 17 - National Grid Revenue Forecast</t>
  </si>
  <si>
    <t>Table 18 - SP Transmission Revenue Forecast</t>
  </si>
  <si>
    <t>Table 19 - SHE Transmission Revenue Forecast</t>
  </si>
  <si>
    <t>Table 20 - Offshore Revenues</t>
  </si>
  <si>
    <t>Table 21 - Demand Profiles</t>
  </si>
  <si>
    <t>Table 12 - Small Generator Discount</t>
  </si>
  <si>
    <t>Table 13 - Generation Tariff Changes</t>
  </si>
  <si>
    <t>Small Generation Discount (£/kW)</t>
  </si>
  <si>
    <t>Small Generator Discount Calculation</t>
  </si>
  <si>
    <t>Forecast Small Generator Volume (kW)</t>
  </si>
  <si>
    <t>Increase in HH Demand tariff (£/kW)</t>
  </si>
  <si>
    <t>Increase in NHH Demand tariff (p/kWh)</t>
  </si>
  <si>
    <t>V</t>
  </si>
  <si>
    <t>V x T</t>
  </si>
  <si>
    <t>Demand Residual (£/kW)</t>
  </si>
  <si>
    <t>Generator Residual (£/kW)</t>
  </si>
  <si>
    <t>T = (G + D)/4</t>
  </si>
  <si>
    <t>Small Generator Discount (£/kW)</t>
  </si>
  <si>
    <t>TD</t>
  </si>
  <si>
    <t>HHD</t>
  </si>
  <si>
    <t>NHHD</t>
  </si>
  <si>
    <t>Total System Triad Demand (kW)</t>
  </si>
  <si>
    <t>Total HH Triad Demand (kW)</t>
  </si>
  <si>
    <t>Total NHH Consumption (kWh)</t>
  </si>
  <si>
    <t>Total Cost to NHH Customers (£)</t>
  </si>
  <si>
    <t>Total Cost to HH Customers (£)</t>
  </si>
  <si>
    <t>HHT = C/TD</t>
  </si>
  <si>
    <t>HHC = HHT * HHD</t>
  </si>
  <si>
    <t>NHHT = (C - HHC)/NHHD</t>
  </si>
  <si>
    <t>NHHC = NHHT * NHHD</t>
  </si>
  <si>
    <t>C = (V x T) + R</t>
  </si>
  <si>
    <t>2017/18 Initial forecast</t>
  </si>
  <si>
    <t>2017/18 June Forecast</t>
  </si>
  <si>
    <t>2017/18 Oct Forecast</t>
  </si>
  <si>
    <t>2017/18 Draft Tariffs</t>
  </si>
  <si>
    <t>2017/18 Final Tariffs</t>
  </si>
  <si>
    <t>Jan
2016
Final</t>
  </si>
  <si>
    <t>2017/18
Initial</t>
  </si>
  <si>
    <t>2017/18
June</t>
  </si>
  <si>
    <t>2017/18
 Initial
 (£/kW)</t>
  </si>
  <si>
    <t>2017/18
June
(£/kW)</t>
  </si>
  <si>
    <t>2017/18
 Initial
 (p/kWh)</t>
  </si>
  <si>
    <t>2017/18
June
(p/kWh)</t>
  </si>
  <si>
    <t>2017/18 Initial</t>
  </si>
  <si>
    <t>2017/18 June</t>
  </si>
  <si>
    <t>Westermost Rough</t>
  </si>
  <si>
    <t>Modelled Best ViewTEC</t>
  </si>
  <si>
    <t>2017/18 
June Forecast (£/kW)</t>
  </si>
  <si>
    <t>2017/18 Initial Forecast (£/kW)</t>
  </si>
  <si>
    <t>Year Round Tariff</t>
  </si>
  <si>
    <t>Peak Security Tariff</t>
  </si>
  <si>
    <t>Small Generators Discount</t>
  </si>
  <si>
    <t>Black Hill</t>
  </si>
  <si>
    <t>BlackCraig Wind Farm</t>
  </si>
  <si>
    <t>Brochlock</t>
  </si>
  <si>
    <t>Earlshaugh Wind Farm</t>
  </si>
  <si>
    <t>Ulziside</t>
  </si>
  <si>
    <t>Margree</t>
  </si>
  <si>
    <t xml:space="preserve">Millennium Wind </t>
  </si>
  <si>
    <t>West of Duddon</t>
  </si>
  <si>
    <t>National Grid Forecast</t>
  </si>
  <si>
    <t>2016/17 TNUoS Revenue</t>
  </si>
  <si>
    <t>2017/18 TNUoS Revenue</t>
  </si>
  <si>
    <t>National Grid</t>
  </si>
  <si>
    <t>Price controlled revenue</t>
  </si>
  <si>
    <t>Less income from connections</t>
  </si>
  <si>
    <t>Income from TNUoS</t>
  </si>
  <si>
    <t>Scottish Power Transmission</t>
  </si>
  <si>
    <t>SHE Transmission</t>
  </si>
  <si>
    <t>Offshore</t>
  </si>
  <si>
    <t>Network Innovation Competition</t>
  </si>
  <si>
    <t>Total to Collect from TNUoS</t>
  </si>
  <si>
    <t>£m Nominal Value</t>
  </si>
  <si>
    <t>Intermittent 40%</t>
  </si>
  <si>
    <t>Conventional 80%</t>
  </si>
  <si>
    <t xml:space="preserve"> 2017/18 SGD cost (£)</t>
  </si>
  <si>
    <t>Aberthaw</t>
  </si>
  <si>
    <t>ABTH20</t>
  </si>
  <si>
    <t>A'Chruach Wind Farm</t>
  </si>
  <si>
    <t>ACHR1R</t>
  </si>
  <si>
    <t>Afton</t>
  </si>
  <si>
    <t>BLAC10</t>
  </si>
  <si>
    <t>Beatrice Wind Farm</t>
  </si>
  <si>
    <t>BLHI40</t>
  </si>
  <si>
    <t>Blacklaw Extension</t>
  </si>
  <si>
    <t>BLKX10</t>
  </si>
  <si>
    <t>CLYN2Q</t>
  </si>
  <si>
    <t>CLYS2R</t>
  </si>
  <si>
    <t>Crystal Rig 2</t>
  </si>
  <si>
    <t>CRYR40</t>
  </si>
  <si>
    <t>Crystal Rig 3</t>
  </si>
  <si>
    <t>Drax</t>
  </si>
  <si>
    <t>DRAX40</t>
  </si>
  <si>
    <t>Drax (Biomass)</t>
  </si>
  <si>
    <t>Drax (Coal)</t>
  </si>
  <si>
    <t>HARE10</t>
  </si>
  <si>
    <t>Keith Hill Wind Farm</t>
  </si>
  <si>
    <t>DUNE10</t>
  </si>
  <si>
    <t>Lynemouth Power Station</t>
  </si>
  <si>
    <t>BLYT20</t>
  </si>
  <si>
    <t>Medway Power Station</t>
  </si>
  <si>
    <t>GRAI40</t>
  </si>
  <si>
    <t>Peterborough</t>
  </si>
  <si>
    <t>WALP40_EME</t>
  </si>
  <si>
    <t>Rugeley</t>
  </si>
  <si>
    <t>RUGE40</t>
  </si>
  <si>
    <t>Taylors Lane</t>
  </si>
  <si>
    <t>WISD20_LPN</t>
  </si>
  <si>
    <t>Power Station</t>
  </si>
  <si>
    <t>Node</t>
  </si>
  <si>
    <t>MW Change</t>
  </si>
  <si>
    <t>Sensitivities</t>
  </si>
  <si>
    <t>£50m increase in revenue recovered from TNUoS</t>
  </si>
  <si>
    <t>Change in Generation Tariffs (£/kW)</t>
  </si>
  <si>
    <t>Change in HH Demand Tariffs (£/kW)</t>
  </si>
  <si>
    <t>Change in NHH Demand Tariffs (p/kWh)</t>
  </si>
  <si>
    <t>Peak Demand (MW)</t>
  </si>
  <si>
    <t>HH Demand (MW)</t>
  </si>
  <si>
    <t>NHH Demand (TWh)</t>
  </si>
  <si>
    <t>Change in Tariff</t>
  </si>
  <si>
    <t>HH Tariff (£/kW)</t>
  </si>
  <si>
    <t>NHH Tariff (£/kWh)</t>
  </si>
  <si>
    <t>Change in Demand</t>
  </si>
  <si>
    <t>MO</t>
  </si>
  <si>
    <t>Feb 2016 Initial View</t>
  </si>
  <si>
    <t>June
2016
Update</t>
  </si>
  <si>
    <t>Oct
2016
Update</t>
  </si>
  <si>
    <t>Dec
2016
Draft</t>
  </si>
  <si>
    <t>Jan
2017
Final</t>
  </si>
  <si>
    <t xml:space="preserve"> </t>
  </si>
  <si>
    <t>Notes</t>
  </si>
  <si>
    <t>Description</t>
  </si>
  <si>
    <t>Licence
Term</t>
  </si>
  <si>
    <t>Yr t-1</t>
  </si>
  <si>
    <t>Yr t</t>
  </si>
  <si>
    <t>Yr t+1</t>
  </si>
  <si>
    <t>Regulatory Year</t>
  </si>
  <si>
    <t>2014/15</t>
  </si>
  <si>
    <t>2015/16</t>
  </si>
  <si>
    <t>2017/18</t>
  </si>
  <si>
    <t>Actual RPI</t>
  </si>
  <si>
    <t>April to March average</t>
  </si>
  <si>
    <t>RPI Actual</t>
  </si>
  <si>
    <t>RPIAt</t>
  </si>
  <si>
    <t>Office of National Statistics</t>
  </si>
  <si>
    <t>Assumed Interest Rate</t>
  </si>
  <si>
    <t>It</t>
  </si>
  <si>
    <t>Bank of England Base Rate</t>
  </si>
  <si>
    <t>Opening Base Revenue Allowance (2009/10 prices)</t>
  </si>
  <si>
    <t>A1</t>
  </si>
  <si>
    <t>PUt</t>
  </si>
  <si>
    <t>From Licence</t>
  </si>
  <si>
    <t>Price Control Financial Model Iteration Adjustment</t>
  </si>
  <si>
    <t>A2</t>
  </si>
  <si>
    <t>MODt</t>
  </si>
  <si>
    <t>Determined by Ofgem/Licensee forecast</t>
  </si>
  <si>
    <t>RPI True Up</t>
  </si>
  <si>
    <t>A3</t>
  </si>
  <si>
    <t>TRUt</t>
  </si>
  <si>
    <t>Licensee Actual/Forecast</t>
  </si>
  <si>
    <t>Prior Calendar Year RPI Forecast</t>
  </si>
  <si>
    <t>GRPIFc-1</t>
  </si>
  <si>
    <t>HM Treasury Forecast then 2.8%</t>
  </si>
  <si>
    <t>Current Calendar Year RPI Forecast</t>
  </si>
  <si>
    <t>GRPIFc</t>
  </si>
  <si>
    <t>Next Calendar Year RPI forecast</t>
  </si>
  <si>
    <t>GRPIFc+1</t>
  </si>
  <si>
    <t>RPI Forecast</t>
  </si>
  <si>
    <t>A4</t>
  </si>
  <si>
    <t>RPIFt</t>
  </si>
  <si>
    <t>Using HM Treasury Forecast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</si>
  <si>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</si>
  <si>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</si>
  <si>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</si>
  <si>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</si>
  <si>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</si>
  <si>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</si>
  <si>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</si>
  <si>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</si>
  <si>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</si>
  <si>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</si>
  <si>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</si>
  <si>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</si>
  <si>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</si>
  <si>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</si>
  <si>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</si>
  <si>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</si>
  <si>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</si>
  <si>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</si>
  <si>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Does not affect TNUoS</t>
  </si>
  <si>
    <t>SP Transmission Pass-Through</t>
  </si>
  <si>
    <t>B6</t>
  </si>
  <si>
    <t>TSPt</t>
  </si>
  <si>
    <t>14/15 &amp; 15/16 &amp; 16/17  Charge setting. Later from TSP Calculation.</t>
  </si>
  <si>
    <t>SHE Transmission Pass-Through</t>
  </si>
  <si>
    <t>B7</t>
  </si>
  <si>
    <t>TSHt</t>
  </si>
  <si>
    <t>14/15 &amp; 15/16 &amp; 16/17  Charge setting. Later from TSH Calculation.</t>
  </si>
  <si>
    <t>Offshore Transmission Pass-Through</t>
  </si>
  <si>
    <t>B8</t>
  </si>
  <si>
    <t>TOFTOt</t>
  </si>
  <si>
    <t>14/15 &amp; 15/16 &amp; 16/17  Charge setting. Later from OFTO Calculation.</t>
  </si>
  <si>
    <t>Embedded Offshore Pass-Through</t>
  </si>
  <si>
    <t>B9</t>
  </si>
  <si>
    <t>OFETt</t>
  </si>
  <si>
    <t>Pass-Through Items [B=B1+B2+B3+B4+B5+B6+B7+B8+B9]</t>
  </si>
  <si>
    <t>B</t>
  </si>
  <si>
    <t>PTt</t>
  </si>
  <si>
    <t>Reliability Incentive Adjustment</t>
  </si>
  <si>
    <t>C1</t>
  </si>
  <si>
    <t>RIt</t>
  </si>
  <si>
    <t>Licensee Actual/Forecast/Budget</t>
  </si>
  <si>
    <t>Stakeholder Satisfaction Adjustment</t>
  </si>
  <si>
    <t>C2</t>
  </si>
  <si>
    <t>SSOt</t>
  </si>
  <si>
    <t>Sulphur Hexafluoride (SF6) Gas Emissions Adjustment</t>
  </si>
  <si>
    <t>C3</t>
  </si>
  <si>
    <t>SFIt</t>
  </si>
  <si>
    <t>Awarded Environmental Discretionary Rewards</t>
  </si>
  <si>
    <t>C4</t>
  </si>
  <si>
    <t>EDRt</t>
  </si>
  <si>
    <t>Only includes EDR awarded to licensee to date</t>
  </si>
  <si>
    <t>Outputs Incentive Revenue [C=C1+C2+C3+C4]</t>
  </si>
  <si>
    <t>C</t>
  </si>
  <si>
    <t>OIPt</t>
  </si>
  <si>
    <t>Network Innovation Allowance</t>
  </si>
  <si>
    <t>NIAt</t>
  </si>
  <si>
    <t>E</t>
  </si>
  <si>
    <t>NICFt</t>
  </si>
  <si>
    <t>Sum of NICF awards determined by Ofgem/Forecast by National Grid</t>
  </si>
  <si>
    <t>Future Environmental Discretionary Rewards</t>
  </si>
  <si>
    <t>F</t>
  </si>
  <si>
    <t>Sum of future EDR awards forecast by National Grid</t>
  </si>
  <si>
    <t>Transmission Investment for Renewable Generation</t>
  </si>
  <si>
    <t>TIRGt</t>
  </si>
  <si>
    <t>Scottish Site Specific Adjustment</t>
  </si>
  <si>
    <t>H</t>
  </si>
  <si>
    <t>DISt</t>
  </si>
  <si>
    <t>Scottish Terminations Adjustment</t>
  </si>
  <si>
    <t>I</t>
  </si>
  <si>
    <t>TSt</t>
  </si>
  <si>
    <t>Correction Factor</t>
  </si>
  <si>
    <t>K</t>
  </si>
  <si>
    <t>-Kt</t>
  </si>
  <si>
    <t>Calculated by Licensee</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</si>
  <si>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</si>
  <si>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</si>
  <si>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</si>
  <si>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</si>
  <si>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</si>
  <si>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</si>
  <si>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</si>
  <si>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</si>
  <si>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</si>
  <si>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</si>
  <si>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</si>
  <si>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</si>
  <si>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</si>
  <si>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</si>
  <si>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</si>
  <si>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</si>
  <si>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</si>
  <si>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</si>
  <si>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2014/15 and 2015/16 pass through to other networks is based on forecast at time of tariff setting</t>
  </si>
  <si>
    <t>Scottish Power Transmission Revenue Forecast</t>
  </si>
  <si>
    <t>Updated:</t>
  </si>
  <si>
    <t>Licence Term</t>
  </si>
  <si>
    <t>National Grid forecast</t>
  </si>
  <si>
    <t>Pass-Through Items [B=B1+B2]</t>
  </si>
  <si>
    <t>Financial Incentive for Timely Connections Output</t>
  </si>
  <si>
    <t>C5</t>
  </si>
  <si>
    <t>-CONADJt</t>
  </si>
  <si>
    <t>Outputs Incentive Revenue [C=C1+C2+C3+C4+C5]</t>
  </si>
  <si>
    <t>Maximum Revenue (M= A+B+C+D+G+J+K]</t>
  </si>
  <si>
    <t>Excluded Services</t>
  </si>
  <si>
    <t>EXCt</t>
  </si>
  <si>
    <t>Post BETTA Connection Charges</t>
  </si>
  <si>
    <t>Site Specifc Charges</t>
  </si>
  <si>
    <t>S</t>
  </si>
  <si>
    <t>EXSt</t>
  </si>
  <si>
    <t>Pre &amp; Post BETTA Connection Charges</t>
  </si>
  <si>
    <t>TNUoS Collected Revenue (T=M+P-S)</t>
  </si>
  <si>
    <t>General System Charge</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</si>
  <si>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</si>
  <si>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</si>
  <si>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</si>
  <si>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the RIIO-ET1 Final Proposals.  </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</si>
  <si>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</si>
  <si>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</si>
  <si>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</si>
  <si>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</si>
  <si>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</si>
  <si>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</si>
  <si>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</si>
  <si>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</si>
  <si>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SHE Transmission Revenue Forecast</t>
  </si>
  <si>
    <t>16/17 RPIF amended to reflect 16/17 Charge Setting, National Grid forecast from 17/18 onwards</t>
  </si>
  <si>
    <t>Compensatory Payments Adjustment</t>
  </si>
  <si>
    <t>J</t>
  </si>
  <si>
    <t>SHCPt</t>
  </si>
  <si>
    <t>Post-Vesting, Pre-BETTA Connection Charges</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</si>
  <si>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</si>
  <si>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</si>
  <si>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 xml:space="preserve">The base revenue forecasts for the RIIO-ET1 period (2014/15 to 2018/19, inclusive) reflect the figures authorised by Ofgem in the RIIO-ET1 Final Proposals.  </t>
  </si>
  <si>
    <t>This forecast contains as much information as can be currently made available.  Generally, allowances determined by Ofgem are shown; whilst those for which Ofgem determinations are expected are not.</t>
  </si>
  <si>
    <t>Offshore Transmission Revenue Forecast</t>
  </si>
  <si>
    <t>Yr t+2</t>
  </si>
  <si>
    <t>Robin Rigg</t>
  </si>
  <si>
    <t>Gwynt y mor</t>
  </si>
  <si>
    <t>Humber Gateway</t>
  </si>
  <si>
    <t>Forecast to asset transfer to OFTO in 2017/18</t>
  </si>
  <si>
    <t>Offshore Transmission Pass-Through (B7)</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</si>
</sst>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0.00_)"/>
    <numFmt numFmtId="165" formatCode="0_)"/>
    <numFmt numFmtId="166" formatCode="0.000000_)"/>
    <numFmt numFmtId="167" formatCode="_-[$€-2]* #,##0.00_-;\-[$€-2]* #,##0.00_-;_-[$€-2]* &quot;-&quot;??_-"/>
    <numFmt numFmtId="168" formatCode="&quot;$&quot;#,##0_);[Red]\(&quot;$&quot;#,##0\)"/>
    <numFmt numFmtId="169" formatCode="_(* #,##0.0_);_(* \(#,##0.0\);_(* &quot;-&quot;??_);_(@_)"/>
    <numFmt numFmtId="170" formatCode="#,##0.0;[Red]\(#,##0.0\)"/>
    <numFmt numFmtId="171" formatCode="0.0%"/>
    <numFmt numFmtId="172" formatCode="_-* #,##0.0000_-;\-* #,##0.0000_-;_-* &quot;-&quot;??_-;_-@_-"/>
    <numFmt numFmtId="173" formatCode="_-* #,##0.0_-;\-* #,##0.0_-;_-* &quot;-&quot;??_-;_-@_-"/>
    <numFmt numFmtId="174" formatCode="0.0_ ;[Red]\-0.0\ "/>
    <numFmt numFmtId="175" formatCode="0.0000_ ;[Red]\-0.0000\ "/>
    <numFmt numFmtId="176" formatCode="#,##0.0000_ ;[Red]\-#,##0.0000\ "/>
    <numFmt numFmtId="177" formatCode="#,##0.000_ ;[Red]\-#,##0.000\ "/>
    <numFmt numFmtId="178" formatCode="#,##0.0_ ;[Red]\-#,##0.0\ "/>
    <numFmt numFmtId="179" formatCode="#,##0.0"/>
    <numFmt numFmtId="180" formatCode="_(* #,##0.00_);_(* \(#,##0.00\);_(* &quot;-&quot;??_);_(@_)"/>
    <numFmt numFmtId="181" formatCode="0.0000000000000000000000000"/>
    <numFmt numFmtId="182" formatCode="0.0"/>
    <numFmt numFmtId="183" formatCode="#,##0.00_ ;\-#,##0.00\ "/>
    <numFmt numFmtId="184" formatCode="0.000"/>
    <numFmt numFmtId="185" formatCode="_-* #,##0_-;\-* #,##0_-;_-* &quot;-&quot;??_-;_-@_-"/>
    <numFmt numFmtId="186" formatCode="0.00000_ ;[Red]\-0.00000\ "/>
    <numFmt numFmtId="187" formatCode="_-* #,##0.000_-;\-* #,##0.000_-;_-* &quot;-&quot;??_-;_-@_-"/>
    <numFmt numFmtId="188" formatCode="#,##0.000000"/>
    <numFmt numFmtId="189" formatCode="0.000000"/>
    <numFmt numFmtId="190" formatCode="_-* #,##0.0000000000_-;\-* #,##0.0000000000_-;_-* &quot;-&quot;??_-;_-@_-"/>
    <numFmt numFmtId="191" formatCode="0.0000000000000"/>
    <numFmt numFmtId="192" formatCode="#,##0_ ;\-#,##0\ "/>
  </numFmts>
  <fonts count="7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2"/>
      <name val="Arial"/>
      <family val="2"/>
    </font>
    <font>
      <sz val="10"/>
      <color indexed="8"/>
      <name val="Arial"/>
      <family val="2"/>
    </font>
    <font>
      <b/>
      <sz val="10"/>
      <color indexed="8"/>
      <name val="Arial"/>
      <family val="2"/>
    </font>
    <font>
      <sz val="10"/>
      <color indexed="10"/>
      <name val="Arial"/>
      <family val="2"/>
    </font>
    <font>
      <b/>
      <sz val="12"/>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name val="Helv"/>
      <charset val="204"/>
    </font>
    <font>
      <b/>
      <sz val="10"/>
      <color indexed="39"/>
      <name val="Arial"/>
      <family val="2"/>
    </font>
    <font>
      <sz val="10"/>
      <color indexed="39"/>
      <name val="Arial"/>
      <family val="2"/>
    </font>
    <font>
      <sz val="19"/>
      <color indexed="48"/>
      <name val="Arial"/>
      <family val="2"/>
    </font>
    <font>
      <b/>
      <sz val="10"/>
      <color theme="1"/>
      <name val="Arial"/>
      <family val="2"/>
    </font>
    <font>
      <b/>
      <sz val="10"/>
      <color rgb="FF000000"/>
      <name val="Arial"/>
      <family val="2"/>
    </font>
    <font>
      <sz val="10"/>
      <color rgb="FF000000"/>
      <name val="Arial"/>
      <family val="2"/>
    </font>
    <font>
      <b/>
      <vertAlign val="subscript"/>
      <sz val="10"/>
      <color rgb="FF000000"/>
      <name val="Arial"/>
      <family val="2"/>
    </font>
    <font>
      <sz val="10"/>
      <color theme="1"/>
      <name val="Arial"/>
      <family val="2"/>
    </font>
    <font>
      <i/>
      <sz val="10"/>
      <name val="Arial"/>
      <family val="2"/>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0"/>
      <name val="Times New Roman"/>
      <family val="1"/>
    </font>
    <font>
      <b/>
      <u/>
      <sz val="10"/>
      <name val="Arial"/>
      <family val="2"/>
    </font>
    <font>
      <sz val="10"/>
      <name val="Arial"/>
      <family val="2"/>
    </font>
    <font>
      <sz val="9"/>
      <color theme="1"/>
      <name val="Arial"/>
      <family val="2"/>
    </font>
    <font>
      <sz val="11"/>
      <name val="Calibri"/>
      <family val="2"/>
      <scheme val="minor"/>
    </font>
    <font>
      <b/>
      <sz val="10"/>
      <color theme="4" tint="-0.499984740745262"/>
      <name val="Arial"/>
      <family val="2"/>
    </font>
    <font>
      <b/>
      <sz val="18"/>
      <color rgb="FFFF0000"/>
      <name val="Calibri"/>
      <family val="2"/>
      <scheme val="minor"/>
    </font>
    <font>
      <b/>
      <sz val="10"/>
      <color theme="0"/>
      <name val="Arial"/>
      <family val="2"/>
    </font>
    <font>
      <sz val="10"/>
      <color theme="0"/>
      <name val="Arial"/>
      <family val="2"/>
    </font>
    <font>
      <sz val="6"/>
      <color theme="1"/>
      <name val="Calibri"/>
      <family val="2"/>
    </font>
    <font>
      <b/>
      <sz val="11"/>
      <color theme="1"/>
      <name val="Arial"/>
      <family val="2"/>
    </font>
    <font>
      <sz val="11"/>
      <name val="Arial"/>
      <family val="2"/>
    </font>
    <font>
      <u/>
      <sz val="11"/>
      <color theme="10"/>
      <name val="Calibri"/>
      <family val="2"/>
      <scheme val="minor"/>
    </font>
    <font>
      <b/>
      <sz val="11"/>
      <color indexed="8"/>
      <name val="Arial"/>
      <family val="2"/>
    </font>
    <font>
      <b/>
      <sz val="18"/>
      <color theme="1"/>
      <name val="Calibri"/>
      <family val="2"/>
      <scheme val="minor"/>
    </font>
    <font>
      <i/>
      <sz val="11"/>
      <color theme="1"/>
      <name val="Calibri"/>
      <family val="2"/>
      <scheme val="minor"/>
    </font>
    <font>
      <sz val="10"/>
      <color indexed="12"/>
      <name val="Arial"/>
      <family val="2"/>
    </font>
    <font>
      <sz val="18"/>
      <color theme="1"/>
      <name val="Calibri"/>
      <family val="2"/>
      <scheme val="minor"/>
    </font>
    <font>
      <b/>
      <sz val="11"/>
      <name val="Calibri"/>
      <family val="2"/>
      <scheme val="minor"/>
    </font>
    <font>
      <b/>
      <sz val="11"/>
      <color indexed="8"/>
      <name val="Calibri"/>
      <family val="2"/>
      <scheme val="minor"/>
    </font>
    <font>
      <sz val="12"/>
      <color theme="0" tint="-0.14999847407452621"/>
      <name val="Calibri"/>
      <family val="2"/>
      <scheme val="minor"/>
    </font>
    <font>
      <sz val="12"/>
      <color theme="0" tint="-0.249977111117893"/>
      <name val="Calibri"/>
      <family val="2"/>
      <scheme val="minor"/>
    </font>
  </fonts>
  <fills count="6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4"/>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s>
  <borders count="1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indexed="64"/>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bottom/>
      <diagonal/>
    </border>
    <border>
      <left style="thin">
        <color auto="1"/>
      </left>
      <right/>
      <top/>
      <bottom style="medium">
        <color indexed="64"/>
      </bottom>
      <diagonal/>
    </border>
    <border>
      <left style="thin">
        <color auto="1"/>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right/>
      <top style="thin">
        <color auto="1"/>
      </top>
      <bottom style="thin">
        <color auto="1"/>
      </bottom>
      <diagonal/>
    </border>
    <border>
      <left style="thin">
        <color indexed="64"/>
      </left>
      <right style="thin">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diagonal/>
    </border>
    <border>
      <left style="thin">
        <color auto="1"/>
      </left>
      <right style="thin">
        <color indexed="64"/>
      </right>
      <top style="thin">
        <color auto="1"/>
      </top>
      <bottom style="thin">
        <color auto="1"/>
      </bottom>
      <diagonal/>
    </border>
    <border>
      <left style="medium">
        <color auto="1"/>
      </left>
      <right style="thin">
        <color indexed="64"/>
      </right>
      <top/>
      <bottom/>
      <diagonal/>
    </border>
    <border>
      <left/>
      <right/>
      <top style="medium">
        <color auto="1"/>
      </top>
      <bottom/>
      <diagonal/>
    </border>
    <border>
      <left style="thin">
        <color indexed="64"/>
      </left>
      <right/>
      <top style="medium">
        <color indexed="64"/>
      </top>
      <bottom style="medium">
        <color indexed="64"/>
      </bottom>
      <diagonal/>
    </border>
    <border>
      <left style="thin">
        <color auto="1"/>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auto="1"/>
      </left>
      <right style="thin">
        <color indexed="64"/>
      </right>
      <top/>
      <bottom style="thin">
        <color auto="1"/>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8"/>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s>
  <cellStyleXfs count="140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21" fillId="0" borderId="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166" fontId="1" fillId="0" borderId="0"/>
    <xf numFmtId="0" fontId="3" fillId="0" borderId="0"/>
    <xf numFmtId="0" fontId="3" fillId="0" borderId="0"/>
    <xf numFmtId="0" fontId="33" fillId="0" borderId="0"/>
    <xf numFmtId="0" fontId="3" fillId="0" borderId="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5" fillId="14"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13"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5" fillId="36"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168" fontId="3" fillId="0" borderId="0"/>
    <xf numFmtId="0" fontId="3" fillId="0" borderId="0"/>
    <xf numFmtId="0" fontId="3" fillId="0" borderId="0"/>
    <xf numFmtId="167" fontId="3" fillId="0" borderId="0"/>
    <xf numFmtId="168" fontId="3" fillId="0" borderId="0"/>
    <xf numFmtId="167" fontId="3" fillId="0" borderId="0"/>
    <xf numFmtId="0" fontId="3" fillId="4" borderId="20" applyNumberFormat="0" applyFont="0" applyAlignment="0" applyProtection="0"/>
    <xf numFmtId="0" fontId="17" fillId="37" borderId="21" applyNumberFormat="0" applyAlignment="0" applyProtection="0"/>
    <xf numFmtId="9" fontId="3" fillId="0" borderId="0" applyFont="0" applyFill="0" applyBorder="0" applyAlignment="0" applyProtection="0"/>
    <xf numFmtId="4" fontId="23" fillId="7" borderId="22" applyNumberFormat="0" applyProtection="0">
      <alignment vertical="center"/>
    </xf>
    <xf numFmtId="4" fontId="34" fillId="7" borderId="22" applyNumberFormat="0" applyProtection="0">
      <alignment vertical="center"/>
    </xf>
    <xf numFmtId="4" fontId="23" fillId="7" borderId="22" applyNumberFormat="0" applyProtection="0">
      <alignment horizontal="left" vertical="center" indent="1"/>
    </xf>
    <xf numFmtId="0" fontId="23" fillId="7" borderId="22" applyNumberFormat="0" applyProtection="0">
      <alignment horizontal="left" vertical="top" indent="1"/>
    </xf>
    <xf numFmtId="4" fontId="23" fillId="41" borderId="0" applyNumberFormat="0" applyProtection="0">
      <alignment horizontal="left" vertical="center" indent="1"/>
    </xf>
    <xf numFmtId="4" fontId="22" fillId="8" borderId="22" applyNumberFormat="0" applyProtection="0">
      <alignment horizontal="right" vertical="center"/>
    </xf>
    <xf numFmtId="4" fontId="22" fillId="3" borderId="22" applyNumberFormat="0" applyProtection="0">
      <alignment horizontal="right" vertical="center"/>
    </xf>
    <xf numFmtId="4" fontId="22" fillId="14" borderId="22" applyNumberFormat="0" applyProtection="0">
      <alignment horizontal="right" vertical="center"/>
    </xf>
    <xf numFmtId="4" fontId="22" fillId="10" borderId="22" applyNumberFormat="0" applyProtection="0">
      <alignment horizontal="right" vertical="center"/>
    </xf>
    <xf numFmtId="4" fontId="22" fillId="23" borderId="22" applyNumberFormat="0" applyProtection="0">
      <alignment horizontal="right" vertical="center"/>
    </xf>
    <xf numFmtId="4" fontId="22" fillId="9" borderId="22" applyNumberFormat="0" applyProtection="0">
      <alignment horizontal="right" vertical="center"/>
    </xf>
    <xf numFmtId="4" fontId="22" fillId="34" borderId="22" applyNumberFormat="0" applyProtection="0">
      <alignment horizontal="right" vertical="center"/>
    </xf>
    <xf numFmtId="4" fontId="22" fillId="42" borderId="22" applyNumberFormat="0" applyProtection="0">
      <alignment horizontal="right" vertical="center"/>
    </xf>
    <xf numFmtId="4" fontId="22" fillId="20" borderId="22" applyNumberFormat="0" applyProtection="0">
      <alignment horizontal="right" vertical="center"/>
    </xf>
    <xf numFmtId="4" fontId="23" fillId="43" borderId="23" applyNumberFormat="0" applyProtection="0">
      <alignment horizontal="left" vertical="center" indent="1"/>
    </xf>
    <xf numFmtId="4" fontId="22" fillId="44" borderId="0" applyNumberFormat="0" applyProtection="0">
      <alignment horizontal="left" vertical="center" indent="1"/>
    </xf>
    <xf numFmtId="4" fontId="25" fillId="12" borderId="0" applyNumberFormat="0" applyProtection="0">
      <alignment horizontal="left" vertical="center" indent="1"/>
    </xf>
    <xf numFmtId="4" fontId="22" fillId="41" borderId="22" applyNumberFormat="0" applyProtection="0">
      <alignment horizontal="right" vertical="center"/>
    </xf>
    <xf numFmtId="4" fontId="22" fillId="44" borderId="0" applyNumberFormat="0" applyProtection="0">
      <alignment horizontal="left" vertical="center" indent="1"/>
    </xf>
    <xf numFmtId="4" fontId="22" fillId="41" borderId="0" applyNumberFormat="0" applyProtection="0">
      <alignment horizontal="left" vertical="center" indent="1"/>
    </xf>
    <xf numFmtId="0" fontId="3" fillId="12" borderId="22" applyNumberFormat="0" applyProtection="0">
      <alignment horizontal="left" vertical="center" indent="1"/>
    </xf>
    <xf numFmtId="0" fontId="3" fillId="12" borderId="22" applyNumberFormat="0" applyProtection="0">
      <alignment horizontal="left" vertical="top" indent="1"/>
    </xf>
    <xf numFmtId="0" fontId="3" fillId="41" borderId="22" applyNumberFormat="0" applyProtection="0">
      <alignment horizontal="left" vertical="center" indent="1"/>
    </xf>
    <xf numFmtId="0" fontId="3" fillId="41" borderId="22" applyNumberFormat="0" applyProtection="0">
      <alignment horizontal="left" vertical="top" indent="1"/>
    </xf>
    <xf numFmtId="0" fontId="3" fillId="2" borderId="22" applyNumberFormat="0" applyProtection="0">
      <alignment horizontal="left" vertical="center" indent="1"/>
    </xf>
    <xf numFmtId="0" fontId="3" fillId="2" borderId="22" applyNumberFormat="0" applyProtection="0">
      <alignment horizontal="left" vertical="top" indent="1"/>
    </xf>
    <xf numFmtId="0" fontId="3" fillId="44" borderId="22" applyNumberFormat="0" applyProtection="0">
      <alignment horizontal="left" vertical="center" indent="1"/>
    </xf>
    <xf numFmtId="0" fontId="3" fillId="44" borderId="22" applyNumberFormat="0" applyProtection="0">
      <alignment horizontal="left" vertical="top" indent="1"/>
    </xf>
    <xf numFmtId="0" fontId="3" fillId="16" borderId="14" applyNumberFormat="0">
      <protection locked="0"/>
    </xf>
    <xf numFmtId="4" fontId="22" fillId="4" borderId="22" applyNumberFormat="0" applyProtection="0">
      <alignment vertical="center"/>
    </xf>
    <xf numFmtId="4" fontId="35" fillId="4" borderId="22" applyNumberFormat="0" applyProtection="0">
      <alignment vertical="center"/>
    </xf>
    <xf numFmtId="4" fontId="22" fillId="4" borderId="22" applyNumberFormat="0" applyProtection="0">
      <alignment horizontal="left" vertical="center" indent="1"/>
    </xf>
    <xf numFmtId="0" fontId="22" fillId="4" borderId="22" applyNumberFormat="0" applyProtection="0">
      <alignment horizontal="left" vertical="top" indent="1"/>
    </xf>
    <xf numFmtId="4" fontId="22" fillId="44" borderId="22" applyNumberFormat="0" applyProtection="0">
      <alignment horizontal="right" vertical="center"/>
    </xf>
    <xf numFmtId="4" fontId="35" fillId="44" borderId="22" applyNumberFormat="0" applyProtection="0">
      <alignment horizontal="right" vertical="center"/>
    </xf>
    <xf numFmtId="4" fontId="22" fillId="41" borderId="22" applyNumberFormat="0" applyProtection="0">
      <alignment horizontal="left" vertical="center" indent="1"/>
    </xf>
    <xf numFmtId="0" fontId="22" fillId="41" borderId="22" applyNumberFormat="0" applyProtection="0">
      <alignment horizontal="left" vertical="top" indent="1"/>
    </xf>
    <xf numFmtId="4" fontId="36" fillId="45" borderId="0" applyNumberFormat="0" applyProtection="0">
      <alignment horizontal="left" vertical="center" indent="1"/>
    </xf>
    <xf numFmtId="4" fontId="24" fillId="44" borderId="22" applyNumberFormat="0" applyProtection="0">
      <alignment horizontal="right" vertical="center"/>
    </xf>
    <xf numFmtId="0" fontId="18" fillId="0" borderId="0" applyNumberFormat="0" applyFill="0" applyBorder="0" applyAlignment="0" applyProtection="0"/>
    <xf numFmtId="0" fontId="3" fillId="0" borderId="0" applyFont="0" applyFill="0" applyBorder="0" applyAlignment="0" applyProtection="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14" applyNumberFormat="0">
      <protection locked="0"/>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5" applyNumberFormat="0" applyAlignment="0" applyProtection="0"/>
    <xf numFmtId="0" fontId="8" fillId="17"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5"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0" borderId="0"/>
    <xf numFmtId="0" fontId="17" fillId="16" borderId="8" applyNumberFormat="0" applyAlignment="0" applyProtection="0"/>
    <xf numFmtId="0" fontId="3" fillId="4" borderId="20"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30"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4" borderId="20" applyNumberFormat="0" applyFont="0" applyAlignment="0" applyProtection="0"/>
    <xf numFmtId="0" fontId="5" fillId="27"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5" fillId="0" borderId="6" applyNumberFormat="0" applyFill="0" applyAlignment="0" applyProtection="0"/>
    <xf numFmtId="0" fontId="14" fillId="7" borderId="36" applyNumberFormat="0" applyAlignment="0" applyProtection="0"/>
    <xf numFmtId="0" fontId="13" fillId="0" borderId="0" applyNumberFormat="0" applyFill="0" applyBorder="0" applyAlignment="0" applyProtection="0"/>
    <xf numFmtId="0" fontId="5" fillId="27"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3" fillId="4" borderId="20" applyNumberFormat="0" applyFont="0" applyAlignment="0" applyProtection="0"/>
    <xf numFmtId="0" fontId="15" fillId="0" borderId="0" applyNumberFormat="0" applyFill="0" applyBorder="0" applyAlignment="0" applyProtection="0"/>
    <xf numFmtId="0" fontId="19" fillId="0" borderId="30"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17" fillId="16" borderId="8" applyNumberFormat="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1"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5" fillId="20" borderId="0" applyNumberFormat="0" applyBorder="0" applyAlignment="0" applyProtection="0"/>
    <xf numFmtId="0" fontId="5" fillId="3" borderId="0" applyNumberFormat="0" applyBorder="0" applyAlignment="0" applyProtection="0"/>
    <xf numFmtId="0" fontId="5" fillId="21" borderId="0" applyNumberFormat="0" applyBorder="0" applyAlignment="0" applyProtection="0"/>
    <xf numFmtId="0" fontId="5" fillId="14" borderId="0" applyNumberFormat="0" applyBorder="0" applyAlignment="0" applyProtection="0"/>
    <xf numFmtId="0" fontId="4" fillId="10"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5" fillId="34" borderId="0" applyNumberFormat="0" applyBorder="0" applyAlignment="0" applyProtection="0"/>
    <xf numFmtId="0" fontId="4" fillId="20"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5" fillId="22"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5" fillId="13" borderId="0" applyNumberFormat="0" applyBorder="0" applyAlignment="0" applyProtection="0"/>
    <xf numFmtId="0" fontId="4" fillId="19"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16" fillId="7" borderId="0" applyNumberFormat="0" applyBorder="0" applyAlignment="0" applyProtection="0"/>
    <xf numFmtId="0" fontId="3" fillId="0" borderId="0"/>
    <xf numFmtId="0" fontId="4" fillId="7" borderId="0" applyNumberFormat="0" applyBorder="0" applyAlignment="0" applyProtection="0"/>
    <xf numFmtId="0" fontId="3" fillId="4" borderId="32" applyNumberFormat="0" applyFont="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19" fillId="0" borderId="30" applyNumberFormat="0" applyFill="0" applyAlignment="0" applyProtection="0"/>
    <xf numFmtId="0" fontId="18" fillId="0" borderId="0" applyNumberFormat="0" applyFill="0" applyBorder="0" applyAlignment="0" applyProtection="0"/>
    <xf numFmtId="0" fontId="3" fillId="4" borderId="20" applyNumberFormat="0" applyFont="0" applyAlignment="0" applyProtection="0"/>
    <xf numFmtId="0" fontId="17" fillId="37" borderId="8" applyNumberFormat="0" applyAlignment="0" applyProtection="0"/>
    <xf numFmtId="9" fontId="3" fillId="0" borderId="0" applyFont="0" applyFill="0" applyBorder="0" applyAlignment="0" applyProtection="0"/>
    <xf numFmtId="0" fontId="4" fillId="4" borderId="0" applyNumberFormat="0" applyBorder="0" applyAlignment="0" applyProtection="0"/>
    <xf numFmtId="0" fontId="3" fillId="0" borderId="0"/>
    <xf numFmtId="0" fontId="16" fillId="7" borderId="0" applyNumberFormat="0" applyBorder="0" applyAlignment="0" applyProtection="0"/>
    <xf numFmtId="0" fontId="15" fillId="0" borderId="6" applyNumberFormat="0" applyFill="0" applyAlignment="0" applyProtection="0"/>
    <xf numFmtId="0" fontId="14" fillId="7" borderId="15" applyNumberFormat="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7" fillId="16" borderId="15"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16" borderId="31" applyNumberFormat="0">
      <protection locked="0"/>
    </xf>
    <xf numFmtId="0" fontId="4" fillId="8"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3" fillId="0" borderId="0"/>
    <xf numFmtId="0" fontId="32" fillId="0" borderId="0" applyNumberFormat="0" applyFill="0" applyBorder="0" applyAlignment="0" applyProtection="0"/>
    <xf numFmtId="0" fontId="19" fillId="0" borderId="24"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1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34" borderId="0" applyNumberFormat="0" applyBorder="0" applyAlignment="0" applyProtection="0"/>
    <xf numFmtId="0" fontId="7" fillId="16" borderId="36"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15"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15"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3" fillId="4" borderId="32" applyNumberFormat="0" applyFont="0" applyAlignment="0" applyProtection="0"/>
    <xf numFmtId="0" fontId="17" fillId="37" borderId="33" applyNumberFormat="0" applyAlignment="0" applyProtection="0"/>
    <xf numFmtId="9" fontId="3" fillId="0" borderId="0" applyFont="0" applyFill="0" applyBorder="0" applyAlignment="0" applyProtection="0"/>
    <xf numFmtId="4" fontId="23" fillId="7" borderId="34" applyNumberFormat="0" applyProtection="0">
      <alignment vertical="center"/>
    </xf>
    <xf numFmtId="4" fontId="34" fillId="7" borderId="34" applyNumberFormat="0" applyProtection="0">
      <alignment vertical="center"/>
    </xf>
    <xf numFmtId="4" fontId="23" fillId="7" borderId="34" applyNumberFormat="0" applyProtection="0">
      <alignment horizontal="left" vertical="center" indent="1"/>
    </xf>
    <xf numFmtId="0" fontId="23" fillId="7" borderId="34" applyNumberFormat="0" applyProtection="0">
      <alignment horizontal="left" vertical="top" indent="1"/>
    </xf>
    <xf numFmtId="0" fontId="4" fillId="5" borderId="0" applyNumberFormat="0" applyBorder="0" applyAlignment="0" applyProtection="0"/>
    <xf numFmtId="4" fontId="22" fillId="8" borderId="34" applyNumberFormat="0" applyProtection="0">
      <alignment horizontal="right" vertical="center"/>
    </xf>
    <xf numFmtId="4" fontId="22" fillId="3" borderId="34" applyNumberFormat="0" applyProtection="0">
      <alignment horizontal="right" vertical="center"/>
    </xf>
    <xf numFmtId="4" fontId="22" fillId="14" borderId="34" applyNumberFormat="0" applyProtection="0">
      <alignment horizontal="right" vertical="center"/>
    </xf>
    <xf numFmtId="4" fontId="22" fillId="10" borderId="34" applyNumberFormat="0" applyProtection="0">
      <alignment horizontal="right" vertical="center"/>
    </xf>
    <xf numFmtId="4" fontId="22" fillId="23" borderId="34" applyNumberFormat="0" applyProtection="0">
      <alignment horizontal="right" vertical="center"/>
    </xf>
    <xf numFmtId="4" fontId="22" fillId="9" borderId="34" applyNumberFormat="0" applyProtection="0">
      <alignment horizontal="right" vertical="center"/>
    </xf>
    <xf numFmtId="4" fontId="22" fillId="34" borderId="34" applyNumberFormat="0" applyProtection="0">
      <alignment horizontal="right" vertical="center"/>
    </xf>
    <xf numFmtId="4" fontId="22" fillId="42" borderId="34" applyNumberFormat="0" applyProtection="0">
      <alignment horizontal="right" vertical="center"/>
    </xf>
    <xf numFmtId="4" fontId="22" fillId="20" borderId="34"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4" fontId="22" fillId="41" borderId="34" applyNumberFormat="0" applyProtection="0">
      <alignment horizontal="right" vertical="center"/>
    </xf>
    <xf numFmtId="0" fontId="3" fillId="0" borderId="0"/>
    <xf numFmtId="0" fontId="3" fillId="12" borderId="34" applyNumberFormat="0" applyProtection="0">
      <alignment horizontal="left" vertical="center" indent="1"/>
    </xf>
    <xf numFmtId="0" fontId="3" fillId="12" borderId="34" applyNumberFormat="0" applyProtection="0">
      <alignment horizontal="left" vertical="top" indent="1"/>
    </xf>
    <xf numFmtId="0" fontId="3" fillId="41" borderId="34" applyNumberFormat="0" applyProtection="0">
      <alignment horizontal="left" vertical="center" indent="1"/>
    </xf>
    <xf numFmtId="0" fontId="3" fillId="41" borderId="34" applyNumberFormat="0" applyProtection="0">
      <alignment horizontal="left" vertical="top" indent="1"/>
    </xf>
    <xf numFmtId="0" fontId="3" fillId="2" borderId="34" applyNumberFormat="0" applyProtection="0">
      <alignment horizontal="left" vertical="center" indent="1"/>
    </xf>
    <xf numFmtId="0" fontId="3" fillId="2" borderId="34" applyNumberFormat="0" applyProtection="0">
      <alignment horizontal="left" vertical="top" indent="1"/>
    </xf>
    <xf numFmtId="0" fontId="3" fillId="44" borderId="34" applyNumberFormat="0" applyProtection="0">
      <alignment horizontal="left" vertical="center" indent="1"/>
    </xf>
    <xf numFmtId="0" fontId="3" fillId="44" borderId="34" applyNumberFormat="0" applyProtection="0">
      <alignment horizontal="left" vertical="top" indent="1"/>
    </xf>
    <xf numFmtId="0" fontId="3" fillId="16" borderId="31" applyNumberFormat="0">
      <protection locked="0"/>
    </xf>
    <xf numFmtId="4" fontId="22" fillId="4" borderId="34" applyNumberFormat="0" applyProtection="0">
      <alignment vertical="center"/>
    </xf>
    <xf numFmtId="4" fontId="35" fillId="4" borderId="34" applyNumberFormat="0" applyProtection="0">
      <alignment vertical="center"/>
    </xf>
    <xf numFmtId="4" fontId="22" fillId="4" borderId="34" applyNumberFormat="0" applyProtection="0">
      <alignment horizontal="left" vertical="center" indent="1"/>
    </xf>
    <xf numFmtId="0" fontId="22" fillId="4" borderId="34" applyNumberFormat="0" applyProtection="0">
      <alignment horizontal="left" vertical="top" indent="1"/>
    </xf>
    <xf numFmtId="4" fontId="22" fillId="44" borderId="34" applyNumberFormat="0" applyProtection="0">
      <alignment horizontal="right" vertical="center"/>
    </xf>
    <xf numFmtId="4" fontId="35" fillId="44" borderId="34" applyNumberFormat="0" applyProtection="0">
      <alignment horizontal="right" vertical="center"/>
    </xf>
    <xf numFmtId="4" fontId="22" fillId="41" borderId="34" applyNumberFormat="0" applyProtection="0">
      <alignment horizontal="left" vertical="center" indent="1"/>
    </xf>
    <xf numFmtId="0" fontId="22" fillId="41" borderId="34" applyNumberFormat="0" applyProtection="0">
      <alignment horizontal="left" vertical="top" indent="1"/>
    </xf>
    <xf numFmtId="4" fontId="24" fillId="44" borderId="34" applyNumberFormat="0" applyProtection="0">
      <alignment horizontal="right" vertical="center"/>
    </xf>
    <xf numFmtId="0" fontId="32" fillId="0" borderId="0" applyNumberFormat="0" applyFill="0" applyBorder="0" applyAlignment="0" applyProtection="0"/>
    <xf numFmtId="0" fontId="19" fillId="0" borderId="35"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17" fillId="16" borderId="33" applyNumberFormat="0" applyAlignment="0" applyProtection="0"/>
    <xf numFmtId="0" fontId="18" fillId="0" borderId="0" applyNumberFormat="0" applyFill="0" applyBorder="0" applyAlignment="0" applyProtection="0"/>
    <xf numFmtId="0" fontId="19" fillId="0" borderId="37" applyNumberFormat="0" applyFill="0" applyAlignment="0" applyProtection="0"/>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7" applyNumberFormat="0" applyFill="0" applyAlignment="0" applyProtection="0"/>
    <xf numFmtId="0" fontId="18" fillId="0" borderId="0" applyNumberFormat="0" applyFill="0" applyBorder="0" applyAlignment="0" applyProtection="0"/>
    <xf numFmtId="0" fontId="17" fillId="16" borderId="33" applyNumberFormat="0" applyAlignment="0" applyProtection="0"/>
    <xf numFmtId="0" fontId="3" fillId="4" borderId="32"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6"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6"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6"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6"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2" applyNumberFormat="0" applyFont="0" applyAlignment="0" applyProtection="0"/>
    <xf numFmtId="0" fontId="17" fillId="37" borderId="33" applyNumberFormat="0" applyAlignment="0" applyProtection="0"/>
    <xf numFmtId="9" fontId="3" fillId="0" borderId="0" applyFont="0" applyFill="0" applyBorder="0" applyAlignment="0" applyProtection="0"/>
    <xf numFmtId="4" fontId="23" fillId="7" borderId="34" applyNumberFormat="0" applyProtection="0">
      <alignment vertical="center"/>
    </xf>
    <xf numFmtId="4" fontId="34" fillId="7" borderId="34" applyNumberFormat="0" applyProtection="0">
      <alignment vertical="center"/>
    </xf>
    <xf numFmtId="4" fontId="23" fillId="7" borderId="34" applyNumberFormat="0" applyProtection="0">
      <alignment horizontal="left" vertical="center" indent="1"/>
    </xf>
    <xf numFmtId="0" fontId="23" fillId="7" borderId="34" applyNumberFormat="0" applyProtection="0">
      <alignment horizontal="left" vertical="top" indent="1"/>
    </xf>
    <xf numFmtId="0" fontId="4" fillId="6" borderId="0" applyNumberFormat="0" applyBorder="0" applyAlignment="0" applyProtection="0"/>
    <xf numFmtId="4" fontId="22" fillId="8" borderId="34" applyNumberFormat="0" applyProtection="0">
      <alignment horizontal="right" vertical="center"/>
    </xf>
    <xf numFmtId="4" fontId="22" fillId="3" borderId="34" applyNumberFormat="0" applyProtection="0">
      <alignment horizontal="right" vertical="center"/>
    </xf>
    <xf numFmtId="4" fontId="22" fillId="14" borderId="34" applyNumberFormat="0" applyProtection="0">
      <alignment horizontal="right" vertical="center"/>
    </xf>
    <xf numFmtId="4" fontId="22" fillId="10" borderId="34" applyNumberFormat="0" applyProtection="0">
      <alignment horizontal="right" vertical="center"/>
    </xf>
    <xf numFmtId="4" fontId="22" fillId="23" borderId="34" applyNumberFormat="0" applyProtection="0">
      <alignment horizontal="right" vertical="center"/>
    </xf>
    <xf numFmtId="4" fontId="22" fillId="9" borderId="34" applyNumberFormat="0" applyProtection="0">
      <alignment horizontal="right" vertical="center"/>
    </xf>
    <xf numFmtId="4" fontId="22" fillId="34" borderId="34" applyNumberFormat="0" applyProtection="0">
      <alignment horizontal="right" vertical="center"/>
    </xf>
    <xf numFmtId="4" fontId="22" fillId="42" borderId="34" applyNumberFormat="0" applyProtection="0">
      <alignment horizontal="right" vertical="center"/>
    </xf>
    <xf numFmtId="4" fontId="22" fillId="20" borderId="34"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4"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4" applyNumberFormat="0" applyProtection="0">
      <alignment horizontal="left" vertical="center" indent="1"/>
    </xf>
    <xf numFmtId="0" fontId="3" fillId="12" borderId="34" applyNumberFormat="0" applyProtection="0">
      <alignment horizontal="left" vertical="top" indent="1"/>
    </xf>
    <xf numFmtId="0" fontId="3" fillId="41" borderId="34" applyNumberFormat="0" applyProtection="0">
      <alignment horizontal="left" vertical="center" indent="1"/>
    </xf>
    <xf numFmtId="0" fontId="3" fillId="41" borderId="34" applyNumberFormat="0" applyProtection="0">
      <alignment horizontal="left" vertical="top" indent="1"/>
    </xf>
    <xf numFmtId="0" fontId="3" fillId="2" borderId="34" applyNumberFormat="0" applyProtection="0">
      <alignment horizontal="left" vertical="center" indent="1"/>
    </xf>
    <xf numFmtId="0" fontId="3" fillId="2" borderId="34" applyNumberFormat="0" applyProtection="0">
      <alignment horizontal="left" vertical="top" indent="1"/>
    </xf>
    <xf numFmtId="0" fontId="3" fillId="44" borderId="34" applyNumberFormat="0" applyProtection="0">
      <alignment horizontal="left" vertical="center" indent="1"/>
    </xf>
    <xf numFmtId="0" fontId="3" fillId="44" borderId="34" applyNumberFormat="0" applyProtection="0">
      <alignment horizontal="left" vertical="top" indent="1"/>
    </xf>
    <xf numFmtId="0" fontId="3" fillId="16" borderId="31" applyNumberFormat="0">
      <protection locked="0"/>
    </xf>
    <xf numFmtId="4" fontId="22" fillId="4" borderId="34" applyNumberFormat="0" applyProtection="0">
      <alignment vertical="center"/>
    </xf>
    <xf numFmtId="4" fontId="35" fillId="4" borderId="34" applyNumberFormat="0" applyProtection="0">
      <alignment vertical="center"/>
    </xf>
    <xf numFmtId="4" fontId="22" fillId="4" borderId="34" applyNumberFormat="0" applyProtection="0">
      <alignment horizontal="left" vertical="center" indent="1"/>
    </xf>
    <xf numFmtId="0" fontId="22" fillId="4" borderId="34" applyNumberFormat="0" applyProtection="0">
      <alignment horizontal="left" vertical="top" indent="1"/>
    </xf>
    <xf numFmtId="4" fontId="22" fillId="44" borderId="34" applyNumberFormat="0" applyProtection="0">
      <alignment horizontal="right" vertical="center"/>
    </xf>
    <xf numFmtId="4" fontId="35" fillId="44" borderId="34" applyNumberFormat="0" applyProtection="0">
      <alignment horizontal="right" vertical="center"/>
    </xf>
    <xf numFmtId="4" fontId="22" fillId="41" borderId="34" applyNumberFormat="0" applyProtection="0">
      <alignment horizontal="left" vertical="center" indent="1"/>
    </xf>
    <xf numFmtId="0" fontId="22" fillId="41" borderId="34" applyNumberFormat="0" applyProtection="0">
      <alignment horizontal="left" vertical="top" indent="1"/>
    </xf>
    <xf numFmtId="0" fontId="4" fillId="2" borderId="0" applyNumberFormat="0" applyBorder="0" applyAlignment="0" applyProtection="0"/>
    <xf numFmtId="4" fontId="24" fillId="44" borderId="34" applyNumberFormat="0" applyProtection="0">
      <alignment horizontal="right" vertical="center"/>
    </xf>
    <xf numFmtId="0" fontId="3" fillId="0" borderId="0"/>
    <xf numFmtId="0" fontId="32" fillId="0" borderId="0" applyNumberFormat="0" applyFill="0" applyBorder="0" applyAlignment="0" applyProtection="0"/>
    <xf numFmtId="0" fontId="19" fillId="0" borderId="35"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37" applyNumberFormat="0" applyFill="0" applyAlignment="0" applyProtection="0"/>
    <xf numFmtId="0" fontId="18" fillId="0" borderId="0" applyNumberFormat="0" applyFill="0" applyBorder="0" applyAlignment="0" applyProtection="0"/>
    <xf numFmtId="0" fontId="17" fillId="16" borderId="33" applyNumberFormat="0" applyAlignment="0" applyProtection="0"/>
    <xf numFmtId="0" fontId="3" fillId="4" borderId="32"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7"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6"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6"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6"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6"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2" applyNumberFormat="0" applyFont="0" applyAlignment="0" applyProtection="0"/>
    <xf numFmtId="0" fontId="17" fillId="37" borderId="33" applyNumberFormat="0" applyAlignment="0" applyProtection="0"/>
    <xf numFmtId="9" fontId="3" fillId="0" borderId="0" applyFont="0" applyFill="0" applyBorder="0" applyAlignment="0" applyProtection="0"/>
    <xf numFmtId="4" fontId="23" fillId="7" borderId="34" applyNumberFormat="0" applyProtection="0">
      <alignment vertical="center"/>
    </xf>
    <xf numFmtId="4" fontId="34" fillId="7" borderId="34" applyNumberFormat="0" applyProtection="0">
      <alignment vertical="center"/>
    </xf>
    <xf numFmtId="4" fontId="23" fillId="7" borderId="34" applyNumberFormat="0" applyProtection="0">
      <alignment horizontal="left" vertical="center" indent="1"/>
    </xf>
    <xf numFmtId="0" fontId="23" fillId="7" borderId="34" applyNumberFormat="0" applyProtection="0">
      <alignment horizontal="left" vertical="top" indent="1"/>
    </xf>
    <xf numFmtId="0" fontId="4" fillId="6" borderId="0" applyNumberFormat="0" applyBorder="0" applyAlignment="0" applyProtection="0"/>
    <xf numFmtId="4" fontId="22" fillId="8" borderId="34" applyNumberFormat="0" applyProtection="0">
      <alignment horizontal="right" vertical="center"/>
    </xf>
    <xf numFmtId="4" fontId="22" fillId="3" borderId="34" applyNumberFormat="0" applyProtection="0">
      <alignment horizontal="right" vertical="center"/>
    </xf>
    <xf numFmtId="4" fontId="22" fillId="14" borderId="34" applyNumberFormat="0" applyProtection="0">
      <alignment horizontal="right" vertical="center"/>
    </xf>
    <xf numFmtId="4" fontId="22" fillId="10" borderId="34" applyNumberFormat="0" applyProtection="0">
      <alignment horizontal="right" vertical="center"/>
    </xf>
    <xf numFmtId="4" fontId="22" fillId="23" borderId="34" applyNumberFormat="0" applyProtection="0">
      <alignment horizontal="right" vertical="center"/>
    </xf>
    <xf numFmtId="4" fontId="22" fillId="9" borderId="34" applyNumberFormat="0" applyProtection="0">
      <alignment horizontal="right" vertical="center"/>
    </xf>
    <xf numFmtId="4" fontId="22" fillId="34" borderId="34" applyNumberFormat="0" applyProtection="0">
      <alignment horizontal="right" vertical="center"/>
    </xf>
    <xf numFmtId="4" fontId="22" fillId="42" borderId="34" applyNumberFormat="0" applyProtection="0">
      <alignment horizontal="right" vertical="center"/>
    </xf>
    <xf numFmtId="4" fontId="22" fillId="20" borderId="34"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34"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34" applyNumberFormat="0" applyProtection="0">
      <alignment horizontal="left" vertical="center" indent="1"/>
    </xf>
    <xf numFmtId="0" fontId="3" fillId="12" borderId="34" applyNumberFormat="0" applyProtection="0">
      <alignment horizontal="left" vertical="top" indent="1"/>
    </xf>
    <xf numFmtId="0" fontId="3" fillId="41" borderId="34" applyNumberFormat="0" applyProtection="0">
      <alignment horizontal="left" vertical="center" indent="1"/>
    </xf>
    <xf numFmtId="0" fontId="3" fillId="41" borderId="34" applyNumberFormat="0" applyProtection="0">
      <alignment horizontal="left" vertical="top" indent="1"/>
    </xf>
    <xf numFmtId="0" fontId="3" fillId="2" borderId="34" applyNumberFormat="0" applyProtection="0">
      <alignment horizontal="left" vertical="center" indent="1"/>
    </xf>
    <xf numFmtId="0" fontId="3" fillId="2" borderId="34" applyNumberFormat="0" applyProtection="0">
      <alignment horizontal="left" vertical="top" indent="1"/>
    </xf>
    <xf numFmtId="0" fontId="3" fillId="44" borderId="34" applyNumberFormat="0" applyProtection="0">
      <alignment horizontal="left" vertical="center" indent="1"/>
    </xf>
    <xf numFmtId="0" fontId="3" fillId="44" borderId="34" applyNumberFormat="0" applyProtection="0">
      <alignment horizontal="left" vertical="top" indent="1"/>
    </xf>
    <xf numFmtId="0" fontId="3" fillId="16" borderId="31" applyNumberFormat="0">
      <protection locked="0"/>
    </xf>
    <xf numFmtId="4" fontId="22" fillId="4" borderId="34" applyNumberFormat="0" applyProtection="0">
      <alignment vertical="center"/>
    </xf>
    <xf numFmtId="4" fontId="35" fillId="4" borderId="34" applyNumberFormat="0" applyProtection="0">
      <alignment vertical="center"/>
    </xf>
    <xf numFmtId="4" fontId="22" fillId="4" borderId="34" applyNumberFormat="0" applyProtection="0">
      <alignment horizontal="left" vertical="center" indent="1"/>
    </xf>
    <xf numFmtId="0" fontId="22" fillId="4" borderId="34" applyNumberFormat="0" applyProtection="0">
      <alignment horizontal="left" vertical="top" indent="1"/>
    </xf>
    <xf numFmtId="4" fontId="22" fillId="44" borderId="34" applyNumberFormat="0" applyProtection="0">
      <alignment horizontal="right" vertical="center"/>
    </xf>
    <xf numFmtId="4" fontId="35" fillId="44" borderId="34" applyNumberFormat="0" applyProtection="0">
      <alignment horizontal="right" vertical="center"/>
    </xf>
    <xf numFmtId="4" fontId="22" fillId="41" borderId="34" applyNumberFormat="0" applyProtection="0">
      <alignment horizontal="left" vertical="center" indent="1"/>
    </xf>
    <xf numFmtId="0" fontId="22" fillId="41" borderId="34" applyNumberFormat="0" applyProtection="0">
      <alignment horizontal="left" vertical="top" indent="1"/>
    </xf>
    <xf numFmtId="0" fontId="4" fillId="2" borderId="0" applyNumberFormat="0" applyBorder="0" applyAlignment="0" applyProtection="0"/>
    <xf numFmtId="4" fontId="24" fillId="44" borderId="34" applyNumberFormat="0" applyProtection="0">
      <alignment horizontal="right" vertical="center"/>
    </xf>
    <xf numFmtId="0" fontId="32" fillId="0" borderId="0" applyNumberFormat="0" applyFill="0" applyBorder="0" applyAlignment="0" applyProtection="0"/>
    <xf numFmtId="0" fontId="19" fillId="0" borderId="35"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15" fillId="0" borderId="0" applyNumberFormat="0" applyFill="0" applyBorder="0" applyAlignment="0" applyProtection="0"/>
    <xf numFmtId="0" fontId="4" fillId="4" borderId="0" applyNumberFormat="0" applyBorder="0" applyAlignment="0" applyProtection="0"/>
    <xf numFmtId="0" fontId="4" fillId="3" borderId="0" applyNumberFormat="0" applyBorder="0" applyAlignment="0" applyProtection="0"/>
    <xf numFmtId="0" fontId="19" fillId="0" borderId="43" applyNumberFormat="0" applyFill="0" applyAlignment="0" applyProtection="0"/>
    <xf numFmtId="0" fontId="18" fillId="0" borderId="0" applyNumberFormat="0" applyFill="0" applyBorder="0" applyAlignment="0" applyProtection="0"/>
    <xf numFmtId="0" fontId="17" fillId="16" borderId="40" applyNumberFormat="0" applyAlignment="0" applyProtection="0"/>
    <xf numFmtId="0" fontId="3" fillId="4" borderId="39" applyNumberFormat="0" applyFon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4" fillId="8" borderId="0" applyNumberFormat="0" applyBorder="0" applyAlignment="0" applyProtection="0"/>
    <xf numFmtId="0" fontId="3" fillId="0" borderId="0"/>
    <xf numFmtId="0" fontId="16" fillId="7" borderId="0" applyNumberFormat="0" applyBorder="0" applyAlignment="0" applyProtection="0"/>
    <xf numFmtId="0" fontId="5" fillId="27" borderId="0" applyNumberFormat="0" applyBorder="0" applyAlignment="0" applyProtection="0"/>
    <xf numFmtId="0" fontId="15" fillId="0" borderId="6" applyNumberFormat="0" applyFill="0" applyAlignment="0" applyProtection="0"/>
    <xf numFmtId="0" fontId="14" fillId="7" borderId="38" applyNumberFormat="0" applyAlignment="0" applyProtection="0"/>
    <xf numFmtId="0" fontId="13" fillId="0" borderId="0" applyNumberFormat="0" applyFill="0" applyBorder="0" applyAlignment="0" applyProtection="0"/>
    <xf numFmtId="0" fontId="5" fillId="14" borderId="0" applyNumberFormat="0" applyBorder="0" applyAlignment="0" applyProtection="0"/>
    <xf numFmtId="0" fontId="13" fillId="0" borderId="5" applyNumberFormat="0" applyFill="0" applyAlignment="0" applyProtection="0"/>
    <xf numFmtId="0" fontId="12" fillId="0" borderId="4" applyNumberFormat="0" applyFill="0" applyAlignment="0" applyProtection="0"/>
    <xf numFmtId="0" fontId="11" fillId="0" borderId="3" applyNumberFormat="0" applyFill="0" applyAlignment="0" applyProtection="0"/>
    <xf numFmtId="0" fontId="5" fillId="34" borderId="0" applyNumberFormat="0" applyBorder="0" applyAlignment="0" applyProtection="0"/>
    <xf numFmtId="0" fontId="10" fillId="6" borderId="0" applyNumberFormat="0" applyBorder="0" applyAlignment="0" applyProtection="0"/>
    <xf numFmtId="0" fontId="9" fillId="0" borderId="0" applyNumberFormat="0" applyFill="0" applyBorder="0" applyAlignment="0" applyProtection="0"/>
    <xf numFmtId="0" fontId="8" fillId="17" borderId="2" applyNumberFormat="0" applyAlignment="0" applyProtection="0"/>
    <xf numFmtId="0" fontId="5" fillId="22" borderId="0" applyNumberFormat="0" applyBorder="0" applyAlignment="0" applyProtection="0"/>
    <xf numFmtId="0" fontId="7" fillId="16" borderId="38" applyNumberFormat="0" applyAlignment="0" applyProtection="0"/>
    <xf numFmtId="0" fontId="6"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8"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3" fillId="4" borderId="39" applyNumberFormat="0" applyFont="0" applyAlignment="0" applyProtection="0"/>
    <xf numFmtId="0" fontId="17" fillId="37" borderId="40" applyNumberFormat="0" applyAlignment="0" applyProtection="0"/>
    <xf numFmtId="9" fontId="3" fillId="0" borderId="0" applyFont="0" applyFill="0" applyBorder="0" applyAlignment="0" applyProtection="0"/>
    <xf numFmtId="4" fontId="23" fillId="7" borderId="41" applyNumberFormat="0" applyProtection="0">
      <alignment vertical="center"/>
    </xf>
    <xf numFmtId="4" fontId="34" fillId="7" borderId="41" applyNumberFormat="0" applyProtection="0">
      <alignment vertical="center"/>
    </xf>
    <xf numFmtId="4" fontId="23" fillId="7" borderId="41" applyNumberFormat="0" applyProtection="0">
      <alignment horizontal="left" vertical="center" indent="1"/>
    </xf>
    <xf numFmtId="0" fontId="23" fillId="7" borderId="41" applyNumberFormat="0" applyProtection="0">
      <alignment horizontal="left" vertical="top" indent="1"/>
    </xf>
    <xf numFmtId="0" fontId="4" fillId="6" borderId="0" applyNumberFormat="0" applyBorder="0" applyAlignment="0" applyProtection="0"/>
    <xf numFmtId="4" fontId="22" fillId="8" borderId="41" applyNumberFormat="0" applyProtection="0">
      <alignment horizontal="right" vertical="center"/>
    </xf>
    <xf numFmtId="4" fontId="22" fillId="3" borderId="41" applyNumberFormat="0" applyProtection="0">
      <alignment horizontal="right" vertical="center"/>
    </xf>
    <xf numFmtId="4" fontId="22" fillId="14" borderId="41" applyNumberFormat="0" applyProtection="0">
      <alignment horizontal="right" vertical="center"/>
    </xf>
    <xf numFmtId="4" fontId="22" fillId="10" borderId="41" applyNumberFormat="0" applyProtection="0">
      <alignment horizontal="right" vertical="center"/>
    </xf>
    <xf numFmtId="4" fontId="22" fillId="23" borderId="41" applyNumberFormat="0" applyProtection="0">
      <alignment horizontal="right" vertical="center"/>
    </xf>
    <xf numFmtId="4" fontId="22" fillId="9" borderId="41" applyNumberFormat="0" applyProtection="0">
      <alignment horizontal="right" vertical="center"/>
    </xf>
    <xf numFmtId="4" fontId="22" fillId="34" borderId="41" applyNumberFormat="0" applyProtection="0">
      <alignment horizontal="right" vertical="center"/>
    </xf>
    <xf numFmtId="4" fontId="22" fillId="42" borderId="41" applyNumberFormat="0" applyProtection="0">
      <alignment horizontal="right" vertical="center"/>
    </xf>
    <xf numFmtId="4" fontId="22" fillId="20" borderId="41" applyNumberFormat="0" applyProtection="0">
      <alignment horizontal="right" vertical="center"/>
    </xf>
    <xf numFmtId="0" fontId="4" fillId="4"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4" fontId="22" fillId="41" borderId="41" applyNumberFormat="0" applyProtection="0">
      <alignment horizontal="right" vertical="center"/>
    </xf>
    <xf numFmtId="0" fontId="4" fillId="4" borderId="0" applyNumberFormat="0" applyBorder="0" applyAlignment="0" applyProtection="0"/>
    <xf numFmtId="0" fontId="4" fillId="3" borderId="0" applyNumberFormat="0" applyBorder="0" applyAlignment="0" applyProtection="0"/>
    <xf numFmtId="0" fontId="3" fillId="12" borderId="41" applyNumberFormat="0" applyProtection="0">
      <alignment horizontal="left" vertical="center" indent="1"/>
    </xf>
    <xf numFmtId="0" fontId="3" fillId="12" borderId="41" applyNumberFormat="0" applyProtection="0">
      <alignment horizontal="left" vertical="top" indent="1"/>
    </xf>
    <xf numFmtId="0" fontId="3" fillId="41" borderId="41" applyNumberFormat="0" applyProtection="0">
      <alignment horizontal="left" vertical="center" indent="1"/>
    </xf>
    <xf numFmtId="0" fontId="3" fillId="41" borderId="41"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top" indent="1"/>
    </xf>
    <xf numFmtId="0" fontId="3" fillId="44" borderId="41" applyNumberFormat="0" applyProtection="0">
      <alignment horizontal="left" vertical="center" indent="1"/>
    </xf>
    <xf numFmtId="0" fontId="3" fillId="44" borderId="41" applyNumberFormat="0" applyProtection="0">
      <alignment horizontal="left" vertical="top" indent="1"/>
    </xf>
    <xf numFmtId="0" fontId="3" fillId="16" borderId="31" applyNumberFormat="0">
      <protection locked="0"/>
    </xf>
    <xf numFmtId="4" fontId="22" fillId="4" borderId="41" applyNumberFormat="0" applyProtection="0">
      <alignment vertical="center"/>
    </xf>
    <xf numFmtId="4" fontId="35" fillId="4" borderId="41" applyNumberFormat="0" applyProtection="0">
      <alignment vertical="center"/>
    </xf>
    <xf numFmtId="4" fontId="22" fillId="4" borderId="41" applyNumberFormat="0" applyProtection="0">
      <alignment horizontal="left" vertical="center" indent="1"/>
    </xf>
    <xf numFmtId="0" fontId="22" fillId="4" borderId="41" applyNumberFormat="0" applyProtection="0">
      <alignment horizontal="left" vertical="top" indent="1"/>
    </xf>
    <xf numFmtId="4" fontId="22" fillId="44" borderId="41" applyNumberFormat="0" applyProtection="0">
      <alignment horizontal="right" vertical="center"/>
    </xf>
    <xf numFmtId="4" fontId="35" fillId="44" borderId="41" applyNumberFormat="0" applyProtection="0">
      <alignment horizontal="right" vertical="center"/>
    </xf>
    <xf numFmtId="4" fontId="22" fillId="41" borderId="41" applyNumberFormat="0" applyProtection="0">
      <alignment horizontal="left" vertical="center" indent="1"/>
    </xf>
    <xf numFmtId="0" fontId="22" fillId="41" borderId="41" applyNumberFormat="0" applyProtection="0">
      <alignment horizontal="left" vertical="top" indent="1"/>
    </xf>
    <xf numFmtId="0" fontId="4" fillId="2" borderId="0" applyNumberFormat="0" applyBorder="0" applyAlignment="0" applyProtection="0"/>
    <xf numFmtId="4" fontId="24" fillId="44" borderId="41" applyNumberFormat="0" applyProtection="0">
      <alignment horizontal="right" vertical="center"/>
    </xf>
    <xf numFmtId="0" fontId="32" fillId="0" borderId="0" applyNumberFormat="0" applyFill="0" applyBorder="0" applyAlignment="0" applyProtection="0"/>
    <xf numFmtId="0" fontId="19" fillId="0" borderId="42"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15" fillId="0" borderId="0" applyNumberFormat="0" applyFill="0" applyBorder="0" applyAlignment="0" applyProtection="0"/>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3" applyNumberFormat="0" applyFill="0" applyAlignment="0" applyProtection="0"/>
    <xf numFmtId="0" fontId="18" fillId="0" borderId="0" applyNumberFormat="0" applyFill="0" applyBorder="0" applyAlignment="0" applyProtection="0"/>
    <xf numFmtId="0" fontId="17" fillId="16" borderId="40"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39" applyNumberFormat="0" applyFont="0" applyAlignment="0" applyProtection="0"/>
    <xf numFmtId="0" fontId="4" fillId="8" borderId="0" applyNumberFormat="0" applyBorder="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38"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38"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38"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38"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39" applyNumberFormat="0" applyFont="0" applyAlignment="0" applyProtection="0"/>
    <xf numFmtId="0" fontId="17" fillId="37" borderId="40" applyNumberFormat="0" applyAlignment="0" applyProtection="0"/>
    <xf numFmtId="9" fontId="3" fillId="0" borderId="0" applyFont="0" applyFill="0" applyBorder="0" applyAlignment="0" applyProtection="0"/>
    <xf numFmtId="4" fontId="23" fillId="7" borderId="41" applyNumberFormat="0" applyProtection="0">
      <alignment vertical="center"/>
    </xf>
    <xf numFmtId="4" fontId="34" fillId="7" borderId="41" applyNumberFormat="0" applyProtection="0">
      <alignment vertical="center"/>
    </xf>
    <xf numFmtId="4" fontId="23" fillId="7" borderId="41" applyNumberFormat="0" applyProtection="0">
      <alignment horizontal="left" vertical="center" indent="1"/>
    </xf>
    <xf numFmtId="0" fontId="23" fillId="7" borderId="41" applyNumberFormat="0" applyProtection="0">
      <alignment horizontal="left" vertical="top" indent="1"/>
    </xf>
    <xf numFmtId="0" fontId="4" fillId="3" borderId="0" applyNumberFormat="0" applyBorder="0" applyAlignment="0" applyProtection="0"/>
    <xf numFmtId="4" fontId="22" fillId="8" borderId="41" applyNumberFormat="0" applyProtection="0">
      <alignment horizontal="right" vertical="center"/>
    </xf>
    <xf numFmtId="4" fontId="22" fillId="3" borderId="41" applyNumberFormat="0" applyProtection="0">
      <alignment horizontal="right" vertical="center"/>
    </xf>
    <xf numFmtId="4" fontId="22" fillId="14" borderId="41" applyNumberFormat="0" applyProtection="0">
      <alignment horizontal="right" vertical="center"/>
    </xf>
    <xf numFmtId="4" fontId="22" fillId="10" borderId="41" applyNumberFormat="0" applyProtection="0">
      <alignment horizontal="right" vertical="center"/>
    </xf>
    <xf numFmtId="4" fontId="22" fillId="23" borderId="41" applyNumberFormat="0" applyProtection="0">
      <alignment horizontal="right" vertical="center"/>
    </xf>
    <xf numFmtId="4" fontId="22" fillId="9" borderId="41" applyNumberFormat="0" applyProtection="0">
      <alignment horizontal="right" vertical="center"/>
    </xf>
    <xf numFmtId="4" fontId="22" fillId="34" borderId="41" applyNumberFormat="0" applyProtection="0">
      <alignment horizontal="right" vertical="center"/>
    </xf>
    <xf numFmtId="4" fontId="22" fillId="42" borderId="41" applyNumberFormat="0" applyProtection="0">
      <alignment horizontal="right" vertical="center"/>
    </xf>
    <xf numFmtId="4" fontId="22" fillId="20" borderId="41"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1"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1" applyNumberFormat="0" applyProtection="0">
      <alignment horizontal="left" vertical="center" indent="1"/>
    </xf>
    <xf numFmtId="0" fontId="3" fillId="12" borderId="41" applyNumberFormat="0" applyProtection="0">
      <alignment horizontal="left" vertical="top" indent="1"/>
    </xf>
    <xf numFmtId="0" fontId="3" fillId="41" borderId="41" applyNumberFormat="0" applyProtection="0">
      <alignment horizontal="left" vertical="center" indent="1"/>
    </xf>
    <xf numFmtId="0" fontId="3" fillId="41" borderId="41" applyNumberFormat="0" applyProtection="0">
      <alignment horizontal="left" vertical="top" indent="1"/>
    </xf>
    <xf numFmtId="0" fontId="3" fillId="2" borderId="41" applyNumberFormat="0" applyProtection="0">
      <alignment horizontal="left" vertical="center" indent="1"/>
    </xf>
    <xf numFmtId="0" fontId="3" fillId="2" borderId="41" applyNumberFormat="0" applyProtection="0">
      <alignment horizontal="left" vertical="top" indent="1"/>
    </xf>
    <xf numFmtId="0" fontId="3" fillId="44" borderId="41" applyNumberFormat="0" applyProtection="0">
      <alignment horizontal="left" vertical="center" indent="1"/>
    </xf>
    <xf numFmtId="0" fontId="3" fillId="44" borderId="41" applyNumberFormat="0" applyProtection="0">
      <alignment horizontal="left" vertical="top" indent="1"/>
    </xf>
    <xf numFmtId="0" fontId="3" fillId="16" borderId="31" applyNumberFormat="0">
      <protection locked="0"/>
    </xf>
    <xf numFmtId="4" fontId="22" fillId="4" borderId="41" applyNumberFormat="0" applyProtection="0">
      <alignment vertical="center"/>
    </xf>
    <xf numFmtId="4" fontId="35" fillId="4" borderId="41" applyNumberFormat="0" applyProtection="0">
      <alignment vertical="center"/>
    </xf>
    <xf numFmtId="4" fontId="22" fillId="4" borderId="41" applyNumberFormat="0" applyProtection="0">
      <alignment horizontal="left" vertical="center" indent="1"/>
    </xf>
    <xf numFmtId="0" fontId="22" fillId="4" borderId="41" applyNumberFormat="0" applyProtection="0">
      <alignment horizontal="left" vertical="top" indent="1"/>
    </xf>
    <xf numFmtId="4" fontId="22" fillId="44" borderId="41" applyNumberFormat="0" applyProtection="0">
      <alignment horizontal="right" vertical="center"/>
    </xf>
    <xf numFmtId="4" fontId="35" fillId="44" borderId="41" applyNumberFormat="0" applyProtection="0">
      <alignment horizontal="right" vertical="center"/>
    </xf>
    <xf numFmtId="4" fontId="22" fillId="41" borderId="41" applyNumberFormat="0" applyProtection="0">
      <alignment horizontal="left" vertical="center" indent="1"/>
    </xf>
    <xf numFmtId="0" fontId="22" fillId="41" borderId="41" applyNumberFormat="0" applyProtection="0">
      <alignment horizontal="left" vertical="top" indent="1"/>
    </xf>
    <xf numFmtId="0" fontId="4" fillId="3" borderId="0" applyNumberFormat="0" applyBorder="0" applyAlignment="0" applyProtection="0"/>
    <xf numFmtId="4" fontId="24" fillId="44" borderId="41"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2"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5" fillId="6" borderId="0" applyNumberFormat="0" applyBorder="0" applyAlignment="0" applyProtection="0"/>
    <xf numFmtId="0" fontId="4" fillId="7" borderId="0" applyNumberFormat="0" applyBorder="0" applyAlignment="0" applyProtection="0"/>
    <xf numFmtId="0" fontId="15" fillId="0" borderId="0" applyNumberFormat="0" applyFill="0" applyBorder="0" applyAlignment="0" applyProtection="0"/>
    <xf numFmtId="0" fontId="19" fillId="0" borderId="49" applyNumberFormat="0" applyFill="0" applyAlignment="0" applyProtection="0"/>
    <xf numFmtId="0" fontId="18" fillId="0" borderId="0" applyNumberFormat="0" applyFill="0" applyBorder="0" applyAlignment="0" applyProtection="0"/>
    <xf numFmtId="0" fontId="17" fillId="16" borderId="46" applyNumberFormat="0" applyAlignment="0" applyProtection="0"/>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3" fillId="4" borderId="45" applyNumberFormat="0" applyFont="0" applyAlignment="0" applyProtection="0"/>
    <xf numFmtId="0" fontId="3" fillId="0" borderId="0"/>
    <xf numFmtId="0" fontId="5" fillId="27" borderId="0" applyNumberFormat="0" applyBorder="0" applyAlignment="0" applyProtection="0"/>
    <xf numFmtId="0" fontId="16" fillId="7" borderId="0" applyNumberFormat="0" applyBorder="0" applyAlignment="0" applyProtection="0"/>
    <xf numFmtId="0" fontId="15" fillId="0" borderId="6" applyNumberFormat="0" applyFill="0" applyAlignment="0" applyProtection="0"/>
    <xf numFmtId="0" fontId="14" fillId="7" borderId="44" applyNumberFormat="0" applyAlignment="0" applyProtection="0"/>
    <xf numFmtId="0" fontId="5" fillId="14" borderId="0" applyNumberFormat="0" applyBorder="0" applyAlignment="0" applyProtection="0"/>
    <xf numFmtId="0" fontId="13" fillId="0" borderId="0" applyNumberFormat="0" applyFill="0" applyBorder="0" applyAlignment="0" applyProtection="0"/>
    <xf numFmtId="0" fontId="13" fillId="0" borderId="5" applyNumberFormat="0" applyFill="0" applyAlignment="0" applyProtection="0"/>
    <xf numFmtId="0" fontId="12" fillId="0" borderId="4" applyNumberFormat="0" applyFill="0" applyAlignment="0" applyProtection="0"/>
    <xf numFmtId="0" fontId="5" fillId="34" borderId="0" applyNumberFormat="0" applyBorder="0" applyAlignment="0" applyProtection="0"/>
    <xf numFmtId="0" fontId="11" fillId="0" borderId="3" applyNumberFormat="0" applyFill="0" applyAlignment="0" applyProtection="0"/>
    <xf numFmtId="0" fontId="10" fillId="6" borderId="0" applyNumberFormat="0" applyBorder="0" applyAlignment="0" applyProtection="0"/>
    <xf numFmtId="0" fontId="9" fillId="0" borderId="0" applyNumberFormat="0" applyFill="0" applyBorder="0" applyAlignment="0" applyProtection="0"/>
    <xf numFmtId="0" fontId="5" fillId="22" borderId="0" applyNumberFormat="0" applyBorder="0" applyAlignment="0" applyProtection="0"/>
    <xf numFmtId="0" fontId="8" fillId="17" borderId="2" applyNumberFormat="0" applyAlignment="0" applyProtection="0"/>
    <xf numFmtId="0" fontId="7" fillId="16" borderId="44" applyNumberFormat="0" applyAlignment="0" applyProtection="0"/>
    <xf numFmtId="0" fontId="6" fillId="1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4" applyNumberFormat="0" applyAlignment="0" applyProtection="0"/>
    <xf numFmtId="0" fontId="8" fillId="17" borderId="2" applyNumberFormat="0" applyAlignment="0" applyProtection="0"/>
    <xf numFmtId="43" fontId="3" fillId="0" borderId="0" applyFont="0" applyFill="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44"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3" fillId="4" borderId="45" applyNumberFormat="0" applyFont="0" applyAlignment="0" applyProtection="0"/>
    <xf numFmtId="0" fontId="17" fillId="37" borderId="46" applyNumberFormat="0" applyAlignment="0" applyProtection="0"/>
    <xf numFmtId="9" fontId="3" fillId="0" borderId="0" applyFont="0" applyFill="0" applyBorder="0" applyAlignment="0" applyProtection="0"/>
    <xf numFmtId="4" fontId="23" fillId="7" borderId="47" applyNumberFormat="0" applyProtection="0">
      <alignment vertical="center"/>
    </xf>
    <xf numFmtId="4" fontId="34" fillId="7" borderId="47" applyNumberFormat="0" applyProtection="0">
      <alignment vertical="center"/>
    </xf>
    <xf numFmtId="4" fontId="23" fillId="7" borderId="47" applyNumberFormat="0" applyProtection="0">
      <alignment horizontal="left" vertical="center" indent="1"/>
    </xf>
    <xf numFmtId="0" fontId="23" fillId="7" borderId="47" applyNumberFormat="0" applyProtection="0">
      <alignment horizontal="left" vertical="top" indent="1"/>
    </xf>
    <xf numFmtId="0" fontId="4" fillId="3" borderId="0" applyNumberFormat="0" applyBorder="0" applyAlignment="0" applyProtection="0"/>
    <xf numFmtId="4" fontId="22" fillId="8" borderId="47" applyNumberFormat="0" applyProtection="0">
      <alignment horizontal="right" vertical="center"/>
    </xf>
    <xf numFmtId="4" fontId="22" fillId="3" borderId="47" applyNumberFormat="0" applyProtection="0">
      <alignment horizontal="right" vertical="center"/>
    </xf>
    <xf numFmtId="4" fontId="22" fillId="14" borderId="47" applyNumberFormat="0" applyProtection="0">
      <alignment horizontal="right" vertical="center"/>
    </xf>
    <xf numFmtId="4" fontId="22" fillId="10" borderId="47" applyNumberFormat="0" applyProtection="0">
      <alignment horizontal="right" vertical="center"/>
    </xf>
    <xf numFmtId="4" fontId="22" fillId="23" borderId="47" applyNumberFormat="0" applyProtection="0">
      <alignment horizontal="right" vertical="center"/>
    </xf>
    <xf numFmtId="4" fontId="22" fillId="9" borderId="47" applyNumberFormat="0" applyProtection="0">
      <alignment horizontal="right" vertical="center"/>
    </xf>
    <xf numFmtId="4" fontId="22" fillId="34" borderId="47" applyNumberFormat="0" applyProtection="0">
      <alignment horizontal="right" vertical="center"/>
    </xf>
    <xf numFmtId="4" fontId="22" fillId="42" borderId="47" applyNumberFormat="0" applyProtection="0">
      <alignment horizontal="right" vertical="center"/>
    </xf>
    <xf numFmtId="4" fontId="22" fillId="20" borderId="47" applyNumberFormat="0" applyProtection="0">
      <alignment horizontal="right" vertical="center"/>
    </xf>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4" fontId="22" fillId="41" borderId="47" applyNumberFormat="0" applyProtection="0">
      <alignment horizontal="right" vertical="center"/>
    </xf>
    <xf numFmtId="0" fontId="4" fillId="5" borderId="0" applyNumberFormat="0" applyBorder="0" applyAlignment="0" applyProtection="0"/>
    <xf numFmtId="0" fontId="4" fillId="4" borderId="0" applyNumberFormat="0" applyBorder="0" applyAlignment="0" applyProtection="0"/>
    <xf numFmtId="0" fontId="3" fillId="12" borderId="47" applyNumberFormat="0" applyProtection="0">
      <alignment horizontal="left" vertical="center" indent="1"/>
    </xf>
    <xf numFmtId="0" fontId="3" fillId="12" borderId="47" applyNumberFormat="0" applyProtection="0">
      <alignment horizontal="left" vertical="top" indent="1"/>
    </xf>
    <xf numFmtId="0" fontId="3" fillId="41" borderId="47" applyNumberFormat="0" applyProtection="0">
      <alignment horizontal="left" vertical="center" indent="1"/>
    </xf>
    <xf numFmtId="0" fontId="3" fillId="41" borderId="47" applyNumberFormat="0" applyProtection="0">
      <alignment horizontal="left" vertical="top" indent="1"/>
    </xf>
    <xf numFmtId="0" fontId="3" fillId="2" borderId="47" applyNumberFormat="0" applyProtection="0">
      <alignment horizontal="left" vertical="center" indent="1"/>
    </xf>
    <xf numFmtId="0" fontId="3" fillId="2" borderId="47" applyNumberFormat="0" applyProtection="0">
      <alignment horizontal="left" vertical="top" indent="1"/>
    </xf>
    <xf numFmtId="0" fontId="3" fillId="44" borderId="47" applyNumberFormat="0" applyProtection="0">
      <alignment horizontal="left" vertical="center" indent="1"/>
    </xf>
    <xf numFmtId="0" fontId="3" fillId="44" borderId="47" applyNumberFormat="0" applyProtection="0">
      <alignment horizontal="left" vertical="top" indent="1"/>
    </xf>
    <xf numFmtId="0" fontId="3" fillId="16" borderId="31" applyNumberFormat="0">
      <protection locked="0"/>
    </xf>
    <xf numFmtId="4" fontId="22" fillId="4" borderId="47" applyNumberFormat="0" applyProtection="0">
      <alignment vertical="center"/>
    </xf>
    <xf numFmtId="4" fontId="35" fillId="4" borderId="47" applyNumberFormat="0" applyProtection="0">
      <alignment vertical="center"/>
    </xf>
    <xf numFmtId="4" fontId="22" fillId="4" borderId="47" applyNumberFormat="0" applyProtection="0">
      <alignment horizontal="left" vertical="center" indent="1"/>
    </xf>
    <xf numFmtId="0" fontId="22" fillId="4" borderId="47" applyNumberFormat="0" applyProtection="0">
      <alignment horizontal="left" vertical="top" indent="1"/>
    </xf>
    <xf numFmtId="4" fontId="22" fillId="44" borderId="47" applyNumberFormat="0" applyProtection="0">
      <alignment horizontal="right" vertical="center"/>
    </xf>
    <xf numFmtId="4" fontId="35" fillId="44" borderId="47" applyNumberFormat="0" applyProtection="0">
      <alignment horizontal="right" vertical="center"/>
    </xf>
    <xf numFmtId="4" fontId="22" fillId="41" borderId="47" applyNumberFormat="0" applyProtection="0">
      <alignment horizontal="left" vertical="center" indent="1"/>
    </xf>
    <xf numFmtId="0" fontId="22" fillId="41" borderId="47" applyNumberFormat="0" applyProtection="0">
      <alignment horizontal="left" vertical="top" indent="1"/>
    </xf>
    <xf numFmtId="0" fontId="4" fillId="3" borderId="0" applyNumberFormat="0" applyBorder="0" applyAlignment="0" applyProtection="0"/>
    <xf numFmtId="4" fontId="24" fillId="44" borderId="47" applyNumberFormat="0" applyProtection="0">
      <alignment horizontal="right" vertical="center"/>
    </xf>
    <xf numFmtId="0" fontId="4" fillId="2" borderId="0" applyNumberFormat="0" applyBorder="0" applyAlignment="0" applyProtection="0"/>
    <xf numFmtId="0" fontId="32" fillId="0" borderId="0" applyNumberFormat="0" applyFill="0" applyBorder="0" applyAlignment="0" applyProtection="0"/>
    <xf numFmtId="0" fontId="19" fillId="0" borderId="48" applyNumberFormat="0" applyFill="0" applyAlignment="0" applyProtection="0"/>
    <xf numFmtId="0" fontId="15" fillId="0" borderId="0" applyNumberFormat="0" applyFill="0" applyBorder="0" applyAlignment="0" applyProtection="0"/>
    <xf numFmtId="0" fontId="3" fillId="16" borderId="31" applyNumberFormat="0">
      <protection locked="0"/>
    </xf>
    <xf numFmtId="0" fontId="4" fillId="18" borderId="0" applyNumberFormat="0" applyBorder="0" applyAlignment="0" applyProtection="0"/>
    <xf numFmtId="0" fontId="4" fillId="8"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0" borderId="0" applyNumberFormat="0" applyBorder="0" applyAlignment="0" applyProtection="0"/>
    <xf numFmtId="0" fontId="4" fillId="15" borderId="0" applyNumberFormat="0" applyBorder="0" applyAlignment="0" applyProtection="0"/>
    <xf numFmtId="0" fontId="4" fillId="2" borderId="0" applyNumberFormat="0" applyBorder="0" applyAlignment="0" applyProtection="0"/>
    <xf numFmtId="0" fontId="4" fillId="10" borderId="0" applyNumberFormat="0" applyBorder="0" applyAlignment="0" applyProtection="0"/>
    <xf numFmtId="0" fontId="5" fillId="21" borderId="0" applyNumberFormat="0" applyBorder="0" applyAlignment="0" applyProtection="0"/>
    <xf numFmtId="0" fontId="5" fillId="3"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8" borderId="0" applyNumberFormat="0" applyBorder="0" applyAlignment="0" applyProtection="0"/>
    <xf numFmtId="0" fontId="26" fillId="37" borderId="44" applyNumberFormat="0" applyAlignment="0" applyProtection="0"/>
    <xf numFmtId="0" fontId="8" fillId="17"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14" fillId="5" borderId="44" applyNumberFormat="0" applyAlignment="0" applyProtection="0"/>
    <xf numFmtId="0" fontId="30" fillId="0" borderId="19" applyNumberFormat="0" applyFill="0" applyAlignment="0" applyProtection="0"/>
    <xf numFmtId="0" fontId="31" fillId="7" borderId="0" applyNumberFormat="0" applyBorder="0" applyAlignment="0" applyProtection="0"/>
    <xf numFmtId="0" fontId="3" fillId="4" borderId="45" applyNumberFormat="0" applyFont="0" applyAlignment="0" applyProtection="0"/>
    <xf numFmtId="0" fontId="17" fillId="37" borderId="46" applyNumberFormat="0" applyAlignment="0" applyProtection="0"/>
    <xf numFmtId="9" fontId="3" fillId="0" borderId="0" applyFont="0" applyFill="0" applyBorder="0" applyAlignment="0" applyProtection="0"/>
    <xf numFmtId="4" fontId="23" fillId="7" borderId="47" applyNumberFormat="0" applyProtection="0">
      <alignment vertical="center"/>
    </xf>
    <xf numFmtId="4" fontId="34" fillId="7" borderId="47" applyNumberFormat="0" applyProtection="0">
      <alignment vertical="center"/>
    </xf>
    <xf numFmtId="4" fontId="23" fillId="7" borderId="47" applyNumberFormat="0" applyProtection="0">
      <alignment horizontal="left" vertical="center" indent="1"/>
    </xf>
    <xf numFmtId="0" fontId="23" fillId="7" borderId="47" applyNumberFormat="0" applyProtection="0">
      <alignment horizontal="left" vertical="top" indent="1"/>
    </xf>
    <xf numFmtId="4" fontId="22" fillId="8" borderId="47" applyNumberFormat="0" applyProtection="0">
      <alignment horizontal="right" vertical="center"/>
    </xf>
    <xf numFmtId="4" fontId="22" fillId="3" borderId="47" applyNumberFormat="0" applyProtection="0">
      <alignment horizontal="right" vertical="center"/>
    </xf>
    <xf numFmtId="4" fontId="22" fillId="14" borderId="47" applyNumberFormat="0" applyProtection="0">
      <alignment horizontal="right" vertical="center"/>
    </xf>
    <xf numFmtId="4" fontId="22" fillId="10" borderId="47" applyNumberFormat="0" applyProtection="0">
      <alignment horizontal="right" vertical="center"/>
    </xf>
    <xf numFmtId="4" fontId="22" fillId="23" borderId="47" applyNumberFormat="0" applyProtection="0">
      <alignment horizontal="right" vertical="center"/>
    </xf>
    <xf numFmtId="4" fontId="22" fillId="9" borderId="47" applyNumberFormat="0" applyProtection="0">
      <alignment horizontal="right" vertical="center"/>
    </xf>
    <xf numFmtId="4" fontId="22" fillId="34" borderId="47" applyNumberFormat="0" applyProtection="0">
      <alignment horizontal="right" vertical="center"/>
    </xf>
    <xf numFmtId="4" fontId="22" fillId="42" borderId="47" applyNumberFormat="0" applyProtection="0">
      <alignment horizontal="right" vertical="center"/>
    </xf>
    <xf numFmtId="4" fontId="22" fillId="20" borderId="47" applyNumberFormat="0" applyProtection="0">
      <alignment horizontal="right" vertical="center"/>
    </xf>
    <xf numFmtId="4" fontId="22" fillId="41" borderId="47" applyNumberFormat="0" applyProtection="0">
      <alignment horizontal="right" vertical="center"/>
    </xf>
    <xf numFmtId="0" fontId="3" fillId="12" borderId="47" applyNumberFormat="0" applyProtection="0">
      <alignment horizontal="left" vertical="center" indent="1"/>
    </xf>
    <xf numFmtId="0" fontId="3" fillId="12" borderId="47" applyNumberFormat="0" applyProtection="0">
      <alignment horizontal="left" vertical="top" indent="1"/>
    </xf>
    <xf numFmtId="0" fontId="3" fillId="41" borderId="47" applyNumberFormat="0" applyProtection="0">
      <alignment horizontal="left" vertical="center" indent="1"/>
    </xf>
    <xf numFmtId="0" fontId="3" fillId="41" borderId="47" applyNumberFormat="0" applyProtection="0">
      <alignment horizontal="left" vertical="top" indent="1"/>
    </xf>
    <xf numFmtId="0" fontId="3" fillId="2" borderId="47" applyNumberFormat="0" applyProtection="0">
      <alignment horizontal="left" vertical="center" indent="1"/>
    </xf>
    <xf numFmtId="0" fontId="3" fillId="2" borderId="47" applyNumberFormat="0" applyProtection="0">
      <alignment horizontal="left" vertical="top" indent="1"/>
    </xf>
    <xf numFmtId="0" fontId="3" fillId="44" borderId="47" applyNumberFormat="0" applyProtection="0">
      <alignment horizontal="left" vertical="center" indent="1"/>
    </xf>
    <xf numFmtId="0" fontId="3" fillId="44" borderId="47" applyNumberFormat="0" applyProtection="0">
      <alignment horizontal="left" vertical="top" indent="1"/>
    </xf>
    <xf numFmtId="0" fontId="3" fillId="16" borderId="31" applyNumberFormat="0">
      <protection locked="0"/>
    </xf>
    <xf numFmtId="4" fontId="22" fillId="4" borderId="47" applyNumberFormat="0" applyProtection="0">
      <alignment vertical="center"/>
    </xf>
    <xf numFmtId="4" fontId="35" fillId="4" borderId="47" applyNumberFormat="0" applyProtection="0">
      <alignment vertical="center"/>
    </xf>
    <xf numFmtId="4" fontId="22" fillId="4" borderId="47" applyNumberFormat="0" applyProtection="0">
      <alignment horizontal="left" vertical="center" indent="1"/>
    </xf>
    <xf numFmtId="0" fontId="22" fillId="4" borderId="47" applyNumberFormat="0" applyProtection="0">
      <alignment horizontal="left" vertical="top" indent="1"/>
    </xf>
    <xf numFmtId="4" fontId="22" fillId="44" borderId="47" applyNumberFormat="0" applyProtection="0">
      <alignment horizontal="right" vertical="center"/>
    </xf>
    <xf numFmtId="4" fontId="35" fillId="44" borderId="47" applyNumberFormat="0" applyProtection="0">
      <alignment horizontal="right" vertical="center"/>
    </xf>
    <xf numFmtId="4" fontId="22" fillId="41" borderId="47" applyNumberFormat="0" applyProtection="0">
      <alignment horizontal="left" vertical="center" indent="1"/>
    </xf>
    <xf numFmtId="0" fontId="22" fillId="41" borderId="47" applyNumberFormat="0" applyProtection="0">
      <alignment horizontal="left" vertical="top" indent="1"/>
    </xf>
    <xf numFmtId="4" fontId="24" fillId="44" borderId="47" applyNumberFormat="0" applyProtection="0">
      <alignment horizontal="right" vertical="center"/>
    </xf>
    <xf numFmtId="0" fontId="32" fillId="0" borderId="0" applyNumberFormat="0" applyFill="0" applyBorder="0" applyAlignment="0" applyProtection="0"/>
    <xf numFmtId="0" fontId="19" fillId="0" borderId="48" applyNumberFormat="0" applyFill="0" applyAlignment="0" applyProtection="0"/>
    <xf numFmtId="0" fontId="15" fillId="0" borderId="0" applyNumberFormat="0" applyFill="0" applyBorder="0" applyAlignment="0" applyProtection="0"/>
    <xf numFmtId="0" fontId="3" fillId="16" borderId="31" applyNumberFormat="0">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2" fillId="0" borderId="0" applyFont="0" applyFill="0" applyBorder="0" applyAlignment="0" applyProtection="0"/>
    <xf numFmtId="44" fontId="5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4" fillId="0" borderId="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27"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26" fillId="37" borderId="66" applyNumberFormat="0" applyAlignment="0" applyProtection="0"/>
    <xf numFmtId="0" fontId="3" fillId="50" borderId="0">
      <protection locked="0"/>
    </xf>
    <xf numFmtId="0" fontId="5" fillId="27" borderId="0" applyNumberFormat="0" applyBorder="0" applyAlignment="0" applyProtection="0"/>
    <xf numFmtId="0" fontId="3" fillId="51" borderId="60">
      <alignment horizontal="center" vertical="center"/>
      <protection locked="0"/>
    </xf>
    <xf numFmtId="180" fontId="54" fillId="0" borderId="0" applyFont="0" applyFill="0" applyBorder="0" applyAlignment="0" applyProtection="0"/>
    <xf numFmtId="43" fontId="54" fillId="0" borderId="0" applyFont="0" applyFill="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43" fontId="3" fillId="0" borderId="0" applyFont="0" applyFill="0" applyBorder="0" applyAlignment="0" applyProtection="0"/>
    <xf numFmtId="0" fontId="5" fillId="14" borderId="0" applyNumberFormat="0" applyBorder="0" applyAlignment="0" applyProtection="0"/>
    <xf numFmtId="0" fontId="5" fillId="27" borderId="0" applyNumberFormat="0" applyBorder="0" applyAlignment="0" applyProtection="0"/>
    <xf numFmtId="0" fontId="14" fillId="5" borderId="6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81" fontId="3" fillId="0" borderId="0"/>
    <xf numFmtId="181" fontId="3" fillId="0" borderId="0"/>
    <xf numFmtId="181" fontId="3" fillId="0" borderId="0"/>
    <xf numFmtId="167" fontId="3" fillId="0" borderId="0"/>
    <xf numFmtId="167" fontId="3" fillId="0" borderId="0"/>
    <xf numFmtId="168" fontId="3" fillId="0" borderId="0"/>
    <xf numFmtId="0" fontId="3" fillId="0" borderId="0"/>
    <xf numFmtId="0" fontId="3" fillId="0" borderId="0"/>
    <xf numFmtId="167" fontId="3" fillId="0" borderId="0"/>
    <xf numFmtId="167" fontId="3" fillId="0" borderId="0"/>
    <xf numFmtId="0" fontId="4" fillId="0" borderId="0"/>
    <xf numFmtId="0" fontId="3" fillId="0" borderId="0"/>
    <xf numFmtId="0" fontId="3" fillId="0" borderId="0"/>
    <xf numFmtId="181" fontId="4" fillId="0" borderId="0"/>
    <xf numFmtId="0" fontId="4" fillId="0" borderId="0"/>
    <xf numFmtId="181" fontId="4" fillId="0" borderId="0"/>
    <xf numFmtId="181" fontId="4" fillId="0" borderId="0"/>
    <xf numFmtId="167" fontId="3" fillId="0" borderId="0"/>
    <xf numFmtId="181" fontId="3" fillId="0" borderId="0"/>
    <xf numFmtId="181" fontId="3" fillId="0" borderId="0"/>
    <xf numFmtId="181" fontId="3" fillId="0" borderId="0"/>
    <xf numFmtId="167" fontId="3" fillId="0" borderId="0"/>
    <xf numFmtId="167" fontId="3" fillId="0" borderId="0"/>
    <xf numFmtId="168" fontId="3" fillId="0" borderId="0"/>
    <xf numFmtId="0" fontId="4" fillId="4" borderId="67" applyNumberFormat="0" applyFont="0" applyAlignment="0" applyProtection="0"/>
    <xf numFmtId="0" fontId="4" fillId="4" borderId="67" applyNumberFormat="0" applyFont="0" applyAlignment="0" applyProtection="0"/>
    <xf numFmtId="0" fontId="3" fillId="4" borderId="67" applyNumberFormat="0" applyFont="0" applyAlignment="0" applyProtection="0"/>
    <xf numFmtId="0" fontId="17" fillId="37" borderId="68"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4" fillId="0" borderId="0" applyFont="0" applyFill="0" applyBorder="0" applyAlignment="0" applyProtection="0"/>
    <xf numFmtId="0" fontId="3" fillId="51" borderId="59">
      <alignment vertical="center"/>
      <protection locked="0"/>
    </xf>
    <xf numFmtId="0" fontId="19" fillId="0" borderId="69" applyNumberFormat="0" applyFill="0" applyAlignment="0" applyProtection="0"/>
    <xf numFmtId="0" fontId="5" fillId="9" borderId="0" applyNumberFormat="0" applyBorder="0" applyAlignment="0" applyProtection="0"/>
    <xf numFmtId="0" fontId="5" fillId="13" borderId="0" applyNumberFormat="0" applyBorder="0" applyAlignment="0" applyProtection="0"/>
    <xf numFmtId="0" fontId="5" fillId="22" borderId="0" applyNumberFormat="0" applyBorder="0" applyAlignment="0" applyProtection="0"/>
    <xf numFmtId="0" fontId="5" fillId="34"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26" fillId="37" borderId="66" applyNumberFormat="0" applyAlignment="0" applyProtection="0"/>
    <xf numFmtId="0" fontId="3" fillId="51" borderId="92">
      <alignment horizontal="center" vertical="center"/>
      <protection locked="0"/>
    </xf>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 fillId="5" borderId="66" applyNumberFormat="0" applyAlignment="0" applyProtection="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0" fontId="3" fillId="0" borderId="0"/>
    <xf numFmtId="167"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3" fillId="0" borderId="0"/>
    <xf numFmtId="167" fontId="3" fillId="0" borderId="0"/>
    <xf numFmtId="0" fontId="4" fillId="0" borderId="0"/>
    <xf numFmtId="0" fontId="1" fillId="0" borderId="0"/>
    <xf numFmtId="167"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3" fillId="0" borderId="0"/>
    <xf numFmtId="0" fontId="3"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181" fontId="4" fillId="0" borderId="0"/>
    <xf numFmtId="0" fontId="4" fillId="0" borderId="0"/>
    <xf numFmtId="0" fontId="4" fillId="0" borderId="0"/>
    <xf numFmtId="181" fontId="4" fillId="0" borderId="0"/>
    <xf numFmtId="181" fontId="4" fillId="0" borderId="0"/>
    <xf numFmtId="181" fontId="4" fillId="0" borderId="0"/>
    <xf numFmtId="181" fontId="4" fillId="0" borderId="0"/>
    <xf numFmtId="181" fontId="4"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81" fontId="4" fillId="0" borderId="0"/>
    <xf numFmtId="0" fontId="3" fillId="0" borderId="0"/>
    <xf numFmtId="0" fontId="3" fillId="0" borderId="0"/>
    <xf numFmtId="167" fontId="3" fillId="0" borderId="0"/>
    <xf numFmtId="181" fontId="4" fillId="0" borderId="0"/>
    <xf numFmtId="181" fontId="4" fillId="0" borderId="0"/>
    <xf numFmtId="167" fontId="3" fillId="0" borderId="0"/>
    <xf numFmtId="181" fontId="1" fillId="0" borderId="0"/>
    <xf numFmtId="181" fontId="1" fillId="0" borderId="0"/>
    <xf numFmtId="167" fontId="3" fillId="0" borderId="0"/>
    <xf numFmtId="167" fontId="3" fillId="0" borderId="0"/>
    <xf numFmtId="0" fontId="3" fillId="0" borderId="0"/>
    <xf numFmtId="168" fontId="3" fillId="0" borderId="0"/>
    <xf numFmtId="0" fontId="3" fillId="0" borderId="0"/>
    <xf numFmtId="167" fontId="3"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3" fillId="0" borderId="0"/>
    <xf numFmtId="167" fontId="3" fillId="0" borderId="0"/>
    <xf numFmtId="0" fontId="3" fillId="0" borderId="0"/>
    <xf numFmtId="0" fontId="3" fillId="0" borderId="0"/>
    <xf numFmtId="0"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4" borderId="67" applyNumberFormat="0" applyFont="0" applyAlignment="0" applyProtection="0"/>
    <xf numFmtId="0" fontId="17" fillId="37" borderId="68"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69" applyNumberFormat="0" applyFill="0" applyAlignment="0" applyProtection="0"/>
    <xf numFmtId="0" fontId="3" fillId="0" borderId="0"/>
    <xf numFmtId="0" fontId="64" fillId="0" borderId="0" applyNumberFormat="0" applyFill="0" applyBorder="0" applyAlignment="0" applyProtection="0"/>
  </cellStyleXfs>
  <cellXfs count="497">
    <xf numFmtId="0" fontId="0" fillId="0" borderId="0" xfId="0"/>
    <xf numFmtId="0" fontId="2" fillId="0" borderId="0" xfId="0" applyFont="1"/>
    <xf numFmtId="0" fontId="37" fillId="0" borderId="0" xfId="0" applyFont="1"/>
    <xf numFmtId="2" fontId="0" fillId="0" borderId="0" xfId="0" applyNumberFormat="1"/>
    <xf numFmtId="0" fontId="53" fillId="0" borderId="0" xfId="0" applyFont="1" applyFill="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176" fontId="0" fillId="0" borderId="0" xfId="0" applyNumberFormat="1"/>
    <xf numFmtId="177" fontId="0" fillId="0" borderId="0" xfId="0" applyNumberFormat="1"/>
    <xf numFmtId="9" fontId="0" fillId="0" borderId="0" xfId="1168" applyFont="1"/>
    <xf numFmtId="0" fontId="0" fillId="0" borderId="0" xfId="0" applyBorder="1"/>
    <xf numFmtId="0" fontId="2" fillId="0" borderId="0" xfId="0" applyFont="1" applyBorder="1"/>
    <xf numFmtId="0" fontId="0" fillId="0" borderId="0" xfId="0" applyFill="1" applyBorder="1"/>
    <xf numFmtId="0" fontId="37" fillId="0" borderId="0" xfId="0" applyFont="1" applyFill="1" applyBorder="1" applyAlignment="1">
      <alignment horizontal="center" vertical="center" wrapText="1"/>
    </xf>
    <xf numFmtId="0" fontId="38" fillId="0" borderId="62" xfId="0" applyFont="1" applyBorder="1" applyAlignment="1">
      <alignment horizontal="center" vertical="center" wrapText="1"/>
    </xf>
    <xf numFmtId="0" fontId="38" fillId="0" borderId="25" xfId="0" applyFont="1" applyBorder="1" applyAlignment="1">
      <alignment horizontal="center" vertical="center" wrapText="1"/>
    </xf>
    <xf numFmtId="0" fontId="55" fillId="0" borderId="74" xfId="0" applyFont="1" applyBorder="1" applyAlignment="1">
      <alignment vertical="center"/>
    </xf>
    <xf numFmtId="0" fontId="55" fillId="0" borderId="75" xfId="0" applyFont="1" applyBorder="1" applyAlignment="1">
      <alignment vertical="center"/>
    </xf>
    <xf numFmtId="0" fontId="55" fillId="0" borderId="26" xfId="0" applyFont="1" applyBorder="1" applyAlignment="1">
      <alignment vertical="center"/>
    </xf>
    <xf numFmtId="0" fontId="55" fillId="0" borderId="75" xfId="0" applyFont="1" applyBorder="1" applyAlignment="1">
      <alignment vertical="center" wrapText="1"/>
    </xf>
    <xf numFmtId="0" fontId="20" fillId="46" borderId="80" xfId="0" applyFont="1" applyFill="1" applyBorder="1" applyAlignment="1">
      <alignment horizontal="left" indent="1"/>
    </xf>
    <xf numFmtId="0" fontId="0" fillId="0" borderId="0" xfId="0" applyFill="1"/>
    <xf numFmtId="0" fontId="50" fillId="0" borderId="79" xfId="0" applyFont="1" applyFill="1" applyBorder="1" applyAlignment="1">
      <alignment vertical="center" wrapText="1"/>
    </xf>
    <xf numFmtId="0" fontId="46" fillId="0" borderId="80" xfId="0" applyFont="1" applyFill="1" applyBorder="1" applyAlignment="1">
      <alignment horizontal="center" vertical="center" wrapText="1"/>
    </xf>
    <xf numFmtId="165" fontId="20" fillId="52" borderId="54" xfId="38" applyNumberFormat="1" applyFont="1" applyFill="1" applyBorder="1" applyAlignment="1" applyProtection="1">
      <alignment horizontal="center" vertical="center"/>
      <protection hidden="1"/>
    </xf>
    <xf numFmtId="0" fontId="37" fillId="52" borderId="10" xfId="0" applyFont="1" applyFill="1" applyBorder="1" applyAlignment="1">
      <alignment horizontal="center" vertical="center" wrapText="1"/>
    </xf>
    <xf numFmtId="0" fontId="37" fillId="52" borderId="76" xfId="0" applyFont="1" applyFill="1" applyBorder="1" applyAlignment="1">
      <alignment horizontal="center" vertical="center"/>
    </xf>
    <xf numFmtId="0" fontId="37" fillId="52" borderId="77" xfId="0" applyFont="1" applyFill="1" applyBorder="1" applyAlignment="1">
      <alignment horizontal="center" vertical="center"/>
    </xf>
    <xf numFmtId="0" fontId="37" fillId="52" borderId="77" xfId="0" applyFont="1" applyFill="1" applyBorder="1" applyAlignment="1">
      <alignment horizontal="center" vertical="center" wrapText="1"/>
    </xf>
    <xf numFmtId="0" fontId="37" fillId="52" borderId="78" xfId="0" applyFont="1" applyFill="1" applyBorder="1" applyAlignment="1">
      <alignment horizontal="center" vertical="center" wrapText="1"/>
    </xf>
    <xf numFmtId="165" fontId="3" fillId="0" borderId="83" xfId="38" applyNumberFormat="1" applyFont="1" applyBorder="1" applyAlignment="1" applyProtection="1">
      <alignment horizontal="center"/>
      <protection locked="0"/>
    </xf>
    <xf numFmtId="165" fontId="3" fillId="0" borderId="84" xfId="38" applyNumberFormat="1" applyFont="1" applyBorder="1" applyAlignment="1" applyProtection="1">
      <alignment horizontal="center"/>
      <protection locked="0"/>
    </xf>
    <xf numFmtId="165" fontId="3" fillId="0" borderId="63" xfId="38" applyNumberFormat="1" applyFont="1" applyBorder="1" applyAlignment="1" applyProtection="1">
      <alignment horizontal="center"/>
      <protection locked="0"/>
    </xf>
    <xf numFmtId="165" fontId="3" fillId="0" borderId="60" xfId="38" applyNumberFormat="1" applyFont="1" applyBorder="1" applyAlignment="1" applyProtection="1">
      <alignment horizontal="center"/>
      <protection locked="0"/>
    </xf>
    <xf numFmtId="165" fontId="3" fillId="0" borderId="65" xfId="38" applyNumberFormat="1" applyFont="1" applyBorder="1" applyAlignment="1" applyProtection="1">
      <alignment horizontal="center"/>
      <protection locked="0"/>
    </xf>
    <xf numFmtId="165" fontId="3" fillId="0" borderId="70" xfId="38" applyNumberFormat="1" applyFont="1" applyBorder="1" applyAlignment="1" applyProtection="1">
      <alignment horizontal="center"/>
      <protection locked="0"/>
    </xf>
    <xf numFmtId="165" fontId="3" fillId="0" borderId="62" xfId="38" applyNumberFormat="1" applyFont="1" applyBorder="1" applyAlignment="1" applyProtection="1">
      <alignment horizontal="center"/>
      <protection locked="0"/>
    </xf>
    <xf numFmtId="165" fontId="3" fillId="0" borderId="25" xfId="38" applyNumberFormat="1" applyFont="1" applyBorder="1" applyAlignment="1" applyProtection="1">
      <alignment horizontal="center"/>
      <protection locked="0"/>
    </xf>
    <xf numFmtId="165" fontId="3" fillId="0" borderId="26" xfId="38" applyNumberFormat="1" applyFont="1" applyBorder="1" applyAlignment="1" applyProtection="1">
      <alignment horizontal="center"/>
      <protection locked="0"/>
    </xf>
    <xf numFmtId="165" fontId="3" fillId="0" borderId="28" xfId="38" applyNumberFormat="1" applyFont="1" applyBorder="1" applyAlignment="1" applyProtection="1">
      <alignment horizontal="center"/>
      <protection locked="0"/>
    </xf>
    <xf numFmtId="0" fontId="37" fillId="52" borderId="76" xfId="0" applyFont="1" applyFill="1" applyBorder="1" applyAlignment="1">
      <alignment horizontal="center"/>
    </xf>
    <xf numFmtId="0" fontId="37" fillId="52" borderId="77" xfId="0" applyFont="1" applyFill="1" applyBorder="1" applyAlignment="1">
      <alignment horizontal="center"/>
    </xf>
    <xf numFmtId="0" fontId="2" fillId="0" borderId="0" xfId="0" applyFont="1" applyAlignment="1"/>
    <xf numFmtId="165" fontId="3" fillId="0" borderId="51" xfId="38" applyNumberFormat="1" applyFont="1" applyBorder="1" applyAlignment="1" applyProtection="1">
      <alignment horizontal="center"/>
      <protection hidden="1"/>
    </xf>
    <xf numFmtId="0" fontId="3" fillId="0" borderId="86" xfId="38" applyFont="1" applyBorder="1" applyProtection="1">
      <protection locked="0"/>
    </xf>
    <xf numFmtId="165" fontId="3" fillId="0" borderId="56" xfId="38" applyNumberFormat="1" applyFont="1" applyBorder="1" applyAlignment="1" applyProtection="1">
      <alignment horizontal="center"/>
      <protection hidden="1"/>
    </xf>
    <xf numFmtId="0" fontId="3" fillId="0" borderId="87" xfId="38" applyFont="1" applyBorder="1" applyProtection="1">
      <protection locked="0"/>
    </xf>
    <xf numFmtId="182" fontId="0" fillId="0" borderId="0" xfId="0" applyNumberFormat="1"/>
    <xf numFmtId="0" fontId="0" fillId="0" borderId="75" xfId="0" applyFont="1" applyBorder="1" applyAlignment="1">
      <alignment horizontal="center" vertical="center"/>
    </xf>
    <xf numFmtId="2" fontId="0" fillId="0" borderId="75" xfId="0" applyNumberFormat="1" applyFont="1" applyBorder="1" applyAlignment="1">
      <alignment horizontal="center" vertical="center"/>
    </xf>
    <xf numFmtId="0" fontId="2" fillId="52" borderId="75" xfId="0" applyFont="1" applyFill="1" applyBorder="1" applyAlignment="1">
      <alignment horizontal="center" vertical="center"/>
    </xf>
    <xf numFmtId="0" fontId="2" fillId="52" borderId="75" xfId="0" applyFont="1" applyFill="1" applyBorder="1" applyAlignment="1">
      <alignment horizontal="center" vertical="center" wrapText="1"/>
    </xf>
    <xf numFmtId="0" fontId="20" fillId="46" borderId="79" xfId="0" applyFont="1" applyFill="1" applyBorder="1"/>
    <xf numFmtId="0" fontId="39" fillId="52" borderId="83" xfId="0" applyFont="1" applyFill="1" applyBorder="1" applyAlignment="1">
      <alignment horizontal="justify" vertical="top" wrapText="1"/>
    </xf>
    <xf numFmtId="0" fontId="39" fillId="52" borderId="84" xfId="0" applyFont="1" applyFill="1" applyBorder="1" applyAlignment="1">
      <alignment horizontal="justify" vertical="top" wrapText="1"/>
    </xf>
    <xf numFmtId="0" fontId="38" fillId="52" borderId="84" xfId="0" applyFont="1" applyFill="1" applyBorder="1" applyAlignment="1">
      <alignment horizontal="center" vertical="center" wrapText="1"/>
    </xf>
    <xf numFmtId="0" fontId="38" fillId="0" borderId="89" xfId="0" applyFont="1" applyBorder="1" applyAlignment="1">
      <alignment horizontal="center" vertical="center" wrapText="1"/>
    </xf>
    <xf numFmtId="0" fontId="38" fillId="0" borderId="0" xfId="0" applyFont="1" applyBorder="1" applyAlignment="1">
      <alignment horizontal="center" vertical="center" wrapText="1"/>
    </xf>
    <xf numFmtId="0" fontId="55" fillId="0" borderId="0" xfId="0" applyFont="1" applyBorder="1" applyAlignment="1">
      <alignment vertical="center"/>
    </xf>
    <xf numFmtId="182" fontId="39" fillId="0" borderId="0" xfId="0" applyNumberFormat="1" applyFont="1" applyBorder="1" applyAlignment="1">
      <alignment horizontal="center" vertical="center" wrapText="1"/>
    </xf>
    <xf numFmtId="0" fontId="0" fillId="0" borderId="0" xfId="0" quotePrefix="1"/>
    <xf numFmtId="0" fontId="58" fillId="0" borderId="0" xfId="0" applyFont="1" applyFill="1" applyBorder="1"/>
    <xf numFmtId="0" fontId="0" fillId="0" borderId="0" xfId="0" applyAlignment="1">
      <alignment horizontal="center"/>
    </xf>
    <xf numFmtId="164" fontId="3" fillId="0" borderId="70" xfId="38" applyNumberFormat="1" applyFont="1" applyFill="1" applyBorder="1" applyAlignment="1" applyProtection="1">
      <alignment horizontal="center"/>
      <protection hidden="1"/>
    </xf>
    <xf numFmtId="164" fontId="3" fillId="0" borderId="84" xfId="38" applyNumberFormat="1" applyFont="1" applyFill="1" applyBorder="1" applyAlignment="1" applyProtection="1">
      <alignment horizontal="center"/>
      <protection hidden="1"/>
    </xf>
    <xf numFmtId="2" fontId="3" fillId="0" borderId="85" xfId="38" applyNumberFormat="1" applyFont="1" applyFill="1" applyBorder="1" applyAlignment="1" applyProtection="1">
      <alignment horizontal="center"/>
      <protection hidden="1"/>
    </xf>
    <xf numFmtId="164" fontId="3" fillId="0" borderId="60" xfId="38" applyNumberFormat="1" applyFont="1" applyFill="1" applyBorder="1" applyAlignment="1" applyProtection="1">
      <alignment horizontal="center"/>
      <protection hidden="1"/>
    </xf>
    <xf numFmtId="2" fontId="3" fillId="0" borderId="60" xfId="38" applyNumberFormat="1" applyFont="1" applyFill="1" applyBorder="1" applyAlignment="1" applyProtection="1">
      <alignment horizontal="center"/>
      <protection hidden="1"/>
    </xf>
    <xf numFmtId="2" fontId="3" fillId="0" borderId="64" xfId="38" applyNumberFormat="1" applyFont="1" applyFill="1" applyBorder="1" applyAlignment="1" applyProtection="1">
      <alignment horizontal="center"/>
      <protection hidden="1"/>
    </xf>
    <xf numFmtId="2" fontId="3" fillId="0" borderId="70" xfId="38" applyNumberFormat="1" applyFont="1" applyFill="1" applyBorder="1" applyAlignment="1" applyProtection="1">
      <alignment horizontal="center"/>
      <protection hidden="1"/>
    </xf>
    <xf numFmtId="2" fontId="3" fillId="0" borderId="52" xfId="38" applyNumberFormat="1" applyFont="1" applyFill="1" applyBorder="1" applyAlignment="1" applyProtection="1">
      <alignment horizontal="center"/>
      <protection hidden="1"/>
    </xf>
    <xf numFmtId="0" fontId="2" fillId="0" borderId="0" xfId="0" applyFont="1" applyAlignment="1">
      <alignment horizontal="left"/>
    </xf>
    <xf numFmtId="0" fontId="57" fillId="46" borderId="86" xfId="0" applyFont="1" applyFill="1" applyBorder="1"/>
    <xf numFmtId="0" fontId="3" fillId="53" borderId="92" xfId="0" applyFont="1" applyFill="1" applyBorder="1" applyAlignment="1">
      <alignment horizontal="center" wrapText="1"/>
    </xf>
    <xf numFmtId="0" fontId="3" fillId="46" borderId="92" xfId="0" applyFont="1" applyFill="1" applyBorder="1" applyAlignment="1">
      <alignment horizontal="center" wrapText="1"/>
    </xf>
    <xf numFmtId="0" fontId="42" fillId="46" borderId="86" xfId="0" applyFont="1" applyFill="1" applyBorder="1" applyAlignment="1">
      <alignment horizontal="left" indent="1"/>
    </xf>
    <xf numFmtId="169" fontId="42" fillId="53" borderId="92" xfId="1166" applyNumberFormat="1" applyFont="1" applyFill="1" applyBorder="1"/>
    <xf numFmtId="0" fontId="3" fillId="46" borderId="86" xfId="0" applyFont="1" applyFill="1" applyBorder="1" applyAlignment="1">
      <alignment horizontal="left" indent="1"/>
    </xf>
    <xf numFmtId="169" fontId="3" fillId="53" borderId="92" xfId="1166" applyNumberFormat="1" applyFont="1" applyFill="1" applyBorder="1"/>
    <xf numFmtId="0" fontId="57" fillId="46" borderId="86" xfId="0" applyFont="1" applyFill="1" applyBorder="1" applyAlignment="1">
      <alignment horizontal="left"/>
    </xf>
    <xf numFmtId="0" fontId="20" fillId="46" borderId="86" xfId="0" applyFont="1" applyFill="1" applyBorder="1"/>
    <xf numFmtId="169" fontId="20" fillId="53" borderId="92" xfId="1166" applyNumberFormat="1" applyFont="1" applyFill="1" applyBorder="1"/>
    <xf numFmtId="169" fontId="20" fillId="46" borderId="92" xfId="1166" applyNumberFormat="1" applyFont="1" applyFill="1" applyBorder="1"/>
    <xf numFmtId="0" fontId="2" fillId="0" borderId="0" xfId="0" applyFont="1" applyFill="1"/>
    <xf numFmtId="2" fontId="0" fillId="0" borderId="75" xfId="1166" applyNumberFormat="1" applyFont="1" applyBorder="1" applyAlignment="1">
      <alignment horizontal="center" vertical="center"/>
    </xf>
    <xf numFmtId="0" fontId="39" fillId="52" borderId="94" xfId="0" applyFont="1" applyFill="1" applyBorder="1" applyAlignment="1">
      <alignment horizontal="justify" vertical="top" wrapText="1"/>
    </xf>
    <xf numFmtId="0" fontId="38" fillId="52" borderId="94" xfId="0" applyFont="1" applyFill="1" applyBorder="1" applyAlignment="1">
      <alignment horizontal="center" vertical="center" wrapText="1"/>
    </xf>
    <xf numFmtId="0" fontId="41" fillId="0" borderId="94" xfId="0" applyFont="1" applyFill="1" applyBorder="1" applyAlignment="1">
      <alignment horizontal="center" vertical="top" wrapText="1"/>
    </xf>
    <xf numFmtId="2" fontId="39" fillId="0" borderId="0" xfId="0" applyNumberFormat="1" applyFont="1" applyFill="1" applyBorder="1" applyAlignment="1">
      <alignment horizontal="center" vertical="center" wrapText="1"/>
    </xf>
    <xf numFmtId="184" fontId="39" fillId="0" borderId="0" xfId="0" applyNumberFormat="1"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9" fontId="39" fillId="0" borderId="0" xfId="0" applyNumberFormat="1" applyFont="1" applyFill="1" applyBorder="1" applyAlignment="1">
      <alignment horizontal="center" vertical="center" wrapText="1"/>
    </xf>
    <xf numFmtId="182" fontId="39"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20" fillId="53" borderId="94" xfId="0" applyFont="1" applyFill="1" applyBorder="1" applyAlignment="1">
      <alignment horizontal="center" wrapText="1"/>
    </xf>
    <xf numFmtId="169" fontId="20" fillId="53" borderId="93" xfId="1166" applyNumberFormat="1" applyFont="1" applyFill="1" applyBorder="1"/>
    <xf numFmtId="169" fontId="20" fillId="46" borderId="93" xfId="1166" applyNumberFormat="1" applyFont="1" applyFill="1" applyBorder="1"/>
    <xf numFmtId="169" fontId="20" fillId="53" borderId="94" xfId="1166" applyNumberFormat="1" applyFont="1" applyFill="1" applyBorder="1"/>
    <xf numFmtId="0" fontId="0" fillId="0" borderId="94" xfId="0" applyBorder="1"/>
    <xf numFmtId="0" fontId="0" fillId="0" borderId="0" xfId="0" applyAlignment="1">
      <alignment horizontal="left"/>
    </xf>
    <xf numFmtId="0" fontId="37" fillId="52" borderId="53" xfId="0" applyFont="1" applyFill="1" applyBorder="1" applyAlignment="1">
      <alignment horizontal="center" vertical="center" wrapText="1"/>
    </xf>
    <xf numFmtId="2" fontId="39" fillId="0" borderId="74" xfId="0" applyNumberFormat="1" applyFont="1" applyFill="1" applyBorder="1" applyAlignment="1">
      <alignment horizontal="center" vertical="center" wrapText="1"/>
    </xf>
    <xf numFmtId="2" fontId="39" fillId="0" borderId="75" xfId="0" applyNumberFormat="1" applyFont="1" applyFill="1" applyBorder="1" applyAlignment="1">
      <alignment horizontal="center" vertical="center" wrapText="1"/>
    </xf>
    <xf numFmtId="3" fontId="39" fillId="0" borderId="75" xfId="0" applyNumberFormat="1" applyFont="1" applyFill="1" applyBorder="1" applyAlignment="1">
      <alignment horizontal="center" vertical="center" wrapText="1"/>
    </xf>
    <xf numFmtId="182" fontId="39" fillId="0" borderId="75" xfId="0" applyNumberFormat="1" applyFont="1" applyFill="1" applyBorder="1" applyAlignment="1">
      <alignment horizontal="center" vertical="center" wrapText="1"/>
    </xf>
    <xf numFmtId="182" fontId="41" fillId="0" borderId="94" xfId="0" applyNumberFormat="1" applyFont="1" applyFill="1" applyBorder="1" applyAlignment="1">
      <alignment horizontal="center" vertical="center"/>
    </xf>
    <xf numFmtId="0" fontId="37" fillId="52" borderId="93" xfId="0" applyFont="1" applyFill="1" applyBorder="1" applyAlignment="1">
      <alignment horizontal="center" vertical="center" wrapText="1"/>
    </xf>
    <xf numFmtId="0" fontId="37" fillId="52" borderId="93" xfId="0" applyFont="1" applyFill="1" applyBorder="1" applyAlignment="1">
      <alignment horizontal="center" vertical="center"/>
    </xf>
    <xf numFmtId="0" fontId="41" fillId="0" borderId="75" xfId="0" applyFont="1" applyBorder="1" applyAlignment="1">
      <alignment horizontal="center" vertical="top" wrapText="1"/>
    </xf>
    <xf numFmtId="0" fontId="37" fillId="52" borderId="50" xfId="0" applyFont="1" applyFill="1" applyBorder="1" applyAlignment="1">
      <alignment horizontal="center" vertical="center" wrapText="1"/>
    </xf>
    <xf numFmtId="0" fontId="37" fillId="52" borderId="12" xfId="0" applyFont="1" applyFill="1" applyBorder="1" applyAlignment="1">
      <alignment horizontal="center" vertical="center" wrapText="1"/>
    </xf>
    <xf numFmtId="182" fontId="39" fillId="0" borderId="26" xfId="0" applyNumberFormat="1" applyFont="1" applyFill="1" applyBorder="1" applyAlignment="1">
      <alignment horizontal="center" vertical="center" wrapText="1"/>
    </xf>
    <xf numFmtId="165" fontId="3" fillId="0" borderId="94" xfId="38" applyNumberFormat="1" applyFont="1" applyFill="1" applyBorder="1" applyAlignment="1" applyProtection="1">
      <alignment horizontal="center" vertical="center"/>
      <protection hidden="1"/>
    </xf>
    <xf numFmtId="0" fontId="3" fillId="0" borderId="94" xfId="38" applyFont="1" applyFill="1" applyBorder="1" applyAlignment="1" applyProtection="1">
      <alignment vertical="center"/>
      <protection locked="0"/>
    </xf>
    <xf numFmtId="0" fontId="37" fillId="52" borderId="94" xfId="0" applyFont="1" applyFill="1" applyBorder="1" applyAlignment="1">
      <alignment horizontal="center" wrapText="1"/>
    </xf>
    <xf numFmtId="0" fontId="41" fillId="0" borderId="94" xfId="0" applyFont="1" applyBorder="1" applyAlignment="1">
      <alignment horizontal="center" wrapText="1"/>
    </xf>
    <xf numFmtId="0" fontId="20" fillId="52" borderId="97" xfId="38" applyFont="1" applyFill="1" applyBorder="1" applyAlignment="1" applyProtection="1">
      <alignment horizontal="center" vertical="center"/>
      <protection hidden="1"/>
    </xf>
    <xf numFmtId="0" fontId="3" fillId="0" borderId="98" xfId="38" applyFont="1" applyBorder="1" applyProtection="1">
      <protection locked="0"/>
    </xf>
    <xf numFmtId="183" fontId="3" fillId="0" borderId="50" xfId="1166" applyNumberFormat="1" applyFont="1" applyFill="1" applyBorder="1" applyAlignment="1" applyProtection="1">
      <alignment horizontal="center"/>
      <protection hidden="1"/>
    </xf>
    <xf numFmtId="183" fontId="3" fillId="0" borderId="58" xfId="1166" applyNumberFormat="1" applyFont="1" applyFill="1" applyBorder="1" applyAlignment="1" applyProtection="1">
      <alignment horizontal="center"/>
      <protection hidden="1"/>
    </xf>
    <xf numFmtId="183" fontId="3" fillId="0" borderId="11" xfId="1166" applyNumberFormat="1" applyFont="1" applyFill="1" applyBorder="1" applyAlignment="1" applyProtection="1">
      <alignment horizontal="center"/>
      <protection hidden="1"/>
    </xf>
    <xf numFmtId="2" fontId="3" fillId="0" borderId="84" xfId="1166" applyNumberFormat="1" applyFont="1" applyFill="1" applyBorder="1" applyAlignment="1" applyProtection="1">
      <alignment horizontal="center"/>
      <protection hidden="1"/>
    </xf>
    <xf numFmtId="165" fontId="3" fillId="0" borderId="88" xfId="38" applyNumberFormat="1" applyFont="1" applyBorder="1" applyAlignment="1" applyProtection="1">
      <alignment horizontal="center"/>
      <protection locked="0"/>
    </xf>
    <xf numFmtId="2" fontId="3" fillId="0" borderId="88" xfId="38" applyNumberFormat="1" applyFont="1" applyFill="1" applyBorder="1" applyAlignment="1" applyProtection="1">
      <alignment horizontal="center"/>
      <protection locked="0"/>
    </xf>
    <xf numFmtId="165" fontId="3" fillId="0" borderId="95" xfId="38" applyNumberFormat="1" applyFont="1" applyBorder="1" applyAlignment="1" applyProtection="1">
      <alignment horizontal="center"/>
      <protection locked="0"/>
    </xf>
    <xf numFmtId="165" fontId="3" fillId="0" borderId="92" xfId="38" applyNumberFormat="1" applyFont="1" applyBorder="1" applyAlignment="1" applyProtection="1">
      <alignment horizontal="center"/>
      <protection locked="0"/>
    </xf>
    <xf numFmtId="2" fontId="3" fillId="0" borderId="92" xfId="38" applyNumberFormat="1" applyFont="1" applyFill="1" applyBorder="1" applyAlignment="1" applyProtection="1">
      <alignment horizontal="center"/>
      <protection locked="0"/>
    </xf>
    <xf numFmtId="165" fontId="3" fillId="0" borderId="91" xfId="38" applyNumberFormat="1" applyFont="1" applyBorder="1" applyAlignment="1" applyProtection="1">
      <alignment horizontal="center"/>
      <protection locked="0"/>
    </xf>
    <xf numFmtId="2" fontId="3" fillId="0" borderId="91" xfId="38" applyNumberFormat="1" applyFont="1" applyFill="1" applyBorder="1" applyAlignment="1" applyProtection="1">
      <alignment horizontal="center"/>
      <protection locked="0"/>
    </xf>
    <xf numFmtId="0" fontId="37" fillId="52" borderId="94" xfId="0" applyFont="1" applyFill="1" applyBorder="1" applyAlignment="1">
      <alignment horizontal="center" vertical="center" wrapText="1"/>
    </xf>
    <xf numFmtId="165" fontId="3" fillId="0" borderId="94" xfId="38" applyNumberFormat="1" applyFont="1" applyBorder="1" applyAlignment="1" applyProtection="1">
      <alignment horizontal="center"/>
      <protection locked="0"/>
    </xf>
    <xf numFmtId="0" fontId="0" fillId="0" borderId="94" xfId="0" applyBorder="1" applyAlignment="1">
      <alignment horizontal="center"/>
    </xf>
    <xf numFmtId="171" fontId="39" fillId="0" borderId="75" xfId="1168" applyNumberFormat="1" applyFont="1" applyFill="1" applyBorder="1" applyAlignment="1">
      <alignment horizontal="center" vertical="center" wrapText="1"/>
    </xf>
    <xf numFmtId="169" fontId="2" fillId="46" borderId="93" xfId="1166" applyNumberFormat="1" applyFont="1" applyFill="1" applyBorder="1"/>
    <xf numFmtId="169" fontId="0" fillId="46" borderId="92" xfId="1166" applyNumberFormat="1" applyFont="1" applyFill="1" applyBorder="1"/>
    <xf numFmtId="169" fontId="2" fillId="46" borderId="94" xfId="1166" applyNumberFormat="1" applyFont="1" applyFill="1" applyBorder="1"/>
    <xf numFmtId="165" fontId="63" fillId="0" borderId="94" xfId="38" applyNumberFormat="1" applyFont="1" applyFill="1" applyBorder="1" applyAlignment="1" applyProtection="1">
      <alignment horizontal="center"/>
      <protection locked="0"/>
    </xf>
    <xf numFmtId="0" fontId="0" fillId="46" borderId="0" xfId="0" applyFill="1"/>
    <xf numFmtId="10" fontId="0" fillId="0" borderId="0" xfId="1168" applyNumberFormat="1" applyFont="1"/>
    <xf numFmtId="0" fontId="0" fillId="0" borderId="0" xfId="0" applyAlignment="1">
      <alignment horizontal="left" vertical="center" wrapText="1"/>
    </xf>
    <xf numFmtId="0" fontId="3" fillId="57" borderId="92" xfId="0" applyFont="1" applyFill="1" applyBorder="1" applyAlignment="1">
      <alignment horizontal="center" wrapText="1"/>
    </xf>
    <xf numFmtId="169" fontId="2" fillId="57" borderId="93" xfId="1166" applyNumberFormat="1" applyFont="1" applyFill="1" applyBorder="1"/>
    <xf numFmtId="169" fontId="0" fillId="57" borderId="92" xfId="1166" applyNumberFormat="1" applyFont="1" applyFill="1" applyBorder="1"/>
    <xf numFmtId="169" fontId="20" fillId="57" borderId="93" xfId="1166" applyNumberFormat="1" applyFont="1" applyFill="1" applyBorder="1"/>
    <xf numFmtId="169" fontId="20" fillId="57" borderId="92" xfId="1166" applyNumberFormat="1" applyFont="1" applyFill="1" applyBorder="1"/>
    <xf numFmtId="169" fontId="2" fillId="57" borderId="94" xfId="1166" applyNumberFormat="1" applyFont="1" applyFill="1" applyBorder="1"/>
    <xf numFmtId="0" fontId="45" fillId="48" borderId="94" xfId="0" applyFont="1" applyFill="1" applyBorder="1" applyAlignment="1">
      <alignment horizontal="left"/>
    </xf>
    <xf numFmtId="0" fontId="44" fillId="0" borderId="94" xfId="0" applyFont="1" applyFill="1" applyBorder="1" applyAlignment="1">
      <alignment horizontal="center" vertical="center" wrapText="1"/>
    </xf>
    <xf numFmtId="171" fontId="45" fillId="48" borderId="94" xfId="0" applyNumberFormat="1" applyFont="1" applyFill="1" applyBorder="1" applyAlignment="1">
      <alignment horizontal="center"/>
    </xf>
    <xf numFmtId="43" fontId="46" fillId="0" borderId="94" xfId="0" applyNumberFormat="1" applyFont="1" applyFill="1" applyBorder="1" applyAlignment="1">
      <alignment horizontal="right" vertical="center" wrapText="1"/>
    </xf>
    <xf numFmtId="0" fontId="47" fillId="0" borderId="94" xfId="0" applyFont="1" applyBorder="1" applyAlignment="1">
      <alignment horizontal="left" vertical="center" wrapText="1"/>
    </xf>
    <xf numFmtId="0" fontId="46" fillId="0" borderId="94" xfId="0" applyFont="1" applyBorder="1" applyAlignment="1">
      <alignment horizontal="center" vertical="center" wrapText="1"/>
    </xf>
    <xf numFmtId="0" fontId="47" fillId="0" borderId="94" xfId="0" applyFont="1" applyBorder="1" applyAlignment="1">
      <alignment horizontal="center" vertical="center"/>
    </xf>
    <xf numFmtId="0" fontId="46" fillId="0" borderId="94" xfId="0" applyFont="1" applyFill="1" applyBorder="1" applyAlignment="1">
      <alignment horizontal="center" vertical="center" wrapText="1"/>
    </xf>
    <xf numFmtId="172" fontId="48" fillId="0" borderId="94" xfId="1166" applyNumberFormat="1" applyFont="1" applyBorder="1" applyAlignment="1">
      <alignment horizontal="right" vertical="center" wrapText="1"/>
    </xf>
    <xf numFmtId="0" fontId="45" fillId="48" borderId="94" xfId="0" applyFont="1" applyFill="1" applyBorder="1" applyAlignment="1">
      <alignment horizontal="center"/>
    </xf>
    <xf numFmtId="10" fontId="46" fillId="0" borderId="94" xfId="0" applyNumberFormat="1" applyFont="1" applyFill="1" applyBorder="1" applyAlignment="1">
      <alignment horizontal="right" vertical="center" wrapText="1"/>
    </xf>
    <xf numFmtId="173" fontId="46" fillId="0" borderId="94" xfId="1166" applyNumberFormat="1" applyFont="1" applyFill="1" applyBorder="1" applyAlignment="1">
      <alignment horizontal="right" vertical="center" wrapText="1"/>
    </xf>
    <xf numFmtId="174" fontId="48" fillId="0" borderId="94" xfId="1166" applyNumberFormat="1" applyFont="1" applyBorder="1" applyAlignment="1">
      <alignment horizontal="right" vertical="center" wrapText="1"/>
    </xf>
    <xf numFmtId="171" fontId="48" fillId="0" borderId="94" xfId="1168" applyNumberFormat="1" applyFont="1" applyBorder="1" applyAlignment="1">
      <alignment horizontal="right" vertical="center" wrapText="1"/>
    </xf>
    <xf numFmtId="0" fontId="44" fillId="49" borderId="94" xfId="0" applyFont="1" applyFill="1" applyBorder="1" applyAlignment="1">
      <alignment horizontal="center" vertical="center" wrapText="1"/>
    </xf>
    <xf numFmtId="0" fontId="0" fillId="49" borderId="94" xfId="0" applyFill="1" applyBorder="1"/>
    <xf numFmtId="0" fontId="46" fillId="0" borderId="94" xfId="0" applyFont="1" applyBorder="1" applyAlignment="1">
      <alignment vertical="center" wrapText="1"/>
    </xf>
    <xf numFmtId="174" fontId="48" fillId="49" borderId="94" xfId="1166" applyNumberFormat="1" applyFont="1" applyFill="1" applyBorder="1" applyAlignment="1">
      <alignment horizontal="right" vertical="center" wrapText="1"/>
    </xf>
    <xf numFmtId="0" fontId="46" fillId="0" borderId="93" xfId="0" applyFont="1" applyBorder="1" applyAlignment="1">
      <alignment vertical="center" wrapText="1"/>
    </xf>
    <xf numFmtId="0" fontId="46" fillId="49" borderId="93" xfId="0" applyFont="1" applyFill="1" applyBorder="1" applyAlignment="1">
      <alignment vertical="center" wrapText="1"/>
    </xf>
    <xf numFmtId="0" fontId="46" fillId="49" borderId="94" xfId="0" applyFont="1" applyFill="1" applyBorder="1" applyAlignment="1">
      <alignment horizontal="center" vertical="center" wrapText="1"/>
    </xf>
    <xf numFmtId="0" fontId="46" fillId="0" borderId="93" xfId="0" applyFont="1" applyFill="1" applyBorder="1" applyAlignment="1">
      <alignment vertical="center" wrapText="1"/>
    </xf>
    <xf numFmtId="174" fontId="48" fillId="0" borderId="94" xfId="1166" applyNumberFormat="1" applyFont="1" applyFill="1" applyBorder="1" applyAlignment="1">
      <alignment horizontal="right" vertical="center" wrapText="1"/>
    </xf>
    <xf numFmtId="0" fontId="0" fillId="0" borderId="94" xfId="0" applyFont="1" applyFill="1" applyBorder="1"/>
    <xf numFmtId="0" fontId="46" fillId="0" borderId="94" xfId="0" applyFont="1" applyFill="1" applyBorder="1" applyAlignment="1">
      <alignment vertical="center" wrapText="1"/>
    </xf>
    <xf numFmtId="0" fontId="50" fillId="49" borderId="94" xfId="0" applyFont="1" applyFill="1" applyBorder="1" applyAlignment="1">
      <alignment vertical="center" wrapText="1"/>
    </xf>
    <xf numFmtId="0" fontId="46" fillId="46" borderId="94" xfId="0" applyFont="1" applyFill="1" applyBorder="1" applyAlignment="1">
      <alignment vertical="center" wrapText="1"/>
    </xf>
    <xf numFmtId="0" fontId="46" fillId="46" borderId="94" xfId="0" applyFont="1" applyFill="1" applyBorder="1" applyAlignment="1">
      <alignment horizontal="center" vertical="center" wrapText="1"/>
    </xf>
    <xf numFmtId="0" fontId="44" fillId="46" borderId="94" xfId="0" applyFont="1" applyFill="1" applyBorder="1" applyAlignment="1">
      <alignment horizontal="center" vertical="center" wrapText="1"/>
    </xf>
    <xf numFmtId="0" fontId="0" fillId="0" borderId="94" xfId="0" applyFill="1" applyBorder="1"/>
    <xf numFmtId="0" fontId="0" fillId="56" borderId="94" xfId="0" applyFill="1" applyBorder="1" applyAlignment="1">
      <alignment horizontal="left"/>
    </xf>
    <xf numFmtId="170" fontId="44" fillId="56" borderId="79" xfId="0" applyNumberFormat="1" applyFont="1" applyFill="1" applyBorder="1" applyAlignment="1">
      <alignment horizontal="center" vertical="center" wrapText="1"/>
    </xf>
    <xf numFmtId="0" fontId="45" fillId="49" borderId="94" xfId="0" applyFont="1" applyFill="1" applyBorder="1" applyAlignment="1">
      <alignment horizontal="left"/>
    </xf>
    <xf numFmtId="171" fontId="45" fillId="49" borderId="94" xfId="0" applyNumberFormat="1" applyFont="1" applyFill="1" applyBorder="1" applyAlignment="1">
      <alignment horizontal="center"/>
    </xf>
    <xf numFmtId="43" fontId="46" fillId="49" borderId="94" xfId="1166" applyFont="1" applyFill="1" applyBorder="1" applyAlignment="1">
      <alignment horizontal="right" vertical="center" wrapText="1"/>
    </xf>
    <xf numFmtId="0" fontId="0" fillId="49" borderId="81" xfId="0" applyFill="1" applyBorder="1" applyAlignment="1">
      <alignment horizontal="left"/>
    </xf>
    <xf numFmtId="0" fontId="47" fillId="49" borderId="94" xfId="0" applyFont="1" applyFill="1" applyBorder="1" applyAlignment="1">
      <alignment horizontal="left" vertical="center" wrapText="1"/>
    </xf>
    <xf numFmtId="0" fontId="47" fillId="49" borderId="94" xfId="0" applyFont="1" applyFill="1" applyBorder="1" applyAlignment="1">
      <alignment horizontal="center" vertical="center"/>
    </xf>
    <xf numFmtId="172" fontId="48" fillId="49" borderId="94" xfId="1166" applyNumberFormat="1" applyFont="1" applyFill="1" applyBorder="1" applyAlignment="1">
      <alignment horizontal="right" vertical="center" wrapText="1"/>
    </xf>
    <xf numFmtId="0" fontId="45" fillId="49" borderId="94" xfId="0" applyFont="1" applyFill="1" applyBorder="1" applyAlignment="1">
      <alignment horizontal="center"/>
    </xf>
    <xf numFmtId="10" fontId="46" fillId="49" borderId="94" xfId="0" applyNumberFormat="1" applyFont="1" applyFill="1" applyBorder="1" applyAlignment="1">
      <alignment horizontal="right" vertical="center" wrapText="1"/>
    </xf>
    <xf numFmtId="173" fontId="46" fillId="0" borderId="94" xfId="1166" applyNumberFormat="1" applyFont="1" applyFill="1" applyBorder="1" applyAlignment="1">
      <alignment horizontal="center" vertical="center" wrapText="1"/>
    </xf>
    <xf numFmtId="174" fontId="48" fillId="0" borderId="94" xfId="1166" applyNumberFormat="1" applyFont="1" applyBorder="1" applyAlignment="1">
      <alignment horizontal="left" vertical="center" wrapText="1"/>
    </xf>
    <xf numFmtId="175" fontId="48" fillId="49" borderId="94" xfId="1166" applyNumberFormat="1" applyFont="1" applyFill="1" applyBorder="1" applyAlignment="1">
      <alignment horizontal="right" vertical="center" wrapText="1"/>
    </xf>
    <xf numFmtId="0" fontId="44" fillId="56" borderId="94" xfId="0" applyFont="1" applyFill="1" applyBorder="1" applyAlignment="1">
      <alignment vertical="center" wrapText="1"/>
    </xf>
    <xf numFmtId="0" fontId="44" fillId="56" borderId="94" xfId="0" applyFont="1" applyFill="1" applyBorder="1" applyAlignment="1">
      <alignment horizontal="center" vertical="center" wrapText="1"/>
    </xf>
    <xf numFmtId="174" fontId="49" fillId="56" borderId="94" xfId="1166" applyNumberFormat="1" applyFont="1" applyFill="1" applyBorder="1" applyAlignment="1">
      <alignment horizontal="right" vertical="center" wrapText="1"/>
    </xf>
    <xf numFmtId="0" fontId="0" fillId="56" borderId="81" xfId="0" applyFill="1" applyBorder="1" applyAlignment="1">
      <alignment horizontal="left"/>
    </xf>
    <xf numFmtId="0" fontId="44" fillId="56" borderId="93" xfId="0" applyFont="1" applyFill="1" applyBorder="1" applyAlignment="1">
      <alignment vertical="center" wrapText="1"/>
    </xf>
    <xf numFmtId="0" fontId="0" fillId="0" borderId="81" xfId="0" applyBorder="1" applyAlignment="1">
      <alignment horizontal="left"/>
    </xf>
    <xf numFmtId="0" fontId="46" fillId="0" borderId="94" xfId="0" quotePrefix="1" applyFont="1" applyBorder="1" applyAlignment="1">
      <alignment horizontal="center" vertical="center" wrapText="1"/>
    </xf>
    <xf numFmtId="0" fontId="51" fillId="56" borderId="79" xfId="0" applyFont="1" applyFill="1" applyBorder="1" applyAlignment="1">
      <alignment vertical="center" wrapText="1"/>
    </xf>
    <xf numFmtId="0" fontId="50" fillId="0" borderId="94" xfId="0" applyFont="1" applyFill="1" applyBorder="1" applyAlignment="1">
      <alignment vertical="center" wrapText="1"/>
    </xf>
    <xf numFmtId="0" fontId="51" fillId="56" borderId="94" xfId="0" applyFont="1" applyFill="1" applyBorder="1" applyAlignment="1">
      <alignment vertical="center" wrapText="1"/>
    </xf>
    <xf numFmtId="0" fontId="0" fillId="0" borderId="81" xfId="0" applyFill="1" applyBorder="1" applyAlignment="1">
      <alignment horizontal="left"/>
    </xf>
    <xf numFmtId="171" fontId="49" fillId="56" borderId="94" xfId="1168" applyNumberFormat="1" applyFont="1" applyFill="1" applyBorder="1" applyAlignment="1">
      <alignment horizontal="right" vertical="center" wrapText="1"/>
    </xf>
    <xf numFmtId="186" fontId="0" fillId="0" borderId="0" xfId="0" applyNumberFormat="1"/>
    <xf numFmtId="0" fontId="3" fillId="0" borderId="0" xfId="0" applyFont="1" applyAlignment="1">
      <alignment vertical="center" wrapText="1"/>
    </xf>
    <xf numFmtId="0" fontId="0" fillId="0" borderId="0" xfId="0" applyAlignment="1">
      <alignment vertical="center" wrapText="1"/>
    </xf>
    <xf numFmtId="0" fontId="0" fillId="56" borderId="94" xfId="0" applyFill="1" applyBorder="1"/>
    <xf numFmtId="178" fontId="46" fillId="0" borderId="94" xfId="1166" applyNumberFormat="1" applyFont="1" applyFill="1" applyBorder="1" applyAlignment="1">
      <alignment horizontal="right" vertical="center" wrapText="1"/>
    </xf>
    <xf numFmtId="176" fontId="48" fillId="49" borderId="94" xfId="1166" applyNumberFormat="1" applyFont="1" applyFill="1" applyBorder="1" applyAlignment="1">
      <alignment horizontal="right" vertical="center" wrapText="1"/>
    </xf>
    <xf numFmtId="178" fontId="49" fillId="56" borderId="94" xfId="1166" applyNumberFormat="1" applyFont="1" applyFill="1" applyBorder="1" applyAlignment="1">
      <alignment horizontal="right" vertical="center" wrapText="1"/>
    </xf>
    <xf numFmtId="178" fontId="48" fillId="49" borderId="94" xfId="1166" applyNumberFormat="1" applyFont="1" applyFill="1" applyBorder="1" applyAlignment="1">
      <alignment horizontal="right" vertical="center" wrapText="1"/>
    </xf>
    <xf numFmtId="178" fontId="48" fillId="0" borderId="94" xfId="1166" applyNumberFormat="1" applyFont="1" applyFill="1" applyBorder="1" applyAlignment="1">
      <alignment horizontal="right" vertical="center" wrapText="1"/>
    </xf>
    <xf numFmtId="0" fontId="44" fillId="56" borderId="81" xfId="0" applyFont="1" applyFill="1" applyBorder="1" applyAlignment="1">
      <alignment horizontal="center" vertical="center" wrapText="1"/>
    </xf>
    <xf numFmtId="0" fontId="0" fillId="0" borderId="0" xfId="1168" applyNumberFormat="1" applyFont="1"/>
    <xf numFmtId="0" fontId="0" fillId="0" borderId="0" xfId="0" applyAlignment="1">
      <alignment wrapText="1"/>
    </xf>
    <xf numFmtId="0" fontId="44" fillId="56" borderId="79" xfId="0" applyFont="1" applyFill="1" applyBorder="1" applyAlignment="1">
      <alignment horizontal="center" vertical="center" wrapText="1"/>
    </xf>
    <xf numFmtId="178" fontId="46" fillId="46" borderId="94" xfId="0" applyNumberFormat="1" applyFont="1" applyFill="1" applyBorder="1" applyAlignment="1">
      <alignment vertical="center" wrapText="1"/>
    </xf>
    <xf numFmtId="178" fontId="49" fillId="56" borderId="94" xfId="1167" applyNumberFormat="1" applyFont="1" applyFill="1" applyBorder="1" applyAlignment="1">
      <alignment vertical="center" wrapText="1"/>
    </xf>
    <xf numFmtId="0" fontId="2" fillId="56" borderId="94" xfId="0" applyFont="1" applyFill="1" applyBorder="1"/>
    <xf numFmtId="0" fontId="0" fillId="0" borderId="94" xfId="0" applyFill="1" applyBorder="1" applyAlignment="1">
      <alignment horizontal="center"/>
    </xf>
    <xf numFmtId="171" fontId="41" fillId="0" borderId="94" xfId="0" applyNumberFormat="1" applyFont="1" applyFill="1" applyBorder="1" applyAlignment="1">
      <alignment horizontal="center" vertical="top" wrapText="1"/>
    </xf>
    <xf numFmtId="179" fontId="41" fillId="0" borderId="94" xfId="0" applyNumberFormat="1" applyFont="1" applyFill="1" applyBorder="1" applyAlignment="1">
      <alignment horizontal="center" vertical="center"/>
    </xf>
    <xf numFmtId="179" fontId="41" fillId="0" borderId="94" xfId="1166" applyNumberFormat="1" applyFont="1" applyFill="1" applyBorder="1" applyAlignment="1">
      <alignment horizontal="center" vertical="center"/>
    </xf>
    <xf numFmtId="0" fontId="41" fillId="0" borderId="72" xfId="0" applyFont="1" applyFill="1" applyBorder="1" applyAlignment="1">
      <alignment horizontal="center" wrapText="1"/>
    </xf>
    <xf numFmtId="0" fontId="41" fillId="0" borderId="101" xfId="0" applyFont="1" applyFill="1" applyBorder="1" applyAlignment="1">
      <alignment horizontal="center" wrapText="1"/>
    </xf>
    <xf numFmtId="0" fontId="41" fillId="0" borderId="72" xfId="0" applyFont="1" applyFill="1" applyBorder="1" applyAlignment="1">
      <alignment horizontal="center" vertical="top" wrapText="1"/>
    </xf>
    <xf numFmtId="0" fontId="41" fillId="0" borderId="71" xfId="0" applyFont="1" applyFill="1" applyBorder="1" applyAlignment="1">
      <alignment horizontal="center" wrapText="1"/>
    </xf>
    <xf numFmtId="0" fontId="41" fillId="0" borderId="100" xfId="0" applyFont="1" applyFill="1" applyBorder="1" applyAlignment="1">
      <alignment horizontal="center" vertical="center" wrapText="1"/>
    </xf>
    <xf numFmtId="0" fontId="41" fillId="0" borderId="71" xfId="0" applyFont="1" applyFill="1" applyBorder="1" applyAlignment="1">
      <alignment horizontal="center" vertical="center" wrapText="1"/>
    </xf>
    <xf numFmtId="0" fontId="41" fillId="0" borderId="100" xfId="0" applyFont="1" applyFill="1" applyBorder="1" applyAlignment="1">
      <alignment horizontal="center" wrapText="1"/>
    </xf>
    <xf numFmtId="0" fontId="41" fillId="0" borderId="71" xfId="0" applyFont="1" applyFill="1" applyBorder="1" applyAlignment="1">
      <alignment horizontal="center" vertical="top" wrapText="1"/>
    </xf>
    <xf numFmtId="0" fontId="41" fillId="0" borderId="61" xfId="0" applyFont="1" applyFill="1" applyBorder="1" applyAlignment="1">
      <alignment horizontal="center" wrapText="1"/>
    </xf>
    <xf numFmtId="0" fontId="41" fillId="0" borderId="99" xfId="0" applyFont="1" applyFill="1" applyBorder="1" applyAlignment="1">
      <alignment horizontal="center" wrapText="1"/>
    </xf>
    <xf numFmtId="0" fontId="41" fillId="0" borderId="61" xfId="0" applyFont="1" applyFill="1" applyBorder="1" applyAlignment="1">
      <alignment horizontal="center" vertical="top" wrapText="1"/>
    </xf>
    <xf numFmtId="165" fontId="3" fillId="0" borderId="103" xfId="38" applyNumberFormat="1" applyFont="1" applyBorder="1" applyAlignment="1" applyProtection="1">
      <alignment horizontal="center"/>
      <protection locked="0"/>
    </xf>
    <xf numFmtId="0" fontId="64" fillId="47" borderId="75" xfId="1407" applyFill="1" applyBorder="1" applyAlignment="1">
      <alignment vertical="top"/>
    </xf>
    <xf numFmtId="0" fontId="64" fillId="0" borderId="75" xfId="1407" applyFill="1" applyBorder="1" applyAlignment="1">
      <alignment vertical="top"/>
    </xf>
    <xf numFmtId="0" fontId="65" fillId="52" borderId="54" xfId="38" applyFont="1" applyFill="1" applyBorder="1" applyAlignment="1" applyProtection="1">
      <alignment horizontal="center" vertical="center"/>
      <protection locked="0"/>
    </xf>
    <xf numFmtId="164" fontId="65" fillId="52" borderId="12" xfId="38" applyNumberFormat="1" applyFont="1" applyFill="1" applyBorder="1" applyAlignment="1" applyProtection="1">
      <alignment horizontal="center" vertical="center"/>
      <protection hidden="1"/>
    </xf>
    <xf numFmtId="0" fontId="65" fillId="52" borderId="109" xfId="38" applyFont="1" applyFill="1" applyBorder="1" applyAlignment="1" applyProtection="1">
      <alignment horizontal="center" vertical="center"/>
      <protection locked="0"/>
    </xf>
    <xf numFmtId="0" fontId="64" fillId="0" borderId="75" xfId="1407" applyBorder="1" applyAlignment="1">
      <alignment vertical="top"/>
    </xf>
    <xf numFmtId="0" fontId="64" fillId="55" borderId="75" xfId="1407" applyFill="1" applyBorder="1" applyAlignment="1">
      <alignment vertical="top"/>
    </xf>
    <xf numFmtId="0" fontId="41" fillId="0" borderId="61" xfId="0" applyFont="1" applyBorder="1" applyAlignment="1">
      <alignment horizontal="left" wrapText="1"/>
    </xf>
    <xf numFmtId="0" fontId="41" fillId="0" borderId="71" xfId="0" applyFont="1" applyBorder="1" applyAlignment="1">
      <alignment horizontal="left" wrapText="1"/>
    </xf>
    <xf numFmtId="0" fontId="2" fillId="52" borderId="88" xfId="0" applyFont="1" applyFill="1" applyBorder="1" applyAlignment="1">
      <alignment horizontal="center"/>
    </xf>
    <xf numFmtId="0" fontId="2" fillId="52" borderId="85" xfId="0" applyFont="1" applyFill="1" applyBorder="1" applyAlignment="1">
      <alignment horizontal="center"/>
    </xf>
    <xf numFmtId="0" fontId="0" fillId="0" borderId="89" xfId="0" applyBorder="1" applyAlignment="1">
      <alignment horizontal="center"/>
    </xf>
    <xf numFmtId="0" fontId="0" fillId="0" borderId="74" xfId="0" applyBorder="1" applyAlignment="1">
      <alignment horizontal="center"/>
    </xf>
    <xf numFmtId="0" fontId="0" fillId="0" borderId="73" xfId="0" applyBorder="1" applyAlignment="1">
      <alignment horizontal="center"/>
    </xf>
    <xf numFmtId="0" fontId="0" fillId="0" borderId="62" xfId="0" applyBorder="1" applyAlignment="1">
      <alignment horizontal="center"/>
    </xf>
    <xf numFmtId="0" fontId="0" fillId="0" borderId="82" xfId="0" applyBorder="1" applyAlignment="1">
      <alignment horizontal="center"/>
    </xf>
    <xf numFmtId="0" fontId="0" fillId="0" borderId="110" xfId="0" applyBorder="1" applyAlignment="1">
      <alignment horizontal="center"/>
    </xf>
    <xf numFmtId="0" fontId="0" fillId="0" borderId="93" xfId="0" applyBorder="1" applyAlignment="1">
      <alignment horizontal="center"/>
    </xf>
    <xf numFmtId="0" fontId="0" fillId="0" borderId="111"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62" fillId="59" borderId="94" xfId="0" applyFont="1" applyFill="1" applyBorder="1" applyAlignment="1">
      <alignment horizontal="center" vertical="center" wrapText="1"/>
    </xf>
    <xf numFmtId="0" fontId="62" fillId="56" borderId="94" xfId="0" applyFont="1" applyFill="1" applyBorder="1" applyAlignment="1">
      <alignment horizontal="center" vertical="center"/>
    </xf>
    <xf numFmtId="0" fontId="62" fillId="56" borderId="94" xfId="0" applyFont="1" applyFill="1" applyBorder="1" applyAlignment="1">
      <alignment horizontal="center" vertical="center" wrapText="1"/>
    </xf>
    <xf numFmtId="0" fontId="43" fillId="56" borderId="94" xfId="0" applyFont="1" applyFill="1" applyBorder="1" applyAlignment="1">
      <alignment horizontal="left"/>
    </xf>
    <xf numFmtId="0" fontId="44" fillId="56" borderId="94" xfId="0" applyFont="1" applyFill="1" applyBorder="1" applyAlignment="1">
      <alignment horizontal="center"/>
    </xf>
    <xf numFmtId="0" fontId="2" fillId="56" borderId="94" xfId="0" applyFont="1" applyFill="1" applyBorder="1" applyAlignment="1">
      <alignment horizontal="center"/>
    </xf>
    <xf numFmtId="173" fontId="42" fillId="46" borderId="92" xfId="1166" applyNumberFormat="1" applyFont="1" applyFill="1" applyBorder="1" applyAlignment="1">
      <alignment horizontal="center" wrapText="1"/>
    </xf>
    <xf numFmtId="169" fontId="67" fillId="57" borderId="92" xfId="1166" applyNumberFormat="1" applyFont="1" applyFill="1" applyBorder="1"/>
    <xf numFmtId="173" fontId="67" fillId="46" borderId="92" xfId="1166" applyNumberFormat="1" applyFont="1" applyFill="1" applyBorder="1"/>
    <xf numFmtId="169" fontId="67" fillId="46" borderId="92" xfId="1166" applyNumberFormat="1" applyFont="1" applyFill="1" applyBorder="1"/>
    <xf numFmtId="169" fontId="2" fillId="46" borderId="92" xfId="1166" applyNumberFormat="1" applyFont="1" applyFill="1" applyBorder="1"/>
    <xf numFmtId="169" fontId="2" fillId="57" borderId="92" xfId="1166" applyNumberFormat="1" applyFont="1" applyFill="1" applyBorder="1"/>
    <xf numFmtId="0" fontId="44" fillId="47" borderId="79" xfId="0" applyFont="1" applyFill="1" applyBorder="1" applyAlignment="1">
      <alignment horizontal="center" vertical="center" wrapText="1"/>
    </xf>
    <xf numFmtId="0" fontId="44" fillId="47" borderId="94" xfId="0" applyFont="1" applyFill="1" applyBorder="1" applyAlignment="1">
      <alignment horizontal="center" vertical="center" wrapText="1"/>
    </xf>
    <xf numFmtId="0" fontId="44" fillId="47" borderId="94" xfId="0" applyFont="1" applyFill="1" applyBorder="1" applyAlignment="1">
      <alignment horizontal="center"/>
    </xf>
    <xf numFmtId="170" fontId="44" fillId="47" borderId="79" xfId="0" applyNumberFormat="1" applyFont="1" applyFill="1" applyBorder="1" applyAlignment="1">
      <alignment horizontal="center" vertical="center" wrapText="1"/>
    </xf>
    <xf numFmtId="43" fontId="46" fillId="0" borderId="94" xfId="1168" applyNumberFormat="1" applyFont="1" applyFill="1" applyBorder="1" applyAlignment="1">
      <alignment horizontal="right" vertical="center" wrapText="1"/>
    </xf>
    <xf numFmtId="187" fontId="48" fillId="0" borderId="94" xfId="1166" applyNumberFormat="1" applyFont="1" applyBorder="1" applyAlignment="1">
      <alignment horizontal="right" vertical="center" wrapText="1"/>
    </xf>
    <xf numFmtId="0" fontId="64" fillId="0" borderId="94" xfId="1407" applyFill="1" applyBorder="1" applyAlignment="1">
      <alignment horizontal="left" vertical="top"/>
    </xf>
    <xf numFmtId="0" fontId="68" fillId="0" borderId="0" xfId="38" applyFont="1" applyFill="1" applyBorder="1" applyProtection="1">
      <protection locked="0"/>
    </xf>
    <xf numFmtId="0" fontId="68" fillId="0" borderId="0" xfId="38" applyFont="1" applyBorder="1" applyProtection="1">
      <protection locked="0"/>
    </xf>
    <xf numFmtId="2" fontId="41" fillId="0" borderId="94" xfId="0" applyNumberFormat="1" applyFont="1" applyFill="1" applyBorder="1" applyAlignment="1">
      <alignment horizontal="center" vertical="top" wrapText="1"/>
    </xf>
    <xf numFmtId="182" fontId="39" fillId="0" borderId="82" xfId="0" applyNumberFormat="1" applyFont="1" applyFill="1" applyBorder="1" applyAlignment="1">
      <alignment horizontal="center" vertical="center" wrapText="1"/>
    </xf>
    <xf numFmtId="182" fontId="39" fillId="0" borderId="27" xfId="0" applyNumberFormat="1" applyFont="1" applyFill="1" applyBorder="1" applyAlignment="1">
      <alignment horizontal="center" vertical="center" wrapText="1"/>
    </xf>
    <xf numFmtId="43" fontId="0" fillId="0" borderId="0" xfId="0" applyNumberFormat="1"/>
    <xf numFmtId="171" fontId="0" fillId="0" borderId="0" xfId="1168" applyNumberFormat="1" applyFont="1"/>
    <xf numFmtId="0" fontId="2" fillId="54" borderId="94" xfId="0" applyFont="1" applyFill="1" applyBorder="1"/>
    <xf numFmtId="179" fontId="0" fillId="0" borderId="0" xfId="0" applyNumberFormat="1"/>
    <xf numFmtId="0" fontId="2" fillId="0" borderId="0" xfId="0" applyFont="1" applyAlignment="1">
      <alignment horizontal="left"/>
    </xf>
    <xf numFmtId="182" fontId="41" fillId="0" borderId="94" xfId="0" applyNumberFormat="1" applyFont="1" applyFill="1" applyBorder="1" applyAlignment="1">
      <alignment horizontal="center" vertical="center" wrapText="1"/>
    </xf>
    <xf numFmtId="189" fontId="0" fillId="0" borderId="0" xfId="0" applyNumberFormat="1"/>
    <xf numFmtId="189" fontId="37" fillId="52" borderId="0" xfId="0" applyNumberFormat="1" applyFont="1" applyFill="1" applyBorder="1" applyAlignment="1">
      <alignment horizontal="center" vertical="top" wrapText="1"/>
    </xf>
    <xf numFmtId="189" fontId="37" fillId="52" borderId="53" xfId="0" applyNumberFormat="1" applyFont="1" applyFill="1" applyBorder="1" applyAlignment="1">
      <alignment horizontal="center" vertical="top" wrapText="1"/>
    </xf>
    <xf numFmtId="189" fontId="37" fillId="52" borderId="58" xfId="0" applyNumberFormat="1" applyFont="1" applyFill="1" applyBorder="1" applyAlignment="1">
      <alignment horizontal="center" vertical="top" wrapText="1"/>
    </xf>
    <xf numFmtId="189" fontId="37" fillId="52" borderId="77" xfId="0" applyNumberFormat="1" applyFont="1" applyFill="1" applyBorder="1" applyAlignment="1">
      <alignment horizontal="center" wrapText="1"/>
    </xf>
    <xf numFmtId="189" fontId="37" fillId="52" borderId="78" xfId="0" applyNumberFormat="1" applyFont="1" applyFill="1" applyBorder="1" applyAlignment="1">
      <alignment horizontal="center" wrapText="1"/>
    </xf>
    <xf numFmtId="43" fontId="0" fillId="0" borderId="0" xfId="1166" applyFont="1"/>
    <xf numFmtId="189" fontId="68" fillId="0" borderId="0" xfId="38" applyNumberFormat="1" applyFont="1" applyFill="1" applyBorder="1" applyProtection="1">
      <protection locked="0"/>
    </xf>
    <xf numFmtId="169" fontId="0" fillId="0" borderId="0" xfId="0" applyNumberFormat="1"/>
    <xf numFmtId="188" fontId="0" fillId="46" borderId="94" xfId="0" applyNumberFormat="1" applyFill="1" applyBorder="1" applyAlignment="1">
      <alignment horizontal="center" vertical="center"/>
    </xf>
    <xf numFmtId="0" fontId="2" fillId="0" borderId="0" xfId="0" applyFont="1" applyAlignment="1">
      <alignment horizontal="left"/>
    </xf>
    <xf numFmtId="0" fontId="3" fillId="46" borderId="112" xfId="38" applyFont="1" applyFill="1" applyBorder="1" applyAlignment="1" applyProtection="1">
      <alignment vertical="center"/>
      <protection locked="0"/>
    </xf>
    <xf numFmtId="4" fontId="0" fillId="46" borderId="112" xfId="0" applyNumberFormat="1" applyFill="1" applyBorder="1" applyAlignment="1">
      <alignment horizontal="center" vertical="center"/>
    </xf>
    <xf numFmtId="0" fontId="0" fillId="46" borderId="0" xfId="0" applyFill="1" applyBorder="1"/>
    <xf numFmtId="4" fontId="0" fillId="46" borderId="0" xfId="0" applyNumberFormat="1" applyFill="1" applyBorder="1" applyAlignment="1">
      <alignment horizontal="center" vertical="center"/>
    </xf>
    <xf numFmtId="165" fontId="3" fillId="46" borderId="0" xfId="38" applyNumberFormat="1" applyFont="1" applyFill="1" applyBorder="1" applyAlignment="1" applyProtection="1">
      <alignment horizontal="center" vertical="center"/>
      <protection hidden="1"/>
    </xf>
    <xf numFmtId="0" fontId="41" fillId="0" borderId="71" xfId="0" applyFont="1" applyFill="1" applyBorder="1" applyAlignment="1">
      <alignment horizontal="left" wrapText="1"/>
    </xf>
    <xf numFmtId="0" fontId="0" fillId="46" borderId="103" xfId="0" applyFill="1" applyBorder="1" applyAlignment="1">
      <alignment horizontal="center" vertical="center"/>
    </xf>
    <xf numFmtId="0" fontId="0" fillId="46" borderId="94" xfId="0" applyFill="1" applyBorder="1" applyAlignment="1">
      <alignment horizontal="center" vertical="center"/>
    </xf>
    <xf numFmtId="190" fontId="0" fillId="0" borderId="0" xfId="0" applyNumberFormat="1"/>
    <xf numFmtId="165" fontId="3" fillId="0" borderId="102" xfId="38" applyNumberFormat="1" applyFont="1" applyBorder="1" applyAlignment="1" applyProtection="1">
      <alignment horizontal="center"/>
      <protection hidden="1"/>
    </xf>
    <xf numFmtId="0" fontId="0" fillId="46" borderId="28" xfId="0" applyFill="1" applyBorder="1"/>
    <xf numFmtId="0" fontId="0" fillId="46" borderId="62" xfId="0" applyFill="1" applyBorder="1"/>
    <xf numFmtId="185" fontId="0" fillId="46" borderId="82" xfId="1166" applyNumberFormat="1" applyFont="1" applyFill="1" applyBorder="1"/>
    <xf numFmtId="185" fontId="0" fillId="46" borderId="82" xfId="0" applyNumberFormat="1" applyFill="1" applyBorder="1"/>
    <xf numFmtId="0" fontId="44" fillId="56" borderId="94" xfId="0" applyFont="1" applyFill="1" applyBorder="1" applyAlignment="1">
      <alignment horizontal="center"/>
    </xf>
    <xf numFmtId="0" fontId="0" fillId="0" borderId="62" xfId="0" applyFill="1" applyBorder="1"/>
    <xf numFmtId="0" fontId="0" fillId="0" borderId="94" xfId="0" applyFill="1" applyBorder="1" applyAlignment="1">
      <alignment horizontal="center" vertical="center"/>
    </xf>
    <xf numFmtId="185" fontId="0" fillId="0" borderId="82" xfId="0" applyNumberFormat="1" applyFill="1" applyBorder="1"/>
    <xf numFmtId="0" fontId="0" fillId="0" borderId="103" xfId="0" applyFill="1" applyBorder="1" applyAlignment="1">
      <alignment horizontal="center" vertical="center" wrapText="1"/>
    </xf>
    <xf numFmtId="185" fontId="0" fillId="0" borderId="82" xfId="1166" applyNumberFormat="1" applyFont="1" applyFill="1" applyBorder="1"/>
    <xf numFmtId="0" fontId="0" fillId="0" borderId="25" xfId="0" applyFill="1" applyBorder="1"/>
    <xf numFmtId="0" fontId="0" fillId="0" borderId="26" xfId="0" applyFill="1" applyBorder="1" applyAlignment="1">
      <alignment horizontal="center" vertical="center"/>
    </xf>
    <xf numFmtId="185" fontId="0" fillId="0" borderId="27" xfId="1166" applyNumberFormat="1" applyFont="1" applyFill="1" applyBorder="1"/>
    <xf numFmtId="0" fontId="69" fillId="47" borderId="94" xfId="0" applyFont="1" applyFill="1" applyBorder="1"/>
    <xf numFmtId="0" fontId="70" fillId="49" borderId="93" xfId="0" applyFont="1" applyFill="1" applyBorder="1" applyAlignment="1">
      <alignment vertical="center" wrapText="1"/>
    </xf>
    <xf numFmtId="0" fontId="70" fillId="49" borderId="94" xfId="0" applyFont="1" applyFill="1" applyBorder="1" applyAlignment="1">
      <alignment horizontal="center" vertical="center" wrapText="1"/>
    </xf>
    <xf numFmtId="174" fontId="71" fillId="49" borderId="94" xfId="1166" applyNumberFormat="1" applyFont="1" applyFill="1" applyBorder="1" applyAlignment="1">
      <alignment horizontal="right" vertical="center" wrapText="1"/>
    </xf>
    <xf numFmtId="0" fontId="0" fillId="49" borderId="94" xfId="0" applyFont="1" applyFill="1" applyBorder="1"/>
    <xf numFmtId="0" fontId="0" fillId="0" borderId="0" xfId="0" applyFont="1"/>
    <xf numFmtId="0" fontId="2" fillId="49" borderId="79" xfId="0" applyFont="1" applyFill="1" applyBorder="1" applyAlignment="1">
      <alignment vertical="center" wrapText="1"/>
    </xf>
    <xf numFmtId="0" fontId="70" fillId="49" borderId="81" xfId="0" applyFont="1" applyFill="1" applyBorder="1" applyAlignment="1">
      <alignment horizontal="center" vertical="center" wrapText="1"/>
    </xf>
    <xf numFmtId="0" fontId="2" fillId="49" borderId="94" xfId="0" applyFont="1" applyFill="1" applyBorder="1" applyAlignment="1">
      <alignment vertical="center" wrapText="1"/>
    </xf>
    <xf numFmtId="0" fontId="70" fillId="49" borderId="94" xfId="0" applyFont="1" applyFill="1" applyBorder="1" applyAlignment="1">
      <alignment vertical="center" wrapText="1"/>
    </xf>
    <xf numFmtId="171" fontId="71" fillId="49" borderId="94" xfId="1168" applyNumberFormat="1" applyFont="1" applyFill="1" applyBorder="1" applyAlignment="1">
      <alignment horizontal="right" vertical="center" wrapText="1"/>
    </xf>
    <xf numFmtId="0" fontId="69" fillId="0" borderId="0" xfId="0" applyFont="1"/>
    <xf numFmtId="178" fontId="73" fillId="54" borderId="94" xfId="0" applyNumberFormat="1" applyFont="1" applyFill="1" applyBorder="1" applyAlignment="1">
      <alignment vertical="center" wrapText="1"/>
    </xf>
    <xf numFmtId="174" fontId="72" fillId="49" borderId="94" xfId="1166" applyNumberFormat="1" applyFont="1" applyFill="1" applyBorder="1" applyAlignment="1">
      <alignment horizontal="right" vertical="center" wrapText="1"/>
    </xf>
    <xf numFmtId="0" fontId="2" fillId="52" borderId="83" xfId="0" applyFont="1" applyFill="1" applyBorder="1" applyAlignment="1">
      <alignment horizontal="center"/>
    </xf>
    <xf numFmtId="0" fontId="64" fillId="46" borderId="75" xfId="1407" applyFill="1" applyBorder="1" applyAlignment="1">
      <alignment vertical="top"/>
    </xf>
    <xf numFmtId="4" fontId="0" fillId="0" borderId="94" xfId="0" applyNumberFormat="1" applyBorder="1" applyAlignment="1">
      <alignment horizontal="center" vertical="center"/>
    </xf>
    <xf numFmtId="0" fontId="20" fillId="0" borderId="86" xfId="0" applyFont="1" applyFill="1" applyBorder="1" applyAlignment="1">
      <alignment horizontal="center" vertical="center" wrapText="1"/>
    </xf>
    <xf numFmtId="2" fontId="41" fillId="0" borderId="94" xfId="0" applyNumberFormat="1" applyFont="1" applyBorder="1" applyAlignment="1">
      <alignment horizontal="center" wrapText="1"/>
    </xf>
    <xf numFmtId="2" fontId="41" fillId="0" borderId="61" xfId="0" applyNumberFormat="1" applyFont="1" applyFill="1" applyBorder="1" applyAlignment="1">
      <alignment horizontal="center" wrapText="1"/>
    </xf>
    <xf numFmtId="2" fontId="41" fillId="0" borderId="71" xfId="0" applyNumberFormat="1" applyFont="1" applyFill="1" applyBorder="1" applyAlignment="1">
      <alignment horizontal="center" wrapText="1"/>
    </xf>
    <xf numFmtId="2" fontId="3" fillId="0" borderId="103" xfId="38" applyNumberFormat="1" applyFont="1" applyFill="1" applyBorder="1" applyAlignment="1" applyProtection="1">
      <alignment horizontal="center"/>
    </xf>
    <xf numFmtId="2" fontId="3" fillId="0" borderId="29" xfId="38" applyNumberFormat="1" applyFont="1" applyFill="1" applyBorder="1" applyAlignment="1" applyProtection="1">
      <alignment horizontal="center"/>
    </xf>
    <xf numFmtId="2" fontId="3" fillId="0" borderId="91" xfId="38" applyNumberFormat="1" applyFont="1" applyFill="1" applyBorder="1" applyAlignment="1" applyProtection="1">
      <alignment horizontal="center"/>
    </xf>
    <xf numFmtId="2" fontId="3" fillId="0" borderId="52" xfId="38" applyNumberFormat="1" applyFont="1" applyFill="1" applyBorder="1" applyAlignment="1" applyProtection="1">
      <alignment horizontal="center"/>
    </xf>
    <xf numFmtId="43" fontId="0" fillId="46" borderId="82" xfId="1166" applyNumberFormat="1" applyFont="1" applyFill="1" applyBorder="1"/>
    <xf numFmtId="43" fontId="0" fillId="0" borderId="82" xfId="1166" applyNumberFormat="1" applyFont="1" applyFill="1" applyBorder="1"/>
    <xf numFmtId="2" fontId="0" fillId="46" borderId="29" xfId="1166" applyNumberFormat="1" applyFont="1" applyFill="1" applyBorder="1"/>
    <xf numFmtId="0" fontId="3" fillId="0" borderId="72" xfId="0" applyFont="1" applyBorder="1"/>
    <xf numFmtId="2" fontId="0" fillId="0" borderId="71" xfId="0" applyNumberFormat="1" applyBorder="1" applyAlignment="1">
      <alignment horizontal="center"/>
    </xf>
    <xf numFmtId="2" fontId="0" fillId="0" borderId="72" xfId="0" applyNumberFormat="1" applyBorder="1" applyAlignment="1">
      <alignment horizontal="center"/>
    </xf>
    <xf numFmtId="0" fontId="41" fillId="0" borderId="94" xfId="0" applyFont="1" applyBorder="1" applyAlignment="1">
      <alignment horizontal="center" vertical="center" wrapText="1"/>
    </xf>
    <xf numFmtId="164" fontId="20" fillId="52" borderId="102" xfId="38" applyNumberFormat="1" applyFont="1" applyFill="1" applyBorder="1" applyAlignment="1" applyProtection="1">
      <alignment horizontal="center" vertical="center" wrapText="1"/>
      <protection hidden="1"/>
    </xf>
    <xf numFmtId="164" fontId="20" fillId="52" borderId="0" xfId="38" applyNumberFormat="1" applyFont="1" applyFill="1" applyBorder="1" applyAlignment="1" applyProtection="1">
      <alignment horizontal="center" vertical="center" wrapText="1"/>
      <protection hidden="1"/>
    </xf>
    <xf numFmtId="0" fontId="37" fillId="52" borderId="55" xfId="0" applyFont="1" applyFill="1" applyBorder="1" applyAlignment="1">
      <alignment horizontal="center" vertical="center" wrapText="1"/>
    </xf>
    <xf numFmtId="183" fontId="3" fillId="0" borderId="96" xfId="1166" applyNumberFormat="1" applyFont="1" applyFill="1" applyBorder="1" applyAlignment="1" applyProtection="1">
      <alignment horizontal="center"/>
      <protection hidden="1"/>
    </xf>
    <xf numFmtId="183" fontId="0" fillId="0" borderId="53" xfId="1166" applyNumberFormat="1" applyFont="1" applyBorder="1" applyAlignment="1">
      <alignment horizontal="center"/>
    </xf>
    <xf numFmtId="183" fontId="3" fillId="0" borderId="0" xfId="1166" applyNumberFormat="1" applyFont="1" applyFill="1" applyBorder="1" applyAlignment="1" applyProtection="1">
      <alignment horizontal="center"/>
      <protection hidden="1"/>
    </xf>
    <xf numFmtId="183" fontId="0" fillId="0" borderId="57" xfId="1166" applyNumberFormat="1" applyFont="1" applyBorder="1" applyAlignment="1">
      <alignment horizontal="center"/>
    </xf>
    <xf numFmtId="183" fontId="3" fillId="0" borderId="116" xfId="1166" applyNumberFormat="1" applyFont="1" applyFill="1" applyBorder="1" applyAlignment="1" applyProtection="1">
      <alignment horizontal="center"/>
      <protection hidden="1"/>
    </xf>
    <xf numFmtId="183" fontId="0" fillId="0" borderId="13" xfId="1166" applyNumberFormat="1" applyFont="1" applyBorder="1" applyAlignment="1">
      <alignment horizontal="center"/>
    </xf>
    <xf numFmtId="164" fontId="3" fillId="0" borderId="103" xfId="38" applyNumberFormat="1" applyFont="1" applyBorder="1" applyAlignment="1" applyProtection="1">
      <alignment horizontal="center"/>
      <protection locked="0"/>
    </xf>
    <xf numFmtId="191" fontId="0" fillId="0" borderId="0" xfId="0" applyNumberFormat="1"/>
    <xf numFmtId="189" fontId="37" fillId="52" borderId="77" xfId="0" applyNumberFormat="1" applyFont="1" applyFill="1" applyBorder="1" applyAlignment="1">
      <alignment horizontal="center" vertical="center" wrapText="1"/>
    </xf>
    <xf numFmtId="14" fontId="66" fillId="58" borderId="90" xfId="0" applyNumberFormat="1" applyFont="1" applyFill="1" applyBorder="1" applyAlignment="1">
      <alignment horizontal="center"/>
    </xf>
    <xf numFmtId="0" fontId="44" fillId="47" borderId="94" xfId="0" applyFont="1" applyFill="1" applyBorder="1" applyAlignment="1">
      <alignment horizontal="center"/>
    </xf>
    <xf numFmtId="0" fontId="44" fillId="56" borderId="93" xfId="0" applyFont="1" applyFill="1" applyBorder="1"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xf numFmtId="14" fontId="2" fillId="58" borderId="90" xfId="0" applyNumberFormat="1" applyFont="1" applyFill="1" applyBorder="1" applyAlignment="1">
      <alignment horizontal="center"/>
    </xf>
    <xf numFmtId="0" fontId="44" fillId="56" borderId="94" xfId="0" applyFont="1" applyFill="1" applyBorder="1" applyAlignment="1">
      <alignment horizontal="center"/>
    </xf>
    <xf numFmtId="0" fontId="0" fillId="0" borderId="103" xfId="0" applyBorder="1" applyAlignment="1">
      <alignment horizontal="left" vertical="center"/>
    </xf>
    <xf numFmtId="178" fontId="46" fillId="46" borderId="103" xfId="0" applyNumberFormat="1" applyFont="1" applyFill="1" applyBorder="1" applyAlignment="1">
      <alignment horizontal="right" vertical="center" wrapText="1"/>
    </xf>
    <xf numFmtId="170" fontId="44" fillId="56" borderId="114" xfId="0" applyNumberFormat="1" applyFont="1" applyFill="1" applyBorder="1" applyAlignment="1">
      <alignment horizontal="center" vertical="center" wrapText="1"/>
    </xf>
    <xf numFmtId="43" fontId="46" fillId="49" borderId="81" xfId="1166" applyFont="1" applyFill="1" applyBorder="1" applyAlignment="1">
      <alignment horizontal="right" vertical="center" wrapText="1"/>
    </xf>
    <xf numFmtId="172" fontId="48" fillId="49" borderId="81" xfId="1166" applyNumberFormat="1" applyFont="1" applyFill="1" applyBorder="1" applyAlignment="1">
      <alignment horizontal="right" vertical="center" wrapText="1"/>
    </xf>
    <xf numFmtId="174" fontId="72" fillId="49" borderId="81" xfId="1166" applyNumberFormat="1" applyFont="1" applyFill="1" applyBorder="1" applyAlignment="1">
      <alignment horizontal="right" vertical="center" wrapText="1"/>
    </xf>
    <xf numFmtId="0" fontId="0" fillId="0" borderId="93" xfId="0" applyBorder="1" applyAlignment="1">
      <alignment vertical="center"/>
    </xf>
    <xf numFmtId="0" fontId="0" fillId="0" borderId="103" xfId="0" applyBorder="1" applyAlignment="1">
      <alignment vertical="center"/>
    </xf>
    <xf numFmtId="0" fontId="20" fillId="46" borderId="79" xfId="0" applyFont="1" applyFill="1" applyBorder="1" applyAlignment="1">
      <alignment horizontal="center" vertical="center" wrapText="1"/>
    </xf>
    <xf numFmtId="0" fontId="63" fillId="0" borderId="106" xfId="38" applyFont="1" applyFill="1" applyBorder="1" applyProtection="1">
      <protection locked="0"/>
    </xf>
    <xf numFmtId="2" fontId="63" fillId="0" borderId="107" xfId="38" applyNumberFormat="1" applyFont="1" applyFill="1" applyBorder="1" applyAlignment="1" applyProtection="1">
      <alignment horizontal="center"/>
      <protection hidden="1"/>
    </xf>
    <xf numFmtId="164" fontId="63" fillId="0" borderId="90" xfId="38" applyNumberFormat="1" applyFont="1" applyFill="1" applyBorder="1" applyProtection="1">
      <protection locked="0"/>
    </xf>
    <xf numFmtId="0" fontId="63" fillId="0" borderId="104" xfId="38" applyFont="1" applyFill="1" applyBorder="1" applyProtection="1">
      <protection locked="0"/>
    </xf>
    <xf numFmtId="164" fontId="63" fillId="0" borderId="90" xfId="0" applyNumberFormat="1" applyFont="1" applyFill="1" applyBorder="1"/>
    <xf numFmtId="164" fontId="63" fillId="0" borderId="106" xfId="38" applyNumberFormat="1" applyFont="1" applyFill="1" applyBorder="1" applyProtection="1">
      <protection locked="0"/>
    </xf>
    <xf numFmtId="164" fontId="63" fillId="0" borderId="108" xfId="0" applyNumberFormat="1" applyFont="1" applyFill="1" applyBorder="1"/>
    <xf numFmtId="164" fontId="63" fillId="0" borderId="113" xfId="38" applyNumberFormat="1" applyFont="1" applyFill="1" applyBorder="1" applyProtection="1">
      <protection locked="0"/>
    </xf>
    <xf numFmtId="2" fontId="63" fillId="0" borderId="13" xfId="38" applyNumberFormat="1" applyFont="1" applyFill="1" applyBorder="1" applyAlignment="1" applyProtection="1">
      <alignment horizontal="center"/>
      <protection hidden="1"/>
    </xf>
    <xf numFmtId="164" fontId="56" fillId="0" borderId="105" xfId="0" applyNumberFormat="1" applyFont="1" applyFill="1" applyBorder="1"/>
    <xf numFmtId="2" fontId="3" fillId="0" borderId="88" xfId="38" applyNumberFormat="1" applyFont="1" applyFill="1" applyBorder="1" applyAlignment="1" applyProtection="1">
      <alignment horizontal="center"/>
      <protection hidden="1"/>
    </xf>
    <xf numFmtId="2" fontId="3" fillId="0" borderId="92" xfId="38" applyNumberFormat="1" applyFont="1" applyFill="1" applyBorder="1" applyAlignment="1" applyProtection="1">
      <alignment horizontal="center"/>
      <protection hidden="1"/>
    </xf>
    <xf numFmtId="2" fontId="3" fillId="0" borderId="91" xfId="38" applyNumberFormat="1" applyFont="1" applyFill="1" applyBorder="1" applyAlignment="1" applyProtection="1">
      <alignment horizontal="center"/>
      <protection hidden="1"/>
    </xf>
    <xf numFmtId="183" fontId="3" fillId="0" borderId="51" xfId="1166" applyNumberFormat="1" applyFont="1" applyFill="1" applyBorder="1" applyAlignment="1" applyProtection="1">
      <alignment horizontal="center"/>
      <protection locked="0"/>
    </xf>
    <xf numFmtId="183" fontId="3" fillId="0" borderId="88" xfId="1166" applyNumberFormat="1" applyFont="1" applyFill="1" applyBorder="1" applyAlignment="1" applyProtection="1">
      <alignment horizontal="center"/>
      <protection hidden="1"/>
    </xf>
    <xf numFmtId="183" fontId="3" fillId="0" borderId="51" xfId="1166" applyNumberFormat="1" applyFont="1" applyFill="1" applyBorder="1" applyAlignment="1" applyProtection="1">
      <alignment horizontal="center"/>
      <protection hidden="1"/>
    </xf>
    <xf numFmtId="183" fontId="3" fillId="0" borderId="102" xfId="1166" applyNumberFormat="1" applyFont="1" applyFill="1" applyBorder="1" applyAlignment="1" applyProtection="1">
      <alignment horizontal="center"/>
      <protection locked="0"/>
    </xf>
    <xf numFmtId="183" fontId="3" fillId="0" borderId="92" xfId="1166" applyNumberFormat="1" applyFont="1" applyFill="1" applyBorder="1" applyAlignment="1" applyProtection="1">
      <alignment horizontal="center"/>
      <protection hidden="1"/>
    </xf>
    <xf numFmtId="183" fontId="3" fillId="0" borderId="102" xfId="1166" applyNumberFormat="1" applyFont="1" applyFill="1" applyBorder="1" applyAlignment="1" applyProtection="1">
      <alignment horizontal="center"/>
      <protection hidden="1"/>
    </xf>
    <xf numFmtId="183" fontId="3" fillId="0" borderId="56" xfId="1166" applyNumberFormat="1" applyFont="1" applyFill="1" applyBorder="1" applyAlignment="1" applyProtection="1">
      <alignment horizontal="center"/>
      <protection locked="0"/>
    </xf>
    <xf numFmtId="183" fontId="3" fillId="0" borderId="91" xfId="1166" applyNumberFormat="1" applyFont="1" applyFill="1" applyBorder="1" applyAlignment="1" applyProtection="1">
      <alignment horizontal="center"/>
      <protection hidden="1"/>
    </xf>
    <xf numFmtId="183" fontId="3" fillId="0" borderId="56" xfId="1166" applyNumberFormat="1" applyFont="1" applyFill="1" applyBorder="1" applyAlignment="1" applyProtection="1">
      <alignment horizontal="center"/>
      <protection hidden="1"/>
    </xf>
    <xf numFmtId="182" fontId="39" fillId="0" borderId="79" xfId="0" applyNumberFormat="1" applyFont="1" applyFill="1" applyBorder="1" applyAlignment="1">
      <alignment horizontal="center" vertical="center" wrapText="1"/>
    </xf>
    <xf numFmtId="182" fontId="39" fillId="0" borderId="115" xfId="0" applyNumberFormat="1" applyFont="1" applyFill="1" applyBorder="1" applyAlignment="1">
      <alignment horizontal="center" vertical="center" wrapText="1"/>
    </xf>
    <xf numFmtId="2" fontId="0" fillId="0" borderId="75" xfId="1166" applyNumberFormat="1" applyFont="1" applyFill="1" applyBorder="1" applyAlignment="1">
      <alignment horizontal="center" vertical="center"/>
    </xf>
    <xf numFmtId="2" fontId="0" fillId="0" borderId="75" xfId="0" applyNumberFormat="1" applyFont="1" applyFill="1" applyBorder="1" applyAlignment="1">
      <alignment horizontal="center" vertical="center"/>
    </xf>
    <xf numFmtId="1" fontId="41" fillId="0" borderId="94" xfId="0" applyNumberFormat="1" applyFont="1" applyFill="1" applyBorder="1" applyAlignment="1">
      <alignment horizontal="center" vertical="top" wrapText="1"/>
    </xf>
    <xf numFmtId="9" fontId="41" fillId="0" borderId="94" xfId="0" applyNumberFormat="1" applyFont="1" applyFill="1" applyBorder="1" applyAlignment="1">
      <alignment horizontal="center" vertical="center" wrapText="1"/>
    </xf>
    <xf numFmtId="1" fontId="41" fillId="0" borderId="94" xfId="0" applyNumberFormat="1" applyFont="1" applyFill="1" applyBorder="1" applyAlignment="1">
      <alignment horizontal="center" vertical="center" wrapText="1"/>
    </xf>
    <xf numFmtId="3" fontId="41" fillId="0" borderId="94" xfId="0" applyNumberFormat="1" applyFont="1" applyFill="1" applyBorder="1" applyAlignment="1">
      <alignment horizontal="center" vertical="top" wrapText="1"/>
    </xf>
    <xf numFmtId="192" fontId="41" fillId="0" borderId="94" xfId="1166" applyNumberFormat="1" applyFont="1" applyFill="1" applyBorder="1" applyAlignment="1">
      <alignment horizontal="center" wrapText="1"/>
    </xf>
    <xf numFmtId="2" fontId="39" fillId="0" borderId="99" xfId="0" applyNumberFormat="1" applyFont="1" applyFill="1" applyBorder="1" applyAlignment="1">
      <alignment horizontal="center" vertical="center" wrapText="1"/>
    </xf>
    <xf numFmtId="2" fontId="39" fillId="0" borderId="100" xfId="0" applyNumberFormat="1" applyFont="1" applyFill="1" applyBorder="1" applyAlignment="1">
      <alignment horizontal="center" vertical="center" wrapText="1"/>
    </xf>
    <xf numFmtId="171" fontId="39" fillId="0" borderId="100" xfId="1168" applyNumberFormat="1" applyFont="1" applyFill="1" applyBorder="1" applyAlignment="1">
      <alignment horizontal="center" vertical="center" wrapText="1"/>
    </xf>
    <xf numFmtId="3" fontId="39" fillId="0" borderId="100" xfId="0" applyNumberFormat="1" applyFont="1" applyFill="1" applyBorder="1" applyAlignment="1">
      <alignment horizontal="center" vertical="center" wrapText="1"/>
    </xf>
    <xf numFmtId="2" fontId="39" fillId="0" borderId="94" xfId="0" applyNumberFormat="1" applyFont="1" applyFill="1" applyBorder="1" applyAlignment="1">
      <alignment horizontal="center" vertical="center" wrapText="1"/>
    </xf>
    <xf numFmtId="171" fontId="39" fillId="0" borderId="94" xfId="1168" applyNumberFormat="1" applyFont="1" applyFill="1" applyBorder="1" applyAlignment="1">
      <alignment horizontal="center" vertical="center" wrapText="1"/>
    </xf>
    <xf numFmtId="3" fontId="39" fillId="0" borderId="94" xfId="0" applyNumberFormat="1" applyFont="1" applyFill="1" applyBorder="1" applyAlignment="1">
      <alignment horizontal="center" vertical="center" wrapText="1"/>
    </xf>
    <xf numFmtId="0" fontId="20" fillId="47" borderId="103" xfId="0" applyFont="1" applyFill="1" applyBorder="1" applyAlignment="1">
      <alignment horizontal="center" vertical="center"/>
    </xf>
    <xf numFmtId="0" fontId="20" fillId="47" borderId="103" xfId="0" applyFont="1" applyFill="1" applyBorder="1" applyAlignment="1">
      <alignment horizontal="center" vertical="center" wrapText="1"/>
    </xf>
    <xf numFmtId="0" fontId="59" fillId="47" borderId="93" xfId="0" applyFont="1" applyFill="1" applyBorder="1" applyAlignment="1">
      <alignment vertical="center"/>
    </xf>
    <xf numFmtId="0" fontId="60" fillId="47" borderId="93" xfId="0" applyFont="1" applyFill="1" applyBorder="1" applyAlignment="1">
      <alignment vertical="center" wrapText="1"/>
    </xf>
    <xf numFmtId="0" fontId="20" fillId="47" borderId="93" xfId="0" applyFont="1" applyFill="1" applyBorder="1" applyAlignment="1">
      <alignment horizontal="center" vertical="center" wrapText="1"/>
    </xf>
    <xf numFmtId="0" fontId="0" fillId="46" borderId="0" xfId="0" applyFill="1" applyAlignment="1">
      <alignment horizontal="center"/>
    </xf>
    <xf numFmtId="3" fontId="0" fillId="0" borderId="94" xfId="1166" applyNumberFormat="1" applyFont="1" applyFill="1" applyBorder="1" applyAlignment="1">
      <alignment horizontal="center"/>
    </xf>
    <xf numFmtId="3" fontId="0" fillId="0" borderId="94" xfId="1166" applyNumberFormat="1" applyFont="1" applyBorder="1" applyAlignment="1">
      <alignment horizontal="center"/>
    </xf>
    <xf numFmtId="4" fontId="0" fillId="0" borderId="94" xfId="1166" applyNumberFormat="1" applyFont="1" applyBorder="1" applyAlignment="1">
      <alignment horizontal="center"/>
    </xf>
    <xf numFmtId="4" fontId="0" fillId="0" borderId="94" xfId="1166" applyNumberFormat="1" applyFont="1" applyFill="1" applyBorder="1" applyAlignment="1">
      <alignment horizontal="center"/>
    </xf>
    <xf numFmtId="4" fontId="0" fillId="0" borderId="94" xfId="0" applyNumberFormat="1" applyBorder="1" applyAlignment="1">
      <alignment horizontal="center"/>
    </xf>
    <xf numFmtId="4" fontId="0" fillId="0" borderId="94" xfId="0" applyNumberFormat="1" applyFill="1" applyBorder="1" applyAlignment="1">
      <alignment horizontal="center"/>
    </xf>
    <xf numFmtId="164" fontId="63" fillId="0" borderId="113" xfId="38" applyNumberFormat="1" applyFont="1" applyFill="1" applyBorder="1" applyAlignment="1" applyProtection="1">
      <alignment horizontal="center"/>
      <protection locked="0"/>
    </xf>
    <xf numFmtId="164" fontId="63" fillId="0" borderId="72" xfId="38" applyNumberFormat="1" applyFont="1" applyFill="1" applyBorder="1" applyAlignment="1" applyProtection="1">
      <alignment horizontal="center"/>
      <protection locked="0"/>
    </xf>
    <xf numFmtId="0" fontId="64" fillId="0" borderId="93" xfId="1407" applyBorder="1" applyAlignment="1">
      <alignment horizontal="left" vertical="top"/>
    </xf>
    <xf numFmtId="0" fontId="64" fillId="0" borderId="93" xfId="1407" applyFill="1" applyBorder="1" applyAlignment="1">
      <alignment horizontal="left" vertical="top"/>
    </xf>
    <xf numFmtId="2" fontId="0" fillId="0" borderId="73" xfId="0" applyNumberFormat="1" applyBorder="1" applyAlignment="1">
      <alignment horizontal="center"/>
    </xf>
    <xf numFmtId="1" fontId="0" fillId="0" borderId="73" xfId="0" applyNumberFormat="1" applyBorder="1" applyAlignment="1">
      <alignment horizontal="center"/>
    </xf>
    <xf numFmtId="0" fontId="66" fillId="54" borderId="93" xfId="0" applyFont="1" applyFill="1" applyBorder="1" applyAlignment="1">
      <alignment horizontal="left"/>
    </xf>
    <xf numFmtId="0" fontId="66" fillId="54" borderId="103" xfId="0" applyFont="1" applyFill="1" applyBorder="1" applyAlignment="1">
      <alignment horizontal="left"/>
    </xf>
    <xf numFmtId="0" fontId="0" fillId="46" borderId="0" xfId="0" applyFill="1" applyBorder="1" applyAlignment="1">
      <alignment horizontal="center"/>
    </xf>
    <xf numFmtId="0" fontId="3" fillId="46" borderId="94" xfId="38" applyFont="1" applyFill="1" applyBorder="1" applyAlignment="1" applyProtection="1">
      <alignment horizontal="left" vertical="center"/>
      <protection locked="0"/>
    </xf>
    <xf numFmtId="0" fontId="37" fillId="52" borderId="94" xfId="0" applyFont="1" applyFill="1" applyBorder="1" applyAlignment="1">
      <alignment horizontal="center" wrapText="1"/>
    </xf>
    <xf numFmtId="0" fontId="2" fillId="0" borderId="0" xfId="0" applyFont="1" applyAlignment="1">
      <alignment horizontal="left"/>
    </xf>
    <xf numFmtId="0" fontId="37" fillId="52" borderId="53" xfId="0" applyFont="1" applyFill="1" applyBorder="1" applyAlignment="1">
      <alignment horizontal="justify" vertical="center" wrapText="1"/>
    </xf>
    <xf numFmtId="0" fontId="37" fillId="52" borderId="57" xfId="0" applyFont="1" applyFill="1" applyBorder="1" applyAlignment="1">
      <alignment horizontal="justify" vertical="center" wrapText="1"/>
    </xf>
    <xf numFmtId="189" fontId="37" fillId="52" borderId="55" xfId="0" applyNumberFormat="1" applyFont="1" applyFill="1" applyBorder="1" applyAlignment="1">
      <alignment horizontal="center" vertical="top" wrapText="1"/>
    </xf>
    <xf numFmtId="189" fontId="37" fillId="52" borderId="10" xfId="0" applyNumberFormat="1" applyFont="1" applyFill="1" applyBorder="1" applyAlignment="1">
      <alignment horizontal="center" vertical="top" wrapText="1"/>
    </xf>
    <xf numFmtId="0" fontId="20" fillId="46" borderId="93" xfId="0" applyFont="1" applyFill="1" applyBorder="1" applyAlignment="1">
      <alignment horizontal="center" vertical="center"/>
    </xf>
    <xf numFmtId="0" fontId="20" fillId="46" borderId="103" xfId="0" applyFont="1" applyFill="1" applyBorder="1" applyAlignment="1">
      <alignment horizontal="center" vertical="center"/>
    </xf>
    <xf numFmtId="0" fontId="20" fillId="46" borderId="79" xfId="0" applyFont="1" applyFill="1" applyBorder="1" applyAlignment="1">
      <alignment horizontal="center" vertical="center"/>
    </xf>
    <xf numFmtId="0" fontId="20" fillId="46" borderId="90" xfId="0" applyFont="1" applyFill="1" applyBorder="1" applyAlignment="1">
      <alignment horizontal="center" vertical="center"/>
    </xf>
    <xf numFmtId="0" fontId="20" fillId="46" borderId="81" xfId="0" applyFont="1" applyFill="1" applyBorder="1" applyAlignment="1">
      <alignment horizontal="center" vertical="center"/>
    </xf>
    <xf numFmtId="0" fontId="38" fillId="52" borderId="54"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10" xfId="0" applyFont="1" applyBorder="1" applyAlignment="1">
      <alignment horizontal="center" vertical="center" wrapText="1"/>
    </xf>
    <xf numFmtId="164" fontId="20" fillId="52" borderId="54" xfId="38" applyNumberFormat="1" applyFont="1" applyFill="1" applyBorder="1" applyAlignment="1" applyProtection="1">
      <alignment horizontal="center" vertical="center" wrapText="1"/>
      <protection hidden="1"/>
    </xf>
    <xf numFmtId="164" fontId="20" fillId="52" borderId="55" xfId="38" applyNumberFormat="1" applyFont="1" applyFill="1" applyBorder="1" applyAlignment="1" applyProtection="1">
      <alignment horizontal="center" vertical="center" wrapText="1"/>
      <protection hidden="1"/>
    </xf>
    <xf numFmtId="164" fontId="20" fillId="52" borderId="10" xfId="38" applyNumberFormat="1" applyFont="1" applyFill="1" applyBorder="1" applyAlignment="1" applyProtection="1">
      <alignment horizontal="center" vertical="center" wrapText="1"/>
      <protection hidden="1"/>
    </xf>
    <xf numFmtId="164" fontId="20" fillId="52" borderId="56" xfId="38" applyNumberFormat="1" applyFont="1" applyFill="1" applyBorder="1" applyAlignment="1" applyProtection="1">
      <alignment horizontal="center" vertical="center" wrapText="1"/>
      <protection hidden="1"/>
    </xf>
    <xf numFmtId="164" fontId="20" fillId="52" borderId="116" xfId="38" applyNumberFormat="1" applyFont="1" applyFill="1" applyBorder="1" applyAlignment="1" applyProtection="1">
      <alignment horizontal="center" vertical="center" wrapText="1"/>
      <protection hidden="1"/>
    </xf>
    <xf numFmtId="164" fontId="20" fillId="52" borderId="11" xfId="38" applyNumberFormat="1" applyFont="1" applyFill="1" applyBorder="1" applyAlignment="1" applyProtection="1">
      <alignment horizontal="center" vertical="center" wrapText="1"/>
      <protection hidden="1"/>
    </xf>
    <xf numFmtId="0" fontId="2" fillId="52" borderId="56" xfId="0" applyFont="1" applyFill="1" applyBorder="1" applyAlignment="1">
      <alignment horizontal="center" vertical="center" wrapText="1"/>
    </xf>
    <xf numFmtId="0" fontId="2" fillId="52" borderId="116" xfId="0" applyFont="1" applyFill="1" applyBorder="1" applyAlignment="1">
      <alignment horizontal="center" vertical="center" wrapText="1"/>
    </xf>
    <xf numFmtId="0" fontId="37" fillId="52" borderId="53" xfId="0" applyFont="1" applyFill="1" applyBorder="1" applyAlignment="1">
      <alignment horizontal="center" vertical="center" wrapText="1"/>
    </xf>
    <xf numFmtId="0" fontId="37" fillId="52" borderId="13" xfId="0" applyFont="1" applyFill="1" applyBorder="1" applyAlignment="1">
      <alignment horizontal="center" vertical="center" wrapText="1"/>
    </xf>
    <xf numFmtId="0" fontId="66" fillId="47" borderId="94" xfId="0" applyFont="1" applyFill="1" applyBorder="1" applyAlignment="1">
      <alignment horizontal="left"/>
    </xf>
    <xf numFmtId="14" fontId="66" fillId="58" borderId="79" xfId="0" applyNumberFormat="1" applyFont="1" applyFill="1" applyBorder="1" applyAlignment="1">
      <alignment horizontal="center"/>
    </xf>
    <xf numFmtId="14" fontId="66" fillId="58" borderId="90" xfId="0" applyNumberFormat="1" applyFont="1" applyFill="1" applyBorder="1" applyAlignment="1">
      <alignment horizontal="center"/>
    </xf>
    <xf numFmtId="0" fontId="44" fillId="47" borderId="94" xfId="0" applyFont="1" applyFill="1" applyBorder="1" applyAlignment="1">
      <alignment horizontal="center"/>
    </xf>
    <xf numFmtId="0" fontId="44" fillId="56" borderId="93" xfId="0" applyFont="1" applyFill="1" applyBorder="1" applyAlignment="1">
      <alignment horizontal="center"/>
    </xf>
    <xf numFmtId="0" fontId="44" fillId="56" borderId="103" xfId="0" applyFont="1" applyFill="1" applyBorder="1" applyAlignment="1">
      <alignment horizontal="center"/>
    </xf>
    <xf numFmtId="0" fontId="0" fillId="0" borderId="0" xfId="0" applyAlignment="1">
      <alignment horizontal="left" vertical="center" wrapText="1"/>
    </xf>
    <xf numFmtId="0" fontId="3" fillId="0" borderId="0" xfId="0" applyFont="1" applyAlignment="1">
      <alignment horizontal="left" vertical="center" wrapText="1"/>
    </xf>
    <xf numFmtId="0" fontId="66" fillId="56" borderId="94" xfId="0" applyFont="1" applyFill="1" applyBorder="1" applyAlignment="1">
      <alignment horizontal="left"/>
    </xf>
    <xf numFmtId="0" fontId="44" fillId="56" borderId="93" xfId="0" applyFont="1" applyFill="1" applyBorder="1" applyAlignment="1">
      <alignment horizontal="center" wrapText="1"/>
    </xf>
    <xf numFmtId="0" fontId="44" fillId="56" borderId="103" xfId="0" applyFont="1" applyFill="1" applyBorder="1" applyAlignment="1">
      <alignment horizontal="center" wrapText="1"/>
    </xf>
    <xf numFmtId="0" fontId="44" fillId="56" borderId="93" xfId="0" applyFont="1" applyFill="1" applyBorder="1" applyAlignment="1">
      <alignment horizontal="center" vertical="center" wrapText="1"/>
    </xf>
    <xf numFmtId="0" fontId="44" fillId="56" borderId="103" xfId="0" applyFont="1" applyFill="1" applyBorder="1" applyAlignment="1">
      <alignment horizontal="center" vertical="center" wrapText="1"/>
    </xf>
    <xf numFmtId="14" fontId="2" fillId="58" borderId="79" xfId="0" quotePrefix="1" applyNumberFormat="1" applyFont="1" applyFill="1" applyBorder="1" applyAlignment="1">
      <alignment horizontal="center"/>
    </xf>
    <xf numFmtId="14" fontId="2" fillId="58" borderId="90" xfId="0" applyNumberFormat="1" applyFont="1" applyFill="1" applyBorder="1" applyAlignment="1">
      <alignment horizontal="center"/>
    </xf>
    <xf numFmtId="0" fontId="44" fillId="56" borderId="94" xfId="0" applyFont="1" applyFill="1" applyBorder="1" applyAlignment="1">
      <alignment horizontal="center"/>
    </xf>
    <xf numFmtId="14" fontId="2" fillId="58" borderId="79" xfId="0" applyNumberFormat="1" applyFont="1" applyFill="1" applyBorder="1" applyAlignment="1">
      <alignment horizontal="center"/>
    </xf>
    <xf numFmtId="14" fontId="2" fillId="58" borderId="81" xfId="0" applyNumberFormat="1" applyFont="1" applyFill="1" applyBorder="1" applyAlignment="1">
      <alignment horizontal="center"/>
    </xf>
    <xf numFmtId="178" fontId="46" fillId="46" borderId="93" xfId="0" applyNumberFormat="1" applyFont="1" applyFill="1" applyBorder="1" applyAlignment="1">
      <alignment horizontal="right" vertical="center" wrapText="1"/>
    </xf>
    <xf numFmtId="178" fontId="46" fillId="46" borderId="103" xfId="0" applyNumberFormat="1" applyFont="1" applyFill="1" applyBorder="1" applyAlignment="1">
      <alignment horizontal="right" vertical="center" wrapText="1"/>
    </xf>
    <xf numFmtId="178" fontId="46" fillId="46" borderId="92" xfId="0" applyNumberFormat="1" applyFont="1" applyFill="1" applyBorder="1" applyAlignment="1">
      <alignment horizontal="right" vertical="center" wrapText="1"/>
    </xf>
    <xf numFmtId="0" fontId="0" fillId="0" borderId="79" xfId="0" applyFont="1" applyFill="1" applyBorder="1" applyAlignment="1">
      <alignment horizontal="center"/>
    </xf>
    <xf numFmtId="0" fontId="0" fillId="0" borderId="81" xfId="0" applyFont="1" applyFill="1" applyBorder="1" applyAlignment="1">
      <alignment horizontal="center"/>
    </xf>
    <xf numFmtId="0" fontId="62" fillId="56" borderId="94" xfId="0" applyFont="1" applyFill="1" applyBorder="1" applyAlignment="1">
      <alignment horizontal="center"/>
    </xf>
    <xf numFmtId="0" fontId="62" fillId="59" borderId="79" xfId="0" applyFont="1" applyFill="1" applyBorder="1" applyAlignment="1">
      <alignment horizontal="center" vertical="center"/>
    </xf>
    <xf numFmtId="0" fontId="62" fillId="59" borderId="90" xfId="0" applyFont="1" applyFill="1" applyBorder="1" applyAlignment="1">
      <alignment horizontal="center" vertical="center"/>
    </xf>
    <xf numFmtId="0" fontId="62" fillId="59" borderId="81" xfId="0" applyFont="1" applyFill="1" applyBorder="1" applyAlignment="1">
      <alignment horizontal="center" vertical="center"/>
    </xf>
    <xf numFmtId="0" fontId="2" fillId="52" borderId="54" xfId="0" applyFont="1" applyFill="1" applyBorder="1" applyAlignment="1">
      <alignment horizontal="center"/>
    </xf>
    <xf numFmtId="0" fontId="2" fillId="52" borderId="10" xfId="0" applyFont="1" applyFill="1" applyBorder="1" applyAlignment="1">
      <alignment horizontal="center"/>
    </xf>
    <xf numFmtId="0" fontId="64" fillId="47" borderId="93" xfId="1407" applyFill="1" applyBorder="1" applyAlignment="1">
      <alignment vertical="top"/>
    </xf>
    <xf numFmtId="0" fontId="64" fillId="0" borderId="93" xfId="1407" applyFill="1" applyBorder="1" applyAlignment="1">
      <alignment vertical="top"/>
    </xf>
    <xf numFmtId="0" fontId="64" fillId="0" borderId="93" xfId="1407" applyBorder="1" applyAlignment="1">
      <alignment vertical="top"/>
    </xf>
    <xf numFmtId="0" fontId="64" fillId="55" borderId="93" xfId="1407" applyFill="1" applyBorder="1" applyAlignment="1">
      <alignment vertical="top"/>
    </xf>
  </cellXfs>
  <cellStyles count="1408">
    <cellStyle name="%" xfId="45"/>
    <cellStyle name="_APPFEE" xfId="46"/>
    <cellStyle name="_Other" xfId="47"/>
    <cellStyle name="=C:\WINNT\SYSTEM32\COMMAND.COM" xfId="48"/>
    <cellStyle name="20% - Accent1 10" xfId="968"/>
    <cellStyle name="20% - Accent1 11" xfId="1085"/>
    <cellStyle name="20% - Accent1 2" xfId="1"/>
    <cellStyle name="20% - Accent1 2 10" xfId="979"/>
    <cellStyle name="20% - Accent1 2 11" xfId="1090"/>
    <cellStyle name="20% - Accent1 2 2" xfId="49"/>
    <cellStyle name="20% - Accent1 2 3" xfId="211"/>
    <cellStyle name="20% - Accent1 2 4" xfId="251"/>
    <cellStyle name="20% - Accent1 2 5" xfId="339"/>
    <cellStyle name="20% - Accent1 2 6" xfId="506"/>
    <cellStyle name="20% - Accent1 2 7" xfId="625"/>
    <cellStyle name="20% - Accent1 2 8" xfId="743"/>
    <cellStyle name="20% - Accent1 2 9" xfId="861"/>
    <cellStyle name="20% - Accent1 3" xfId="162"/>
    <cellStyle name="20% - Accent1 4" xfId="315"/>
    <cellStyle name="20% - Accent1 5" xfId="403"/>
    <cellStyle name="20% - Accent1 6" xfId="471"/>
    <cellStyle name="20% - Accent1 7" xfId="611"/>
    <cellStyle name="20% - Accent1 8" xfId="730"/>
    <cellStyle name="20% - Accent1 9" xfId="848"/>
    <cellStyle name="20% - Accent2 10" xfId="966"/>
    <cellStyle name="20% - Accent2 11" xfId="1083"/>
    <cellStyle name="20% - Accent2 2" xfId="2"/>
    <cellStyle name="20% - Accent2 2 10" xfId="980"/>
    <cellStyle name="20% - Accent2 2 11" xfId="1091"/>
    <cellStyle name="20% - Accent2 2 2" xfId="50"/>
    <cellStyle name="20% - Accent2 2 3" xfId="212"/>
    <cellStyle name="20% - Accent2 2 4" xfId="250"/>
    <cellStyle name="20% - Accent2 2 5" xfId="338"/>
    <cellStyle name="20% - Accent2 2 6" xfId="507"/>
    <cellStyle name="20% - Accent2 2 7" xfId="626"/>
    <cellStyle name="20% - Accent2 2 8" xfId="744"/>
    <cellStyle name="20% - Accent2 2 9" xfId="862"/>
    <cellStyle name="20% - Accent2 3" xfId="163"/>
    <cellStyle name="20% - Accent2 4" xfId="314"/>
    <cellStyle name="20% - Accent2 5" xfId="402"/>
    <cellStyle name="20% - Accent2 6" xfId="470"/>
    <cellStyle name="20% - Accent2 7" xfId="593"/>
    <cellStyle name="20% - Accent2 8" xfId="712"/>
    <cellStyle name="20% - Accent2 9" xfId="830"/>
    <cellStyle name="20% - Accent3 10" xfId="948"/>
    <cellStyle name="20% - Accent3 11" xfId="1065"/>
    <cellStyle name="20% - Accent3 2" xfId="3"/>
    <cellStyle name="20% - Accent3 2 10" xfId="981"/>
    <cellStyle name="20% - Accent3 2 11" xfId="1092"/>
    <cellStyle name="20% - Accent3 2 2" xfId="51"/>
    <cellStyle name="20% - Accent3 2 3" xfId="213"/>
    <cellStyle name="20% - Accent3 2 4" xfId="249"/>
    <cellStyle name="20% - Accent3 2 5" xfId="337"/>
    <cellStyle name="20% - Accent3 2 6" xfId="508"/>
    <cellStyle name="20% - Accent3 2 7" xfId="627"/>
    <cellStyle name="20% - Accent3 2 8" xfId="745"/>
    <cellStyle name="20% - Accent3 2 9" xfId="863"/>
    <cellStyle name="20% - Accent3 3" xfId="164"/>
    <cellStyle name="20% - Accent3 4" xfId="313"/>
    <cellStyle name="20% - Accent3 5" xfId="401"/>
    <cellStyle name="20% - Accent3 6" xfId="469"/>
    <cellStyle name="20% - Accent3 7" xfId="592"/>
    <cellStyle name="20% - Accent3 8" xfId="711"/>
    <cellStyle name="20% - Accent3 9" xfId="829"/>
    <cellStyle name="20% - Accent4 10" xfId="947"/>
    <cellStyle name="20% - Accent4 11" xfId="1064"/>
    <cellStyle name="20% - Accent4 2" xfId="4"/>
    <cellStyle name="20% - Accent4 2 10" xfId="982"/>
    <cellStyle name="20% - Accent4 2 11" xfId="1093"/>
    <cellStyle name="20% - Accent4 2 2" xfId="52"/>
    <cellStyle name="20% - Accent4 2 3" xfId="214"/>
    <cellStyle name="20% - Accent4 2 4" xfId="247"/>
    <cellStyle name="20% - Accent4 2 5" xfId="335"/>
    <cellStyle name="20% - Accent4 2 6" xfId="509"/>
    <cellStyle name="20% - Accent4 2 7" xfId="628"/>
    <cellStyle name="20% - Accent4 2 8" xfId="746"/>
    <cellStyle name="20% - Accent4 2 9" xfId="864"/>
    <cellStyle name="20% - Accent4 3" xfId="165"/>
    <cellStyle name="20% - Accent4 4" xfId="312"/>
    <cellStyle name="20% - Accent4 5" xfId="400"/>
    <cellStyle name="20% - Accent4 6" xfId="459"/>
    <cellStyle name="20% - Accent4 7" xfId="590"/>
    <cellStyle name="20% - Accent4 8" xfId="709"/>
    <cellStyle name="20% - Accent4 9" xfId="827"/>
    <cellStyle name="20% - Accent5 10" xfId="945"/>
    <cellStyle name="20% - Accent5 11" xfId="1062"/>
    <cellStyle name="20% - Accent5 2" xfId="5"/>
    <cellStyle name="20% - Accent5 2 10" xfId="983"/>
    <cellStyle name="20% - Accent5 2 11" xfId="1094"/>
    <cellStyle name="20% - Accent5 2 2" xfId="53"/>
    <cellStyle name="20% - Accent5 2 3" xfId="215"/>
    <cellStyle name="20% - Accent5 2 4" xfId="246"/>
    <cellStyle name="20% - Accent5 2 5" xfId="334"/>
    <cellStyle name="20% - Accent5 2 6" xfId="510"/>
    <cellStyle name="20% - Accent5 2 7" xfId="629"/>
    <cellStyle name="20% - Accent5 2 8" xfId="747"/>
    <cellStyle name="20% - Accent5 2 9" xfId="865"/>
    <cellStyle name="20% - Accent5 3" xfId="166"/>
    <cellStyle name="20% - Accent5 4" xfId="311"/>
    <cellStyle name="20% - Accent5 5" xfId="399"/>
    <cellStyle name="20% - Accent5 6" xfId="358"/>
    <cellStyle name="20% - Accent5 7" xfId="589"/>
    <cellStyle name="20% - Accent5 8" xfId="708"/>
    <cellStyle name="20% - Accent5 9" xfId="826"/>
    <cellStyle name="20% - Accent6 10" xfId="944"/>
    <cellStyle name="20% - Accent6 11" xfId="1061"/>
    <cellStyle name="20% - Accent6 2" xfId="6"/>
    <cellStyle name="20% - Accent6 2 10" xfId="984"/>
    <cellStyle name="20% - Accent6 2 11" xfId="1095"/>
    <cellStyle name="20% - Accent6 2 2" xfId="54"/>
    <cellStyle name="20% - Accent6 2 3" xfId="216"/>
    <cellStyle name="20% - Accent6 2 4" xfId="245"/>
    <cellStyle name="20% - Accent6 2 5" xfId="333"/>
    <cellStyle name="20% - Accent6 2 6" xfId="511"/>
    <cellStyle name="20% - Accent6 2 7" xfId="630"/>
    <cellStyle name="20% - Accent6 2 8" xfId="748"/>
    <cellStyle name="20% - Accent6 2 9" xfId="866"/>
    <cellStyle name="20% - Accent6 3" xfId="167"/>
    <cellStyle name="20% - Accent6 4" xfId="310"/>
    <cellStyle name="20% - Accent6 5" xfId="398"/>
    <cellStyle name="20% - Accent6 6" xfId="365"/>
    <cellStyle name="20% - Accent6 7" xfId="588"/>
    <cellStyle name="20% - Accent6 8" xfId="707"/>
    <cellStyle name="20% - Accent6 9" xfId="825"/>
    <cellStyle name="40% - Accent1 10" xfId="943"/>
    <cellStyle name="40% - Accent1 11" xfId="1060"/>
    <cellStyle name="40% - Accent1 2" xfId="7"/>
    <cellStyle name="40% - Accent1 2 10" xfId="985"/>
    <cellStyle name="40% - Accent1 2 11" xfId="1096"/>
    <cellStyle name="40% - Accent1 2 2" xfId="55"/>
    <cellStyle name="40% - Accent1 2 3" xfId="217"/>
    <cellStyle name="40% - Accent1 2 4" xfId="243"/>
    <cellStyle name="40% - Accent1 2 5" xfId="331"/>
    <cellStyle name="40% - Accent1 2 6" xfId="512"/>
    <cellStyle name="40% - Accent1 2 7" xfId="631"/>
    <cellStyle name="40% - Accent1 2 8" xfId="749"/>
    <cellStyle name="40% - Accent1 2 9" xfId="867"/>
    <cellStyle name="40% - Accent1 3" xfId="168"/>
    <cellStyle name="40% - Accent1 4" xfId="309"/>
    <cellStyle name="40% - Accent1 5" xfId="397"/>
    <cellStyle name="40% - Accent1 6" xfId="451"/>
    <cellStyle name="40% - Accent1 7" xfId="578"/>
    <cellStyle name="40% - Accent1 8" xfId="697"/>
    <cellStyle name="40% - Accent1 9" xfId="815"/>
    <cellStyle name="40% - Accent2 10" xfId="933"/>
    <cellStyle name="40% - Accent2 11" xfId="1050"/>
    <cellStyle name="40% - Accent2 2" xfId="8"/>
    <cellStyle name="40% - Accent2 2 10" xfId="986"/>
    <cellStyle name="40% - Accent2 2 11" xfId="1097"/>
    <cellStyle name="40% - Accent2 2 2" xfId="56"/>
    <cellStyle name="40% - Accent2 2 3" xfId="218"/>
    <cellStyle name="40% - Accent2 2 4" xfId="242"/>
    <cellStyle name="40% - Accent2 2 5" xfId="330"/>
    <cellStyle name="40% - Accent2 2 6" xfId="513"/>
    <cellStyle name="40% - Accent2 2 7" xfId="632"/>
    <cellStyle name="40% - Accent2 2 8" xfId="750"/>
    <cellStyle name="40% - Accent2 2 9" xfId="868"/>
    <cellStyle name="40% - Accent2 3" xfId="169"/>
    <cellStyle name="40% - Accent2 4" xfId="308"/>
    <cellStyle name="40% - Accent2 5" xfId="396"/>
    <cellStyle name="40% - Accent2 6" xfId="450"/>
    <cellStyle name="40% - Accent2 7" xfId="501"/>
    <cellStyle name="40% - Accent2 8" xfId="620"/>
    <cellStyle name="40% - Accent2 9" xfId="738"/>
    <cellStyle name="40% - Accent3 10" xfId="856"/>
    <cellStyle name="40% - Accent3 11" xfId="974"/>
    <cellStyle name="40% - Accent3 2" xfId="9"/>
    <cellStyle name="40% - Accent3 2 10" xfId="987"/>
    <cellStyle name="40% - Accent3 2 11" xfId="1098"/>
    <cellStyle name="40% - Accent3 2 2" xfId="57"/>
    <cellStyle name="40% - Accent3 2 3" xfId="219"/>
    <cellStyle name="40% - Accent3 2 4" xfId="241"/>
    <cellStyle name="40% - Accent3 2 5" xfId="329"/>
    <cellStyle name="40% - Accent3 2 6" xfId="514"/>
    <cellStyle name="40% - Accent3 2 7" xfId="633"/>
    <cellStyle name="40% - Accent3 2 8" xfId="751"/>
    <cellStyle name="40% - Accent3 2 9" xfId="869"/>
    <cellStyle name="40% - Accent3 3" xfId="170"/>
    <cellStyle name="40% - Accent3 4" xfId="307"/>
    <cellStyle name="40% - Accent3 5" xfId="395"/>
    <cellStyle name="40% - Accent3 6" xfId="359"/>
    <cellStyle name="40% - Accent3 7" xfId="347"/>
    <cellStyle name="40% - Accent3 8" xfId="524"/>
    <cellStyle name="40% - Accent3 9" xfId="643"/>
    <cellStyle name="40% - Accent4 10" xfId="761"/>
    <cellStyle name="40% - Accent4 11" xfId="880"/>
    <cellStyle name="40% - Accent4 2" xfId="10"/>
    <cellStyle name="40% - Accent4 2 10" xfId="988"/>
    <cellStyle name="40% - Accent4 2 11" xfId="1099"/>
    <cellStyle name="40% - Accent4 2 2" xfId="58"/>
    <cellStyle name="40% - Accent4 2 3" xfId="220"/>
    <cellStyle name="40% - Accent4 2 4" xfId="239"/>
    <cellStyle name="40% - Accent4 2 5" xfId="327"/>
    <cellStyle name="40% - Accent4 2 6" xfId="515"/>
    <cellStyle name="40% - Accent4 2 7" xfId="634"/>
    <cellStyle name="40% - Accent4 2 8" xfId="752"/>
    <cellStyle name="40% - Accent4 2 9" xfId="870"/>
    <cellStyle name="40% - Accent4 3" xfId="171"/>
    <cellStyle name="40% - Accent4 4" xfId="306"/>
    <cellStyle name="40% - Accent4 5" xfId="394"/>
    <cellStyle name="40% - Accent4 6" xfId="449"/>
    <cellStyle name="40% - Accent4 7" xfId="570"/>
    <cellStyle name="40% - Accent4 8" xfId="689"/>
    <cellStyle name="40% - Accent4 9" xfId="807"/>
    <cellStyle name="40% - Accent5 10" xfId="925"/>
    <cellStyle name="40% - Accent5 11" xfId="1042"/>
    <cellStyle name="40% - Accent5 2" xfId="11"/>
    <cellStyle name="40% - Accent5 2 10" xfId="989"/>
    <cellStyle name="40% - Accent5 2 11" xfId="1100"/>
    <cellStyle name="40% - Accent5 2 2" xfId="59"/>
    <cellStyle name="40% - Accent5 2 3" xfId="221"/>
    <cellStyle name="40% - Accent5 2 4" xfId="238"/>
    <cellStyle name="40% - Accent5 2 5" xfId="326"/>
    <cellStyle name="40% - Accent5 2 6" xfId="516"/>
    <cellStyle name="40% - Accent5 2 7" xfId="635"/>
    <cellStyle name="40% - Accent5 2 8" xfId="753"/>
    <cellStyle name="40% - Accent5 2 9" xfId="871"/>
    <cellStyle name="40% - Accent5 3" xfId="172"/>
    <cellStyle name="40% - Accent5 4" xfId="304"/>
    <cellStyle name="40% - Accent5 5" xfId="392"/>
    <cellStyle name="40% - Accent5 6" xfId="448"/>
    <cellStyle name="40% - Accent5 7" xfId="569"/>
    <cellStyle name="40% - Accent5 8" xfId="688"/>
    <cellStyle name="40% - Accent5 9" xfId="806"/>
    <cellStyle name="40% - Accent6 10" xfId="924"/>
    <cellStyle name="40% - Accent6 11" xfId="1041"/>
    <cellStyle name="40% - Accent6 2" xfId="12"/>
    <cellStyle name="40% - Accent6 2 10" xfId="990"/>
    <cellStyle name="40% - Accent6 2 11" xfId="1101"/>
    <cellStyle name="40% - Accent6 2 2" xfId="60"/>
    <cellStyle name="40% - Accent6 2 3" xfId="222"/>
    <cellStyle name="40% - Accent6 2 4" xfId="237"/>
    <cellStyle name="40% - Accent6 2 5" xfId="325"/>
    <cellStyle name="40% - Accent6 2 6" xfId="517"/>
    <cellStyle name="40% - Accent6 2 7" xfId="636"/>
    <cellStyle name="40% - Accent6 2 8" xfId="754"/>
    <cellStyle name="40% - Accent6 2 9" xfId="872"/>
    <cellStyle name="40% - Accent6 3" xfId="173"/>
    <cellStyle name="40% - Accent6 4" xfId="303"/>
    <cellStyle name="40% - Accent6 5" xfId="391"/>
    <cellStyle name="40% - Accent6 6" xfId="447"/>
    <cellStyle name="40% - Accent6 7" xfId="500"/>
    <cellStyle name="40% - Accent6 8" xfId="619"/>
    <cellStyle name="40% - Accent6 9" xfId="737"/>
    <cellStyle name="60% - Accent1 10" xfId="855"/>
    <cellStyle name="60% - Accent1 11" xfId="973"/>
    <cellStyle name="60% - Accent1 2" xfId="13"/>
    <cellStyle name="60% - Accent1 2 10" xfId="991"/>
    <cellStyle name="60% - Accent1 2 11" xfId="1102"/>
    <cellStyle name="60% - Accent1 2 2" xfId="61"/>
    <cellStyle name="60% - Accent1 2 3" xfId="223"/>
    <cellStyle name="60% - Accent1 2 4" xfId="235"/>
    <cellStyle name="60% - Accent1 2 5" xfId="323"/>
    <cellStyle name="60% - Accent1 2 6" xfId="518"/>
    <cellStyle name="60% - Accent1 2 7" xfId="637"/>
    <cellStyle name="60% - Accent1 2 8" xfId="755"/>
    <cellStyle name="60% - Accent1 2 9" xfId="873"/>
    <cellStyle name="60% - Accent1 3" xfId="174"/>
    <cellStyle name="60% - Accent1 4" xfId="302"/>
    <cellStyle name="60% - Accent1 5" xfId="390"/>
    <cellStyle name="60% - Accent1 6" xfId="446"/>
    <cellStyle name="60% - Accent1 7" xfId="568"/>
    <cellStyle name="60% - Accent1 8" xfId="687"/>
    <cellStyle name="60% - Accent1 9" xfId="805"/>
    <cellStyle name="60% - Accent2 10" xfId="923"/>
    <cellStyle name="60% - Accent2 11" xfId="1040"/>
    <cellStyle name="60% - Accent2 2" xfId="14"/>
    <cellStyle name="60% - Accent2 2 10" xfId="992"/>
    <cellStyle name="60% - Accent2 2 11" xfId="1103"/>
    <cellStyle name="60% - Accent2 2 2" xfId="62"/>
    <cellStyle name="60% - Accent2 2 3" xfId="224"/>
    <cellStyle name="60% - Accent2 2 4" xfId="234"/>
    <cellStyle name="60% - Accent2 2 5" xfId="322"/>
    <cellStyle name="60% - Accent2 2 6" xfId="519"/>
    <cellStyle name="60% - Accent2 2 7" xfId="638"/>
    <cellStyle name="60% - Accent2 2 8" xfId="756"/>
    <cellStyle name="60% - Accent2 2 9" xfId="874"/>
    <cellStyle name="60% - Accent2 3" xfId="175"/>
    <cellStyle name="60% - Accent2 4" xfId="301"/>
    <cellStyle name="60% - Accent2 5" xfId="389"/>
    <cellStyle name="60% - Accent2 6" xfId="436"/>
    <cellStyle name="60% - Accent2 7" xfId="567"/>
    <cellStyle name="60% - Accent2 8" xfId="686"/>
    <cellStyle name="60% - Accent2 9" xfId="804"/>
    <cellStyle name="60% - Accent3 10" xfId="922"/>
    <cellStyle name="60% - Accent3 11" xfId="1039"/>
    <cellStyle name="60% - Accent3 2" xfId="15"/>
    <cellStyle name="60% - Accent3 2 10" xfId="993"/>
    <cellStyle name="60% - Accent3 2 11" xfId="1104"/>
    <cellStyle name="60% - Accent3 2 2" xfId="63"/>
    <cellStyle name="60% - Accent3 2 3" xfId="225"/>
    <cellStyle name="60% - Accent3 2 4" xfId="233"/>
    <cellStyle name="60% - Accent3 2 5" xfId="321"/>
    <cellStyle name="60% - Accent3 2 6" xfId="520"/>
    <cellStyle name="60% - Accent3 2 7" xfId="639"/>
    <cellStyle name="60% - Accent3 2 8" xfId="757"/>
    <cellStyle name="60% - Accent3 2 9" xfId="875"/>
    <cellStyle name="60% - Accent3 3" xfId="176"/>
    <cellStyle name="60% - Accent3 4" xfId="300"/>
    <cellStyle name="60% - Accent3 5" xfId="388"/>
    <cellStyle name="60% - Accent3 6" xfId="435"/>
    <cellStyle name="60% - Accent3 7" xfId="566"/>
    <cellStyle name="60% - Accent3 8" xfId="685"/>
    <cellStyle name="60% - Accent3 9" xfId="803"/>
    <cellStyle name="60% - Accent4 10" xfId="921"/>
    <cellStyle name="60% - Accent4 11" xfId="1038"/>
    <cellStyle name="60% - Accent4 2" xfId="16"/>
    <cellStyle name="60% - Accent4 2 10" xfId="994"/>
    <cellStyle name="60% - Accent4 2 11" xfId="1105"/>
    <cellStyle name="60% - Accent4 2 2" xfId="64"/>
    <cellStyle name="60% - Accent4 2 3" xfId="226"/>
    <cellStyle name="60% - Accent4 2 4" xfId="231"/>
    <cellStyle name="60% - Accent4 2 5" xfId="208"/>
    <cellStyle name="60% - Accent4 2 6" xfId="521"/>
    <cellStyle name="60% - Accent4 2 7" xfId="640"/>
    <cellStyle name="60% - Accent4 2 8" xfId="758"/>
    <cellStyle name="60% - Accent4 2 9" xfId="876"/>
    <cellStyle name="60% - Accent4 3" xfId="177"/>
    <cellStyle name="60% - Accent4 4" xfId="299"/>
    <cellStyle name="60% - Accent4 5" xfId="387"/>
    <cellStyle name="60% - Accent4 6" xfId="434"/>
    <cellStyle name="60% - Accent4 7" xfId="565"/>
    <cellStyle name="60% - Accent4 8" xfId="684"/>
    <cellStyle name="60% - Accent4 9" xfId="802"/>
    <cellStyle name="60% - Accent5 10" xfId="920"/>
    <cellStyle name="60% - Accent5 11" xfId="1037"/>
    <cellStyle name="60% - Accent5 2" xfId="17"/>
    <cellStyle name="60% - Accent5 2 10" xfId="995"/>
    <cellStyle name="60% - Accent5 2 11" xfId="1106"/>
    <cellStyle name="60% - Accent5 2 2" xfId="65"/>
    <cellStyle name="60% - Accent5 2 3" xfId="227"/>
    <cellStyle name="60% - Accent5 2 4" xfId="230"/>
    <cellStyle name="60% - Accent5 2 5" xfId="209"/>
    <cellStyle name="60% - Accent5 2 6" xfId="522"/>
    <cellStyle name="60% - Accent5 2 7" xfId="641"/>
    <cellStyle name="60% - Accent5 2 8" xfId="759"/>
    <cellStyle name="60% - Accent5 2 9" xfId="877"/>
    <cellStyle name="60% - Accent5 3" xfId="178"/>
    <cellStyle name="60% - Accent5 4" xfId="298"/>
    <cellStyle name="60% - Accent5 5" xfId="386"/>
    <cellStyle name="60% - Accent5 6" xfId="433"/>
    <cellStyle name="60% - Accent5 7" xfId="555"/>
    <cellStyle name="60% - Accent5 8" xfId="674"/>
    <cellStyle name="60% - Accent5 9" xfId="792"/>
    <cellStyle name="60% - Accent6 10" xfId="910"/>
    <cellStyle name="60% - Accent6 11" xfId="1027"/>
    <cellStyle name="60% - Accent6 2" xfId="18"/>
    <cellStyle name="60% - Accent6 2 10" xfId="996"/>
    <cellStyle name="60% - Accent6 2 11" xfId="1107"/>
    <cellStyle name="60% - Accent6 2 2" xfId="66"/>
    <cellStyle name="60% - Accent6 2 3" xfId="228"/>
    <cellStyle name="60% - Accent6 2 4" xfId="229"/>
    <cellStyle name="60% - Accent6 2 5" xfId="210"/>
    <cellStyle name="60% - Accent6 2 6" xfId="523"/>
    <cellStyle name="60% - Accent6 2 7" xfId="642"/>
    <cellStyle name="60% - Accent6 2 8" xfId="760"/>
    <cellStyle name="60% - Accent6 2 9" xfId="878"/>
    <cellStyle name="60% - Accent6 3" xfId="179"/>
    <cellStyle name="60% - Accent6 4" xfId="297"/>
    <cellStyle name="60% - Accent6 5" xfId="385"/>
    <cellStyle name="60% - Accent6 6" xfId="427"/>
    <cellStyle name="60% - Accent6 7" xfId="554"/>
    <cellStyle name="60% - Accent6 8" xfId="673"/>
    <cellStyle name="60% - Accent6 9" xfId="791"/>
    <cellStyle name="Accent1 - 20%" xfId="67"/>
    <cellStyle name="Accent1 - 40%" xfId="68"/>
    <cellStyle name="Accent1 - 60%" xfId="69"/>
    <cellStyle name="Accent1 10" xfId="909"/>
    <cellStyle name="Accent1 11" xfId="1026"/>
    <cellStyle name="Accent1 12" xfId="1184"/>
    <cellStyle name="Accent1 13" xfId="1193"/>
    <cellStyle name="Accent1 14" xfId="1261"/>
    <cellStyle name="Accent1 15" xfId="1202"/>
    <cellStyle name="Accent1 2" xfId="19"/>
    <cellStyle name="Accent1 2 10" xfId="999"/>
    <cellStyle name="Accent1 2 11" xfId="1108"/>
    <cellStyle name="Accent1 2 2" xfId="70"/>
    <cellStyle name="Accent1 2 3" xfId="232"/>
    <cellStyle name="Accent1 2 4" xfId="207"/>
    <cellStyle name="Accent1 2 5" xfId="260"/>
    <cellStyle name="Accent1 2 6" xfId="527"/>
    <cellStyle name="Accent1 2 7" xfId="646"/>
    <cellStyle name="Accent1 2 8" xfId="764"/>
    <cellStyle name="Accent1 2 9" xfId="882"/>
    <cellStyle name="Accent1 3" xfId="180"/>
    <cellStyle name="Accent1 4" xfId="296"/>
    <cellStyle name="Accent1 5" xfId="384"/>
    <cellStyle name="Accent1 6" xfId="426"/>
    <cellStyle name="Accent1 7" xfId="553"/>
    <cellStyle name="Accent1 8" xfId="672"/>
    <cellStyle name="Accent1 9" xfId="790"/>
    <cellStyle name="Accent2 - 20%" xfId="71"/>
    <cellStyle name="Accent2 - 40%" xfId="72"/>
    <cellStyle name="Accent2 - 60%" xfId="73"/>
    <cellStyle name="Accent2 10" xfId="908"/>
    <cellStyle name="Accent2 11" xfId="1025"/>
    <cellStyle name="Accent2 12" xfId="1185"/>
    <cellStyle name="Accent2 13" xfId="1190"/>
    <cellStyle name="Accent2 14" xfId="1260"/>
    <cellStyle name="Accent2 15" xfId="1201"/>
    <cellStyle name="Accent2 2" xfId="20"/>
    <cellStyle name="Accent2 2 10" xfId="1003"/>
    <cellStyle name="Accent2 2 11" xfId="1109"/>
    <cellStyle name="Accent2 2 2" xfId="74"/>
    <cellStyle name="Accent2 2 3" xfId="236"/>
    <cellStyle name="Accent2 2 4" xfId="324"/>
    <cellStyle name="Accent2 2 5" xfId="412"/>
    <cellStyle name="Accent2 2 6" xfId="531"/>
    <cellStyle name="Accent2 2 7" xfId="650"/>
    <cellStyle name="Accent2 2 8" xfId="768"/>
    <cellStyle name="Accent2 2 9" xfId="886"/>
    <cellStyle name="Accent2 3" xfId="181"/>
    <cellStyle name="Accent2 4" xfId="295"/>
    <cellStyle name="Accent2 5" xfId="383"/>
    <cellStyle name="Accent2 6" xfId="425"/>
    <cellStyle name="Accent2 7" xfId="552"/>
    <cellStyle name="Accent2 8" xfId="671"/>
    <cellStyle name="Accent2 9" xfId="789"/>
    <cellStyle name="Accent3 - 20%" xfId="75"/>
    <cellStyle name="Accent3 - 40%" xfId="76"/>
    <cellStyle name="Accent3 - 60%" xfId="77"/>
    <cellStyle name="Accent3 10" xfId="907"/>
    <cellStyle name="Accent3 11" xfId="1024"/>
    <cellStyle name="Accent3 12" xfId="1186"/>
    <cellStyle name="Accent3 13" xfId="1183"/>
    <cellStyle name="Accent3 14" xfId="1259"/>
    <cellStyle name="Accent3 15" xfId="1199"/>
    <cellStyle name="Accent3 2" xfId="21"/>
    <cellStyle name="Accent3 2 10" xfId="1007"/>
    <cellStyle name="Accent3 2 11" xfId="1110"/>
    <cellStyle name="Accent3 2 2" xfId="78"/>
    <cellStyle name="Accent3 2 3" xfId="240"/>
    <cellStyle name="Accent3 2 4" xfId="328"/>
    <cellStyle name="Accent3 2 5" xfId="416"/>
    <cellStyle name="Accent3 2 6" xfId="535"/>
    <cellStyle name="Accent3 2 7" xfId="654"/>
    <cellStyle name="Accent3 2 8" xfId="772"/>
    <cellStyle name="Accent3 2 9" xfId="890"/>
    <cellStyle name="Accent3 3" xfId="182"/>
    <cellStyle name="Accent3 4" xfId="294"/>
    <cellStyle name="Accent3 5" xfId="382"/>
    <cellStyle name="Accent3 6" xfId="423"/>
    <cellStyle name="Accent3 7" xfId="546"/>
    <cellStyle name="Accent3 8" xfId="665"/>
    <cellStyle name="Accent3 9" xfId="783"/>
    <cellStyle name="Accent4 - 20%" xfId="79"/>
    <cellStyle name="Accent4 - 40%" xfId="80"/>
    <cellStyle name="Accent4 - 60%" xfId="81"/>
    <cellStyle name="Accent4 10" xfId="901"/>
    <cellStyle name="Accent4 11" xfId="1018"/>
    <cellStyle name="Accent4 12" xfId="1187"/>
    <cellStyle name="Accent4 13" xfId="1182"/>
    <cellStyle name="Accent4 14" xfId="1258"/>
    <cellStyle name="Accent4 15" xfId="1198"/>
    <cellStyle name="Accent4 2" xfId="22"/>
    <cellStyle name="Accent4 2 10" xfId="1011"/>
    <cellStyle name="Accent4 2 11" xfId="1111"/>
    <cellStyle name="Accent4 2 2" xfId="82"/>
    <cellStyle name="Accent4 2 3" xfId="244"/>
    <cellStyle name="Accent4 2 4" xfId="332"/>
    <cellStyle name="Accent4 2 5" xfId="420"/>
    <cellStyle name="Accent4 2 6" xfId="539"/>
    <cellStyle name="Accent4 2 7" xfId="658"/>
    <cellStyle name="Accent4 2 8" xfId="776"/>
    <cellStyle name="Accent4 2 9" xfId="894"/>
    <cellStyle name="Accent4 3" xfId="183"/>
    <cellStyle name="Accent4 4" xfId="293"/>
    <cellStyle name="Accent4 5" xfId="381"/>
    <cellStyle name="Accent4 6" xfId="422"/>
    <cellStyle name="Accent4 7" xfId="545"/>
    <cellStyle name="Accent4 8" xfId="664"/>
    <cellStyle name="Accent4 9" xfId="782"/>
    <cellStyle name="Accent5 - 20%" xfId="83"/>
    <cellStyle name="Accent5 - 40%" xfId="84"/>
    <cellStyle name="Accent5 - 60%" xfId="85"/>
    <cellStyle name="Accent5 10" xfId="900"/>
    <cellStyle name="Accent5 11" xfId="1017"/>
    <cellStyle name="Accent5 12" xfId="1188"/>
    <cellStyle name="Accent5 13" xfId="1181"/>
    <cellStyle name="Accent5 14" xfId="1257"/>
    <cellStyle name="Accent5 15" xfId="1197"/>
    <cellStyle name="Accent5 2" xfId="23"/>
    <cellStyle name="Accent5 2 10" xfId="1015"/>
    <cellStyle name="Accent5 2 11" xfId="1112"/>
    <cellStyle name="Accent5 2 2" xfId="86"/>
    <cellStyle name="Accent5 2 3" xfId="248"/>
    <cellStyle name="Accent5 2 4" xfId="336"/>
    <cellStyle name="Accent5 2 5" xfId="424"/>
    <cellStyle name="Accent5 2 6" xfId="543"/>
    <cellStyle name="Accent5 2 7" xfId="662"/>
    <cellStyle name="Accent5 2 8" xfId="780"/>
    <cellStyle name="Accent5 2 9" xfId="898"/>
    <cellStyle name="Accent5 3" xfId="184"/>
    <cellStyle name="Accent5 4" xfId="292"/>
    <cellStyle name="Accent5 5" xfId="380"/>
    <cellStyle name="Accent5 6" xfId="421"/>
    <cellStyle name="Accent5 7" xfId="544"/>
    <cellStyle name="Accent5 8" xfId="663"/>
    <cellStyle name="Accent5 9" xfId="781"/>
    <cellStyle name="Accent6 - 20%" xfId="87"/>
    <cellStyle name="Accent6 - 40%" xfId="88"/>
    <cellStyle name="Accent6 - 60%" xfId="89"/>
    <cellStyle name="Accent6 10" xfId="899"/>
    <cellStyle name="Accent6 11" xfId="1016"/>
    <cellStyle name="Accent6 12" xfId="1189"/>
    <cellStyle name="Accent6 13" xfId="1180"/>
    <cellStyle name="Accent6 14" xfId="1256"/>
    <cellStyle name="Accent6 15" xfId="1179"/>
    <cellStyle name="Accent6 2" xfId="24"/>
    <cellStyle name="Accent6 2 10" xfId="1019"/>
    <cellStyle name="Accent6 2 11" xfId="1113"/>
    <cellStyle name="Accent6 2 2" xfId="90"/>
    <cellStyle name="Accent6 2 3" xfId="252"/>
    <cellStyle name="Accent6 2 4" xfId="340"/>
    <cellStyle name="Accent6 2 5" xfId="428"/>
    <cellStyle name="Accent6 2 6" xfId="547"/>
    <cellStyle name="Accent6 2 7" xfId="666"/>
    <cellStyle name="Accent6 2 8" xfId="784"/>
    <cellStyle name="Accent6 2 9" xfId="902"/>
    <cellStyle name="Accent6 3" xfId="185"/>
    <cellStyle name="Accent6 4" xfId="291"/>
    <cellStyle name="Accent6 5" xfId="379"/>
    <cellStyle name="Accent6 6" xfId="419"/>
    <cellStyle name="Accent6 7" xfId="542"/>
    <cellStyle name="Accent6 8" xfId="661"/>
    <cellStyle name="Accent6 9" xfId="779"/>
    <cellStyle name="Bad 10" xfId="897"/>
    <cellStyle name="Bad 11" xfId="1014"/>
    <cellStyle name="Bad 2" xfId="25"/>
    <cellStyle name="Bad 2 10" xfId="1020"/>
    <cellStyle name="Bad 2 11" xfId="1114"/>
    <cellStyle name="Bad 2 2" xfId="91"/>
    <cellStyle name="Bad 2 3" xfId="253"/>
    <cellStyle name="Bad 2 4" xfId="341"/>
    <cellStyle name="Bad 2 5" xfId="429"/>
    <cellStyle name="Bad 2 6" xfId="548"/>
    <cellStyle name="Bad 2 7" xfId="667"/>
    <cellStyle name="Bad 2 8" xfId="785"/>
    <cellStyle name="Bad 2 9" xfId="903"/>
    <cellStyle name="Bad 3" xfId="186"/>
    <cellStyle name="Bad 4" xfId="290"/>
    <cellStyle name="Bad 5" xfId="378"/>
    <cellStyle name="Bad 6" xfId="418"/>
    <cellStyle name="Bad 7" xfId="541"/>
    <cellStyle name="Bad 8" xfId="660"/>
    <cellStyle name="Bad 9" xfId="778"/>
    <cellStyle name="Calculation 10" xfId="896"/>
    <cellStyle name="Calculation 11" xfId="1013"/>
    <cellStyle name="Calculation 12" xfId="1191"/>
    <cellStyle name="Calculation 2" xfId="26"/>
    <cellStyle name="Calculation 2 10" xfId="1021"/>
    <cellStyle name="Calculation 2 11" xfId="1115"/>
    <cellStyle name="Calculation 2 12" xfId="1262"/>
    <cellStyle name="Calculation 2 2" xfId="92"/>
    <cellStyle name="Calculation 2 3" xfId="254"/>
    <cellStyle name="Calculation 2 4" xfId="342"/>
    <cellStyle name="Calculation 2 5" xfId="430"/>
    <cellStyle name="Calculation 2 6" xfId="549"/>
    <cellStyle name="Calculation 2 7" xfId="668"/>
    <cellStyle name="Calculation 2 8" xfId="786"/>
    <cellStyle name="Calculation 2 9" xfId="904"/>
    <cellStyle name="Calculation 3" xfId="187"/>
    <cellStyle name="Calculation 4" xfId="289"/>
    <cellStyle name="Calculation 5" xfId="377"/>
    <cellStyle name="Calculation 6" xfId="417"/>
    <cellStyle name="Calculation 7" xfId="540"/>
    <cellStyle name="Calculation 8" xfId="659"/>
    <cellStyle name="Calculation 9" xfId="777"/>
    <cellStyle name="cells" xfId="1192"/>
    <cellStyle name="Check Cell 10" xfId="895"/>
    <cellStyle name="Check Cell 11" xfId="1012"/>
    <cellStyle name="Check Cell 2" xfId="27"/>
    <cellStyle name="Check Cell 2 10" xfId="1022"/>
    <cellStyle name="Check Cell 2 11" xfId="1116"/>
    <cellStyle name="Check Cell 2 2" xfId="93"/>
    <cellStyle name="Check Cell 2 3" xfId="255"/>
    <cellStyle name="Check Cell 2 4" xfId="343"/>
    <cellStyle name="Check Cell 2 5" xfId="431"/>
    <cellStyle name="Check Cell 2 6" xfId="550"/>
    <cellStyle name="Check Cell 2 7" xfId="669"/>
    <cellStyle name="Check Cell 2 8" xfId="787"/>
    <cellStyle name="Check Cell 2 9" xfId="905"/>
    <cellStyle name="Check Cell 3" xfId="188"/>
    <cellStyle name="Check Cell 4" xfId="288"/>
    <cellStyle name="Check Cell 5" xfId="376"/>
    <cellStyle name="Check Cell 6" xfId="415"/>
    <cellStyle name="Check Cell 7" xfId="538"/>
    <cellStyle name="Check Cell 8" xfId="657"/>
    <cellStyle name="Check Cell 9" xfId="775"/>
    <cellStyle name="column field" xfId="1194"/>
    <cellStyle name="column field 2" xfId="1263"/>
    <cellStyle name="Comma" xfId="1166" builtinId="3"/>
    <cellStyle name="Comma 2" xfId="1169"/>
    <cellStyle name="Comma 2 10" xfId="1023"/>
    <cellStyle name="Comma 2 11" xfId="1117"/>
    <cellStyle name="Comma 2 12" xfId="1196"/>
    <cellStyle name="Comma 2 2" xfId="94"/>
    <cellStyle name="Comma 2 3" xfId="256"/>
    <cellStyle name="Comma 2 4" xfId="344"/>
    <cellStyle name="Comma 2 5" xfId="432"/>
    <cellStyle name="Comma 2 6" xfId="551"/>
    <cellStyle name="Comma 2 7" xfId="670"/>
    <cellStyle name="Comma 2 8" xfId="788"/>
    <cellStyle name="Comma 2 9" xfId="906"/>
    <cellStyle name="Comma 3" xfId="1170"/>
    <cellStyle name="Comma 4" xfId="1171"/>
    <cellStyle name="Comma 4 2" xfId="1200"/>
    <cellStyle name="Comma 5" xfId="1195"/>
    <cellStyle name="Comma 5 2" xfId="1265"/>
    <cellStyle name="Comma 5 3" xfId="1264"/>
    <cellStyle name="Comma 6" xfId="1266"/>
    <cellStyle name="Comma 7" xfId="1267"/>
    <cellStyle name="Comma 8" xfId="1268"/>
    <cellStyle name="Currency" xfId="1167" builtinId="4"/>
    <cellStyle name="Currency 2" xfId="95"/>
    <cellStyle name="Currency 3" xfId="1172"/>
    <cellStyle name="Currency 3 2" xfId="1269"/>
    <cellStyle name="Currency 4" xfId="1270"/>
    <cellStyle name="Emphasis 1" xfId="96"/>
    <cellStyle name="Emphasis 2" xfId="97"/>
    <cellStyle name="Emphasis 3" xfId="98"/>
    <cellStyle name="Explanatory Text 10" xfId="893"/>
    <cellStyle name="Explanatory Text 11" xfId="1010"/>
    <cellStyle name="Explanatory Text 2" xfId="28"/>
    <cellStyle name="Explanatory Text 2 10" xfId="1028"/>
    <cellStyle name="Explanatory Text 2 11" xfId="1118"/>
    <cellStyle name="Explanatory Text 2 2" xfId="99"/>
    <cellStyle name="Explanatory Text 2 3" xfId="261"/>
    <cellStyle name="Explanatory Text 2 4" xfId="349"/>
    <cellStyle name="Explanatory Text 2 5" xfId="437"/>
    <cellStyle name="Explanatory Text 2 6" xfId="556"/>
    <cellStyle name="Explanatory Text 2 7" xfId="675"/>
    <cellStyle name="Explanatory Text 2 8" xfId="793"/>
    <cellStyle name="Explanatory Text 2 9" xfId="911"/>
    <cellStyle name="Explanatory Text 3" xfId="189"/>
    <cellStyle name="Explanatory Text 4" xfId="287"/>
    <cellStyle name="Explanatory Text 5" xfId="375"/>
    <cellStyle name="Explanatory Text 6" xfId="414"/>
    <cellStyle name="Explanatory Text 7" xfId="537"/>
    <cellStyle name="Explanatory Text 8" xfId="656"/>
    <cellStyle name="Explanatory Text 9" xfId="774"/>
    <cellStyle name="Good 10" xfId="892"/>
    <cellStyle name="Good 11" xfId="1009"/>
    <cellStyle name="Good 2" xfId="29"/>
    <cellStyle name="Good 2 10" xfId="1029"/>
    <cellStyle name="Good 2 11" xfId="1119"/>
    <cellStyle name="Good 2 2" xfId="100"/>
    <cellStyle name="Good 2 3" xfId="262"/>
    <cellStyle name="Good 2 4" xfId="350"/>
    <cellStyle name="Good 2 5" xfId="438"/>
    <cellStyle name="Good 2 6" xfId="557"/>
    <cellStyle name="Good 2 7" xfId="676"/>
    <cellStyle name="Good 2 8" xfId="794"/>
    <cellStyle name="Good 2 9" xfId="912"/>
    <cellStyle name="Good 3" xfId="190"/>
    <cellStyle name="Good 4" xfId="286"/>
    <cellStyle name="Good 5" xfId="374"/>
    <cellStyle name="Good 6" xfId="413"/>
    <cellStyle name="Good 7" xfId="536"/>
    <cellStyle name="Good 8" xfId="655"/>
    <cellStyle name="Good 9" xfId="773"/>
    <cellStyle name="Heading 1 10" xfId="891"/>
    <cellStyle name="Heading 1 11" xfId="1008"/>
    <cellStyle name="Heading 1 2" xfId="30"/>
    <cellStyle name="Heading 1 2 10" xfId="1030"/>
    <cellStyle name="Heading 1 2 11" xfId="1120"/>
    <cellStyle name="Heading 1 2 2" xfId="101"/>
    <cellStyle name="Heading 1 2 3" xfId="263"/>
    <cellStyle name="Heading 1 2 4" xfId="351"/>
    <cellStyle name="Heading 1 2 5" xfId="439"/>
    <cellStyle name="Heading 1 2 6" xfId="558"/>
    <cellStyle name="Heading 1 2 7" xfId="677"/>
    <cellStyle name="Heading 1 2 8" xfId="795"/>
    <cellStyle name="Heading 1 2 9" xfId="913"/>
    <cellStyle name="Heading 1 3" xfId="191"/>
    <cellStyle name="Heading 1 4" xfId="285"/>
    <cellStyle name="Heading 1 5" xfId="373"/>
    <cellStyle name="Heading 1 6" xfId="411"/>
    <cellStyle name="Heading 1 7" xfId="534"/>
    <cellStyle name="Heading 1 8" xfId="653"/>
    <cellStyle name="Heading 1 9" xfId="771"/>
    <cellStyle name="Heading 2 10" xfId="889"/>
    <cellStyle name="Heading 2 11" xfId="1006"/>
    <cellStyle name="Heading 2 2" xfId="31"/>
    <cellStyle name="Heading 2 2 10" xfId="1031"/>
    <cellStyle name="Heading 2 2 11" xfId="1121"/>
    <cellStyle name="Heading 2 2 2" xfId="102"/>
    <cellStyle name="Heading 2 2 3" xfId="264"/>
    <cellStyle name="Heading 2 2 4" xfId="352"/>
    <cellStyle name="Heading 2 2 5" xfId="440"/>
    <cellStyle name="Heading 2 2 6" xfId="559"/>
    <cellStyle name="Heading 2 2 7" xfId="678"/>
    <cellStyle name="Heading 2 2 8" xfId="796"/>
    <cellStyle name="Heading 2 2 9" xfId="914"/>
    <cellStyle name="Heading 2 3" xfId="192"/>
    <cellStyle name="Heading 2 4" xfId="284"/>
    <cellStyle name="Heading 2 5" xfId="372"/>
    <cellStyle name="Heading 2 6" xfId="410"/>
    <cellStyle name="Heading 2 7" xfId="533"/>
    <cellStyle name="Heading 2 8" xfId="652"/>
    <cellStyle name="Heading 2 9" xfId="770"/>
    <cellStyle name="Heading 3 10" xfId="888"/>
    <cellStyle name="Heading 3 11" xfId="1005"/>
    <cellStyle name="Heading 3 2" xfId="32"/>
    <cellStyle name="Heading 3 2 10" xfId="1032"/>
    <cellStyle name="Heading 3 2 11" xfId="1122"/>
    <cellStyle name="Heading 3 2 2" xfId="103"/>
    <cellStyle name="Heading 3 2 3" xfId="265"/>
    <cellStyle name="Heading 3 2 4" xfId="353"/>
    <cellStyle name="Heading 3 2 5" xfId="441"/>
    <cellStyle name="Heading 3 2 6" xfId="560"/>
    <cellStyle name="Heading 3 2 7" xfId="679"/>
    <cellStyle name="Heading 3 2 8" xfId="797"/>
    <cellStyle name="Heading 3 2 9" xfId="915"/>
    <cellStyle name="Heading 3 3" xfId="193"/>
    <cellStyle name="Heading 3 4" xfId="283"/>
    <cellStyle name="Heading 3 5" xfId="371"/>
    <cellStyle name="Heading 3 6" xfId="409"/>
    <cellStyle name="Heading 3 7" xfId="532"/>
    <cellStyle name="Heading 3 8" xfId="651"/>
    <cellStyle name="Heading 3 9" xfId="769"/>
    <cellStyle name="Heading 4 10" xfId="887"/>
    <cellStyle name="Heading 4 11" xfId="1004"/>
    <cellStyle name="Heading 4 2" xfId="33"/>
    <cellStyle name="Heading 4 2 10" xfId="1033"/>
    <cellStyle name="Heading 4 2 11" xfId="1123"/>
    <cellStyle name="Heading 4 2 2" xfId="104"/>
    <cellStyle name="Heading 4 2 3" xfId="266"/>
    <cellStyle name="Heading 4 2 4" xfId="354"/>
    <cellStyle name="Heading 4 2 5" xfId="442"/>
    <cellStyle name="Heading 4 2 6" xfId="561"/>
    <cellStyle name="Heading 4 2 7" xfId="680"/>
    <cellStyle name="Heading 4 2 8" xfId="798"/>
    <cellStyle name="Heading 4 2 9" xfId="916"/>
    <cellStyle name="Heading 4 3" xfId="194"/>
    <cellStyle name="Heading 4 4" xfId="282"/>
    <cellStyle name="Heading 4 5" xfId="370"/>
    <cellStyle name="Heading 4 6" xfId="259"/>
    <cellStyle name="Heading 4 7" xfId="530"/>
    <cellStyle name="Heading 4 8" xfId="649"/>
    <cellStyle name="Heading 4 9" xfId="767"/>
    <cellStyle name="Hyperlink" xfId="1407" builtinId="8"/>
    <cellStyle name="Input 10" xfId="885"/>
    <cellStyle name="Input 11" xfId="1002"/>
    <cellStyle name="Input 12" xfId="1203"/>
    <cellStyle name="Input 2" xfId="34"/>
    <cellStyle name="Input 2 10" xfId="1034"/>
    <cellStyle name="Input 2 11" xfId="1124"/>
    <cellStyle name="Input 2 12" xfId="1271"/>
    <cellStyle name="Input 2 2" xfId="105"/>
    <cellStyle name="Input 2 3" xfId="267"/>
    <cellStyle name="Input 2 4" xfId="355"/>
    <cellStyle name="Input 2 5" xfId="443"/>
    <cellStyle name="Input 2 6" xfId="562"/>
    <cellStyle name="Input 2 7" xfId="681"/>
    <cellStyle name="Input 2 8" xfId="799"/>
    <cellStyle name="Input 2 9" xfId="917"/>
    <cellStyle name="Input 3" xfId="195"/>
    <cellStyle name="Input 4" xfId="281"/>
    <cellStyle name="Input 5" xfId="369"/>
    <cellStyle name="Input 6" xfId="258"/>
    <cellStyle name="Input 7" xfId="529"/>
    <cellStyle name="Input 8" xfId="648"/>
    <cellStyle name="Input 9" xfId="766"/>
    <cellStyle name="Linked Cell 10" xfId="884"/>
    <cellStyle name="Linked Cell 11" xfId="1001"/>
    <cellStyle name="Linked Cell 2" xfId="35"/>
    <cellStyle name="Linked Cell 2 10" xfId="1035"/>
    <cellStyle name="Linked Cell 2 11" xfId="1125"/>
    <cellStyle name="Linked Cell 2 2" xfId="106"/>
    <cellStyle name="Linked Cell 2 3" xfId="268"/>
    <cellStyle name="Linked Cell 2 4" xfId="356"/>
    <cellStyle name="Linked Cell 2 5" xfId="444"/>
    <cellStyle name="Linked Cell 2 6" xfId="563"/>
    <cellStyle name="Linked Cell 2 7" xfId="682"/>
    <cellStyle name="Linked Cell 2 8" xfId="800"/>
    <cellStyle name="Linked Cell 2 9" xfId="918"/>
    <cellStyle name="Linked Cell 3" xfId="196"/>
    <cellStyle name="Linked Cell 4" xfId="280"/>
    <cellStyle name="Linked Cell 5" xfId="368"/>
    <cellStyle name="Linked Cell 6" xfId="257"/>
    <cellStyle name="Linked Cell 7" xfId="528"/>
    <cellStyle name="Linked Cell 8" xfId="647"/>
    <cellStyle name="Linked Cell 9" xfId="765"/>
    <cellStyle name="Neutral 10" xfId="883"/>
    <cellStyle name="Neutral 11" xfId="1000"/>
    <cellStyle name="Neutral 2" xfId="36"/>
    <cellStyle name="Neutral 2 10" xfId="1036"/>
    <cellStyle name="Neutral 2 11" xfId="1126"/>
    <cellStyle name="Neutral 2 2" xfId="107"/>
    <cellStyle name="Neutral 2 3" xfId="269"/>
    <cellStyle name="Neutral 2 4" xfId="357"/>
    <cellStyle name="Neutral 2 5" xfId="445"/>
    <cellStyle name="Neutral 2 6" xfId="564"/>
    <cellStyle name="Neutral 2 7" xfId="683"/>
    <cellStyle name="Neutral 2 8" xfId="801"/>
    <cellStyle name="Neutral 2 9" xfId="919"/>
    <cellStyle name="Neutral 3" xfId="197"/>
    <cellStyle name="Neutral 4" xfId="279"/>
    <cellStyle name="Neutral 5" xfId="367"/>
    <cellStyle name="Neutral 6" xfId="345"/>
    <cellStyle name="Neutral 7" xfId="526"/>
    <cellStyle name="Neutral 8" xfId="645"/>
    <cellStyle name="Neutral 9" xfId="763"/>
    <cellStyle name="Normal" xfId="0" builtinId="0"/>
    <cellStyle name="Normal 10" xfId="1178"/>
    <cellStyle name="Normal 10 2" xfId="1272"/>
    <cellStyle name="Normal 10 20" xfId="1406"/>
    <cellStyle name="Normal 2" xfId="1173"/>
    <cellStyle name="Normal 2 10" xfId="881"/>
    <cellStyle name="Normal 2 10 2" xfId="1273"/>
    <cellStyle name="Normal 2 10 3" xfId="1274"/>
    <cellStyle name="Normal 2 11" xfId="998"/>
    <cellStyle name="Normal 2 11 2" xfId="1275"/>
    <cellStyle name="Normal 2 11 3" xfId="1276"/>
    <cellStyle name="Normal 2 12" xfId="1204"/>
    <cellStyle name="Normal 2 12 2" xfId="1277"/>
    <cellStyle name="Normal 2 12 3" xfId="1278"/>
    <cellStyle name="Normal 2 13" xfId="1205"/>
    <cellStyle name="Normal 2 13 2" xfId="1279"/>
    <cellStyle name="Normal 2 13 3" xfId="1280"/>
    <cellStyle name="Normal 2 14" xfId="1206"/>
    <cellStyle name="Normal 2 14 2" xfId="1281"/>
    <cellStyle name="Normal 2 14 3" xfId="1282"/>
    <cellStyle name="Normal 2 15" xfId="1207"/>
    <cellStyle name="Normal 2 15 2" xfId="1283"/>
    <cellStyle name="Normal 2 15 3" xfId="1284"/>
    <cellStyle name="Normal 2 16" xfId="1208"/>
    <cellStyle name="Normal 2 17" xfId="1209"/>
    <cellStyle name="Normal 2 18" xfId="1210"/>
    <cellStyle name="Normal 2 19" xfId="1211"/>
    <cellStyle name="Normal 2 2" xfId="37"/>
    <cellStyle name="Normal 2 2 2" xfId="1285"/>
    <cellStyle name="Normal 2 20" xfId="1212"/>
    <cellStyle name="Normal 2 21" xfId="1213"/>
    <cellStyle name="Normal 2 22" xfId="1214"/>
    <cellStyle name="Normal 2 23" xfId="1215"/>
    <cellStyle name="Normal 2 24" xfId="1216"/>
    <cellStyle name="Normal 2 25" xfId="1217"/>
    <cellStyle name="Normal 2 26" xfId="1218"/>
    <cellStyle name="Normal 2 27" xfId="1219"/>
    <cellStyle name="Normal 2 28" xfId="1220"/>
    <cellStyle name="Normal 2 29" xfId="1221"/>
    <cellStyle name="Normal 2 3" xfId="198"/>
    <cellStyle name="Normal 2 3 2" xfId="1286"/>
    <cellStyle name="Normal 2 3 3" xfId="1287"/>
    <cellStyle name="Normal 2 30" xfId="1222"/>
    <cellStyle name="Normal 2 31" xfId="108"/>
    <cellStyle name="Normal 2 31 10" xfId="1288"/>
    <cellStyle name="Normal 2 31 11" xfId="1289"/>
    <cellStyle name="Normal 2 31 2" xfId="1223"/>
    <cellStyle name="Normal 2 31 2 2" xfId="1224"/>
    <cellStyle name="Normal 2 31 2 3" xfId="1225"/>
    <cellStyle name="Normal 2 31 2 4" xfId="1290"/>
    <cellStyle name="Normal 2 31 2_Circuits" xfId="1226"/>
    <cellStyle name="Normal 2 31 3" xfId="1227"/>
    <cellStyle name="Normal 2 31 4" xfId="1291"/>
    <cellStyle name="Normal 2 31 5" xfId="1292"/>
    <cellStyle name="Normal 2 31 6" xfId="1293"/>
    <cellStyle name="Normal 2 31 7" xfId="1294"/>
    <cellStyle name="Normal 2 31 8" xfId="1295"/>
    <cellStyle name="Normal 2 31 9" xfId="1296"/>
    <cellStyle name="Normal 2 31_Circuits" xfId="1228"/>
    <cellStyle name="Normal 2 32" xfId="1229"/>
    <cellStyle name="Normal 2 4" xfId="278"/>
    <cellStyle name="Normal 2 4 2" xfId="1297"/>
    <cellStyle name="Normal 2 4 3" xfId="1298"/>
    <cellStyle name="Normal 2 5" xfId="366"/>
    <cellStyle name="Normal 2 5 2" xfId="1299"/>
    <cellStyle name="Normal 2 5 3" xfId="1300"/>
    <cellStyle name="Normal 2 6" xfId="346"/>
    <cellStyle name="Normal 2 6 2" xfId="1301"/>
    <cellStyle name="Normal 2 6 3" xfId="1302"/>
    <cellStyle name="Normal 2 7" xfId="525"/>
    <cellStyle name="Normal 2 7 2" xfId="1303"/>
    <cellStyle name="Normal 2 7 3" xfId="1304"/>
    <cellStyle name="Normal 2 8" xfId="644"/>
    <cellStyle name="Normal 2 8 2" xfId="1305"/>
    <cellStyle name="Normal 2 8 3" xfId="1306"/>
    <cellStyle name="Normal 2 9" xfId="762"/>
    <cellStyle name="Normal 2 9 2" xfId="1307"/>
    <cellStyle name="Normal 2 9 3" xfId="1308"/>
    <cellStyle name="Normal 2_Circuits" xfId="1230"/>
    <cellStyle name="Normal 20" xfId="109"/>
    <cellStyle name="Normal 21" xfId="110"/>
    <cellStyle name="Normal 21 2" xfId="1231"/>
    <cellStyle name="Normal 21 3" xfId="1232"/>
    <cellStyle name="Normal 29" xfId="1233"/>
    <cellStyle name="Normal 29 2" xfId="1309"/>
    <cellStyle name="Normal 29 3" xfId="1310"/>
    <cellStyle name="Normal 3" xfId="111"/>
    <cellStyle name="Normal 3 10" xfId="1311"/>
    <cellStyle name="Normal 3 2" xfId="1235"/>
    <cellStyle name="Normal 3 2 2" xfId="1236"/>
    <cellStyle name="Normal 3 2 2 2" xfId="1312"/>
    <cellStyle name="Normal 3 2 2 2 2" xfId="1313"/>
    <cellStyle name="Normal 3 2 2 2 3" xfId="1314"/>
    <cellStyle name="Normal 3 2 2 3" xfId="1315"/>
    <cellStyle name="Normal 3 2 2 4" xfId="1316"/>
    <cellStyle name="Normal 3 2 2 5" xfId="1317"/>
    <cellStyle name="Normal 3 2 2 6" xfId="1318"/>
    <cellStyle name="Normal 3 2 3" xfId="1319"/>
    <cellStyle name="Normal 3 2 3 2" xfId="1320"/>
    <cellStyle name="Normal 3 2 3 3" xfId="1321"/>
    <cellStyle name="Normal 3 2 4" xfId="1322"/>
    <cellStyle name="Normal 3 2 5" xfId="1323"/>
    <cellStyle name="Normal 3 2 6" xfId="1324"/>
    <cellStyle name="Normal 3 2 7" xfId="1325"/>
    <cellStyle name="Normal 3 3" xfId="1237"/>
    <cellStyle name="Normal 3 3 2" xfId="1238"/>
    <cellStyle name="Normal 3 3 2 2" xfId="1326"/>
    <cellStyle name="Normal 3 3 2 2 2" xfId="1327"/>
    <cellStyle name="Normal 3 3 2 2 3" xfId="1328"/>
    <cellStyle name="Normal 3 3 2 3" xfId="1329"/>
    <cellStyle name="Normal 3 3 2 4" xfId="1330"/>
    <cellStyle name="Normal 3 3 2 5" xfId="1331"/>
    <cellStyle name="Normal 3 3 2 6" xfId="1332"/>
    <cellStyle name="Normal 3 3 3" xfId="1333"/>
    <cellStyle name="Normal 3 3 3 2" xfId="1334"/>
    <cellStyle name="Normal 3 3 3 3" xfId="1335"/>
    <cellStyle name="Normal 3 3 4" xfId="1336"/>
    <cellStyle name="Normal 3 3 5" xfId="1337"/>
    <cellStyle name="Normal 3 3 6" xfId="1338"/>
    <cellStyle name="Normal 3 3 7" xfId="1339"/>
    <cellStyle name="Normal 3 4" xfId="1239"/>
    <cellStyle name="Normal 3 4 2" xfId="1340"/>
    <cellStyle name="Normal 3 4 2 2" xfId="1341"/>
    <cellStyle name="Normal 3 4 2 3" xfId="1342"/>
    <cellStyle name="Normal 3 4 3" xfId="1343"/>
    <cellStyle name="Normal 3 4 4" xfId="1344"/>
    <cellStyle name="Normal 3 4 5" xfId="1345"/>
    <cellStyle name="Normal 3 4 6" xfId="1346"/>
    <cellStyle name="Normal 3 4 7" xfId="1347"/>
    <cellStyle name="Normal 3 4 8" xfId="1348"/>
    <cellStyle name="Normal 3 5" xfId="1234"/>
    <cellStyle name="Normal 3 5 2" xfId="1349"/>
    <cellStyle name="Normal 3 5 3" xfId="1350"/>
    <cellStyle name="Normal 3 6" xfId="1351"/>
    <cellStyle name="Normal 3 6 2" xfId="1352"/>
    <cellStyle name="Normal 3 6 3" xfId="1353"/>
    <cellStyle name="Normal 3 7" xfId="1354"/>
    <cellStyle name="Normal 3 7 2" xfId="1355"/>
    <cellStyle name="Normal 3 7 3" xfId="1356"/>
    <cellStyle name="Normal 3 8" xfId="1357"/>
    <cellStyle name="Normal 3 9" xfId="1358"/>
    <cellStyle name="Normal 3_Circuits" xfId="1240"/>
    <cellStyle name="Normal 31" xfId="44"/>
    <cellStyle name="Normal 39" xfId="112"/>
    <cellStyle name="Normal 39 10" xfId="1359"/>
    <cellStyle name="Normal 39 11" xfId="1360"/>
    <cellStyle name="Normal 39 2" xfId="1241"/>
    <cellStyle name="Normal 39 2 2" xfId="1242"/>
    <cellStyle name="Normal 39 2 3" xfId="1243"/>
    <cellStyle name="Normal 39 2 4" xfId="1361"/>
    <cellStyle name="Normal 39 2_Circuits" xfId="1244"/>
    <cellStyle name="Normal 39 3" xfId="1245"/>
    <cellStyle name="Normal 39 4" xfId="1362"/>
    <cellStyle name="Normal 39 5" xfId="1363"/>
    <cellStyle name="Normal 39 6" xfId="1364"/>
    <cellStyle name="Normal 39 7" xfId="1365"/>
    <cellStyle name="Normal 39 8" xfId="1366"/>
    <cellStyle name="Normal 39 9" xfId="1367"/>
    <cellStyle name="Normal 39_Circuits" xfId="1246"/>
    <cellStyle name="Normal 4" xfId="113"/>
    <cellStyle name="Normal 4 2" xfId="1368"/>
    <cellStyle name="Normal 4 2 2" xfId="1369"/>
    <cellStyle name="Normal 4 2 2 2" xfId="1370"/>
    <cellStyle name="Normal 4 2 2 3" xfId="1371"/>
    <cellStyle name="Normal 4 2 3" xfId="1372"/>
    <cellStyle name="Normal 4 2 4" xfId="1373"/>
    <cellStyle name="Normal 4 2 5" xfId="1374"/>
    <cellStyle name="Normal 4 2 6" xfId="1375"/>
    <cellStyle name="Normal 4 3" xfId="1376"/>
    <cellStyle name="Normal 4 4" xfId="1377"/>
    <cellStyle name="Normal 4 5" xfId="1378"/>
    <cellStyle name="Normal 4 6" xfId="1379"/>
    <cellStyle name="Normal 4 7" xfId="1380"/>
    <cellStyle name="Normal 43" xfId="1381"/>
    <cellStyle name="Normal 43 2" xfId="1382"/>
    <cellStyle name="Normal 44" xfId="1383"/>
    <cellStyle name="Normal 44 2" xfId="1384"/>
    <cellStyle name="Normal 45" xfId="1385"/>
    <cellStyle name="Normal 45 2" xfId="1386"/>
    <cellStyle name="Normal 46" xfId="1387"/>
    <cellStyle name="Normal 5" xfId="1174"/>
    <cellStyle name="Normal 5 2" xfId="1389"/>
    <cellStyle name="Normal 5 3" xfId="1390"/>
    <cellStyle name="Normal 5 4" xfId="1391"/>
    <cellStyle name="Normal 5 5" xfId="1392"/>
    <cellStyle name="Normal 5 6" xfId="1388"/>
    <cellStyle name="Normal 6" xfId="316"/>
    <cellStyle name="Normal 6 2" xfId="1393"/>
    <cellStyle name="Normal 7" xfId="404"/>
    <cellStyle name="Normal 7 2" xfId="1394"/>
    <cellStyle name="Normal 8" xfId="473"/>
    <cellStyle name="Normal 8 2" xfId="1395"/>
    <cellStyle name="Normal 9" xfId="613"/>
    <cellStyle name="Normal_Template WILKS Tariff Model" xfId="38"/>
    <cellStyle name="Note 10" xfId="879"/>
    <cellStyle name="Note 11" xfId="997"/>
    <cellStyle name="Note 12" xfId="1247"/>
    <cellStyle name="Note 2" xfId="39"/>
    <cellStyle name="Note 2 10" xfId="1043"/>
    <cellStyle name="Note 2 11" xfId="1127"/>
    <cellStyle name="Note 2 12" xfId="1248"/>
    <cellStyle name="Note 2 2" xfId="114"/>
    <cellStyle name="Note 2 3" xfId="274"/>
    <cellStyle name="Note 2 4" xfId="362"/>
    <cellStyle name="Note 2 5" xfId="452"/>
    <cellStyle name="Note 2 6" xfId="571"/>
    <cellStyle name="Note 2 7" xfId="690"/>
    <cellStyle name="Note 2 8" xfId="808"/>
    <cellStyle name="Note 2 9" xfId="926"/>
    <cellStyle name="Note 3" xfId="200"/>
    <cellStyle name="Note 3 2" xfId="1249"/>
    <cellStyle name="Note 4" xfId="206"/>
    <cellStyle name="Note 4 2" xfId="1396"/>
    <cellStyle name="Note 5" xfId="270"/>
    <cellStyle name="Note 6" xfId="348"/>
    <cellStyle name="Note 7" xfId="505"/>
    <cellStyle name="Note 8" xfId="624"/>
    <cellStyle name="Note 9" xfId="742"/>
    <cellStyle name="Output 10" xfId="860"/>
    <cellStyle name="Output 11" xfId="978"/>
    <cellStyle name="Output 12" xfId="1250"/>
    <cellStyle name="Output 2" xfId="40"/>
    <cellStyle name="Output 2 10" xfId="1044"/>
    <cellStyle name="Output 2 11" xfId="1128"/>
    <cellStyle name="Output 2 12" xfId="1397"/>
    <cellStyle name="Output 2 2" xfId="115"/>
    <cellStyle name="Output 2 3" xfId="275"/>
    <cellStyle name="Output 2 4" xfId="363"/>
    <cellStyle name="Output 2 5" xfId="453"/>
    <cellStyle name="Output 2 6" xfId="572"/>
    <cellStyle name="Output 2 7" xfId="691"/>
    <cellStyle name="Output 2 8" xfId="809"/>
    <cellStyle name="Output 2 9" xfId="927"/>
    <cellStyle name="Output 3" xfId="201"/>
    <cellStyle name="Output 4" xfId="199"/>
    <cellStyle name="Output 5" xfId="277"/>
    <cellStyle name="Output 6" xfId="496"/>
    <cellStyle name="Output 7" xfId="504"/>
    <cellStyle name="Output 8" xfId="623"/>
    <cellStyle name="Output 9" xfId="741"/>
    <cellStyle name="Percent" xfId="1168" builtinId="5"/>
    <cellStyle name="Percent 2" xfId="1175"/>
    <cellStyle name="Percent 2 10" xfId="1045"/>
    <cellStyle name="Percent 2 11" xfId="1129"/>
    <cellStyle name="Percent 2 12" xfId="1252"/>
    <cellStyle name="Percent 2 2" xfId="116"/>
    <cellStyle name="Percent 2 2 2" xfId="1398"/>
    <cellStyle name="Percent 2 2 3" xfId="1399"/>
    <cellStyle name="Percent 2 3" xfId="276"/>
    <cellStyle name="Percent 2 3 2" xfId="1253"/>
    <cellStyle name="Percent 2 4" xfId="364"/>
    <cellStyle name="Percent 2 5" xfId="454"/>
    <cellStyle name="Percent 2 6" xfId="573"/>
    <cellStyle name="Percent 2 7" xfId="692"/>
    <cellStyle name="Percent 2 8" xfId="810"/>
    <cellStyle name="Percent 2 9" xfId="928"/>
    <cellStyle name="Percent 3" xfId="1176"/>
    <cellStyle name="Percent 3 2" xfId="1400"/>
    <cellStyle name="Percent 3 3" xfId="1401"/>
    <cellStyle name="Percent 4" xfId="1177"/>
    <cellStyle name="Percent 4 2" xfId="1402"/>
    <cellStyle name="Percent 5" xfId="1251"/>
    <cellStyle name="Percent 5 2" xfId="1403"/>
    <cellStyle name="Percent 6" xfId="1404"/>
    <cellStyle name="rowfield" xfId="1254"/>
    <cellStyle name="SAPBEXaggData" xfId="117"/>
    <cellStyle name="SAPBEXaggData 2" xfId="455"/>
    <cellStyle name="SAPBEXaggData 3" xfId="574"/>
    <cellStyle name="SAPBEXaggData 4" xfId="693"/>
    <cellStyle name="SAPBEXaggData 5" xfId="811"/>
    <cellStyle name="SAPBEXaggData 6" xfId="929"/>
    <cellStyle name="SAPBEXaggData 7" xfId="1046"/>
    <cellStyle name="SAPBEXaggData 8" xfId="1130"/>
    <cellStyle name="SAPBEXaggDataEmph" xfId="118"/>
    <cellStyle name="SAPBEXaggDataEmph 2" xfId="456"/>
    <cellStyle name="SAPBEXaggDataEmph 3" xfId="575"/>
    <cellStyle name="SAPBEXaggDataEmph 4" xfId="694"/>
    <cellStyle name="SAPBEXaggDataEmph 5" xfId="812"/>
    <cellStyle name="SAPBEXaggDataEmph 6" xfId="930"/>
    <cellStyle name="SAPBEXaggDataEmph 7" xfId="1047"/>
    <cellStyle name="SAPBEXaggDataEmph 8" xfId="1131"/>
    <cellStyle name="SAPBEXaggItem" xfId="119"/>
    <cellStyle name="SAPBEXaggItem 2" xfId="457"/>
    <cellStyle name="SAPBEXaggItem 3" xfId="576"/>
    <cellStyle name="SAPBEXaggItem 4" xfId="695"/>
    <cellStyle name="SAPBEXaggItem 5" xfId="813"/>
    <cellStyle name="SAPBEXaggItem 6" xfId="931"/>
    <cellStyle name="SAPBEXaggItem 7" xfId="1048"/>
    <cellStyle name="SAPBEXaggItem 8" xfId="1132"/>
    <cellStyle name="SAPBEXaggItemX" xfId="120"/>
    <cellStyle name="SAPBEXaggItemX 2" xfId="458"/>
    <cellStyle name="SAPBEXaggItemX 3" xfId="577"/>
    <cellStyle name="SAPBEXaggItemX 4" xfId="696"/>
    <cellStyle name="SAPBEXaggItemX 5" xfId="814"/>
    <cellStyle name="SAPBEXaggItemX 6" xfId="932"/>
    <cellStyle name="SAPBEXaggItemX 7" xfId="1049"/>
    <cellStyle name="SAPBEXaggItemX 8" xfId="1133"/>
    <cellStyle name="SAPBEXchaText" xfId="121"/>
    <cellStyle name="SAPBEXexcBad7" xfId="122"/>
    <cellStyle name="SAPBEXexcBad7 2" xfId="460"/>
    <cellStyle name="SAPBEXexcBad7 3" xfId="579"/>
    <cellStyle name="SAPBEXexcBad7 4" xfId="698"/>
    <cellStyle name="SAPBEXexcBad7 5" xfId="816"/>
    <cellStyle name="SAPBEXexcBad7 6" xfId="934"/>
    <cellStyle name="SAPBEXexcBad7 7" xfId="1051"/>
    <cellStyle name="SAPBEXexcBad7 8" xfId="1134"/>
    <cellStyle name="SAPBEXexcBad8" xfId="123"/>
    <cellStyle name="SAPBEXexcBad8 2" xfId="461"/>
    <cellStyle name="SAPBEXexcBad8 3" xfId="580"/>
    <cellStyle name="SAPBEXexcBad8 4" xfId="699"/>
    <cellStyle name="SAPBEXexcBad8 5" xfId="817"/>
    <cellStyle name="SAPBEXexcBad8 6" xfId="935"/>
    <cellStyle name="SAPBEXexcBad8 7" xfId="1052"/>
    <cellStyle name="SAPBEXexcBad8 8" xfId="1135"/>
    <cellStyle name="SAPBEXexcBad9" xfId="124"/>
    <cellStyle name="SAPBEXexcBad9 2" xfId="462"/>
    <cellStyle name="SAPBEXexcBad9 3" xfId="581"/>
    <cellStyle name="SAPBEXexcBad9 4" xfId="700"/>
    <cellStyle name="SAPBEXexcBad9 5" xfId="818"/>
    <cellStyle name="SAPBEXexcBad9 6" xfId="936"/>
    <cellStyle name="SAPBEXexcBad9 7" xfId="1053"/>
    <cellStyle name="SAPBEXexcBad9 8" xfId="1136"/>
    <cellStyle name="SAPBEXexcCritical4" xfId="125"/>
    <cellStyle name="SAPBEXexcCritical4 2" xfId="463"/>
    <cellStyle name="SAPBEXexcCritical4 3" xfId="582"/>
    <cellStyle name="SAPBEXexcCritical4 4" xfId="701"/>
    <cellStyle name="SAPBEXexcCritical4 5" xfId="819"/>
    <cellStyle name="SAPBEXexcCritical4 6" xfId="937"/>
    <cellStyle name="SAPBEXexcCritical4 7" xfId="1054"/>
    <cellStyle name="SAPBEXexcCritical4 8" xfId="1137"/>
    <cellStyle name="SAPBEXexcCritical5" xfId="126"/>
    <cellStyle name="SAPBEXexcCritical5 2" xfId="464"/>
    <cellStyle name="SAPBEXexcCritical5 3" xfId="583"/>
    <cellStyle name="SAPBEXexcCritical5 4" xfId="702"/>
    <cellStyle name="SAPBEXexcCritical5 5" xfId="820"/>
    <cellStyle name="SAPBEXexcCritical5 6" xfId="938"/>
    <cellStyle name="SAPBEXexcCritical5 7" xfId="1055"/>
    <cellStyle name="SAPBEXexcCritical5 8" xfId="1138"/>
    <cellStyle name="SAPBEXexcCritical6" xfId="127"/>
    <cellStyle name="SAPBEXexcCritical6 2" xfId="465"/>
    <cellStyle name="SAPBEXexcCritical6 3" xfId="584"/>
    <cellStyle name="SAPBEXexcCritical6 4" xfId="703"/>
    <cellStyle name="SAPBEXexcCritical6 5" xfId="821"/>
    <cellStyle name="SAPBEXexcCritical6 6" xfId="939"/>
    <cellStyle name="SAPBEXexcCritical6 7" xfId="1056"/>
    <cellStyle name="SAPBEXexcCritical6 8" xfId="1139"/>
    <cellStyle name="SAPBEXexcGood1" xfId="128"/>
    <cellStyle name="SAPBEXexcGood1 2" xfId="466"/>
    <cellStyle name="SAPBEXexcGood1 3" xfId="585"/>
    <cellStyle name="SAPBEXexcGood1 4" xfId="704"/>
    <cellStyle name="SAPBEXexcGood1 5" xfId="822"/>
    <cellStyle name="SAPBEXexcGood1 6" xfId="940"/>
    <cellStyle name="SAPBEXexcGood1 7" xfId="1057"/>
    <cellStyle name="SAPBEXexcGood1 8" xfId="1140"/>
    <cellStyle name="SAPBEXexcGood2" xfId="129"/>
    <cellStyle name="SAPBEXexcGood2 2" xfId="467"/>
    <cellStyle name="SAPBEXexcGood2 3" xfId="586"/>
    <cellStyle name="SAPBEXexcGood2 4" xfId="705"/>
    <cellStyle name="SAPBEXexcGood2 5" xfId="823"/>
    <cellStyle name="SAPBEXexcGood2 6" xfId="941"/>
    <cellStyle name="SAPBEXexcGood2 7" xfId="1058"/>
    <cellStyle name="SAPBEXexcGood2 8" xfId="1141"/>
    <cellStyle name="SAPBEXexcGood3" xfId="130"/>
    <cellStyle name="SAPBEXexcGood3 2" xfId="468"/>
    <cellStyle name="SAPBEXexcGood3 3" xfId="587"/>
    <cellStyle name="SAPBEXexcGood3 4" xfId="706"/>
    <cellStyle name="SAPBEXexcGood3 5" xfId="824"/>
    <cellStyle name="SAPBEXexcGood3 6" xfId="942"/>
    <cellStyle name="SAPBEXexcGood3 7" xfId="1059"/>
    <cellStyle name="SAPBEXexcGood3 8" xfId="1142"/>
    <cellStyle name="SAPBEXfilterDrill" xfId="131"/>
    <cellStyle name="SAPBEXfilterItem" xfId="132"/>
    <cellStyle name="SAPBEXfilterText" xfId="133"/>
    <cellStyle name="SAPBEXformats" xfId="134"/>
    <cellStyle name="SAPBEXformats 2" xfId="472"/>
    <cellStyle name="SAPBEXformats 3" xfId="591"/>
    <cellStyle name="SAPBEXformats 4" xfId="710"/>
    <cellStyle name="SAPBEXformats 5" xfId="828"/>
    <cellStyle name="SAPBEXformats 6" xfId="946"/>
    <cellStyle name="SAPBEXformats 7" xfId="1063"/>
    <cellStyle name="SAPBEXformats 8" xfId="1143"/>
    <cellStyle name="SAPBEXheaderItem" xfId="135"/>
    <cellStyle name="SAPBEXheaderText" xfId="136"/>
    <cellStyle name="SAPBEXHLevel0" xfId="137"/>
    <cellStyle name="SAPBEXHLevel0 2" xfId="474"/>
    <cellStyle name="SAPBEXHLevel0 3" xfId="594"/>
    <cellStyle name="SAPBEXHLevel0 4" xfId="713"/>
    <cellStyle name="SAPBEXHLevel0 5" xfId="831"/>
    <cellStyle name="SAPBEXHLevel0 6" xfId="949"/>
    <cellStyle name="SAPBEXHLevel0 7" xfId="1066"/>
    <cellStyle name="SAPBEXHLevel0 8" xfId="1144"/>
    <cellStyle name="SAPBEXHLevel0X" xfId="138"/>
    <cellStyle name="SAPBEXHLevel0X 2" xfId="475"/>
    <cellStyle name="SAPBEXHLevel0X 3" xfId="595"/>
    <cellStyle name="SAPBEXHLevel0X 4" xfId="714"/>
    <cellStyle name="SAPBEXHLevel0X 5" xfId="832"/>
    <cellStyle name="SAPBEXHLevel0X 6" xfId="950"/>
    <cellStyle name="SAPBEXHLevel0X 7" xfId="1067"/>
    <cellStyle name="SAPBEXHLevel0X 8" xfId="1145"/>
    <cellStyle name="SAPBEXHLevel1" xfId="139"/>
    <cellStyle name="SAPBEXHLevel1 2" xfId="476"/>
    <cellStyle name="SAPBEXHLevel1 3" xfId="596"/>
    <cellStyle name="SAPBEXHLevel1 4" xfId="715"/>
    <cellStyle name="SAPBEXHLevel1 5" xfId="833"/>
    <cellStyle name="SAPBEXHLevel1 6" xfId="951"/>
    <cellStyle name="SAPBEXHLevel1 7" xfId="1068"/>
    <cellStyle name="SAPBEXHLevel1 8" xfId="1146"/>
    <cellStyle name="SAPBEXHLevel1X" xfId="140"/>
    <cellStyle name="SAPBEXHLevel1X 2" xfId="477"/>
    <cellStyle name="SAPBEXHLevel1X 3" xfId="597"/>
    <cellStyle name="SAPBEXHLevel1X 4" xfId="716"/>
    <cellStyle name="SAPBEXHLevel1X 5" xfId="834"/>
    <cellStyle name="SAPBEXHLevel1X 6" xfId="952"/>
    <cellStyle name="SAPBEXHLevel1X 7" xfId="1069"/>
    <cellStyle name="SAPBEXHLevel1X 8" xfId="1147"/>
    <cellStyle name="SAPBEXHLevel2" xfId="141"/>
    <cellStyle name="SAPBEXHLevel2 2" xfId="478"/>
    <cellStyle name="SAPBEXHLevel2 3" xfId="598"/>
    <cellStyle name="SAPBEXHLevel2 4" xfId="717"/>
    <cellStyle name="SAPBEXHLevel2 5" xfId="835"/>
    <cellStyle name="SAPBEXHLevel2 6" xfId="953"/>
    <cellStyle name="SAPBEXHLevel2 7" xfId="1070"/>
    <cellStyle name="SAPBEXHLevel2 8" xfId="1148"/>
    <cellStyle name="SAPBEXHLevel2X" xfId="142"/>
    <cellStyle name="SAPBEXHLevel2X 2" xfId="479"/>
    <cellStyle name="SAPBEXHLevel2X 3" xfId="599"/>
    <cellStyle name="SAPBEXHLevel2X 4" xfId="718"/>
    <cellStyle name="SAPBEXHLevel2X 5" xfId="836"/>
    <cellStyle name="SAPBEXHLevel2X 6" xfId="954"/>
    <cellStyle name="SAPBEXHLevel2X 7" xfId="1071"/>
    <cellStyle name="SAPBEXHLevel2X 8" xfId="1149"/>
    <cellStyle name="SAPBEXHLevel3" xfId="143"/>
    <cellStyle name="SAPBEXHLevel3 2" xfId="480"/>
    <cellStyle name="SAPBEXHLevel3 3" xfId="600"/>
    <cellStyle name="SAPBEXHLevel3 4" xfId="719"/>
    <cellStyle name="SAPBEXHLevel3 5" xfId="837"/>
    <cellStyle name="SAPBEXHLevel3 6" xfId="955"/>
    <cellStyle name="SAPBEXHLevel3 7" xfId="1072"/>
    <cellStyle name="SAPBEXHLevel3 8" xfId="1150"/>
    <cellStyle name="SAPBEXHLevel3X" xfId="144"/>
    <cellStyle name="SAPBEXHLevel3X 2" xfId="481"/>
    <cellStyle name="SAPBEXHLevel3X 3" xfId="601"/>
    <cellStyle name="SAPBEXHLevel3X 4" xfId="720"/>
    <cellStyle name="SAPBEXHLevel3X 5" xfId="838"/>
    <cellStyle name="SAPBEXHLevel3X 6" xfId="956"/>
    <cellStyle name="SAPBEXHLevel3X 7" xfId="1073"/>
    <cellStyle name="SAPBEXHLevel3X 8" xfId="1151"/>
    <cellStyle name="SAPBEXinputData" xfId="145"/>
    <cellStyle name="SAPBEXinputData 10" xfId="1074"/>
    <cellStyle name="SAPBEXinputData 11" xfId="1152"/>
    <cellStyle name="SAPBEXinputData 2" xfId="161"/>
    <cellStyle name="SAPBEXinputData 2 10" xfId="1165"/>
    <cellStyle name="SAPBEXinputData 2 2" xfId="320"/>
    <cellStyle name="SAPBEXinputData 2 3" xfId="408"/>
    <cellStyle name="SAPBEXinputData 2 4" xfId="495"/>
    <cellStyle name="SAPBEXinputData 2 5" xfId="617"/>
    <cellStyle name="SAPBEXinputData 2 6" xfId="735"/>
    <cellStyle name="SAPBEXinputData 2 7" xfId="853"/>
    <cellStyle name="SAPBEXinputData 2 8" xfId="972"/>
    <cellStyle name="SAPBEXinputData 2 9" xfId="1089"/>
    <cellStyle name="SAPBEXinputData 3" xfId="305"/>
    <cellStyle name="SAPBEXinputData 4" xfId="393"/>
    <cellStyle name="SAPBEXinputData 5" xfId="482"/>
    <cellStyle name="SAPBEXinputData 6" xfId="602"/>
    <cellStyle name="SAPBEXinputData 7" xfId="721"/>
    <cellStyle name="SAPBEXinputData 8" xfId="839"/>
    <cellStyle name="SAPBEXinputData 9" xfId="957"/>
    <cellStyle name="SAPBEXresData" xfId="146"/>
    <cellStyle name="SAPBEXresData 2" xfId="483"/>
    <cellStyle name="SAPBEXresData 3" xfId="603"/>
    <cellStyle name="SAPBEXresData 4" xfId="722"/>
    <cellStyle name="SAPBEXresData 5" xfId="840"/>
    <cellStyle name="SAPBEXresData 6" xfId="958"/>
    <cellStyle name="SAPBEXresData 7" xfId="1075"/>
    <cellStyle name="SAPBEXresData 8" xfId="1153"/>
    <cellStyle name="SAPBEXresDataEmph" xfId="147"/>
    <cellStyle name="SAPBEXresDataEmph 2" xfId="484"/>
    <cellStyle name="SAPBEXresDataEmph 3" xfId="604"/>
    <cellStyle name="SAPBEXresDataEmph 4" xfId="723"/>
    <cellStyle name="SAPBEXresDataEmph 5" xfId="841"/>
    <cellStyle name="SAPBEXresDataEmph 6" xfId="959"/>
    <cellStyle name="SAPBEXresDataEmph 7" xfId="1076"/>
    <cellStyle name="SAPBEXresDataEmph 8" xfId="1154"/>
    <cellStyle name="SAPBEXresItem" xfId="148"/>
    <cellStyle name="SAPBEXresItem 2" xfId="485"/>
    <cellStyle name="SAPBEXresItem 3" xfId="605"/>
    <cellStyle name="SAPBEXresItem 4" xfId="724"/>
    <cellStyle name="SAPBEXresItem 5" xfId="842"/>
    <cellStyle name="SAPBEXresItem 6" xfId="960"/>
    <cellStyle name="SAPBEXresItem 7" xfId="1077"/>
    <cellStyle name="SAPBEXresItem 8" xfId="1155"/>
    <cellStyle name="SAPBEXresItemX" xfId="149"/>
    <cellStyle name="SAPBEXresItemX 2" xfId="486"/>
    <cellStyle name="SAPBEXresItemX 3" xfId="606"/>
    <cellStyle name="SAPBEXresItemX 4" xfId="725"/>
    <cellStyle name="SAPBEXresItemX 5" xfId="843"/>
    <cellStyle name="SAPBEXresItemX 6" xfId="961"/>
    <cellStyle name="SAPBEXresItemX 7" xfId="1078"/>
    <cellStyle name="SAPBEXresItemX 8" xfId="1156"/>
    <cellStyle name="SAPBEXstdData" xfId="150"/>
    <cellStyle name="SAPBEXstdData 2" xfId="487"/>
    <cellStyle name="SAPBEXstdData 3" xfId="607"/>
    <cellStyle name="SAPBEXstdData 4" xfId="726"/>
    <cellStyle name="SAPBEXstdData 5" xfId="844"/>
    <cellStyle name="SAPBEXstdData 6" xfId="962"/>
    <cellStyle name="SAPBEXstdData 7" xfId="1079"/>
    <cellStyle name="SAPBEXstdData 8" xfId="1157"/>
    <cellStyle name="SAPBEXstdDataEmph" xfId="151"/>
    <cellStyle name="SAPBEXstdDataEmph 2" xfId="488"/>
    <cellStyle name="SAPBEXstdDataEmph 3" xfId="608"/>
    <cellStyle name="SAPBEXstdDataEmph 4" xfId="727"/>
    <cellStyle name="SAPBEXstdDataEmph 5" xfId="845"/>
    <cellStyle name="SAPBEXstdDataEmph 6" xfId="963"/>
    <cellStyle name="SAPBEXstdDataEmph 7" xfId="1080"/>
    <cellStyle name="SAPBEXstdDataEmph 8" xfId="1158"/>
    <cellStyle name="SAPBEXstdItem" xfId="152"/>
    <cellStyle name="SAPBEXstdItem 2" xfId="489"/>
    <cellStyle name="SAPBEXstdItem 3" xfId="609"/>
    <cellStyle name="SAPBEXstdItem 4" xfId="728"/>
    <cellStyle name="SAPBEXstdItem 5" xfId="846"/>
    <cellStyle name="SAPBEXstdItem 6" xfId="964"/>
    <cellStyle name="SAPBEXstdItem 7" xfId="1081"/>
    <cellStyle name="SAPBEXstdItem 8" xfId="1159"/>
    <cellStyle name="SAPBEXstdItemX" xfId="153"/>
    <cellStyle name="SAPBEXstdItemX 2" xfId="490"/>
    <cellStyle name="SAPBEXstdItemX 3" xfId="610"/>
    <cellStyle name="SAPBEXstdItemX 4" xfId="729"/>
    <cellStyle name="SAPBEXstdItemX 5" xfId="847"/>
    <cellStyle name="SAPBEXstdItemX 6" xfId="965"/>
    <cellStyle name="SAPBEXstdItemX 7" xfId="1082"/>
    <cellStyle name="SAPBEXstdItemX 8" xfId="1160"/>
    <cellStyle name="SAPBEXtitle" xfId="154"/>
    <cellStyle name="SAPBEXundefined" xfId="155"/>
    <cellStyle name="SAPBEXundefined 2" xfId="491"/>
    <cellStyle name="SAPBEXundefined 3" xfId="612"/>
    <cellStyle name="SAPBEXundefined 4" xfId="731"/>
    <cellStyle name="SAPBEXundefined 5" xfId="849"/>
    <cellStyle name="SAPBEXundefined 6" xfId="967"/>
    <cellStyle name="SAPBEXundefined 7" xfId="1084"/>
    <cellStyle name="SAPBEXundefined 8" xfId="1161"/>
    <cellStyle name="Sheet Title" xfId="156"/>
    <cellStyle name="Style 1" xfId="157"/>
    <cellStyle name="Title 10" xfId="859"/>
    <cellStyle name="Title 11" xfId="977"/>
    <cellStyle name="Title 2" xfId="41"/>
    <cellStyle name="Title 2 10" xfId="1086"/>
    <cellStyle name="Title 2 11" xfId="1162"/>
    <cellStyle name="Title 2 2" xfId="158"/>
    <cellStyle name="Title 2 3" xfId="317"/>
    <cellStyle name="Title 2 4" xfId="405"/>
    <cellStyle name="Title 2 5" xfId="492"/>
    <cellStyle name="Title 2 6" xfId="614"/>
    <cellStyle name="Title 2 7" xfId="732"/>
    <cellStyle name="Title 2 8" xfId="850"/>
    <cellStyle name="Title 2 9" xfId="969"/>
    <cellStyle name="Title 3" xfId="202"/>
    <cellStyle name="Title 4" xfId="273"/>
    <cellStyle name="Title 5" xfId="361"/>
    <cellStyle name="Title 6" xfId="497"/>
    <cellStyle name="Title 7" xfId="503"/>
    <cellStyle name="Title 8" xfId="622"/>
    <cellStyle name="Title 9" xfId="740"/>
    <cellStyle name="Total 10" xfId="858"/>
    <cellStyle name="Total 11" xfId="976"/>
    <cellStyle name="Total 12" xfId="1255"/>
    <cellStyle name="Total 2" xfId="42"/>
    <cellStyle name="Total 2 10" xfId="1087"/>
    <cellStyle name="Total 2 11" xfId="1163"/>
    <cellStyle name="Total 2 12" xfId="1405"/>
    <cellStyle name="Total 2 2" xfId="159"/>
    <cellStyle name="Total 2 3" xfId="318"/>
    <cellStyle name="Total 2 4" xfId="406"/>
    <cellStyle name="Total 2 5" xfId="493"/>
    <cellStyle name="Total 2 6" xfId="615"/>
    <cellStyle name="Total 2 7" xfId="733"/>
    <cellStyle name="Total 2 8" xfId="851"/>
    <cellStyle name="Total 2 9" xfId="970"/>
    <cellStyle name="Total 3" xfId="203"/>
    <cellStyle name="Total 4" xfId="272"/>
    <cellStyle name="Total 5" xfId="360"/>
    <cellStyle name="Total 6" xfId="498"/>
    <cellStyle name="Total 7" xfId="502"/>
    <cellStyle name="Total 8" xfId="621"/>
    <cellStyle name="Total 9" xfId="739"/>
    <cellStyle name="Warning Text 10" xfId="857"/>
    <cellStyle name="Warning Text 11" xfId="975"/>
    <cellStyle name="Warning Text 2" xfId="43"/>
    <cellStyle name="Warning Text 2 10" xfId="1088"/>
    <cellStyle name="Warning Text 2 11" xfId="1164"/>
    <cellStyle name="Warning Text 2 2" xfId="160"/>
    <cellStyle name="Warning Text 2 3" xfId="319"/>
    <cellStyle name="Warning Text 2 4" xfId="407"/>
    <cellStyle name="Warning Text 2 5" xfId="494"/>
    <cellStyle name="Warning Text 2 6" xfId="616"/>
    <cellStyle name="Warning Text 2 7" xfId="734"/>
    <cellStyle name="Warning Text 2 8" xfId="852"/>
    <cellStyle name="Warning Text 2 9" xfId="971"/>
    <cellStyle name="Warning Text 3" xfId="204"/>
    <cellStyle name="Warning Text 4" xfId="205"/>
    <cellStyle name="Warning Text 5" xfId="271"/>
    <cellStyle name="Warning Text 6" xfId="499"/>
    <cellStyle name="Warning Text 7" xfId="618"/>
    <cellStyle name="Warning Text 8" xfId="736"/>
    <cellStyle name="Warning Text 9" xfId="854"/>
  </cellStyles>
  <dxfs count="3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GB" sz="1800" b="1" i="0" baseline="0">
                <a:effectLst/>
              </a:rPr>
              <a:t> Change in 2017/18 Tariffs - June vs initial forecast for conventional and intermittent power stations </a:t>
            </a:r>
          </a:p>
        </c:rich>
      </c:tx>
      <c:layout>
        <c:manualLayout>
          <c:xMode val="edge"/>
          <c:yMode val="edge"/>
          <c:x val="0.18259322842797659"/>
          <c:y val="6.48069563823606E-2"/>
        </c:manualLayout>
      </c:layout>
      <c:overlay val="0"/>
    </c:title>
    <c:autoTitleDeleted val="0"/>
    <c:plotArea>
      <c:layout>
        <c:manualLayout>
          <c:layoutTarget val="inner"/>
          <c:xMode val="edge"/>
          <c:yMode val="edge"/>
          <c:x val="0.12252176313665651"/>
          <c:y val="0.23464607000460821"/>
          <c:w val="0.81784389631087884"/>
          <c:h val="0.57085712568371705"/>
        </c:manualLayout>
      </c:layout>
      <c:barChart>
        <c:barDir val="col"/>
        <c:grouping val="clustered"/>
        <c:varyColors val="0"/>
        <c:ser>
          <c:idx val="2"/>
          <c:order val="1"/>
          <c:tx>
            <c:strRef>
              <c:f>'T13 &amp; Fig 1'!$C$5:$E$5</c:f>
              <c:strCache>
                <c:ptCount val="1"/>
                <c:pt idx="0">
                  <c:v>Conventional 80%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'T13 &amp; Fig 1'!$E$7:$E$33</c:f>
              <c:numCache>
                <c:formatCode>#,##0.00_ ;\-#,##0.00\ </c:formatCode>
                <c:ptCount val="27"/>
                <c:pt idx="0">
                  <c:v>-1.2272732057618221</c:v>
                </c:pt>
                <c:pt idx="1">
                  <c:v>-0.86747631159748551</c:v>
                </c:pt>
                <c:pt idx="2">
                  <c:v>-0.76549672142986935</c:v>
                </c:pt>
                <c:pt idx="3">
                  <c:v>-4.1581282600399714</c:v>
                </c:pt>
                <c:pt idx="4">
                  <c:v>0.18720671045841897</c:v>
                </c:pt>
                <c:pt idx="5">
                  <c:v>0.75154215090046961</c:v>
                </c:pt>
                <c:pt idx="6">
                  <c:v>1.3065501562229613</c:v>
                </c:pt>
                <c:pt idx="7">
                  <c:v>0.93088717112840058</c:v>
                </c:pt>
                <c:pt idx="8">
                  <c:v>-0.31900109624937301</c:v>
                </c:pt>
                <c:pt idx="9">
                  <c:v>0.67455179678875865</c:v>
                </c:pt>
                <c:pt idx="10">
                  <c:v>-0.34143747271656899</c:v>
                </c:pt>
                <c:pt idx="11">
                  <c:v>-1.1976522395861764</c:v>
                </c:pt>
                <c:pt idx="12">
                  <c:v>-0.48342172931366001</c:v>
                </c:pt>
                <c:pt idx="13">
                  <c:v>-0.93192128931364948</c:v>
                </c:pt>
                <c:pt idx="14">
                  <c:v>-0.97585217618668141</c:v>
                </c:pt>
                <c:pt idx="15">
                  <c:v>-0.96206904149378891</c:v>
                </c:pt>
                <c:pt idx="16">
                  <c:v>-0.8986320646123932</c:v>
                </c:pt>
                <c:pt idx="17">
                  <c:v>-1.1048019782443252</c:v>
                </c:pt>
                <c:pt idx="18">
                  <c:v>-2.0790764251207956</c:v>
                </c:pt>
                <c:pt idx="19">
                  <c:v>-1.2537342013157535</c:v>
                </c:pt>
                <c:pt idx="20">
                  <c:v>-1.275967834805384</c:v>
                </c:pt>
                <c:pt idx="21">
                  <c:v>-1.2628716090730348</c:v>
                </c:pt>
                <c:pt idx="22">
                  <c:v>-1.5899070831295852</c:v>
                </c:pt>
                <c:pt idx="23">
                  <c:v>-1.153325060863867</c:v>
                </c:pt>
                <c:pt idx="24">
                  <c:v>-1.2009946194922572</c:v>
                </c:pt>
                <c:pt idx="25">
                  <c:v>-1.2385761094776591</c:v>
                </c:pt>
                <c:pt idx="26">
                  <c:v>-1.2422359539584544</c:v>
                </c:pt>
              </c:numCache>
            </c:numRef>
          </c:val>
        </c:ser>
        <c:ser>
          <c:idx val="1"/>
          <c:order val="2"/>
          <c:tx>
            <c:strRef>
              <c:f>'T13 &amp; Fig 1'!$F$5:$H$5</c:f>
              <c:strCache>
                <c:ptCount val="1"/>
                <c:pt idx="0">
                  <c:v>Intermittent 40%</c:v>
                </c:pt>
              </c:strCache>
            </c:strRef>
          </c:tx>
          <c:spPr>
            <a:solidFill>
              <a:schemeClr val="accent3">
                <a:lumMod val="75000"/>
              </a:schemeClr>
            </a:solidFill>
          </c:spPr>
          <c:invertIfNegative val="0"/>
          <c:val>
            <c:numRef>
              <c:f>'T13 &amp; Fig 1'!$H$7:$H$33</c:f>
              <c:numCache>
                <c:formatCode>#,##0.00_ ;\-#,##0.00\ </c:formatCode>
                <c:ptCount val="27"/>
                <c:pt idx="0">
                  <c:v>-1.5280695530092032</c:v>
                </c:pt>
                <c:pt idx="1">
                  <c:v>-1.3786819972243087</c:v>
                </c:pt>
                <c:pt idx="2">
                  <c:v>-1.2627545544740535</c:v>
                </c:pt>
                <c:pt idx="3">
                  <c:v>-2.9595458641125525</c:v>
                </c:pt>
                <c:pt idx="4">
                  <c:v>-0.84238047601650123</c:v>
                </c:pt>
                <c:pt idx="5">
                  <c:v>-0.80688562000283781</c:v>
                </c:pt>
                <c:pt idx="6">
                  <c:v>-0.51533585524433079</c:v>
                </c:pt>
                <c:pt idx="7">
                  <c:v>-0.68118963402822885</c:v>
                </c:pt>
                <c:pt idx="8">
                  <c:v>-0.78742982230522784</c:v>
                </c:pt>
                <c:pt idx="9">
                  <c:v>-0.7284588702318171</c:v>
                </c:pt>
                <c:pt idx="10">
                  <c:v>-0.9866249266357574</c:v>
                </c:pt>
                <c:pt idx="11">
                  <c:v>-1.1933672492573724</c:v>
                </c:pt>
                <c:pt idx="12">
                  <c:v>-1.1655786916058894</c:v>
                </c:pt>
                <c:pt idx="13">
                  <c:v>-1.0112287661051438</c:v>
                </c:pt>
                <c:pt idx="14">
                  <c:v>-1.3903906161288098</c:v>
                </c:pt>
                <c:pt idx="15">
                  <c:v>-1.1208932566668066</c:v>
                </c:pt>
                <c:pt idx="16">
                  <c:v>-1.4428316246990236</c:v>
                </c:pt>
                <c:pt idx="17">
                  <c:v>-1.0144257363128477</c:v>
                </c:pt>
                <c:pt idx="18">
                  <c:v>-0.75389846245563863</c:v>
                </c:pt>
                <c:pt idx="19">
                  <c:v>-0.99497279173372632</c:v>
                </c:pt>
                <c:pt idx="20">
                  <c:v>-0.99773783212066736</c:v>
                </c:pt>
                <c:pt idx="21">
                  <c:v>-0.98031572158195779</c:v>
                </c:pt>
                <c:pt idx="22">
                  <c:v>-0.12977748711062098</c:v>
                </c:pt>
                <c:pt idx="23">
                  <c:v>-1.0061531640117813</c:v>
                </c:pt>
                <c:pt idx="24">
                  <c:v>-0.99188915768365904</c:v>
                </c:pt>
                <c:pt idx="25">
                  <c:v>-0.98911544014891684</c:v>
                </c:pt>
                <c:pt idx="26">
                  <c:v>-0.98841147748930736</c:v>
                </c:pt>
              </c:numCache>
            </c:numRef>
          </c:val>
        </c:ser>
        <c:dLbls>
          <c:showLegendKey val="0"/>
          <c:showVal val="0"/>
          <c:showCatName val="0"/>
          <c:showSerName val="0"/>
          <c:showPercent val="0"/>
          <c:showBubbleSize val="0"/>
        </c:dLbls>
        <c:gapWidth val="150"/>
        <c:axId val="156764032"/>
        <c:axId val="156766208"/>
      </c:barChart>
      <c:lineChart>
        <c:grouping val="standard"/>
        <c:varyColors val="0"/>
        <c:ser>
          <c:idx val="0"/>
          <c:order val="0"/>
          <c:tx>
            <c:strRef>
              <c:f>'T13 &amp; Fig 1'!$I$5:$I$6</c:f>
              <c:strCache>
                <c:ptCount val="1"/>
                <c:pt idx="0">
                  <c:v>Change in Residual (£/kW)</c:v>
                </c:pt>
              </c:strCache>
            </c:strRef>
          </c:tx>
          <c:spPr>
            <a:ln>
              <a:solidFill>
                <a:srgbClr val="FF0000"/>
              </a:solidFill>
              <a:prstDash val="sysDash"/>
            </a:ln>
          </c:spPr>
          <c:marker>
            <c:symbol val="none"/>
          </c:marker>
          <c:val>
            <c:numRef>
              <c:f>'T13 &amp; Fig 1'!$I$7:$I$33</c:f>
              <c:numCache>
                <c:formatCode>#,##0.00_ ;\-#,##0.00\ </c:formatCode>
                <c:ptCount val="27"/>
                <c:pt idx="0">
                  <c:v>-1.1704229598939748</c:v>
                </c:pt>
                <c:pt idx="1">
                  <c:v>-1.1704229598939748</c:v>
                </c:pt>
                <c:pt idx="2">
                  <c:v>-1.1704229598939748</c:v>
                </c:pt>
                <c:pt idx="3">
                  <c:v>-1.1704229598939748</c:v>
                </c:pt>
                <c:pt idx="4">
                  <c:v>-1.1704229598939748</c:v>
                </c:pt>
                <c:pt idx="5">
                  <c:v>-1.1704229598939748</c:v>
                </c:pt>
                <c:pt idx="6">
                  <c:v>-1.1704229598939748</c:v>
                </c:pt>
                <c:pt idx="7">
                  <c:v>-1.1704229598939748</c:v>
                </c:pt>
                <c:pt idx="8">
                  <c:v>-1.1704229598939748</c:v>
                </c:pt>
                <c:pt idx="9">
                  <c:v>-1.1704229598939748</c:v>
                </c:pt>
                <c:pt idx="10">
                  <c:v>-1.1704229598939748</c:v>
                </c:pt>
                <c:pt idx="11">
                  <c:v>-1.1704229598939748</c:v>
                </c:pt>
                <c:pt idx="12">
                  <c:v>-1.1704229598939748</c:v>
                </c:pt>
                <c:pt idx="13">
                  <c:v>-1.1704229598939748</c:v>
                </c:pt>
                <c:pt idx="14">
                  <c:v>-1.1704229598939748</c:v>
                </c:pt>
                <c:pt idx="15">
                  <c:v>-1.1704229598939748</c:v>
                </c:pt>
                <c:pt idx="16">
                  <c:v>-1.1704229598939748</c:v>
                </c:pt>
                <c:pt idx="17">
                  <c:v>-1.1704229598939748</c:v>
                </c:pt>
                <c:pt idx="18">
                  <c:v>-1.1704229598939748</c:v>
                </c:pt>
                <c:pt idx="19">
                  <c:v>-1.1704229598939748</c:v>
                </c:pt>
                <c:pt idx="20">
                  <c:v>-1.1704229598939748</c:v>
                </c:pt>
                <c:pt idx="21">
                  <c:v>-1.1704229598939748</c:v>
                </c:pt>
                <c:pt idx="22">
                  <c:v>-1.1704229598939748</c:v>
                </c:pt>
                <c:pt idx="23">
                  <c:v>-1.1704229598939748</c:v>
                </c:pt>
                <c:pt idx="24">
                  <c:v>-1.1704229598939748</c:v>
                </c:pt>
                <c:pt idx="25">
                  <c:v>-1.1704229598939748</c:v>
                </c:pt>
                <c:pt idx="26">
                  <c:v>-1.1704229598939748</c:v>
                </c:pt>
              </c:numCache>
            </c:numRef>
          </c:val>
          <c:smooth val="0"/>
        </c:ser>
        <c:dLbls>
          <c:showLegendKey val="0"/>
          <c:showVal val="0"/>
          <c:showCatName val="0"/>
          <c:showSerName val="0"/>
          <c:showPercent val="0"/>
          <c:showBubbleSize val="0"/>
        </c:dLbls>
        <c:marker val="1"/>
        <c:smooth val="0"/>
        <c:axId val="156764032"/>
        <c:axId val="156766208"/>
      </c:lineChart>
      <c:catAx>
        <c:axId val="156764032"/>
        <c:scaling>
          <c:orientation val="minMax"/>
        </c:scaling>
        <c:delete val="0"/>
        <c:axPos val="b"/>
        <c:title>
          <c:tx>
            <c:rich>
              <a:bodyPr/>
              <a:lstStyle/>
              <a:p>
                <a:pPr>
                  <a:defRPr sz="1200"/>
                </a:pPr>
                <a:r>
                  <a:rPr lang="en-US" sz="1200"/>
                  <a:t>Generation Zone</a:t>
                </a:r>
              </a:p>
            </c:rich>
          </c:tx>
          <c:layout/>
          <c:overlay val="0"/>
        </c:title>
        <c:numFmt formatCode="General" sourceLinked="1"/>
        <c:majorTickMark val="out"/>
        <c:minorTickMark val="none"/>
        <c:tickLblPos val="low"/>
        <c:crossAx val="156766208"/>
        <c:crosses val="autoZero"/>
        <c:auto val="1"/>
        <c:lblAlgn val="ctr"/>
        <c:lblOffset val="100"/>
        <c:noMultiLvlLbl val="0"/>
      </c:catAx>
      <c:valAx>
        <c:axId val="156766208"/>
        <c:scaling>
          <c:orientation val="minMax"/>
        </c:scaling>
        <c:delete val="0"/>
        <c:axPos val="l"/>
        <c:majorGridlines/>
        <c:title>
          <c:tx>
            <c:rich>
              <a:bodyPr rot="-5400000" vert="horz"/>
              <a:lstStyle/>
              <a:p>
                <a:pPr>
                  <a:defRPr sz="1200"/>
                </a:pPr>
                <a:r>
                  <a:rPr lang="en-US" sz="1200"/>
                  <a:t>Change </a:t>
                </a:r>
                <a:r>
                  <a:rPr lang="en-US" sz="1200" baseline="0"/>
                  <a:t> in Generation Tariff £</a:t>
                </a:r>
                <a:r>
                  <a:rPr lang="en-US" sz="1200"/>
                  <a:t>/kW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156764032"/>
        <c:crosses val="autoZero"/>
        <c:crossBetween val="between"/>
      </c:valAx>
    </c:plotArea>
    <c:legend>
      <c:legendPos val="b"/>
      <c:layout>
        <c:manualLayout>
          <c:xMode val="edge"/>
          <c:yMode val="edge"/>
          <c:x val="0.18323469283570279"/>
          <c:y val="0.89800785398008454"/>
          <c:w val="0.63353061432859437"/>
          <c:h val="4.601250225401214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 Tariff Change in HH Demand Tariffs</a:t>
            </a:r>
          </a:p>
          <a:p>
            <a:pPr>
              <a:defRPr sz="1600"/>
            </a:pPr>
            <a:r>
              <a:rPr lang="en-US" sz="1600"/>
              <a:t>Initial vs June Forecast</a:t>
            </a:r>
          </a:p>
        </c:rich>
      </c:tx>
      <c:layout/>
      <c:overlay val="0"/>
    </c:title>
    <c:autoTitleDeleted val="0"/>
    <c:plotArea>
      <c:layout>
        <c:manualLayout>
          <c:layoutTarget val="inner"/>
          <c:xMode val="edge"/>
          <c:yMode val="edge"/>
          <c:x val="0.10975240594925635"/>
          <c:y val="0.20316720704029642"/>
          <c:w val="0.81457923794008502"/>
          <c:h val="0.52606824146981623"/>
        </c:manualLayout>
      </c:layout>
      <c:barChart>
        <c:barDir val="col"/>
        <c:grouping val="clustered"/>
        <c:varyColors val="0"/>
        <c:ser>
          <c:idx val="2"/>
          <c:order val="0"/>
          <c:tx>
            <c:strRef>
              <c:f>'T15 &amp; Fig 2'!$E$3</c:f>
              <c:strCache>
                <c:ptCount val="1"/>
                <c:pt idx="0">
                  <c:v>Change (£/kW)</c:v>
                </c:pt>
              </c:strCache>
            </c:strRef>
          </c:tx>
          <c:spPr>
            <a:solidFill>
              <a:schemeClr val="tx2">
                <a:lumMod val="60000"/>
                <a:lumOff val="40000"/>
              </a:schemeClr>
            </a:solidFill>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2'!$E$4:$E$17</c:f>
              <c:numCache>
                <c:formatCode>0.00</c:formatCode>
                <c:ptCount val="14"/>
                <c:pt idx="0">
                  <c:v>1.2213104401629593</c:v>
                </c:pt>
                <c:pt idx="1">
                  <c:v>0.43387405275440116</c:v>
                </c:pt>
                <c:pt idx="2">
                  <c:v>1.240487623521453</c:v>
                </c:pt>
                <c:pt idx="3">
                  <c:v>1.8790329809187867</c:v>
                </c:pt>
                <c:pt idx="4">
                  <c:v>1.2047937254057715</c:v>
                </c:pt>
                <c:pt idx="5">
                  <c:v>1.7004610267720111</c:v>
                </c:pt>
                <c:pt idx="6">
                  <c:v>1.5684541713122684</c:v>
                </c:pt>
                <c:pt idx="7">
                  <c:v>1.7771613000335904</c:v>
                </c:pt>
                <c:pt idx="8">
                  <c:v>1.4796612474639375</c:v>
                </c:pt>
                <c:pt idx="9">
                  <c:v>1.7285944286294779</c:v>
                </c:pt>
                <c:pt idx="10">
                  <c:v>1.6449569575664285</c:v>
                </c:pt>
                <c:pt idx="11">
                  <c:v>1.5821901913380572</c:v>
                </c:pt>
                <c:pt idx="12">
                  <c:v>1.6220680429661414</c:v>
                </c:pt>
                <c:pt idx="13">
                  <c:v>1.6177797553495026</c:v>
                </c:pt>
              </c:numCache>
            </c:numRef>
          </c:val>
        </c:ser>
        <c:dLbls>
          <c:showLegendKey val="0"/>
          <c:showVal val="0"/>
          <c:showCatName val="0"/>
          <c:showSerName val="0"/>
          <c:showPercent val="0"/>
          <c:showBubbleSize val="0"/>
        </c:dLbls>
        <c:gapWidth val="150"/>
        <c:axId val="156853760"/>
        <c:axId val="156855680"/>
      </c:barChart>
      <c:lineChart>
        <c:grouping val="standard"/>
        <c:varyColors val="0"/>
        <c:ser>
          <c:idx val="3"/>
          <c:order val="1"/>
          <c:tx>
            <c:strRef>
              <c:f>'T15 &amp; Fig 2'!$F$3</c:f>
              <c:strCache>
                <c:ptCount val="1"/>
                <c:pt idx="0">
                  <c:v>Change in Residual (£/kW)</c:v>
                </c:pt>
              </c:strCache>
            </c:strRef>
          </c:tx>
          <c:spPr>
            <a:ln>
              <a:solidFill>
                <a:srgbClr val="FF0000"/>
              </a:solidFill>
              <a:prstDash val="dash"/>
            </a:ln>
          </c:spPr>
          <c:marker>
            <c:symbol val="none"/>
          </c:marker>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2'!$F$4:$F$17</c:f>
              <c:numCache>
                <c:formatCode>0.00</c:formatCode>
                <c:ptCount val="14"/>
                <c:pt idx="0">
                  <c:v>1.6129287217964006</c:v>
                </c:pt>
                <c:pt idx="1">
                  <c:v>1.6129287217964006</c:v>
                </c:pt>
                <c:pt idx="2">
                  <c:v>1.6129287217964006</c:v>
                </c:pt>
                <c:pt idx="3">
                  <c:v>1.6129287217964006</c:v>
                </c:pt>
                <c:pt idx="4">
                  <c:v>1.6129287217964006</c:v>
                </c:pt>
                <c:pt idx="5">
                  <c:v>1.6129287217964006</c:v>
                </c:pt>
                <c:pt idx="6">
                  <c:v>1.6129287217964006</c:v>
                </c:pt>
                <c:pt idx="7">
                  <c:v>1.6129287217964006</c:v>
                </c:pt>
                <c:pt idx="8">
                  <c:v>1.6129287217964006</c:v>
                </c:pt>
                <c:pt idx="9">
                  <c:v>1.6129287217964006</c:v>
                </c:pt>
                <c:pt idx="10">
                  <c:v>1.6129287217964006</c:v>
                </c:pt>
                <c:pt idx="11">
                  <c:v>1.6129287217964006</c:v>
                </c:pt>
                <c:pt idx="12">
                  <c:v>1.6129287217964006</c:v>
                </c:pt>
                <c:pt idx="13">
                  <c:v>1.6129287217964006</c:v>
                </c:pt>
              </c:numCache>
            </c:numRef>
          </c:val>
          <c:smooth val="0"/>
        </c:ser>
        <c:dLbls>
          <c:showLegendKey val="0"/>
          <c:showVal val="0"/>
          <c:showCatName val="0"/>
          <c:showSerName val="0"/>
          <c:showPercent val="0"/>
          <c:showBubbleSize val="0"/>
        </c:dLbls>
        <c:marker val="1"/>
        <c:smooth val="0"/>
        <c:axId val="156853760"/>
        <c:axId val="156855680"/>
      </c:lineChart>
      <c:catAx>
        <c:axId val="156853760"/>
        <c:scaling>
          <c:orientation val="minMax"/>
        </c:scaling>
        <c:delete val="0"/>
        <c:axPos val="b"/>
        <c:title>
          <c:tx>
            <c:rich>
              <a:bodyPr/>
              <a:lstStyle/>
              <a:p>
                <a:pPr>
                  <a:defRPr sz="1200"/>
                </a:pPr>
                <a:r>
                  <a:rPr lang="en-US" sz="1200"/>
                  <a:t>Demand Zone</a:t>
                </a:r>
              </a:p>
            </c:rich>
          </c:tx>
          <c:layout/>
          <c:overlay val="0"/>
        </c:title>
        <c:numFmt formatCode="0_)" sourceLinked="1"/>
        <c:majorTickMark val="out"/>
        <c:minorTickMark val="none"/>
        <c:tickLblPos val="low"/>
        <c:crossAx val="156855680"/>
        <c:crosses val="autoZero"/>
        <c:auto val="1"/>
        <c:lblAlgn val="ctr"/>
        <c:lblOffset val="100"/>
        <c:noMultiLvlLbl val="0"/>
      </c:catAx>
      <c:valAx>
        <c:axId val="156855680"/>
        <c:scaling>
          <c:orientation val="minMax"/>
          <c:max val="3.5"/>
        </c:scaling>
        <c:delete val="0"/>
        <c:axPos val="l"/>
        <c:majorGridlines/>
        <c:title>
          <c:tx>
            <c:rich>
              <a:bodyPr rot="-5400000" vert="horz"/>
              <a:lstStyle/>
              <a:p>
                <a:pPr>
                  <a:defRPr sz="1200"/>
                </a:pPr>
                <a:r>
                  <a:rPr lang="en-US" sz="1200"/>
                  <a:t>Tariff (£/kW)</a:t>
                </a:r>
              </a:p>
            </c:rich>
          </c:tx>
          <c:layout/>
          <c:overlay val="0"/>
        </c:title>
        <c:numFmt formatCode="0.0" sourceLinked="0"/>
        <c:majorTickMark val="out"/>
        <c:minorTickMark val="none"/>
        <c:tickLblPos val="nextTo"/>
        <c:crossAx val="156853760"/>
        <c:crosses val="autoZero"/>
        <c:crossBetween val="between"/>
      </c:valAx>
      <c:spPr>
        <a:noFill/>
      </c:spPr>
    </c:plotArea>
    <c:legend>
      <c:legendPos val="b"/>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HH Demand Tariffs - June and</a:t>
            </a:r>
            <a:r>
              <a:rPr lang="en-US" sz="1600" baseline="0"/>
              <a:t> initial</a:t>
            </a:r>
            <a:r>
              <a:rPr lang="en-US" sz="1600"/>
              <a:t> Forecast</a:t>
            </a:r>
          </a:p>
        </c:rich>
      </c:tx>
      <c:layout/>
      <c:overlay val="0"/>
    </c:title>
    <c:autoTitleDeleted val="0"/>
    <c:plotArea>
      <c:layout>
        <c:manualLayout>
          <c:layoutTarget val="inner"/>
          <c:xMode val="edge"/>
          <c:yMode val="edge"/>
          <c:x val="0.15402333497375328"/>
          <c:y val="0.20707722385141741"/>
          <c:w val="0.77030839895013137"/>
          <c:h val="0.52215823461949951"/>
        </c:manualLayout>
      </c:layout>
      <c:barChart>
        <c:barDir val="col"/>
        <c:grouping val="clustered"/>
        <c:varyColors val="0"/>
        <c:ser>
          <c:idx val="2"/>
          <c:order val="0"/>
          <c:tx>
            <c:strRef>
              <c:f>'T15 &amp; Fig 2'!$C$3</c:f>
              <c:strCache>
                <c:ptCount val="1"/>
                <c:pt idx="0">
                  <c:v>2017/18
 Initial
 (£/kW)</c:v>
                </c:pt>
              </c:strCache>
            </c:strRef>
          </c:tx>
          <c:spPr>
            <a:solidFill>
              <a:schemeClr val="tx2">
                <a:lumMod val="60000"/>
                <a:lumOff val="40000"/>
              </a:schemeClr>
            </a:solidFill>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2'!$C$4:$C$17</c:f>
              <c:numCache>
                <c:formatCode>0.00</c:formatCode>
                <c:ptCount val="14"/>
                <c:pt idx="0">
                  <c:v>29.732283042744395</c:v>
                </c:pt>
                <c:pt idx="1">
                  <c:v>30.445840984074543</c:v>
                </c:pt>
                <c:pt idx="2">
                  <c:v>38.161188547144128</c:v>
                </c:pt>
                <c:pt idx="3">
                  <c:v>43.592571905836728</c:v>
                </c:pt>
                <c:pt idx="4">
                  <c:v>44.125537501520959</c:v>
                </c:pt>
                <c:pt idx="5">
                  <c:v>45.49839324410263</c:v>
                </c:pt>
                <c:pt idx="6">
                  <c:v>47.006707995116813</c:v>
                </c:pt>
                <c:pt idx="7">
                  <c:v>48.259354721225741</c:v>
                </c:pt>
                <c:pt idx="8">
                  <c:v>49.023110184099416</c:v>
                </c:pt>
                <c:pt idx="9">
                  <c:v>45.437360023526118</c:v>
                </c:pt>
                <c:pt idx="10">
                  <c:v>51.8299125376737</c:v>
                </c:pt>
                <c:pt idx="11">
                  <c:v>54.371266954713413</c:v>
                </c:pt>
                <c:pt idx="12">
                  <c:v>52.832371449332278</c:v>
                </c:pt>
                <c:pt idx="13" formatCode="0.00_)">
                  <c:v>51.428793397632546</c:v>
                </c:pt>
              </c:numCache>
            </c:numRef>
          </c:val>
        </c:ser>
        <c:ser>
          <c:idx val="3"/>
          <c:order val="1"/>
          <c:tx>
            <c:strRef>
              <c:f>'T15 &amp; Fig 2'!$D$3</c:f>
              <c:strCache>
                <c:ptCount val="1"/>
                <c:pt idx="0">
                  <c:v>2017/18
June
(£/kW)</c:v>
                </c:pt>
              </c:strCache>
            </c:strRef>
          </c:tx>
          <c:spPr>
            <a:solidFill>
              <a:srgbClr val="00B050"/>
            </a:solidFill>
            <a:ln>
              <a:noFill/>
              <a:prstDash val="dash"/>
            </a:ln>
          </c:spPr>
          <c:invertIfNegative val="0"/>
          <c:cat>
            <c:numRef>
              <c:f>'T15 &amp; Fig 2'!$A$4:$A$17</c:f>
              <c:numCache>
                <c:formatCode>0_)</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'T15 &amp; Fig 2'!$D$4:$D$17</c:f>
              <c:numCache>
                <c:formatCode>0.00_)</c:formatCode>
                <c:ptCount val="14"/>
                <c:pt idx="0">
                  <c:v>30.953593482907355</c:v>
                </c:pt>
                <c:pt idx="1">
                  <c:v>30.879715036828944</c:v>
                </c:pt>
                <c:pt idx="2">
                  <c:v>39.401676170665581</c:v>
                </c:pt>
                <c:pt idx="3">
                  <c:v>45.471604886755514</c:v>
                </c:pt>
                <c:pt idx="4">
                  <c:v>45.330331226926731</c:v>
                </c:pt>
                <c:pt idx="5">
                  <c:v>47.198854270874641</c:v>
                </c:pt>
                <c:pt idx="6">
                  <c:v>48.575162166429081</c:v>
                </c:pt>
                <c:pt idx="7">
                  <c:v>50.036516021259331</c:v>
                </c:pt>
                <c:pt idx="8">
                  <c:v>50.502771431563353</c:v>
                </c:pt>
                <c:pt idx="9">
                  <c:v>47.165954452155596</c:v>
                </c:pt>
                <c:pt idx="10">
                  <c:v>53.474869495240128</c:v>
                </c:pt>
                <c:pt idx="11">
                  <c:v>55.95345714605147</c:v>
                </c:pt>
                <c:pt idx="12">
                  <c:v>54.45443949229842</c:v>
                </c:pt>
                <c:pt idx="13">
                  <c:v>53.046573152982049</c:v>
                </c:pt>
              </c:numCache>
            </c:numRef>
          </c:val>
        </c:ser>
        <c:dLbls>
          <c:showLegendKey val="0"/>
          <c:showVal val="0"/>
          <c:showCatName val="0"/>
          <c:showSerName val="0"/>
          <c:showPercent val="0"/>
          <c:showBubbleSize val="0"/>
        </c:dLbls>
        <c:gapWidth val="150"/>
        <c:axId val="156885760"/>
        <c:axId val="156887680"/>
      </c:barChart>
      <c:catAx>
        <c:axId val="156885760"/>
        <c:scaling>
          <c:orientation val="minMax"/>
        </c:scaling>
        <c:delete val="0"/>
        <c:axPos val="b"/>
        <c:title>
          <c:tx>
            <c:rich>
              <a:bodyPr/>
              <a:lstStyle/>
              <a:p>
                <a:pPr>
                  <a:defRPr sz="1200"/>
                </a:pPr>
                <a:r>
                  <a:rPr lang="en-US" sz="1200"/>
                  <a:t>Demand Zone</a:t>
                </a:r>
              </a:p>
            </c:rich>
          </c:tx>
          <c:layout/>
          <c:overlay val="0"/>
        </c:title>
        <c:numFmt formatCode="0_)" sourceLinked="1"/>
        <c:majorTickMark val="out"/>
        <c:minorTickMark val="none"/>
        <c:tickLblPos val="low"/>
        <c:crossAx val="156887680"/>
        <c:crosses val="autoZero"/>
        <c:auto val="1"/>
        <c:lblAlgn val="ctr"/>
        <c:lblOffset val="100"/>
        <c:noMultiLvlLbl val="0"/>
      </c:catAx>
      <c:valAx>
        <c:axId val="156887680"/>
        <c:scaling>
          <c:orientation val="minMax"/>
        </c:scaling>
        <c:delete val="0"/>
        <c:axPos val="l"/>
        <c:majorGridlines/>
        <c:title>
          <c:tx>
            <c:rich>
              <a:bodyPr rot="-5400000" vert="horz"/>
              <a:lstStyle/>
              <a:p>
                <a:pPr>
                  <a:defRPr sz="1200"/>
                </a:pPr>
                <a:r>
                  <a:rPr lang="en-US" sz="1200"/>
                  <a:t>Tariff (£/kW)</a:t>
                </a:r>
              </a:p>
            </c:rich>
          </c:tx>
          <c:layout/>
          <c:overlay val="0"/>
        </c:title>
        <c:numFmt formatCode="0.0" sourceLinked="0"/>
        <c:majorTickMark val="out"/>
        <c:minorTickMark val="none"/>
        <c:tickLblPos val="nextTo"/>
        <c:crossAx val="156885760"/>
        <c:crosses val="autoZero"/>
        <c:crossBetween val="between"/>
      </c:valAx>
      <c:spPr>
        <a:noFill/>
      </c:spPr>
    </c:plotArea>
    <c:legend>
      <c:legendPos val="b"/>
      <c:layout>
        <c:manualLayout>
          <c:xMode val="edge"/>
          <c:yMode val="edge"/>
          <c:x val="9.0319266732283465E-2"/>
          <c:y val="0.8469457593460642"/>
          <c:w val="0.87665292814960627"/>
          <c:h val="0.1491441722277384"/>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Change in NHH Demand Tariffs</a:t>
            </a:r>
          </a:p>
          <a:p>
            <a:pPr>
              <a:defRPr/>
            </a:pPr>
            <a:r>
              <a:rPr lang="en-US" sz="1600"/>
              <a:t>Initial vs June Forecast</a:t>
            </a:r>
          </a:p>
        </c:rich>
      </c:tx>
      <c:layout/>
      <c:overlay val="0"/>
    </c:title>
    <c:autoTitleDeleted val="0"/>
    <c:plotArea>
      <c:layout>
        <c:manualLayout>
          <c:layoutTarget val="inner"/>
          <c:xMode val="edge"/>
          <c:yMode val="edge"/>
          <c:x val="0.11408566970878144"/>
          <c:y val="0.21911948850632665"/>
          <c:w val="0.82359470473745455"/>
          <c:h val="0.6078991002398425"/>
        </c:manualLayout>
      </c:layout>
      <c:barChart>
        <c:barDir val="col"/>
        <c:grouping val="clustered"/>
        <c:varyColors val="0"/>
        <c:ser>
          <c:idx val="1"/>
          <c:order val="0"/>
          <c:tx>
            <c:strRef>
              <c:f>'T16 &amp; Fig 3'!$E$3</c:f>
              <c:strCache>
                <c:ptCount val="1"/>
                <c:pt idx="0">
                  <c:v>Change (p/kWh)</c:v>
                </c:pt>
              </c:strCache>
            </c:strRef>
          </c:tx>
          <c:spPr>
            <a:solidFill>
              <a:schemeClr val="accent1"/>
            </a:solidFill>
          </c:spPr>
          <c:invertIfNegative val="0"/>
          <c:val>
            <c:numRef>
              <c:f>'T16 &amp; Fig 3'!$E$4:$E$17</c:f>
              <c:numCache>
                <c:formatCode>0.00</c:formatCode>
                <c:ptCount val="14"/>
                <c:pt idx="0">
                  <c:v>0.92495423077239103</c:v>
                </c:pt>
                <c:pt idx="1">
                  <c:v>7.3511904126111638E-2</c:v>
                </c:pt>
                <c:pt idx="2">
                  <c:v>-0.42728265875618288</c:v>
                </c:pt>
                <c:pt idx="3">
                  <c:v>0.34857453746699907</c:v>
                </c:pt>
                <c:pt idx="4">
                  <c:v>-0.87786617120188293</c:v>
                </c:pt>
                <c:pt idx="5">
                  <c:v>2.3177573323340361E-2</c:v>
                </c:pt>
                <c:pt idx="6">
                  <c:v>-8.5049491527334098E-2</c:v>
                </c:pt>
                <c:pt idx="7">
                  <c:v>-0.13900237588577991</c:v>
                </c:pt>
                <c:pt idx="8">
                  <c:v>0.31988669586152962</c:v>
                </c:pt>
                <c:pt idx="9">
                  <c:v>-0.76300752351225931</c:v>
                </c:pt>
                <c:pt idx="10">
                  <c:v>-8.3133763147752227E-2</c:v>
                </c:pt>
                <c:pt idx="11">
                  <c:v>0.40052662995124599</c:v>
                </c:pt>
                <c:pt idx="12">
                  <c:v>0.17359257122925964</c:v>
                </c:pt>
                <c:pt idx="13">
                  <c:v>-0.34624442579299775</c:v>
                </c:pt>
              </c:numCache>
            </c:numRef>
          </c:val>
        </c:ser>
        <c:dLbls>
          <c:showLegendKey val="0"/>
          <c:showVal val="0"/>
          <c:showCatName val="0"/>
          <c:showSerName val="0"/>
          <c:showPercent val="0"/>
          <c:showBubbleSize val="0"/>
        </c:dLbls>
        <c:gapWidth val="150"/>
        <c:axId val="158163328"/>
        <c:axId val="158165248"/>
      </c:barChart>
      <c:catAx>
        <c:axId val="158163328"/>
        <c:scaling>
          <c:orientation val="minMax"/>
        </c:scaling>
        <c:delete val="0"/>
        <c:axPos val="b"/>
        <c:title>
          <c:tx>
            <c:rich>
              <a:bodyPr/>
              <a:lstStyle/>
              <a:p>
                <a:pPr>
                  <a:defRPr sz="1200"/>
                </a:pPr>
                <a:r>
                  <a:rPr lang="en-US" sz="1200"/>
                  <a:t>Demand Zone</a:t>
                </a:r>
              </a:p>
            </c:rich>
          </c:tx>
          <c:layout/>
          <c:overlay val="0"/>
        </c:title>
        <c:numFmt formatCode="0_)" sourceLinked="1"/>
        <c:majorTickMark val="out"/>
        <c:minorTickMark val="none"/>
        <c:tickLblPos val="low"/>
        <c:crossAx val="158165248"/>
        <c:crosses val="autoZero"/>
        <c:auto val="1"/>
        <c:lblAlgn val="ctr"/>
        <c:lblOffset val="100"/>
        <c:noMultiLvlLbl val="0"/>
      </c:catAx>
      <c:valAx>
        <c:axId val="158165248"/>
        <c:scaling>
          <c:orientation val="minMax"/>
          <c:max val="1.6"/>
          <c:min val="-1.6"/>
        </c:scaling>
        <c:delete val="0"/>
        <c:axPos val="l"/>
        <c:majorGridlines/>
        <c:title>
          <c:tx>
            <c:rich>
              <a:bodyPr rot="-5400000" vert="horz"/>
              <a:lstStyle/>
              <a:p>
                <a:pPr>
                  <a:defRPr sz="1200"/>
                </a:pPr>
                <a:r>
                  <a:rPr lang="en-US" sz="1200"/>
                  <a:t>Tariff (p/kWh)</a:t>
                </a:r>
              </a:p>
            </c:rich>
          </c:tx>
          <c:layout/>
          <c:overlay val="0"/>
        </c:title>
        <c:numFmt formatCode="0.0" sourceLinked="0"/>
        <c:majorTickMark val="out"/>
        <c:minorTickMark val="none"/>
        <c:tickLblPos val="nextTo"/>
        <c:crossAx val="15816332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NHH Demand Tariffs - June and Initial Forecast</a:t>
            </a:r>
          </a:p>
        </c:rich>
      </c:tx>
      <c:layout/>
      <c:overlay val="0"/>
    </c:title>
    <c:autoTitleDeleted val="0"/>
    <c:plotArea>
      <c:layout>
        <c:manualLayout>
          <c:layoutTarget val="inner"/>
          <c:xMode val="edge"/>
          <c:yMode val="edge"/>
          <c:x val="0.11408566970878144"/>
          <c:y val="0.21911948850632665"/>
          <c:w val="0.82359470473745455"/>
          <c:h val="0.5472929443388036"/>
        </c:manualLayout>
      </c:layout>
      <c:barChart>
        <c:barDir val="col"/>
        <c:grouping val="clustered"/>
        <c:varyColors val="0"/>
        <c:ser>
          <c:idx val="1"/>
          <c:order val="0"/>
          <c:tx>
            <c:strRef>
              <c:f>'T16 &amp; Fig 3'!$C$3</c:f>
              <c:strCache>
                <c:ptCount val="1"/>
                <c:pt idx="0">
                  <c:v>2017/18
 Initial
 (p/kWh)</c:v>
                </c:pt>
              </c:strCache>
            </c:strRef>
          </c:tx>
          <c:spPr>
            <a:solidFill>
              <a:schemeClr val="accent1"/>
            </a:solidFill>
          </c:spPr>
          <c:invertIfNegative val="0"/>
          <c:val>
            <c:numRef>
              <c:f>'T16 &amp; Fig 3'!$C$4:$C$17</c:f>
              <c:numCache>
                <c:formatCode>0.00</c:formatCode>
                <c:ptCount val="14"/>
                <c:pt idx="0">
                  <c:v>4.3268774818189106</c:v>
                </c:pt>
                <c:pt idx="1">
                  <c:v>4.8655300411852602</c:v>
                </c:pt>
                <c:pt idx="2">
                  <c:v>6.2210152239424987</c:v>
                </c:pt>
                <c:pt idx="3">
                  <c:v>5.8531042562528066</c:v>
                </c:pt>
                <c:pt idx="4">
                  <c:v>6.9624477947950192</c:v>
                </c:pt>
                <c:pt idx="5">
                  <c:v>7.087821133282544</c:v>
                </c:pt>
                <c:pt idx="6">
                  <c:v>6.8117232238799881</c:v>
                </c:pt>
                <c:pt idx="7">
                  <c:v>6.8055263430182285</c:v>
                </c:pt>
                <c:pt idx="8">
                  <c:v>6.7855995276422512</c:v>
                </c:pt>
                <c:pt idx="9">
                  <c:v>6.9895892959040662</c:v>
                </c:pt>
                <c:pt idx="10">
                  <c:v>7.070112443802727</c:v>
                </c:pt>
                <c:pt idx="11">
                  <c:v>6.7791260364879209</c:v>
                </c:pt>
                <c:pt idx="12">
                  <c:v>6.8664467972647554</c:v>
                </c:pt>
                <c:pt idx="13">
                  <c:v>7.4053071412025275</c:v>
                </c:pt>
              </c:numCache>
            </c:numRef>
          </c:val>
        </c:ser>
        <c:ser>
          <c:idx val="0"/>
          <c:order val="1"/>
          <c:tx>
            <c:strRef>
              <c:f>'T16 &amp; Fig 3'!$D$3</c:f>
              <c:strCache>
                <c:ptCount val="1"/>
                <c:pt idx="0">
                  <c:v>2017/18
June
(p/kWh)</c:v>
                </c:pt>
              </c:strCache>
            </c:strRef>
          </c:tx>
          <c:spPr>
            <a:solidFill>
              <a:srgbClr val="00B050"/>
            </a:solidFill>
          </c:spPr>
          <c:invertIfNegative val="0"/>
          <c:val>
            <c:numRef>
              <c:f>'T16 &amp; Fig 3'!$D$4:$D$17</c:f>
              <c:numCache>
                <c:formatCode>0.00</c:formatCode>
                <c:ptCount val="14"/>
                <c:pt idx="0">
                  <c:v>5.2518317125913017</c:v>
                </c:pt>
                <c:pt idx="1">
                  <c:v>4.9390419453113719</c:v>
                </c:pt>
                <c:pt idx="2">
                  <c:v>5.7937325651863159</c:v>
                </c:pt>
                <c:pt idx="3">
                  <c:v>6.2016787937198057</c:v>
                </c:pt>
                <c:pt idx="4">
                  <c:v>6.0845816235931363</c:v>
                </c:pt>
                <c:pt idx="5">
                  <c:v>7.1109987066058844</c:v>
                </c:pt>
                <c:pt idx="6">
                  <c:v>6.726673732352654</c:v>
                </c:pt>
                <c:pt idx="7">
                  <c:v>6.6665239671324485</c:v>
                </c:pt>
                <c:pt idx="8">
                  <c:v>7.1054862235037808</c:v>
                </c:pt>
                <c:pt idx="9">
                  <c:v>6.2265817723918069</c:v>
                </c:pt>
                <c:pt idx="10">
                  <c:v>6.9869786806549747</c:v>
                </c:pt>
                <c:pt idx="11">
                  <c:v>7.1796526664391669</c:v>
                </c:pt>
                <c:pt idx="12">
                  <c:v>7.040039368494015</c:v>
                </c:pt>
                <c:pt idx="13">
                  <c:v>7.0590627154095298</c:v>
                </c:pt>
              </c:numCache>
            </c:numRef>
          </c:val>
        </c:ser>
        <c:dLbls>
          <c:showLegendKey val="0"/>
          <c:showVal val="0"/>
          <c:showCatName val="0"/>
          <c:showSerName val="0"/>
          <c:showPercent val="0"/>
          <c:showBubbleSize val="0"/>
        </c:dLbls>
        <c:gapWidth val="150"/>
        <c:axId val="158178304"/>
        <c:axId val="158200960"/>
      </c:barChart>
      <c:catAx>
        <c:axId val="158178304"/>
        <c:scaling>
          <c:orientation val="minMax"/>
        </c:scaling>
        <c:delete val="0"/>
        <c:axPos val="b"/>
        <c:title>
          <c:tx>
            <c:rich>
              <a:bodyPr/>
              <a:lstStyle/>
              <a:p>
                <a:pPr>
                  <a:defRPr sz="1200"/>
                </a:pPr>
                <a:r>
                  <a:rPr lang="en-US" sz="1200"/>
                  <a:t>Demand Zone</a:t>
                </a:r>
              </a:p>
            </c:rich>
          </c:tx>
          <c:layout/>
          <c:overlay val="0"/>
        </c:title>
        <c:numFmt formatCode="0_)" sourceLinked="1"/>
        <c:majorTickMark val="out"/>
        <c:minorTickMark val="none"/>
        <c:tickLblPos val="low"/>
        <c:crossAx val="158200960"/>
        <c:crosses val="autoZero"/>
        <c:auto val="1"/>
        <c:lblAlgn val="ctr"/>
        <c:lblOffset val="100"/>
        <c:noMultiLvlLbl val="0"/>
      </c:catAx>
      <c:valAx>
        <c:axId val="158200960"/>
        <c:scaling>
          <c:orientation val="minMax"/>
        </c:scaling>
        <c:delete val="0"/>
        <c:axPos val="l"/>
        <c:majorGridlines/>
        <c:title>
          <c:tx>
            <c:rich>
              <a:bodyPr rot="-5400000" vert="horz"/>
              <a:lstStyle/>
              <a:p>
                <a:pPr>
                  <a:defRPr sz="1200"/>
                </a:pPr>
                <a:r>
                  <a:rPr lang="en-US" sz="1200"/>
                  <a:t>Tariff (p/kWh)</a:t>
                </a:r>
              </a:p>
            </c:rich>
          </c:tx>
          <c:layout/>
          <c:overlay val="0"/>
        </c:title>
        <c:numFmt formatCode="0.0" sourceLinked="0"/>
        <c:majorTickMark val="out"/>
        <c:minorTickMark val="none"/>
        <c:tickLblPos val="nextTo"/>
        <c:crossAx val="158178304"/>
        <c:crosses val="autoZero"/>
        <c:crossBetween val="between"/>
      </c:valAx>
    </c:plotArea>
    <c:legend>
      <c:legendPos val="b"/>
      <c:layout>
        <c:manualLayout>
          <c:xMode val="edge"/>
          <c:yMode val="edge"/>
          <c:x val="9.9471572247693624E-2"/>
          <c:y val="0.81313634395493328"/>
          <c:w val="0.25750276505020436"/>
          <c:h val="0.17070203474175924"/>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20</xdr:col>
      <xdr:colOff>0</xdr:colOff>
      <xdr:row>27</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0</xdr:rowOff>
    </xdr:from>
    <xdr:to>
      <xdr:col>15</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0</xdr:rowOff>
    </xdr:from>
    <xdr:to>
      <xdr:col>24</xdr:col>
      <xdr:colOff>0</xdr:colOff>
      <xdr:row>17</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19049</xdr:colOff>
      <xdr:row>2</xdr:row>
      <xdr:rowOff>28575</xdr:rowOff>
    </xdr:from>
    <xdr:to>
      <xdr:col>15</xdr:col>
      <xdr:colOff>0</xdr:colOff>
      <xdr:row>16</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2</xdr:row>
      <xdr:rowOff>28576</xdr:rowOff>
    </xdr:from>
    <xdr:to>
      <xdr:col>24</xdr:col>
      <xdr:colOff>590551</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O_Charge%20Setting/FY_2017_18/3%20June%20Forecast/1%20Transport%20Model/201718%20June%20foreca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sheetData sheetId="6">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C1" sqref="C1"/>
    </sheetView>
  </sheetViews>
  <sheetFormatPr defaultRowHeight="15"/>
  <cols>
    <col min="1" max="1" width="40.7109375" bestFit="1" customWidth="1"/>
    <col min="2" max="2" width="10.42578125" bestFit="1" customWidth="1"/>
  </cols>
  <sheetData>
    <row r="1" spans="1:2">
      <c r="A1" s="282" t="s">
        <v>294</v>
      </c>
      <c r="B1" s="282" t="s">
        <v>295</v>
      </c>
    </row>
    <row r="2" spans="1:2">
      <c r="A2" s="98" t="s">
        <v>299</v>
      </c>
      <c r="B2" s="131" t="s">
        <v>440</v>
      </c>
    </row>
    <row r="3" spans="1:2">
      <c r="A3" s="98" t="s">
        <v>293</v>
      </c>
      <c r="B3" s="131" t="s">
        <v>440</v>
      </c>
    </row>
    <row r="4" spans="1:2">
      <c r="A4" s="98" t="s">
        <v>296</v>
      </c>
      <c r="B4" s="131" t="s">
        <v>440</v>
      </c>
    </row>
    <row r="5" spans="1:2">
      <c r="A5" s="98" t="s">
        <v>297</v>
      </c>
      <c r="B5" s="131" t="s">
        <v>440</v>
      </c>
    </row>
    <row r="6" spans="1:2">
      <c r="A6" s="98" t="s">
        <v>298</v>
      </c>
      <c r="B6" s="131" t="s">
        <v>440</v>
      </c>
    </row>
    <row r="7" spans="1:2">
      <c r="A7" s="98" t="s">
        <v>301</v>
      </c>
      <c r="B7" s="131" t="s">
        <v>440</v>
      </c>
    </row>
    <row r="8" spans="1:2">
      <c r="A8" s="98" t="s">
        <v>300</v>
      </c>
      <c r="B8" s="131" t="s">
        <v>440</v>
      </c>
    </row>
    <row r="9" spans="1:2">
      <c r="A9" s="98" t="s">
        <v>302</v>
      </c>
      <c r="B9" s="131" t="s">
        <v>440</v>
      </c>
    </row>
    <row r="10" spans="1:2">
      <c r="A10" s="98" t="s">
        <v>303</v>
      </c>
      <c r="B10" s="131" t="s">
        <v>440</v>
      </c>
    </row>
    <row r="11" spans="1:2">
      <c r="A11" s="98" t="s">
        <v>304</v>
      </c>
      <c r="B11" s="131" t="s">
        <v>440</v>
      </c>
    </row>
    <row r="12" spans="1:2">
      <c r="A12" s="98" t="s">
        <v>305</v>
      </c>
      <c r="B12" s="131" t="s">
        <v>440</v>
      </c>
    </row>
    <row r="13" spans="1:2">
      <c r="A13" s="98" t="s">
        <v>306</v>
      </c>
      <c r="B13" s="131" t="s">
        <v>440</v>
      </c>
    </row>
    <row r="14" spans="1:2">
      <c r="A14" s="98" t="s">
        <v>307</v>
      </c>
      <c r="B14" s="131" t="s">
        <v>440</v>
      </c>
    </row>
    <row r="15" spans="1:2">
      <c r="A15" s="98" t="s">
        <v>308</v>
      </c>
      <c r="B15" s="131" t="s">
        <v>440</v>
      </c>
    </row>
    <row r="16" spans="1:2">
      <c r="A16" s="98"/>
      <c r="B16" s="9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B8" sqref="B8"/>
    </sheetView>
  </sheetViews>
  <sheetFormatPr defaultRowHeight="15"/>
  <cols>
    <col min="1" max="1" width="30.85546875" bestFit="1" customWidth="1"/>
  </cols>
  <sheetData>
    <row r="1" spans="1:7">
      <c r="A1" s="1" t="s">
        <v>125</v>
      </c>
    </row>
    <row r="2" spans="1:7">
      <c r="A2" s="21"/>
      <c r="B2" s="21"/>
      <c r="C2" s="21"/>
      <c r="D2" s="21"/>
    </row>
    <row r="3" spans="1:7" ht="38.25">
      <c r="A3" s="446" t="s">
        <v>389</v>
      </c>
      <c r="B3" s="379" t="s">
        <v>378</v>
      </c>
      <c r="C3" s="448" t="s">
        <v>379</v>
      </c>
      <c r="D3" s="449"/>
      <c r="E3" s="449"/>
      <c r="F3" s="449"/>
      <c r="G3" s="450"/>
    </row>
    <row r="4" spans="1:7" ht="39">
      <c r="A4" s="447"/>
      <c r="B4" s="94" t="s">
        <v>353</v>
      </c>
      <c r="C4" s="94" t="s">
        <v>441</v>
      </c>
      <c r="D4" s="94" t="s">
        <v>442</v>
      </c>
      <c r="E4" s="94" t="s">
        <v>443</v>
      </c>
      <c r="F4" s="94" t="s">
        <v>444</v>
      </c>
      <c r="G4" s="94" t="s">
        <v>445</v>
      </c>
    </row>
    <row r="5" spans="1:7">
      <c r="A5" s="72" t="s">
        <v>380</v>
      </c>
      <c r="B5" s="73"/>
      <c r="C5" s="74"/>
      <c r="D5" s="74"/>
      <c r="E5" s="74"/>
      <c r="F5" s="74"/>
      <c r="G5" s="140"/>
    </row>
    <row r="6" spans="1:7">
      <c r="A6" s="75" t="s">
        <v>381</v>
      </c>
      <c r="B6" s="76">
        <v>1828.226522736536</v>
      </c>
      <c r="C6" s="262">
        <v>1806.4483388119306</v>
      </c>
      <c r="D6" s="262">
        <v>1811.2148374453482</v>
      </c>
      <c r="E6" s="262"/>
      <c r="F6" s="265"/>
      <c r="G6" s="263"/>
    </row>
    <row r="7" spans="1:7">
      <c r="A7" s="75" t="s">
        <v>382</v>
      </c>
      <c r="B7" s="76">
        <v>42.677043259999913</v>
      </c>
      <c r="C7" s="262">
        <v>46.497111164726796</v>
      </c>
      <c r="D7" s="262">
        <v>46.497111164726796</v>
      </c>
      <c r="E7" s="262"/>
      <c r="F7" s="265"/>
      <c r="G7" s="263"/>
    </row>
    <row r="8" spans="1:7">
      <c r="A8" s="20" t="s">
        <v>383</v>
      </c>
      <c r="B8" s="95">
        <v>1785.5494794765361</v>
      </c>
      <c r="C8" s="133">
        <v>1759.9512276472037</v>
      </c>
      <c r="D8" s="133">
        <v>1764.7177262806213</v>
      </c>
      <c r="E8" s="133"/>
      <c r="F8" s="133"/>
      <c r="G8" s="141"/>
    </row>
    <row r="9" spans="1:7">
      <c r="A9" s="77"/>
      <c r="B9" s="78"/>
      <c r="C9" s="134"/>
      <c r="D9" s="134"/>
      <c r="E9" s="134"/>
      <c r="F9" s="134"/>
      <c r="G9" s="142"/>
    </row>
    <row r="10" spans="1:7">
      <c r="A10" s="79" t="s">
        <v>384</v>
      </c>
      <c r="B10" s="78"/>
      <c r="C10" s="134"/>
      <c r="D10" s="134"/>
      <c r="E10" s="134"/>
      <c r="F10" s="134"/>
      <c r="G10" s="142"/>
    </row>
    <row r="11" spans="1:7">
      <c r="A11" s="75" t="s">
        <v>381</v>
      </c>
      <c r="B11" s="76">
        <v>306.44</v>
      </c>
      <c r="C11" s="264">
        <v>347.0504075235109</v>
      </c>
      <c r="D11" s="264">
        <v>340.96570436581135</v>
      </c>
      <c r="E11" s="264"/>
      <c r="F11" s="265"/>
      <c r="G11" s="263"/>
    </row>
    <row r="12" spans="1:7">
      <c r="A12" s="75" t="s">
        <v>382</v>
      </c>
      <c r="B12" s="76">
        <v>11.815999999999999</v>
      </c>
      <c r="C12" s="265">
        <v>13.912225705329153</v>
      </c>
      <c r="D12" s="265">
        <v>13.971352117110026</v>
      </c>
      <c r="E12" s="265"/>
      <c r="F12" s="265"/>
      <c r="G12" s="263"/>
    </row>
    <row r="13" spans="1:7">
      <c r="A13" s="20" t="s">
        <v>383</v>
      </c>
      <c r="B13" s="95">
        <v>294.62400000000002</v>
      </c>
      <c r="C13" s="133">
        <v>333.13818181818175</v>
      </c>
      <c r="D13" s="133">
        <v>326.99435224870132</v>
      </c>
      <c r="E13" s="133"/>
      <c r="F13" s="133"/>
      <c r="G13" s="141"/>
    </row>
    <row r="14" spans="1:7">
      <c r="A14" s="77"/>
      <c r="B14" s="78"/>
      <c r="C14" s="134"/>
      <c r="D14" s="134"/>
      <c r="E14" s="134"/>
      <c r="F14" s="134"/>
      <c r="G14" s="142"/>
    </row>
    <row r="15" spans="1:7">
      <c r="A15" s="79" t="s">
        <v>385</v>
      </c>
      <c r="B15" s="78"/>
      <c r="C15" s="134"/>
      <c r="D15" s="134"/>
      <c r="E15" s="134"/>
      <c r="F15" s="134"/>
      <c r="G15" s="142"/>
    </row>
    <row r="16" spans="1:7">
      <c r="A16" s="75" t="s">
        <v>381</v>
      </c>
      <c r="B16" s="76">
        <v>326.21699999999998</v>
      </c>
      <c r="C16" s="264">
        <v>328.51298433523431</v>
      </c>
      <c r="D16" s="264">
        <v>327.28222789968652</v>
      </c>
      <c r="E16" s="264"/>
      <c r="F16" s="265"/>
      <c r="G16" s="263"/>
    </row>
    <row r="17" spans="1:8">
      <c r="A17" s="75" t="s">
        <v>382</v>
      </c>
      <c r="B17" s="76">
        <v>3.38</v>
      </c>
      <c r="C17" s="265">
        <v>3.5890318138156485</v>
      </c>
      <c r="D17" s="265">
        <v>3.5890421108737836</v>
      </c>
      <c r="E17" s="265"/>
      <c r="F17" s="265"/>
      <c r="G17" s="263"/>
    </row>
    <row r="18" spans="1:8">
      <c r="A18" s="20" t="s">
        <v>383</v>
      </c>
      <c r="B18" s="95">
        <v>322.83699999999999</v>
      </c>
      <c r="C18" s="96">
        <v>324.92395252141864</v>
      </c>
      <c r="D18" s="96">
        <v>323.69318578881274</v>
      </c>
      <c r="E18" s="96"/>
      <c r="F18" s="96"/>
      <c r="G18" s="143"/>
    </row>
    <row r="19" spans="1:8">
      <c r="A19" s="77"/>
      <c r="B19" s="78"/>
      <c r="C19" s="134"/>
      <c r="D19" s="134"/>
      <c r="E19" s="134"/>
      <c r="F19" s="134"/>
      <c r="G19" s="142"/>
    </row>
    <row r="20" spans="1:8">
      <c r="A20" s="80" t="s">
        <v>386</v>
      </c>
      <c r="B20" s="81">
        <v>260.78931257200446</v>
      </c>
      <c r="C20" s="266">
        <v>276.50285638096329</v>
      </c>
      <c r="D20" s="266">
        <v>279.2352440078846</v>
      </c>
      <c r="E20" s="266"/>
      <c r="F20" s="266"/>
      <c r="G20" s="267"/>
    </row>
    <row r="21" spans="1:8">
      <c r="A21" s="80" t="s">
        <v>387</v>
      </c>
      <c r="B21" s="81">
        <v>44.854879889999999</v>
      </c>
      <c r="C21" s="82">
        <v>40.5</v>
      </c>
      <c r="D21" s="82">
        <v>40.5</v>
      </c>
      <c r="E21" s="82"/>
      <c r="F21" s="82"/>
      <c r="G21" s="144"/>
    </row>
    <row r="22" spans="1:8">
      <c r="A22" s="52" t="s">
        <v>388</v>
      </c>
      <c r="B22" s="97">
        <v>2708.6546719385406</v>
      </c>
      <c r="C22" s="135">
        <v>2735.0162183677671</v>
      </c>
      <c r="D22" s="135">
        <v>2735.1405083260197</v>
      </c>
      <c r="E22" s="135"/>
      <c r="F22" s="135"/>
      <c r="G22" s="145"/>
      <c r="H22" s="294"/>
    </row>
    <row r="23" spans="1:8">
      <c r="F23" s="280"/>
      <c r="G23" s="294"/>
    </row>
    <row r="24" spans="1:8">
      <c r="F24" s="138"/>
    </row>
  </sheetData>
  <mergeCells count="2">
    <mergeCell ref="A3:A4"/>
    <mergeCell ref="C3:G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115" zoomScaleNormal="115" workbookViewId="0">
      <selection activeCell="D8" sqref="D8"/>
    </sheetView>
  </sheetViews>
  <sheetFormatPr defaultRowHeight="15"/>
  <cols>
    <col min="1" max="1" width="28.28515625" bestFit="1" customWidth="1"/>
  </cols>
  <sheetData>
    <row r="1" spans="1:6" ht="15" customHeight="1">
      <c r="A1" s="1" t="s">
        <v>126</v>
      </c>
      <c r="D1" s="61"/>
    </row>
    <row r="2" spans="1:6">
      <c r="D2" s="12"/>
    </row>
    <row r="3" spans="1:6" ht="25.5">
      <c r="A3" s="106" t="s">
        <v>69</v>
      </c>
      <c r="B3" s="107" t="s">
        <v>86</v>
      </c>
      <c r="C3" s="106" t="s">
        <v>354</v>
      </c>
      <c r="D3" s="106" t="s">
        <v>355</v>
      </c>
    </row>
    <row r="4" spans="1:6">
      <c r="A4" s="108" t="s">
        <v>107</v>
      </c>
      <c r="B4" s="105">
        <v>62.858859999999993</v>
      </c>
      <c r="C4" s="105">
        <v>67.255003526274592</v>
      </c>
      <c r="D4" s="220">
        <v>67.011859999999999</v>
      </c>
      <c r="F4" s="283"/>
    </row>
    <row r="5" spans="1:6">
      <c r="A5" s="108" t="s">
        <v>108</v>
      </c>
      <c r="B5" s="105">
        <v>49.8</v>
      </c>
      <c r="C5" s="105">
        <v>49.29773805707633</v>
      </c>
      <c r="D5" s="220">
        <v>49.100817995910035</v>
      </c>
    </row>
    <row r="6" spans="1:6">
      <c r="A6" s="108" t="s">
        <v>109</v>
      </c>
      <c r="B6" s="105">
        <v>13.100500000000002</v>
      </c>
      <c r="C6" s="105">
        <v>16.299869488936366</v>
      </c>
      <c r="D6" s="221">
        <v>16.407205107314489</v>
      </c>
    </row>
    <row r="7" spans="1:6">
      <c r="A7" s="108" t="s">
        <v>85</v>
      </c>
      <c r="B7" s="105">
        <v>26.146824999999996</v>
      </c>
      <c r="C7" s="105">
        <v>23.138210710754318</v>
      </c>
      <c r="D7" s="220">
        <v>23.613824691598762</v>
      </c>
      <c r="F7" s="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115" zoomScaleNormal="115" workbookViewId="0">
      <selection activeCell="D7" sqref="D7"/>
    </sheetView>
  </sheetViews>
  <sheetFormatPr defaultRowHeight="15"/>
  <cols>
    <col min="1" max="1" width="22.140625" bestFit="1" customWidth="1"/>
    <col min="2" max="2" width="18" bestFit="1" customWidth="1"/>
    <col min="3" max="3" width="16.28515625" bestFit="1" customWidth="1"/>
    <col min="4" max="4" width="11.140625" bestFit="1" customWidth="1"/>
    <col min="5" max="5" width="15.5703125" customWidth="1"/>
    <col min="6" max="6" width="17.85546875" customWidth="1"/>
    <col min="7" max="7" width="14" bestFit="1" customWidth="1"/>
  </cols>
  <sheetData>
    <row r="1" spans="1:7">
      <c r="A1" s="1" t="s">
        <v>127</v>
      </c>
      <c r="B1" s="1"/>
      <c r="C1" s="1"/>
    </row>
    <row r="2" spans="1:7" ht="15.75" thickBot="1"/>
    <row r="3" spans="1:7" ht="51.75" thickBot="1">
      <c r="A3" s="110" t="s">
        <v>68</v>
      </c>
      <c r="B3" s="109" t="s">
        <v>102</v>
      </c>
      <c r="C3" s="100" t="s">
        <v>105</v>
      </c>
      <c r="D3" s="100" t="s">
        <v>106</v>
      </c>
      <c r="E3" s="109" t="s">
        <v>122</v>
      </c>
      <c r="F3" s="109" t="s">
        <v>123</v>
      </c>
      <c r="G3" s="109" t="s">
        <v>103</v>
      </c>
    </row>
    <row r="4" spans="1:7">
      <c r="A4" s="230" t="s">
        <v>91</v>
      </c>
      <c r="B4" s="231" t="s">
        <v>90</v>
      </c>
      <c r="C4" s="230" t="s">
        <v>92</v>
      </c>
      <c r="D4" s="230">
        <v>24</v>
      </c>
      <c r="E4" s="230">
        <v>0</v>
      </c>
      <c r="F4" s="230">
        <v>2000</v>
      </c>
      <c r="G4" s="232">
        <v>0</v>
      </c>
    </row>
    <row r="5" spans="1:7">
      <c r="A5" s="225" t="s">
        <v>104</v>
      </c>
      <c r="B5" s="228" t="s">
        <v>90</v>
      </c>
      <c r="C5" s="225" t="s">
        <v>92</v>
      </c>
      <c r="D5" s="225">
        <v>24</v>
      </c>
      <c r="E5" s="225">
        <v>0</v>
      </c>
      <c r="F5" s="225">
        <v>1000</v>
      </c>
      <c r="G5" s="229">
        <v>0</v>
      </c>
    </row>
    <row r="6" spans="1:7">
      <c r="A6" s="225" t="s">
        <v>94</v>
      </c>
      <c r="B6" s="228" t="s">
        <v>93</v>
      </c>
      <c r="C6" s="225" t="s">
        <v>95</v>
      </c>
      <c r="D6" s="225">
        <v>24</v>
      </c>
      <c r="E6" s="225">
        <v>0</v>
      </c>
      <c r="F6" s="225">
        <v>1200</v>
      </c>
      <c r="G6" s="229">
        <v>0</v>
      </c>
    </row>
    <row r="7" spans="1:7">
      <c r="A7" s="225" t="s">
        <v>98</v>
      </c>
      <c r="B7" s="226" t="s">
        <v>96</v>
      </c>
      <c r="C7" s="227" t="s">
        <v>97</v>
      </c>
      <c r="D7" s="227">
        <v>16</v>
      </c>
      <c r="E7" s="227">
        <v>0</v>
      </c>
      <c r="F7" s="227">
        <v>505</v>
      </c>
      <c r="G7" s="227">
        <v>0</v>
      </c>
    </row>
    <row r="8" spans="1:7" ht="15.75" thickBot="1">
      <c r="A8" s="222" t="s">
        <v>101</v>
      </c>
      <c r="B8" s="223" t="s">
        <v>99</v>
      </c>
      <c r="C8" s="222" t="s">
        <v>100</v>
      </c>
      <c r="D8" s="222">
        <v>10</v>
      </c>
      <c r="E8" s="222">
        <v>0</v>
      </c>
      <c r="F8" s="222">
        <v>80</v>
      </c>
      <c r="G8" s="22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115" zoomScaleNormal="115" workbookViewId="0">
      <selection activeCell="E11" sqref="E11"/>
    </sheetView>
  </sheetViews>
  <sheetFormatPr defaultRowHeight="15"/>
  <cols>
    <col min="1" max="1" width="6.140625" bestFit="1" customWidth="1"/>
    <col min="2" max="2" width="34.85546875" bestFit="1" customWidth="1"/>
    <col min="3" max="3" width="9.28515625" bestFit="1" customWidth="1"/>
    <col min="4" max="4" width="7.5703125" customWidth="1"/>
    <col min="5" max="5" width="9.28515625" bestFit="1" customWidth="1"/>
  </cols>
  <sheetData>
    <row r="1" spans="1:6">
      <c r="A1" s="441" t="s">
        <v>129</v>
      </c>
      <c r="B1" s="441"/>
      <c r="C1" s="441"/>
      <c r="D1" s="441"/>
      <c r="E1" s="441"/>
    </row>
    <row r="3" spans="1:6" ht="25.5">
      <c r="A3" s="85"/>
      <c r="B3" s="85"/>
      <c r="C3" s="86" t="s">
        <v>86</v>
      </c>
      <c r="D3" s="106" t="s">
        <v>354</v>
      </c>
      <c r="E3" s="106" t="s">
        <v>355</v>
      </c>
    </row>
    <row r="4" spans="1:6">
      <c r="A4" s="131" t="s">
        <v>161</v>
      </c>
      <c r="B4" s="87" t="s">
        <v>130</v>
      </c>
      <c r="C4" s="131">
        <v>2.5</v>
      </c>
      <c r="D4" s="131">
        <v>2.5</v>
      </c>
      <c r="E4" s="218">
        <v>2.5</v>
      </c>
    </row>
    <row r="5" spans="1:6">
      <c r="A5" s="87" t="s">
        <v>162</v>
      </c>
      <c r="B5" s="87" t="s">
        <v>163</v>
      </c>
      <c r="C5" s="219">
        <v>8.2000000000000003E-2</v>
      </c>
      <c r="D5" s="219">
        <v>8.2000000000000003E-2</v>
      </c>
      <c r="E5" s="219">
        <v>0.21</v>
      </c>
    </row>
    <row r="6" spans="1:6">
      <c r="A6" s="87" t="s">
        <v>165</v>
      </c>
      <c r="B6" s="87" t="s">
        <v>133</v>
      </c>
      <c r="C6" s="87">
        <v>1.36</v>
      </c>
      <c r="D6" s="87">
        <v>1.34</v>
      </c>
      <c r="E6" s="277">
        <v>1.27</v>
      </c>
    </row>
    <row r="7" spans="1:6">
      <c r="A7" s="87" t="s">
        <v>166</v>
      </c>
      <c r="B7" s="87" t="s">
        <v>131</v>
      </c>
      <c r="C7" s="409">
        <v>2708.6533514282437</v>
      </c>
      <c r="D7" s="409">
        <v>2735.0162183677676</v>
      </c>
      <c r="E7" s="409">
        <v>2735.1403989315527</v>
      </c>
      <c r="F7" s="283"/>
    </row>
    <row r="8" spans="1:6">
      <c r="A8" s="87" t="s">
        <v>167</v>
      </c>
      <c r="B8" s="87" t="s">
        <v>164</v>
      </c>
      <c r="C8" s="406">
        <v>268.69725000000011</v>
      </c>
      <c r="D8" s="406">
        <v>262.66674999999998</v>
      </c>
      <c r="E8" s="406">
        <v>250.95</v>
      </c>
    </row>
    <row r="9" spans="1:6">
      <c r="A9" s="87" t="s">
        <v>70</v>
      </c>
      <c r="B9" s="87" t="s">
        <v>137</v>
      </c>
      <c r="C9" s="407">
        <v>0.16739927578252611</v>
      </c>
      <c r="D9" s="407">
        <f>D8*D4*(1-D5)/(D7*D6)</f>
        <v>0.16448378307392536</v>
      </c>
      <c r="E9" s="407">
        <f>E8*E4*(1-E5)/(E7*E6)</f>
        <v>0.14268258035902959</v>
      </c>
    </row>
    <row r="10" spans="1:6">
      <c r="A10" s="87" t="s">
        <v>71</v>
      </c>
      <c r="B10" s="87" t="s">
        <v>138</v>
      </c>
      <c r="C10" s="407">
        <v>0.83260072421747389</v>
      </c>
      <c r="D10" s="407">
        <f>1-D9</f>
        <v>0.83551621692607458</v>
      </c>
      <c r="E10" s="407">
        <f>1-E9</f>
        <v>0.85731741964097041</v>
      </c>
    </row>
    <row r="11" spans="1:6">
      <c r="A11" s="87" t="s">
        <v>134</v>
      </c>
      <c r="B11" s="87" t="s">
        <v>139</v>
      </c>
      <c r="C11" s="408">
        <v>453.42660937500017</v>
      </c>
      <c r="D11" s="408">
        <f>D9*D7</f>
        <v>449.86581436567155</v>
      </c>
      <c r="E11" s="408">
        <f>E9*E7</f>
        <v>390.2568897637795</v>
      </c>
      <c r="F11" s="47"/>
    </row>
    <row r="12" spans="1:6">
      <c r="A12" s="87" t="s">
        <v>136</v>
      </c>
      <c r="B12" s="87" t="s">
        <v>135</v>
      </c>
      <c r="C12" s="410">
        <v>2255.2267420532435</v>
      </c>
      <c r="D12" s="410">
        <f>D7*D10</f>
        <v>2285.1504040020959</v>
      </c>
      <c r="E12" s="410">
        <f>E7*E10</f>
        <v>2344.8835091677734</v>
      </c>
      <c r="F12" s="47"/>
    </row>
  </sheetData>
  <mergeCells count="1">
    <mergeCell ref="A1:E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31"/>
  <sheetViews>
    <sheetView zoomScaleNormal="100" workbookViewId="0">
      <selection activeCell="E4" sqref="E4"/>
    </sheetView>
  </sheetViews>
  <sheetFormatPr defaultRowHeight="15"/>
  <cols>
    <col min="1" max="1" width="12" bestFit="1" customWidth="1"/>
    <col min="2" max="2" width="60.7109375" customWidth="1"/>
    <col min="3" max="4" width="11.85546875" customWidth="1"/>
    <col min="5" max="5" width="12.28515625" customWidth="1"/>
    <col min="6" max="6" width="42.7109375" customWidth="1"/>
    <col min="7" max="7" width="28.42578125" bestFit="1" customWidth="1"/>
    <col min="8" max="10" width="15.7109375" customWidth="1"/>
    <col min="12" max="12" width="23.140625" bestFit="1" customWidth="1"/>
    <col min="13" max="13" width="18.28515625" bestFit="1" customWidth="1"/>
    <col min="14" max="14" width="16.28515625" bestFit="1" customWidth="1"/>
    <col min="15" max="15" width="11.42578125" bestFit="1" customWidth="1"/>
    <col min="16" max="16" width="17.28515625" customWidth="1"/>
    <col min="17" max="18" width="16.7109375" bestFit="1" customWidth="1"/>
  </cols>
  <sheetData>
    <row r="1" spans="1:11">
      <c r="A1" s="441" t="s">
        <v>128</v>
      </c>
      <c r="B1" s="441"/>
      <c r="C1" s="441"/>
      <c r="D1" s="441"/>
      <c r="E1" s="441"/>
      <c r="F1" s="71"/>
    </row>
    <row r="2" spans="1:11" ht="15.75" thickBot="1"/>
    <row r="3" spans="1:11" ht="26.25" thickBot="1">
      <c r="A3" s="53"/>
      <c r="B3" s="54"/>
      <c r="C3" s="55" t="s">
        <v>86</v>
      </c>
      <c r="D3" s="106" t="s">
        <v>354</v>
      </c>
      <c r="E3" s="106" t="s">
        <v>355</v>
      </c>
      <c r="F3" s="93"/>
    </row>
    <row r="4" spans="1:11">
      <c r="A4" s="56" t="s">
        <v>152</v>
      </c>
      <c r="B4" s="16" t="s">
        <v>140</v>
      </c>
      <c r="C4" s="101">
        <v>0.50578063824885944</v>
      </c>
      <c r="D4" s="101">
        <f>((D8*D6)-D9-D11-D12-D13)/D14</f>
        <v>0.83481411549438267</v>
      </c>
      <c r="E4" s="411">
        <f>((E8*E6)-E9-E11-E12-E13)/E14</f>
        <v>-2.0904993381462877</v>
      </c>
      <c r="F4" s="88"/>
      <c r="G4" s="3"/>
      <c r="H4" s="3"/>
      <c r="I4" s="3"/>
      <c r="J4" s="3"/>
      <c r="K4" s="3"/>
    </row>
    <row r="5" spans="1:11">
      <c r="A5" s="14" t="s">
        <v>153</v>
      </c>
      <c r="B5" s="17" t="s">
        <v>141</v>
      </c>
      <c r="C5" s="102">
        <v>45.333847850551464</v>
      </c>
      <c r="D5" s="415">
        <f>((D8*D7)-D10)/D15</f>
        <v>46.341958241214279</v>
      </c>
      <c r="E5" s="412">
        <f>((E8*E7)-E10)/E15</f>
        <v>47.954888873076264</v>
      </c>
      <c r="F5" s="88"/>
      <c r="G5" s="3"/>
      <c r="H5" s="3"/>
      <c r="I5" s="3"/>
      <c r="J5" s="3"/>
      <c r="K5" s="3"/>
    </row>
    <row r="6" spans="1:11">
      <c r="A6" s="14" t="s">
        <v>70</v>
      </c>
      <c r="B6" s="17" t="s">
        <v>142</v>
      </c>
      <c r="C6" s="132">
        <v>0.16739927578252611</v>
      </c>
      <c r="D6" s="416">
        <f>'T10'!D9</f>
        <v>0.16448378307392536</v>
      </c>
      <c r="E6" s="413">
        <f>'T10'!E9</f>
        <v>0.14268258035902959</v>
      </c>
      <c r="F6" s="89"/>
      <c r="G6" s="3"/>
      <c r="H6" s="3"/>
      <c r="I6" s="3"/>
      <c r="J6" s="3"/>
      <c r="K6" s="3"/>
    </row>
    <row r="7" spans="1:11">
      <c r="A7" s="14" t="s">
        <v>71</v>
      </c>
      <c r="B7" s="17" t="s">
        <v>143</v>
      </c>
      <c r="C7" s="132">
        <v>0.83260072421747389</v>
      </c>
      <c r="D7" s="416">
        <f>'T10'!D10</f>
        <v>0.83551621692607458</v>
      </c>
      <c r="E7" s="413">
        <f>'T10'!E10</f>
        <v>0.85731741964097041</v>
      </c>
      <c r="F7" s="89"/>
      <c r="G7" s="3"/>
      <c r="H7" s="3"/>
      <c r="I7" s="3"/>
      <c r="J7" s="3"/>
      <c r="K7" s="3"/>
    </row>
    <row r="8" spans="1:11">
      <c r="A8" s="14" t="s">
        <v>132</v>
      </c>
      <c r="B8" s="17" t="s">
        <v>144</v>
      </c>
      <c r="C8" s="103">
        <v>2708.6546719385406</v>
      </c>
      <c r="D8" s="417">
        <f>'T7'!C22</f>
        <v>2735.0162183677671</v>
      </c>
      <c r="E8" s="414">
        <f>'T7'!D22</f>
        <v>2735.1405083260197</v>
      </c>
      <c r="F8" s="90"/>
      <c r="G8" s="3"/>
      <c r="H8" s="3"/>
      <c r="I8" s="3"/>
      <c r="J8" s="3"/>
      <c r="K8" s="3"/>
    </row>
    <row r="9" spans="1:11" ht="15" customHeight="1">
      <c r="A9" s="14" t="s">
        <v>154</v>
      </c>
      <c r="B9" s="19" t="s">
        <v>145</v>
      </c>
      <c r="C9" s="104">
        <v>191.88636666772777</v>
      </c>
      <c r="D9" s="402">
        <v>148.22709476618877</v>
      </c>
      <c r="E9" s="278">
        <v>275.30150470116303</v>
      </c>
      <c r="F9" s="91"/>
      <c r="G9" s="3"/>
      <c r="H9" s="3"/>
      <c r="I9" s="3"/>
      <c r="J9" s="3"/>
      <c r="K9" s="3"/>
    </row>
    <row r="10" spans="1:11">
      <c r="A10" s="14" t="s">
        <v>155</v>
      </c>
      <c r="B10" s="19" t="s">
        <v>146</v>
      </c>
      <c r="C10" s="104">
        <v>-2.3977814463896263</v>
      </c>
      <c r="D10" s="402">
        <v>0.59668557474437911</v>
      </c>
      <c r="E10" s="278">
        <v>-9.7406676174531022</v>
      </c>
      <c r="F10" s="91"/>
      <c r="G10" s="3"/>
      <c r="H10" s="3"/>
      <c r="I10" s="3"/>
      <c r="J10" s="3"/>
      <c r="K10" s="3"/>
    </row>
    <row r="11" spans="1:11">
      <c r="A11" s="14" t="s">
        <v>156</v>
      </c>
      <c r="B11" s="17" t="s">
        <v>147</v>
      </c>
      <c r="C11" s="104">
        <v>200.57615206540871</v>
      </c>
      <c r="D11" s="402">
        <v>212.90719941334174</v>
      </c>
      <c r="E11" s="278">
        <v>223.38819520630764</v>
      </c>
      <c r="F11" s="91"/>
      <c r="G11" s="3"/>
      <c r="H11" s="3"/>
      <c r="I11" s="3"/>
      <c r="J11" s="3"/>
      <c r="K11" s="3"/>
    </row>
    <row r="12" spans="1:11">
      <c r="A12" s="14" t="s">
        <v>157</v>
      </c>
      <c r="B12" s="17" t="s">
        <v>148</v>
      </c>
      <c r="C12" s="104">
        <v>15.916481994840002</v>
      </c>
      <c r="D12" s="402">
        <v>17.03258027998001</v>
      </c>
      <c r="E12" s="278">
        <v>17.611586890639998</v>
      </c>
      <c r="F12" s="91"/>
      <c r="G12" s="3"/>
      <c r="H12" s="3"/>
      <c r="I12" s="3"/>
      <c r="J12" s="3"/>
      <c r="K12" s="3"/>
    </row>
    <row r="13" spans="1:11">
      <c r="A13" s="14" t="s">
        <v>158</v>
      </c>
      <c r="B13" s="17" t="s">
        <v>149</v>
      </c>
      <c r="C13" s="104">
        <v>13.255035369095392</v>
      </c>
      <c r="D13" s="402">
        <v>15.553513624802466</v>
      </c>
      <c r="E13" s="278">
        <v>14.043867552305372</v>
      </c>
      <c r="F13" s="91"/>
      <c r="G13" s="3"/>
      <c r="H13" s="3"/>
      <c r="I13" s="3"/>
      <c r="J13" s="3"/>
      <c r="K13" s="3"/>
    </row>
    <row r="14" spans="1:11">
      <c r="A14" s="14" t="s">
        <v>159</v>
      </c>
      <c r="B14" s="17" t="s">
        <v>150</v>
      </c>
      <c r="C14" s="104">
        <v>62.858859999999993</v>
      </c>
      <c r="D14" s="402">
        <v>67.255003526274592</v>
      </c>
      <c r="E14" s="278">
        <f>+'T8'!D4</f>
        <v>67.011859999999999</v>
      </c>
      <c r="F14" s="92"/>
      <c r="G14" s="3"/>
      <c r="H14" s="3"/>
      <c r="I14" s="3"/>
      <c r="J14" s="3"/>
      <c r="K14" s="3"/>
    </row>
    <row r="15" spans="1:11" ht="15.75" thickBot="1">
      <c r="A15" s="15" t="s">
        <v>160</v>
      </c>
      <c r="B15" s="18" t="s">
        <v>151</v>
      </c>
      <c r="C15" s="111">
        <v>49.8</v>
      </c>
      <c r="D15" s="403">
        <v>49.29773805707633</v>
      </c>
      <c r="E15" s="279">
        <f>+'T8'!D5</f>
        <v>49.100817995910035</v>
      </c>
      <c r="F15" s="92"/>
      <c r="G15" s="3"/>
      <c r="H15" s="3"/>
      <c r="I15" s="3"/>
      <c r="J15" s="3"/>
      <c r="K15" s="3"/>
    </row>
    <row r="16" spans="1:11">
      <c r="A16" s="57"/>
      <c r="B16" s="58"/>
      <c r="C16" s="59"/>
      <c r="D16" s="59"/>
      <c r="E16" s="59"/>
      <c r="F16" s="59"/>
    </row>
    <row r="20" ht="15" customHeight="1"/>
    <row r="21" ht="15" customHeight="1"/>
    <row r="22" ht="15" customHeight="1"/>
    <row r="31" ht="16.5" customHeight="1"/>
  </sheetData>
  <mergeCells count="1">
    <mergeCell ref="A1:E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12" sqref="C12"/>
    </sheetView>
  </sheetViews>
  <sheetFormatPr defaultRowHeight="15"/>
  <cols>
    <col min="1" max="1" width="42.7109375" customWidth="1"/>
    <col min="2" max="2" width="25.140625" customWidth="1"/>
    <col min="3" max="3" width="21" bestFit="1" customWidth="1"/>
    <col min="4" max="4" width="25.28515625" customWidth="1"/>
    <col min="5" max="5" width="12" bestFit="1" customWidth="1"/>
  </cols>
  <sheetData>
    <row r="1" spans="1:6">
      <c r="A1" s="441" t="s">
        <v>322</v>
      </c>
      <c r="B1" s="441"/>
      <c r="C1" s="441"/>
      <c r="D1" s="441"/>
      <c r="E1" s="441"/>
    </row>
    <row r="2" spans="1:6" ht="15.75" thickBot="1">
      <c r="A2" s="296"/>
      <c r="B2" s="296"/>
      <c r="C2" s="296"/>
      <c r="D2" s="296"/>
      <c r="E2" s="296"/>
    </row>
    <row r="3" spans="1:6" ht="15.75" thickBot="1">
      <c r="A3" s="451" t="s">
        <v>325</v>
      </c>
      <c r="B3" s="452"/>
      <c r="C3" s="453"/>
    </row>
    <row r="4" spans="1:6">
      <c r="A4" s="307" t="s">
        <v>332</v>
      </c>
      <c r="B4" s="303" t="s">
        <v>70</v>
      </c>
      <c r="C4" s="347">
        <v>-2.090499571070501</v>
      </c>
      <c r="D4" s="137"/>
      <c r="E4" s="137"/>
      <c r="F4" s="137"/>
    </row>
    <row r="5" spans="1:6">
      <c r="A5" s="308" t="s">
        <v>331</v>
      </c>
      <c r="B5" s="304" t="s">
        <v>71</v>
      </c>
      <c r="C5" s="345">
        <v>47.954886963010686</v>
      </c>
      <c r="D5" s="137"/>
      <c r="E5" s="137"/>
      <c r="F5" s="137"/>
    </row>
    <row r="6" spans="1:6">
      <c r="A6" s="308" t="s">
        <v>334</v>
      </c>
      <c r="B6" s="304" t="s">
        <v>333</v>
      </c>
      <c r="C6" s="345">
        <v>11.466097</v>
      </c>
      <c r="D6" s="137"/>
    </row>
    <row r="7" spans="1:6">
      <c r="A7" s="308" t="s">
        <v>326</v>
      </c>
      <c r="B7" s="304" t="s">
        <v>329</v>
      </c>
      <c r="C7" s="309">
        <v>2641010.0000000005</v>
      </c>
      <c r="D7" s="137"/>
    </row>
    <row r="8" spans="1:6">
      <c r="A8" s="308" t="s">
        <v>392</v>
      </c>
      <c r="B8" s="304" t="s">
        <v>330</v>
      </c>
      <c r="C8" s="310">
        <f>+C7*C6</f>
        <v>30282076.837970003</v>
      </c>
    </row>
    <row r="9" spans="1:6">
      <c r="A9" s="308" t="s">
        <v>311</v>
      </c>
      <c r="B9" s="304" t="s">
        <v>132</v>
      </c>
      <c r="C9" s="309">
        <v>0</v>
      </c>
      <c r="D9" s="137"/>
    </row>
    <row r="10" spans="1:6">
      <c r="A10" s="312" t="s">
        <v>310</v>
      </c>
      <c r="B10" s="313" t="s">
        <v>347</v>
      </c>
      <c r="C10" s="314">
        <f>C8+C9</f>
        <v>30282076.837970003</v>
      </c>
    </row>
    <row r="11" spans="1:6">
      <c r="A11" s="312" t="s">
        <v>338</v>
      </c>
      <c r="B11" s="315" t="s">
        <v>335</v>
      </c>
      <c r="C11" s="316">
        <f>+'T8'!D5*1000000</f>
        <v>49100817.995910034</v>
      </c>
    </row>
    <row r="12" spans="1:6">
      <c r="A12" s="312" t="s">
        <v>339</v>
      </c>
      <c r="B12" s="315" t="s">
        <v>336</v>
      </c>
      <c r="C12" s="316">
        <f>+'T8'!D6*1000000</f>
        <v>16407205.10731449</v>
      </c>
    </row>
    <row r="13" spans="1:6">
      <c r="A13" s="312" t="s">
        <v>340</v>
      </c>
      <c r="B13" s="315" t="s">
        <v>337</v>
      </c>
      <c r="C13" s="316">
        <f>+'T8'!D7*1000000000</f>
        <v>23613824691.598763</v>
      </c>
    </row>
    <row r="14" spans="1:6">
      <c r="A14" s="312" t="s">
        <v>327</v>
      </c>
      <c r="B14" s="313" t="s">
        <v>343</v>
      </c>
      <c r="C14" s="346">
        <f>+C10/C11</f>
        <v>0.6167326344846723</v>
      </c>
      <c r="D14" s="280"/>
    </row>
    <row r="15" spans="1:6">
      <c r="A15" s="312" t="s">
        <v>342</v>
      </c>
      <c r="B15" s="313" t="s">
        <v>344</v>
      </c>
      <c r="C15" s="316">
        <f>+C14*C12</f>
        <v>10118858.830364436</v>
      </c>
      <c r="D15" s="280"/>
    </row>
    <row r="16" spans="1:6">
      <c r="A16" s="312" t="s">
        <v>328</v>
      </c>
      <c r="B16" s="313" t="s">
        <v>345</v>
      </c>
      <c r="C16" s="346">
        <f>100*(+C10-(+C14*C12))/(C13)</f>
        <v>8.5387345213836369E-2</v>
      </c>
      <c r="D16" s="305"/>
    </row>
    <row r="17" spans="1:3" ht="15.75" thickBot="1">
      <c r="A17" s="317" t="s">
        <v>341</v>
      </c>
      <c r="B17" s="318" t="s">
        <v>346</v>
      </c>
      <c r="C17" s="319">
        <f>(+C16*C13)/100</f>
        <v>20163218.007605568</v>
      </c>
    </row>
  </sheetData>
  <mergeCells count="2">
    <mergeCell ref="A1:E1"/>
    <mergeCell ref="A3:C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2" zoomScale="70" zoomScaleNormal="70" workbookViewId="0">
      <selection activeCell="H14" sqref="H14"/>
    </sheetView>
  </sheetViews>
  <sheetFormatPr defaultRowHeight="15"/>
  <cols>
    <col min="1" max="1" width="5.42578125" bestFit="1" customWidth="1"/>
    <col min="2" max="2" width="36.42578125" bestFit="1" customWidth="1"/>
    <col min="3" max="3" width="11.85546875" bestFit="1" customWidth="1"/>
    <col min="4" max="4" width="15.7109375" bestFit="1" customWidth="1"/>
    <col min="5" max="5" width="10.7109375" customWidth="1"/>
    <col min="6" max="6" width="14.42578125" bestFit="1" customWidth="1"/>
    <col min="7" max="7" width="9.5703125" bestFit="1" customWidth="1"/>
    <col min="8" max="8" width="13.5703125" customWidth="1"/>
    <col min="9" max="9" width="10.7109375" customWidth="1"/>
  </cols>
  <sheetData>
    <row r="1" spans="1:11">
      <c r="A1" s="441" t="s">
        <v>323</v>
      </c>
      <c r="B1" s="441"/>
      <c r="C1" s="441"/>
      <c r="D1" s="441"/>
      <c r="E1" s="441"/>
      <c r="F1" s="441"/>
      <c r="G1" s="441"/>
      <c r="H1" s="441"/>
      <c r="J1" s="1" t="s">
        <v>292</v>
      </c>
    </row>
    <row r="2" spans="1:11">
      <c r="D2" s="62"/>
      <c r="E2" s="62"/>
    </row>
    <row r="3" spans="1:11" ht="15.75" thickBot="1"/>
    <row r="4" spans="1:11" ht="15.75" thickBot="1">
      <c r="A4" s="454" t="s">
        <v>40</v>
      </c>
      <c r="B4" s="455"/>
      <c r="C4" s="455"/>
      <c r="D4" s="455"/>
      <c r="E4" s="455"/>
      <c r="F4" s="455"/>
      <c r="G4" s="455"/>
      <c r="H4" s="455"/>
      <c r="I4" s="456"/>
    </row>
    <row r="5" spans="1:11" ht="15.75" thickBot="1">
      <c r="A5" s="352"/>
      <c r="B5" s="353"/>
      <c r="C5" s="457" t="s">
        <v>391</v>
      </c>
      <c r="D5" s="458"/>
      <c r="E5" s="459"/>
      <c r="F5" s="460" t="s">
        <v>390</v>
      </c>
      <c r="G5" s="461"/>
      <c r="H5" s="461"/>
      <c r="I5" s="462" t="s">
        <v>124</v>
      </c>
      <c r="K5" s="1"/>
    </row>
    <row r="6" spans="1:11" ht="51.75" thickBot="1">
      <c r="A6" s="24" t="s">
        <v>0</v>
      </c>
      <c r="B6" s="116" t="s">
        <v>1</v>
      </c>
      <c r="C6" s="28" t="s">
        <v>365</v>
      </c>
      <c r="D6" s="28" t="s">
        <v>364</v>
      </c>
      <c r="E6" s="25" t="s">
        <v>119</v>
      </c>
      <c r="F6" s="28" t="s">
        <v>365</v>
      </c>
      <c r="G6" s="28" t="s">
        <v>364</v>
      </c>
      <c r="H6" s="354" t="s">
        <v>119</v>
      </c>
      <c r="I6" s="463"/>
    </row>
    <row r="7" spans="1:11">
      <c r="A7" s="43">
        <v>1</v>
      </c>
      <c r="B7" s="117" t="s">
        <v>2</v>
      </c>
      <c r="C7" s="393">
        <v>24.62042785896524</v>
      </c>
      <c r="D7" s="394">
        <v>23.393154653203418</v>
      </c>
      <c r="E7" s="118">
        <f t="shared" ref="E7:E33" si="0">D7-C7</f>
        <v>-1.2272732057618221</v>
      </c>
      <c r="F7" s="395">
        <v>20.659494910327851</v>
      </c>
      <c r="G7" s="394">
        <v>19.131425357318648</v>
      </c>
      <c r="H7" s="355">
        <f t="shared" ref="H7:H33" si="1">G7-F7</f>
        <v>-1.5280695530092032</v>
      </c>
      <c r="I7" s="356">
        <f>+Residuals!$D$2</f>
        <v>-1.1704229598939748</v>
      </c>
      <c r="J7" s="3"/>
    </row>
    <row r="8" spans="1:11">
      <c r="A8" s="306">
        <v>2</v>
      </c>
      <c r="B8" s="44" t="s">
        <v>3</v>
      </c>
      <c r="C8" s="396">
        <v>20.384153010106786</v>
      </c>
      <c r="D8" s="397">
        <v>19.516676698509301</v>
      </c>
      <c r="E8" s="119">
        <f t="shared" si="0"/>
        <v>-0.86747631159748551</v>
      </c>
      <c r="F8" s="398">
        <v>17.961856590774914</v>
      </c>
      <c r="G8" s="397">
        <v>16.583174593550606</v>
      </c>
      <c r="H8" s="357">
        <f t="shared" si="1"/>
        <v>-1.3786819972243087</v>
      </c>
      <c r="I8" s="358">
        <f>+Residuals!$D$2</f>
        <v>-1.1704229598939748</v>
      </c>
      <c r="J8" s="3"/>
    </row>
    <row r="9" spans="1:11">
      <c r="A9" s="306">
        <v>3</v>
      </c>
      <c r="B9" s="44" t="s">
        <v>4</v>
      </c>
      <c r="C9" s="396">
        <v>22.586858554750535</v>
      </c>
      <c r="D9" s="397">
        <v>21.821361833320665</v>
      </c>
      <c r="E9" s="119">
        <f t="shared" si="0"/>
        <v>-0.76549672142986935</v>
      </c>
      <c r="F9" s="398">
        <v>19.57956991479924</v>
      </c>
      <c r="G9" s="397">
        <v>18.316815360325187</v>
      </c>
      <c r="H9" s="357">
        <f t="shared" si="1"/>
        <v>-1.2627545544740535</v>
      </c>
      <c r="I9" s="358">
        <f>+Residuals!$D$2</f>
        <v>-1.1704229598939748</v>
      </c>
      <c r="J9" s="3"/>
    </row>
    <row r="10" spans="1:11">
      <c r="A10" s="306">
        <v>4</v>
      </c>
      <c r="B10" s="44" t="s">
        <v>5</v>
      </c>
      <c r="C10" s="396">
        <v>19.975510061706469</v>
      </c>
      <c r="D10" s="397">
        <v>15.817381801666498</v>
      </c>
      <c r="E10" s="119">
        <f t="shared" si="0"/>
        <v>-4.1581282600399714</v>
      </c>
      <c r="F10" s="398">
        <v>20.984030930392461</v>
      </c>
      <c r="G10" s="397">
        <v>18.024485066279908</v>
      </c>
      <c r="H10" s="357">
        <f t="shared" si="1"/>
        <v>-2.9595458641125525</v>
      </c>
      <c r="I10" s="358">
        <f>+Residuals!$D$2</f>
        <v>-1.1704229598939748</v>
      </c>
      <c r="J10" s="3"/>
    </row>
    <row r="11" spans="1:11">
      <c r="A11" s="306">
        <v>5</v>
      </c>
      <c r="B11" s="44" t="s">
        <v>6</v>
      </c>
      <c r="C11" s="396">
        <v>21.145906283504011</v>
      </c>
      <c r="D11" s="397">
        <v>21.33311299396243</v>
      </c>
      <c r="E11" s="119">
        <f t="shared" si="0"/>
        <v>0.18720671045841897</v>
      </c>
      <c r="F11" s="398">
        <v>18.749072934363721</v>
      </c>
      <c r="G11" s="397">
        <v>17.906692458347219</v>
      </c>
      <c r="H11" s="357">
        <f t="shared" si="1"/>
        <v>-0.84238047601650123</v>
      </c>
      <c r="I11" s="358">
        <f>+Residuals!$D$2</f>
        <v>-1.1704229598939748</v>
      </c>
      <c r="J11" s="3"/>
    </row>
    <row r="12" spans="1:11">
      <c r="A12" s="306">
        <v>6</v>
      </c>
      <c r="B12" s="44" t="s">
        <v>7</v>
      </c>
      <c r="C12" s="396">
        <v>24.177828998302559</v>
      </c>
      <c r="D12" s="397">
        <v>24.929371149203028</v>
      </c>
      <c r="E12" s="119">
        <f t="shared" si="0"/>
        <v>0.75154215090046961</v>
      </c>
      <c r="F12" s="398">
        <v>19.658066779471728</v>
      </c>
      <c r="G12" s="397">
        <v>18.85118115946889</v>
      </c>
      <c r="H12" s="357">
        <f t="shared" si="1"/>
        <v>-0.80688562000283781</v>
      </c>
      <c r="I12" s="358">
        <f>+Residuals!$D$2</f>
        <v>-1.1704229598939748</v>
      </c>
      <c r="J12" s="3"/>
    </row>
    <row r="13" spans="1:11">
      <c r="A13" s="306">
        <v>7</v>
      </c>
      <c r="B13" s="44" t="s">
        <v>8</v>
      </c>
      <c r="C13" s="396">
        <v>29.644480966975465</v>
      </c>
      <c r="D13" s="397">
        <v>30.951031123198426</v>
      </c>
      <c r="E13" s="119">
        <f t="shared" si="0"/>
        <v>1.3065501562229613</v>
      </c>
      <c r="F13" s="398">
        <v>27.306878466640974</v>
      </c>
      <c r="G13" s="397">
        <v>26.791542611396643</v>
      </c>
      <c r="H13" s="357">
        <f t="shared" si="1"/>
        <v>-0.51533585524433079</v>
      </c>
      <c r="I13" s="358">
        <f>+Residuals!$D$2</f>
        <v>-1.1704229598939748</v>
      </c>
      <c r="J13" s="3"/>
    </row>
    <row r="14" spans="1:11">
      <c r="A14" s="306">
        <v>8</v>
      </c>
      <c r="B14" s="44" t="s">
        <v>9</v>
      </c>
      <c r="C14" s="396">
        <v>19.841940755391061</v>
      </c>
      <c r="D14" s="397">
        <v>20.772827926519462</v>
      </c>
      <c r="E14" s="119">
        <f t="shared" si="0"/>
        <v>0.93088717112840058</v>
      </c>
      <c r="F14" s="398">
        <v>16.88142919405216</v>
      </c>
      <c r="G14" s="397">
        <v>16.200239560023931</v>
      </c>
      <c r="H14" s="357">
        <f t="shared" si="1"/>
        <v>-0.68118963402822885</v>
      </c>
      <c r="I14" s="358">
        <f>+Residuals!$D$2</f>
        <v>-1.1704229598939748</v>
      </c>
      <c r="J14" s="3"/>
    </row>
    <row r="15" spans="1:11">
      <c r="A15" s="306">
        <v>9</v>
      </c>
      <c r="B15" s="44" t="s">
        <v>10</v>
      </c>
      <c r="C15" s="396">
        <v>13.943902789202591</v>
      </c>
      <c r="D15" s="397">
        <v>13.624901692953218</v>
      </c>
      <c r="E15" s="119">
        <f t="shared" si="0"/>
        <v>-0.31900109624937301</v>
      </c>
      <c r="F15" s="398">
        <v>13.356881737202354</v>
      </c>
      <c r="G15" s="397">
        <v>12.569451914897126</v>
      </c>
      <c r="H15" s="357">
        <f t="shared" si="1"/>
        <v>-0.78742982230522784</v>
      </c>
      <c r="I15" s="358">
        <f>+Residuals!$D$2</f>
        <v>-1.1704229598939748</v>
      </c>
      <c r="J15" s="3"/>
    </row>
    <row r="16" spans="1:11">
      <c r="A16" s="306">
        <v>10</v>
      </c>
      <c r="B16" s="44" t="s">
        <v>113</v>
      </c>
      <c r="C16" s="396">
        <v>18.577821948950316</v>
      </c>
      <c r="D16" s="397">
        <v>19.252373745739074</v>
      </c>
      <c r="E16" s="119">
        <f t="shared" si="0"/>
        <v>0.67455179678875865</v>
      </c>
      <c r="F16" s="398">
        <v>15.655931351002636</v>
      </c>
      <c r="G16" s="397">
        <v>14.927472480770819</v>
      </c>
      <c r="H16" s="357">
        <f t="shared" si="1"/>
        <v>-0.7284588702318171</v>
      </c>
      <c r="I16" s="358">
        <f>+Residuals!$D$2</f>
        <v>-1.1704229598939748</v>
      </c>
      <c r="J16" s="3"/>
    </row>
    <row r="17" spans="1:18">
      <c r="A17" s="306">
        <v>11</v>
      </c>
      <c r="B17" s="44" t="s">
        <v>11</v>
      </c>
      <c r="C17" s="396">
        <v>15.233746607053163</v>
      </c>
      <c r="D17" s="397">
        <v>14.892309134336594</v>
      </c>
      <c r="E17" s="119">
        <f t="shared" si="0"/>
        <v>-0.34143747271656899</v>
      </c>
      <c r="F17" s="398">
        <v>10.341516434060374</v>
      </c>
      <c r="G17" s="397">
        <v>9.3548915074246164</v>
      </c>
      <c r="H17" s="357">
        <f t="shared" si="1"/>
        <v>-0.9866249266357574</v>
      </c>
      <c r="I17" s="358">
        <f>+Residuals!$D$2</f>
        <v>-1.1704229598939748</v>
      </c>
      <c r="J17" s="3"/>
    </row>
    <row r="18" spans="1:18">
      <c r="A18" s="306">
        <v>12</v>
      </c>
      <c r="B18" s="44" t="s">
        <v>12</v>
      </c>
      <c r="C18" s="396">
        <v>10.452524510124498</v>
      </c>
      <c r="D18" s="397">
        <v>9.2548722705383213</v>
      </c>
      <c r="E18" s="119">
        <f t="shared" si="0"/>
        <v>-1.1976522395861764</v>
      </c>
      <c r="F18" s="398">
        <v>8.3390433651337261</v>
      </c>
      <c r="G18" s="397">
        <v>7.1456761158763538</v>
      </c>
      <c r="H18" s="357">
        <f t="shared" si="1"/>
        <v>-1.1933672492573724</v>
      </c>
      <c r="I18" s="358">
        <f>+Residuals!$D$2</f>
        <v>-1.1704229598939748</v>
      </c>
      <c r="J18" s="3"/>
    </row>
    <row r="19" spans="1:18">
      <c r="A19" s="306">
        <v>13</v>
      </c>
      <c r="B19" s="44" t="s">
        <v>13</v>
      </c>
      <c r="C19" s="396">
        <v>8.1301322954846107</v>
      </c>
      <c r="D19" s="397">
        <v>7.6467105661709507</v>
      </c>
      <c r="E19" s="119">
        <f t="shared" si="0"/>
        <v>-0.48342172931366001</v>
      </c>
      <c r="F19" s="398">
        <v>4.37192834793907</v>
      </c>
      <c r="G19" s="397">
        <v>3.2063496563331806</v>
      </c>
      <c r="H19" s="357">
        <f t="shared" si="1"/>
        <v>-1.1655786916058894</v>
      </c>
      <c r="I19" s="358">
        <f>+Residuals!$D$2</f>
        <v>-1.1704229598939748</v>
      </c>
      <c r="J19" s="3"/>
    </row>
    <row r="20" spans="1:18">
      <c r="A20" s="306">
        <v>14</v>
      </c>
      <c r="B20" s="44" t="s">
        <v>114</v>
      </c>
      <c r="C20" s="396">
        <v>5.0360220784850114</v>
      </c>
      <c r="D20" s="397">
        <v>4.1041007891713619</v>
      </c>
      <c r="E20" s="119">
        <f t="shared" si="0"/>
        <v>-0.93192128931364948</v>
      </c>
      <c r="F20" s="398">
        <v>2.6797874312230712</v>
      </c>
      <c r="G20" s="397">
        <v>1.6685586651179274</v>
      </c>
      <c r="H20" s="357">
        <f t="shared" si="1"/>
        <v>-1.0112287661051438</v>
      </c>
      <c r="I20" s="358">
        <f>+Residuals!$D$2</f>
        <v>-1.1704229598939748</v>
      </c>
      <c r="J20" s="3"/>
    </row>
    <row r="21" spans="1:18">
      <c r="A21" s="306">
        <v>15</v>
      </c>
      <c r="B21" s="44" t="s">
        <v>115</v>
      </c>
      <c r="C21" s="396">
        <v>3.9538111805373841</v>
      </c>
      <c r="D21" s="397">
        <v>2.9779590043507027</v>
      </c>
      <c r="E21" s="119">
        <f t="shared" si="0"/>
        <v>-0.97585217618668141</v>
      </c>
      <c r="F21" s="398">
        <v>-0.30686679647036008</v>
      </c>
      <c r="G21" s="397">
        <v>-1.6972574125991697</v>
      </c>
      <c r="H21" s="357">
        <f t="shared" si="1"/>
        <v>-1.3903906161288098</v>
      </c>
      <c r="I21" s="358">
        <f>+Residuals!$D$2</f>
        <v>-1.1704229598939748</v>
      </c>
      <c r="J21" s="3"/>
    </row>
    <row r="22" spans="1:18">
      <c r="A22" s="306">
        <v>16</v>
      </c>
      <c r="B22" s="44" t="s">
        <v>14</v>
      </c>
      <c r="C22" s="396">
        <v>2.0396549328858562</v>
      </c>
      <c r="D22" s="397">
        <v>1.0775858913920673</v>
      </c>
      <c r="E22" s="119">
        <f t="shared" si="0"/>
        <v>-0.96206904149378891</v>
      </c>
      <c r="F22" s="398">
        <v>-1.2082817102105814</v>
      </c>
      <c r="G22" s="397">
        <v>-2.329174966877388</v>
      </c>
      <c r="H22" s="357">
        <f t="shared" si="1"/>
        <v>-1.1208932566668066</v>
      </c>
      <c r="I22" s="358">
        <f>+Residuals!$D$2</f>
        <v>-1.1704229598939748</v>
      </c>
      <c r="J22" s="3"/>
    </row>
    <row r="23" spans="1:18">
      <c r="A23" s="306">
        <v>17</v>
      </c>
      <c r="B23" s="44" t="s">
        <v>116</v>
      </c>
      <c r="C23" s="396">
        <v>0.56997225541586871</v>
      </c>
      <c r="D23" s="397">
        <v>-0.32865980919652449</v>
      </c>
      <c r="E23" s="119">
        <f t="shared" si="0"/>
        <v>-0.8986320646123932</v>
      </c>
      <c r="F23" s="398">
        <v>-0.65818380717076563</v>
      </c>
      <c r="G23" s="397">
        <v>-2.1010154318697891</v>
      </c>
      <c r="H23" s="357">
        <f t="shared" si="1"/>
        <v>-1.4428316246990236</v>
      </c>
      <c r="I23" s="358">
        <f>+Residuals!$D$2</f>
        <v>-1.1704229598939748</v>
      </c>
      <c r="J23" s="3"/>
    </row>
    <row r="24" spans="1:18">
      <c r="A24" s="306">
        <v>18</v>
      </c>
      <c r="B24" s="44" t="s">
        <v>15</v>
      </c>
      <c r="C24" s="396">
        <v>0.13518524053140368</v>
      </c>
      <c r="D24" s="397">
        <v>-0.96961673771292167</v>
      </c>
      <c r="E24" s="119">
        <f t="shared" si="0"/>
        <v>-1.1048019782443252</v>
      </c>
      <c r="F24" s="398">
        <v>-0.99465030056175874</v>
      </c>
      <c r="G24" s="397">
        <v>-2.0090760368746063</v>
      </c>
      <c r="H24" s="357">
        <f t="shared" si="1"/>
        <v>-1.0144257363128477</v>
      </c>
      <c r="I24" s="358">
        <f>+Residuals!$D$2</f>
        <v>-1.1704229598939748</v>
      </c>
      <c r="J24" s="3"/>
    </row>
    <row r="25" spans="1:18">
      <c r="A25" s="306">
        <v>19</v>
      </c>
      <c r="B25" s="44" t="s">
        <v>16</v>
      </c>
      <c r="C25" s="396">
        <v>3.0129602310269634</v>
      </c>
      <c r="D25" s="397">
        <v>0.93388380590616782</v>
      </c>
      <c r="E25" s="119">
        <f t="shared" si="0"/>
        <v>-2.0790764251207956</v>
      </c>
      <c r="F25" s="398">
        <v>-1.5566993517266687</v>
      </c>
      <c r="G25" s="397">
        <v>-2.3105978141823074</v>
      </c>
      <c r="H25" s="357">
        <f t="shared" si="1"/>
        <v>-0.75389846245563863</v>
      </c>
      <c r="I25" s="358">
        <f>+Residuals!$D$2</f>
        <v>-1.1704229598939748</v>
      </c>
      <c r="J25" s="3"/>
    </row>
    <row r="26" spans="1:18">
      <c r="A26" s="306">
        <v>20</v>
      </c>
      <c r="B26" s="44" t="s">
        <v>17</v>
      </c>
      <c r="C26" s="396">
        <v>4.3145226535000774</v>
      </c>
      <c r="D26" s="397">
        <v>3.0607884521843238</v>
      </c>
      <c r="E26" s="119">
        <f t="shared" si="0"/>
        <v>-1.2537342013157535</v>
      </c>
      <c r="F26" s="398">
        <v>-2.8105709430468493</v>
      </c>
      <c r="G26" s="397">
        <v>-3.8055437347805756</v>
      </c>
      <c r="H26" s="357">
        <f t="shared" si="1"/>
        <v>-0.99497279173372632</v>
      </c>
      <c r="I26" s="358">
        <f>+Residuals!$D$2</f>
        <v>-1.1704229598939748</v>
      </c>
      <c r="J26" s="3"/>
    </row>
    <row r="27" spans="1:18">
      <c r="A27" s="306">
        <v>21</v>
      </c>
      <c r="B27" s="44" t="s">
        <v>117</v>
      </c>
      <c r="C27" s="396">
        <v>1.6273569250467297</v>
      </c>
      <c r="D27" s="397">
        <v>0.35138909024134568</v>
      </c>
      <c r="E27" s="119">
        <f t="shared" si="0"/>
        <v>-1.275967834805384</v>
      </c>
      <c r="F27" s="398">
        <v>-2.7865059668048624</v>
      </c>
      <c r="G27" s="397">
        <v>-3.7842437989255298</v>
      </c>
      <c r="H27" s="357">
        <f t="shared" si="1"/>
        <v>-0.99773783212066736</v>
      </c>
      <c r="I27" s="358">
        <f>+Residuals!$D$2</f>
        <v>-1.1704229598939748</v>
      </c>
      <c r="J27" s="3"/>
    </row>
    <row r="28" spans="1:18">
      <c r="A28" s="306">
        <v>22</v>
      </c>
      <c r="B28" s="44" t="s">
        <v>19</v>
      </c>
      <c r="C28" s="396">
        <v>-2.5182929268065974</v>
      </c>
      <c r="D28" s="397">
        <v>-3.7811645358796322</v>
      </c>
      <c r="E28" s="119">
        <f t="shared" si="0"/>
        <v>-1.2628716090730348</v>
      </c>
      <c r="F28" s="398">
        <v>-6.4232439467199534</v>
      </c>
      <c r="G28" s="397">
        <v>-7.4035596683019111</v>
      </c>
      <c r="H28" s="357">
        <f t="shared" si="1"/>
        <v>-0.98031572158195779</v>
      </c>
      <c r="I28" s="358">
        <f>+Residuals!$D$2</f>
        <v>-1.1704229598939748</v>
      </c>
      <c r="J28" s="3"/>
    </row>
    <row r="29" spans="1:18">
      <c r="A29" s="306">
        <v>23</v>
      </c>
      <c r="B29" s="44" t="s">
        <v>20</v>
      </c>
      <c r="C29" s="396">
        <v>-8.7933409109094303</v>
      </c>
      <c r="D29" s="397">
        <v>-10.383247994039015</v>
      </c>
      <c r="E29" s="119">
        <f t="shared" si="0"/>
        <v>-1.5899070831295852</v>
      </c>
      <c r="F29" s="398">
        <v>-6.6560878275478004</v>
      </c>
      <c r="G29" s="397">
        <v>-6.7858653146584214</v>
      </c>
      <c r="H29" s="357">
        <f t="shared" si="1"/>
        <v>-0.12977748711062098</v>
      </c>
      <c r="I29" s="358">
        <f>+Residuals!$D$2</f>
        <v>-1.1704229598939748</v>
      </c>
      <c r="J29" s="3"/>
    </row>
    <row r="30" spans="1:18">
      <c r="A30" s="306">
        <v>24</v>
      </c>
      <c r="B30" s="44" t="s">
        <v>21</v>
      </c>
      <c r="C30" s="396">
        <v>-3.1292451822740124</v>
      </c>
      <c r="D30" s="397">
        <v>-4.2825702431378794</v>
      </c>
      <c r="E30" s="119">
        <f t="shared" si="0"/>
        <v>-1.153325060863867</v>
      </c>
      <c r="F30" s="398">
        <v>-0.34816951047977585</v>
      </c>
      <c r="G30" s="397">
        <v>-1.3543226744915571</v>
      </c>
      <c r="H30" s="357">
        <f t="shared" si="1"/>
        <v>-1.0061531640117813</v>
      </c>
      <c r="I30" s="358">
        <f>+Residuals!$D$2</f>
        <v>-1.1704229598939748</v>
      </c>
      <c r="J30" s="3"/>
    </row>
    <row r="31" spans="1:18">
      <c r="A31" s="306">
        <v>25</v>
      </c>
      <c r="B31" s="44" t="s">
        <v>22</v>
      </c>
      <c r="C31" s="396">
        <v>-4.4583174590160235</v>
      </c>
      <c r="D31" s="397">
        <v>-5.6593120785082807</v>
      </c>
      <c r="E31" s="119">
        <f t="shared" si="0"/>
        <v>-1.2009946194922572</v>
      </c>
      <c r="F31" s="398">
        <v>-2.2275151942761386</v>
      </c>
      <c r="G31" s="397">
        <v>-3.2194043519597977</v>
      </c>
      <c r="H31" s="357">
        <f t="shared" si="1"/>
        <v>-0.99188915768365904</v>
      </c>
      <c r="I31" s="358">
        <f>+Residuals!$D$2</f>
        <v>-1.1704229598939748</v>
      </c>
      <c r="J31" s="3"/>
    </row>
    <row r="32" spans="1:18">
      <c r="A32" s="306">
        <v>26</v>
      </c>
      <c r="B32" s="44" t="s">
        <v>23</v>
      </c>
      <c r="C32" s="396">
        <v>-5.4893929602466773</v>
      </c>
      <c r="D32" s="397">
        <v>-6.7279690697243364</v>
      </c>
      <c r="E32" s="119">
        <f t="shared" si="0"/>
        <v>-1.2385761094776591</v>
      </c>
      <c r="F32" s="398">
        <v>-2.7345900721946119</v>
      </c>
      <c r="G32" s="397">
        <v>-3.7237055123435288</v>
      </c>
      <c r="H32" s="357">
        <f t="shared" si="1"/>
        <v>-0.98911544014891684</v>
      </c>
      <c r="I32" s="358">
        <f>+Residuals!$D$2</f>
        <v>-1.1704229598939748</v>
      </c>
      <c r="J32" s="3"/>
      <c r="K32" s="11"/>
      <c r="L32" s="11"/>
      <c r="M32" s="11"/>
      <c r="N32" s="10"/>
      <c r="O32" s="10"/>
      <c r="P32" s="10"/>
      <c r="Q32" s="10"/>
      <c r="R32" s="10"/>
    </row>
    <row r="33" spans="1:17" ht="15.75" thickBot="1">
      <c r="A33" s="45">
        <v>27</v>
      </c>
      <c r="B33" s="46" t="s">
        <v>24</v>
      </c>
      <c r="C33" s="399">
        <v>-5.1556652999777004</v>
      </c>
      <c r="D33" s="400">
        <v>-6.3979012539361548</v>
      </c>
      <c r="E33" s="120">
        <f t="shared" si="0"/>
        <v>-1.2422359539584544</v>
      </c>
      <c r="F33" s="401">
        <v>-3.282213662128298</v>
      </c>
      <c r="G33" s="400">
        <v>-4.2706251396176054</v>
      </c>
      <c r="H33" s="359">
        <f t="shared" si="1"/>
        <v>-0.98841147748930736</v>
      </c>
      <c r="I33" s="360">
        <f>+Residuals!$D$2</f>
        <v>-1.1704229598939748</v>
      </c>
      <c r="J33" s="3"/>
      <c r="K33" s="10"/>
      <c r="L33" s="10"/>
      <c r="M33" s="10"/>
      <c r="N33" s="10"/>
      <c r="O33" s="10"/>
      <c r="P33" s="10"/>
      <c r="Q33" s="10"/>
    </row>
  </sheetData>
  <mergeCells count="5">
    <mergeCell ref="A4:I4"/>
    <mergeCell ref="C5:E5"/>
    <mergeCell ref="F5:H5"/>
    <mergeCell ref="I5:I6"/>
    <mergeCell ref="A1:H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A3" sqref="A3:B6"/>
    </sheetView>
  </sheetViews>
  <sheetFormatPr defaultRowHeight="15"/>
  <cols>
    <col min="1" max="1" width="23.7109375" bestFit="1" customWidth="1"/>
    <col min="2" max="2" width="24.5703125" bestFit="1" customWidth="1"/>
    <col min="3" max="3" width="17.42578125" bestFit="1" customWidth="1"/>
    <col min="4" max="4" width="30.140625" bestFit="1" customWidth="1"/>
    <col min="5" max="5" width="18.7109375" bestFit="1" customWidth="1"/>
  </cols>
  <sheetData>
    <row r="1" spans="1:5">
      <c r="A1" s="441" t="s">
        <v>312</v>
      </c>
      <c r="B1" s="441"/>
      <c r="C1" s="441"/>
      <c r="D1" s="441"/>
      <c r="E1" s="441"/>
    </row>
    <row r="2" spans="1:5" ht="15.75" thickBot="1"/>
    <row r="3" spans="1:5" ht="15.75" thickBot="1">
      <c r="A3" s="334" t="s">
        <v>240</v>
      </c>
      <c r="B3" s="243" t="s">
        <v>241</v>
      </c>
      <c r="C3" s="243" t="s">
        <v>242</v>
      </c>
      <c r="D3" s="243" t="s">
        <v>243</v>
      </c>
      <c r="E3" s="244" t="s">
        <v>244</v>
      </c>
    </row>
    <row r="4" spans="1:5">
      <c r="A4" s="245" t="s">
        <v>245</v>
      </c>
      <c r="B4" s="246" t="s">
        <v>246</v>
      </c>
      <c r="C4" s="246" t="s">
        <v>247</v>
      </c>
      <c r="D4" s="246" t="s">
        <v>248</v>
      </c>
      <c r="E4" s="247" t="s">
        <v>249</v>
      </c>
    </row>
    <row r="5" spans="1:5">
      <c r="A5" s="248" t="s">
        <v>250</v>
      </c>
      <c r="B5" s="131" t="s">
        <v>251</v>
      </c>
      <c r="C5" s="131" t="s">
        <v>252</v>
      </c>
      <c r="D5" s="131" t="s">
        <v>253</v>
      </c>
      <c r="E5" s="249" t="s">
        <v>224</v>
      </c>
    </row>
    <row r="6" spans="1:5">
      <c r="A6" s="248" t="s">
        <v>250</v>
      </c>
      <c r="B6" s="131" t="s">
        <v>254</v>
      </c>
      <c r="C6" s="131" t="s">
        <v>255</v>
      </c>
      <c r="D6" s="131" t="s">
        <v>256</v>
      </c>
      <c r="E6" s="249" t="s">
        <v>225</v>
      </c>
    </row>
    <row r="7" spans="1:5">
      <c r="A7" s="248" t="s">
        <v>257</v>
      </c>
      <c r="B7" s="131" t="s">
        <v>258</v>
      </c>
      <c r="C7" s="131" t="s">
        <v>259</v>
      </c>
      <c r="D7" s="131" t="s">
        <v>260</v>
      </c>
      <c r="E7" s="249" t="s">
        <v>261</v>
      </c>
    </row>
    <row r="8" spans="1:5">
      <c r="A8" s="248" t="s">
        <v>257</v>
      </c>
      <c r="B8" s="131" t="s">
        <v>262</v>
      </c>
      <c r="C8" s="131" t="s">
        <v>263</v>
      </c>
      <c r="D8" s="131" t="s">
        <v>264</v>
      </c>
      <c r="E8" s="249" t="s">
        <v>265</v>
      </c>
    </row>
    <row r="9" spans="1:5">
      <c r="A9" s="248" t="s">
        <v>266</v>
      </c>
      <c r="B9" s="131" t="s">
        <v>267</v>
      </c>
      <c r="C9" s="131" t="s">
        <v>268</v>
      </c>
      <c r="D9" s="131" t="s">
        <v>269</v>
      </c>
      <c r="E9" s="249" t="s">
        <v>270</v>
      </c>
    </row>
    <row r="10" spans="1:5">
      <c r="A10" s="248" t="s">
        <v>271</v>
      </c>
      <c r="B10" s="131" t="s">
        <v>272</v>
      </c>
      <c r="C10" s="131" t="s">
        <v>273</v>
      </c>
      <c r="D10" s="131" t="s">
        <v>274</v>
      </c>
      <c r="E10" s="249" t="s">
        <v>275</v>
      </c>
    </row>
    <row r="11" spans="1:5">
      <c r="A11" s="248" t="s">
        <v>276</v>
      </c>
      <c r="B11" s="131" t="s">
        <v>277</v>
      </c>
      <c r="C11" s="131" t="s">
        <v>278</v>
      </c>
      <c r="D11" s="131" t="s">
        <v>279</v>
      </c>
      <c r="E11" s="249" t="s">
        <v>280</v>
      </c>
    </row>
    <row r="12" spans="1:5">
      <c r="A12" s="250" t="s">
        <v>285</v>
      </c>
      <c r="B12" s="251" t="s">
        <v>286</v>
      </c>
      <c r="C12" s="251" t="s">
        <v>287</v>
      </c>
      <c r="D12" s="251" t="s">
        <v>288</v>
      </c>
      <c r="E12" s="252" t="s">
        <v>289</v>
      </c>
    </row>
    <row r="13" spans="1:5" ht="15.75" thickBot="1">
      <c r="A13" s="253" t="s">
        <v>281</v>
      </c>
      <c r="B13" s="254" t="s">
        <v>282</v>
      </c>
      <c r="C13" s="254" t="s">
        <v>283</v>
      </c>
      <c r="D13" s="254" t="s">
        <v>284</v>
      </c>
      <c r="E13" s="255" t="s">
        <v>204</v>
      </c>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B1" workbookViewId="0">
      <selection activeCell="C19" sqref="C19"/>
    </sheetView>
  </sheetViews>
  <sheetFormatPr defaultRowHeight="15"/>
  <cols>
    <col min="2" max="2" width="16.85546875" bestFit="1" customWidth="1"/>
    <col min="3" max="3" width="15" customWidth="1"/>
    <col min="4" max="4" width="15" bestFit="1" customWidth="1"/>
    <col min="6" max="6" width="16" customWidth="1"/>
    <col min="7" max="7" width="11.42578125" customWidth="1"/>
  </cols>
  <sheetData>
    <row r="1" spans="1:8">
      <c r="A1" s="1" t="s">
        <v>313</v>
      </c>
      <c r="H1" s="1" t="s">
        <v>314</v>
      </c>
    </row>
    <row r="2" spans="1:8" ht="15.75" thickBot="1"/>
    <row r="3" spans="1:8" ht="39" thickBot="1">
      <c r="A3" s="26" t="s">
        <v>0</v>
      </c>
      <c r="B3" s="27" t="s">
        <v>1</v>
      </c>
      <c r="C3" s="28" t="s">
        <v>356</v>
      </c>
      <c r="D3" s="28" t="s">
        <v>357</v>
      </c>
      <c r="E3" s="28" t="s">
        <v>119</v>
      </c>
      <c r="F3" s="29" t="s">
        <v>124</v>
      </c>
    </row>
    <row r="4" spans="1:8">
      <c r="A4" s="30">
        <v>1</v>
      </c>
      <c r="B4" s="31" t="s">
        <v>25</v>
      </c>
      <c r="C4" s="390">
        <v>29.732283042744395</v>
      </c>
      <c r="D4" s="64">
        <v>30.953593482907355</v>
      </c>
      <c r="E4" s="121">
        <f t="shared" ref="E4:E17" si="0">D4-C4</f>
        <v>1.2213104401629593</v>
      </c>
      <c r="F4" s="65">
        <f>Residuals!$D$3</f>
        <v>1.6129287217964006</v>
      </c>
    </row>
    <row r="5" spans="1:8">
      <c r="A5" s="32">
        <v>2</v>
      </c>
      <c r="B5" s="33" t="s">
        <v>26</v>
      </c>
      <c r="C5" s="391">
        <v>30.445840984074543</v>
      </c>
      <c r="D5" s="66">
        <v>30.879715036828944</v>
      </c>
      <c r="E5" s="67">
        <f t="shared" si="0"/>
        <v>0.43387405275440116</v>
      </c>
      <c r="F5" s="68">
        <f>Residuals!$D$3</f>
        <v>1.6129287217964006</v>
      </c>
    </row>
    <row r="6" spans="1:8">
      <c r="A6" s="32">
        <v>3</v>
      </c>
      <c r="B6" s="33" t="s">
        <v>27</v>
      </c>
      <c r="C6" s="391">
        <v>38.161188547144128</v>
      </c>
      <c r="D6" s="66">
        <v>39.401676170665581</v>
      </c>
      <c r="E6" s="67">
        <f t="shared" si="0"/>
        <v>1.240487623521453</v>
      </c>
      <c r="F6" s="68">
        <f>Residuals!$D$3</f>
        <v>1.6129287217964006</v>
      </c>
    </row>
    <row r="7" spans="1:8">
      <c r="A7" s="32">
        <v>4</v>
      </c>
      <c r="B7" s="33" t="s">
        <v>28</v>
      </c>
      <c r="C7" s="391">
        <v>43.592571905836728</v>
      </c>
      <c r="D7" s="66">
        <v>45.471604886755514</v>
      </c>
      <c r="E7" s="67">
        <f t="shared" si="0"/>
        <v>1.8790329809187867</v>
      </c>
      <c r="F7" s="68">
        <f>Residuals!$D$3</f>
        <v>1.6129287217964006</v>
      </c>
    </row>
    <row r="8" spans="1:8">
      <c r="A8" s="32">
        <v>5</v>
      </c>
      <c r="B8" s="33" t="s">
        <v>29</v>
      </c>
      <c r="C8" s="391">
        <v>44.125537501520959</v>
      </c>
      <c r="D8" s="66">
        <v>45.330331226926731</v>
      </c>
      <c r="E8" s="67">
        <f t="shared" si="0"/>
        <v>1.2047937254057715</v>
      </c>
      <c r="F8" s="68">
        <f>Residuals!$D$3</f>
        <v>1.6129287217964006</v>
      </c>
    </row>
    <row r="9" spans="1:8">
      <c r="A9" s="32">
        <v>6</v>
      </c>
      <c r="B9" s="33" t="s">
        <v>30</v>
      </c>
      <c r="C9" s="391">
        <v>45.49839324410263</v>
      </c>
      <c r="D9" s="66">
        <v>47.198854270874641</v>
      </c>
      <c r="E9" s="67">
        <f t="shared" si="0"/>
        <v>1.7004610267720111</v>
      </c>
      <c r="F9" s="68">
        <f>Residuals!$D$3</f>
        <v>1.6129287217964006</v>
      </c>
    </row>
    <row r="10" spans="1:8">
      <c r="A10" s="32">
        <v>7</v>
      </c>
      <c r="B10" s="33" t="s">
        <v>31</v>
      </c>
      <c r="C10" s="391">
        <v>47.006707995116813</v>
      </c>
      <c r="D10" s="66">
        <v>48.575162166429081</v>
      </c>
      <c r="E10" s="67">
        <f t="shared" si="0"/>
        <v>1.5684541713122684</v>
      </c>
      <c r="F10" s="68">
        <f>Residuals!$D$3</f>
        <v>1.6129287217964006</v>
      </c>
    </row>
    <row r="11" spans="1:8">
      <c r="A11" s="32">
        <v>8</v>
      </c>
      <c r="B11" s="33" t="s">
        <v>32</v>
      </c>
      <c r="C11" s="391">
        <v>48.259354721225741</v>
      </c>
      <c r="D11" s="66">
        <v>50.036516021259331</v>
      </c>
      <c r="E11" s="67">
        <f t="shared" si="0"/>
        <v>1.7771613000335904</v>
      </c>
      <c r="F11" s="68">
        <f>Residuals!$D$3</f>
        <v>1.6129287217964006</v>
      </c>
    </row>
    <row r="12" spans="1:8">
      <c r="A12" s="32">
        <v>9</v>
      </c>
      <c r="B12" s="33" t="s">
        <v>33</v>
      </c>
      <c r="C12" s="391">
        <v>49.023110184099416</v>
      </c>
      <c r="D12" s="66">
        <v>50.502771431563353</v>
      </c>
      <c r="E12" s="67">
        <f t="shared" si="0"/>
        <v>1.4796612474639375</v>
      </c>
      <c r="F12" s="68">
        <f>Residuals!$D$3</f>
        <v>1.6129287217964006</v>
      </c>
    </row>
    <row r="13" spans="1:8">
      <c r="A13" s="32">
        <v>10</v>
      </c>
      <c r="B13" s="33" t="s">
        <v>18</v>
      </c>
      <c r="C13" s="391">
        <v>45.437360023526118</v>
      </c>
      <c r="D13" s="66">
        <v>47.165954452155596</v>
      </c>
      <c r="E13" s="67">
        <f t="shared" si="0"/>
        <v>1.7285944286294779</v>
      </c>
      <c r="F13" s="68">
        <f>Residuals!$D$3</f>
        <v>1.6129287217964006</v>
      </c>
    </row>
    <row r="14" spans="1:8">
      <c r="A14" s="32">
        <v>11</v>
      </c>
      <c r="B14" s="33" t="s">
        <v>34</v>
      </c>
      <c r="C14" s="391">
        <v>51.8299125376737</v>
      </c>
      <c r="D14" s="66">
        <v>53.474869495240128</v>
      </c>
      <c r="E14" s="67">
        <f t="shared" si="0"/>
        <v>1.6449569575664285</v>
      </c>
      <c r="F14" s="68">
        <f>Residuals!$D$3</f>
        <v>1.6129287217964006</v>
      </c>
    </row>
    <row r="15" spans="1:8">
      <c r="A15" s="32">
        <v>12</v>
      </c>
      <c r="B15" s="33" t="s">
        <v>35</v>
      </c>
      <c r="C15" s="391">
        <v>54.371266954713413</v>
      </c>
      <c r="D15" s="66">
        <v>55.95345714605147</v>
      </c>
      <c r="E15" s="67">
        <f t="shared" si="0"/>
        <v>1.5821901913380572</v>
      </c>
      <c r="F15" s="68">
        <f>Residuals!$D$3</f>
        <v>1.6129287217964006</v>
      </c>
    </row>
    <row r="16" spans="1:8">
      <c r="A16" s="32">
        <v>13</v>
      </c>
      <c r="B16" s="33" t="s">
        <v>36</v>
      </c>
      <c r="C16" s="391">
        <v>52.832371449332278</v>
      </c>
      <c r="D16" s="66">
        <v>54.45443949229842</v>
      </c>
      <c r="E16" s="67">
        <f t="shared" si="0"/>
        <v>1.6220680429661414</v>
      </c>
      <c r="F16" s="68">
        <f>Residuals!$D$3</f>
        <v>1.6129287217964006</v>
      </c>
      <c r="H16" s="1" t="s">
        <v>41</v>
      </c>
    </row>
    <row r="17" spans="1:6" ht="15.75" thickBot="1">
      <c r="A17" s="34">
        <v>14</v>
      </c>
      <c r="B17" s="35" t="s">
        <v>37</v>
      </c>
      <c r="C17" s="63">
        <v>51.428793397632546</v>
      </c>
      <c r="D17" s="63">
        <v>53.046573152982049</v>
      </c>
      <c r="E17" s="69">
        <f t="shared" si="0"/>
        <v>1.6177797553495026</v>
      </c>
      <c r="F17" s="70">
        <f>Residuals!$D$3</f>
        <v>1.6129287217964006</v>
      </c>
    </row>
    <row r="18" spans="1:6">
      <c r="E18" s="3"/>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0"/>
  <sheetViews>
    <sheetView zoomScaleNormal="100" workbookViewId="0"/>
  </sheetViews>
  <sheetFormatPr defaultRowHeight="15"/>
  <cols>
    <col min="2" max="2" width="22.140625" customWidth="1"/>
    <col min="3" max="3" width="13" customWidth="1"/>
    <col min="4" max="4" width="11.85546875" customWidth="1"/>
    <col min="6" max="6" width="10.28515625" customWidth="1"/>
  </cols>
  <sheetData>
    <row r="1" spans="1:7">
      <c r="A1" s="1" t="s">
        <v>316</v>
      </c>
      <c r="G1" s="1" t="s">
        <v>315</v>
      </c>
    </row>
    <row r="2" spans="1:7" ht="15.75" thickBot="1"/>
    <row r="3" spans="1:7" ht="39" thickBot="1">
      <c r="A3" s="26" t="s">
        <v>0</v>
      </c>
      <c r="B3" s="27" t="s">
        <v>1</v>
      </c>
      <c r="C3" s="28" t="s">
        <v>358</v>
      </c>
      <c r="D3" s="28" t="s">
        <v>359</v>
      </c>
      <c r="E3" s="29" t="s">
        <v>121</v>
      </c>
      <c r="F3" s="13"/>
    </row>
    <row r="4" spans="1:7">
      <c r="A4" s="30">
        <v>1</v>
      </c>
      <c r="B4" s="122" t="s">
        <v>25</v>
      </c>
      <c r="C4" s="390">
        <v>4.3268774818189106</v>
      </c>
      <c r="D4" s="123">
        <v>5.2518317125913017</v>
      </c>
      <c r="E4" s="65">
        <f>D4-C4</f>
        <v>0.92495423077239103</v>
      </c>
      <c r="G4">
        <v>0</v>
      </c>
    </row>
    <row r="5" spans="1:7">
      <c r="A5" s="124">
        <v>2</v>
      </c>
      <c r="B5" s="125" t="s">
        <v>26</v>
      </c>
      <c r="C5" s="391">
        <v>4.8655300411852602</v>
      </c>
      <c r="D5" s="126">
        <v>4.9390419453113719</v>
      </c>
      <c r="E5" s="68">
        <f t="shared" ref="E5:E17" si="0">D5-C5</f>
        <v>7.3511904126111638E-2</v>
      </c>
    </row>
    <row r="6" spans="1:7">
      <c r="A6" s="124">
        <v>3</v>
      </c>
      <c r="B6" s="125" t="s">
        <v>27</v>
      </c>
      <c r="C6" s="391">
        <v>6.2210152239424987</v>
      </c>
      <c r="D6" s="126">
        <v>5.7937325651863159</v>
      </c>
      <c r="E6" s="68">
        <f t="shared" si="0"/>
        <v>-0.42728265875618288</v>
      </c>
    </row>
    <row r="7" spans="1:7">
      <c r="A7" s="124">
        <v>4</v>
      </c>
      <c r="B7" s="125" t="s">
        <v>28</v>
      </c>
      <c r="C7" s="391">
        <v>5.8531042562528066</v>
      </c>
      <c r="D7" s="126">
        <v>6.2016787937198057</v>
      </c>
      <c r="E7" s="68">
        <f t="shared" si="0"/>
        <v>0.34857453746699907</v>
      </c>
    </row>
    <row r="8" spans="1:7">
      <c r="A8" s="124">
        <v>5</v>
      </c>
      <c r="B8" s="125" t="s">
        <v>29</v>
      </c>
      <c r="C8" s="391">
        <v>6.9624477947950192</v>
      </c>
      <c r="D8" s="126">
        <v>6.0845816235931363</v>
      </c>
      <c r="E8" s="68">
        <f t="shared" si="0"/>
        <v>-0.87786617120188293</v>
      </c>
    </row>
    <row r="9" spans="1:7">
      <c r="A9" s="124">
        <v>6</v>
      </c>
      <c r="B9" s="125" t="s">
        <v>30</v>
      </c>
      <c r="C9" s="391">
        <v>7.087821133282544</v>
      </c>
      <c r="D9" s="126">
        <v>7.1109987066058844</v>
      </c>
      <c r="E9" s="68">
        <f t="shared" si="0"/>
        <v>2.3177573323340361E-2</v>
      </c>
    </row>
    <row r="10" spans="1:7">
      <c r="A10" s="124">
        <v>7</v>
      </c>
      <c r="B10" s="125" t="s">
        <v>31</v>
      </c>
      <c r="C10" s="391">
        <v>6.8117232238799881</v>
      </c>
      <c r="D10" s="126">
        <v>6.726673732352654</v>
      </c>
      <c r="E10" s="68">
        <f t="shared" si="0"/>
        <v>-8.5049491527334098E-2</v>
      </c>
    </row>
    <row r="11" spans="1:7">
      <c r="A11" s="124">
        <v>8</v>
      </c>
      <c r="B11" s="125" t="s">
        <v>32</v>
      </c>
      <c r="C11" s="391">
        <v>6.8055263430182285</v>
      </c>
      <c r="D11" s="126">
        <v>6.6665239671324485</v>
      </c>
      <c r="E11" s="68">
        <f t="shared" si="0"/>
        <v>-0.13900237588577991</v>
      </c>
    </row>
    <row r="12" spans="1:7">
      <c r="A12" s="124">
        <v>9</v>
      </c>
      <c r="B12" s="125" t="s">
        <v>33</v>
      </c>
      <c r="C12" s="391">
        <v>6.7855995276422512</v>
      </c>
      <c r="D12" s="126">
        <v>7.1054862235037808</v>
      </c>
      <c r="E12" s="68">
        <f t="shared" si="0"/>
        <v>0.31988669586152962</v>
      </c>
    </row>
    <row r="13" spans="1:7">
      <c r="A13" s="124">
        <v>10</v>
      </c>
      <c r="B13" s="125" t="s">
        <v>18</v>
      </c>
      <c r="C13" s="391">
        <v>6.9895892959040662</v>
      </c>
      <c r="D13" s="126">
        <v>6.2265817723918069</v>
      </c>
      <c r="E13" s="68">
        <f t="shared" si="0"/>
        <v>-0.76300752351225931</v>
      </c>
    </row>
    <row r="14" spans="1:7">
      <c r="A14" s="124">
        <v>11</v>
      </c>
      <c r="B14" s="125" t="s">
        <v>34</v>
      </c>
      <c r="C14" s="391">
        <v>7.070112443802727</v>
      </c>
      <c r="D14" s="126">
        <v>6.9869786806549747</v>
      </c>
      <c r="E14" s="68">
        <f t="shared" si="0"/>
        <v>-8.3133763147752227E-2</v>
      </c>
    </row>
    <row r="15" spans="1:7">
      <c r="A15" s="124">
        <v>12</v>
      </c>
      <c r="B15" s="125" t="s">
        <v>35</v>
      </c>
      <c r="C15" s="391">
        <v>6.7791260364879209</v>
      </c>
      <c r="D15" s="126">
        <v>7.1796526664391669</v>
      </c>
      <c r="E15" s="68">
        <f t="shared" si="0"/>
        <v>0.40052662995124599</v>
      </c>
    </row>
    <row r="16" spans="1:7">
      <c r="A16" s="124">
        <v>13</v>
      </c>
      <c r="B16" s="125" t="s">
        <v>36</v>
      </c>
      <c r="C16" s="391">
        <v>6.8664467972647554</v>
      </c>
      <c r="D16" s="126">
        <v>7.040039368494015</v>
      </c>
      <c r="E16" s="68">
        <f t="shared" si="0"/>
        <v>0.17359257122925964</v>
      </c>
    </row>
    <row r="17" spans="1:5" ht="15.75" thickBot="1">
      <c r="A17" s="34">
        <v>14</v>
      </c>
      <c r="B17" s="127" t="s">
        <v>37</v>
      </c>
      <c r="C17" s="392">
        <v>7.4053071412025275</v>
      </c>
      <c r="D17" s="128">
        <v>7.0590627154095298</v>
      </c>
      <c r="E17" s="70">
        <f t="shared" si="0"/>
        <v>-0.34624442579299775</v>
      </c>
    </row>
    <row r="18" spans="1:5">
      <c r="E18" s="3"/>
    </row>
    <row r="19" spans="1:5">
      <c r="E19" s="3"/>
    </row>
    <row r="20" spans="1:5">
      <c r="E20" s="3"/>
    </row>
  </sheetData>
  <pageMargins left="0.7" right="0.7" top="0.75" bottom="0.75" header="0.3" footer="0.3"/>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8"/>
  <sheetViews>
    <sheetView zoomScale="84" zoomScaleNormal="84" workbookViewId="0">
      <pane xSplit="1" ySplit="2" topLeftCell="B3" activePane="bottomRight" state="frozen"/>
      <selection activeCell="K18" sqref="K18"/>
      <selection pane="topRight" activeCell="K18" sqref="K18"/>
      <selection pane="bottomLeft" activeCell="K18" sqref="K18"/>
      <selection pane="bottomRight" activeCell="C17" sqref="C17"/>
    </sheetView>
  </sheetViews>
  <sheetFormatPr defaultRowHeight="15"/>
  <cols>
    <col min="1" max="1" width="58.28515625" bestFit="1" customWidth="1"/>
    <col min="2" max="2" width="11.140625" bestFit="1" customWidth="1"/>
  </cols>
  <sheetData>
    <row r="1" spans="1:1" ht="66" customHeight="1">
      <c r="A1" s="436" t="s">
        <v>290</v>
      </c>
    </row>
    <row r="2" spans="1:1" ht="30" customHeight="1">
      <c r="A2" s="437"/>
    </row>
    <row r="3" spans="1:1">
      <c r="A3" s="493" t="s">
        <v>82</v>
      </c>
    </row>
    <row r="4" spans="1:1">
      <c r="A4" s="494" t="s">
        <v>83</v>
      </c>
    </row>
    <row r="5" spans="1:1">
      <c r="A5" s="234" t="str">
        <f>'T1'!A1</f>
        <v>Table 1 - Generation Wider Tariffs</v>
      </c>
    </row>
    <row r="6" spans="1:1">
      <c r="A6" s="235" t="str">
        <f>'T2'!A1</f>
        <v>Table 2 - Local Substation Tariffs</v>
      </c>
    </row>
    <row r="7" spans="1:1">
      <c r="A7" s="234" t="str">
        <f>'T3'!A1</f>
        <v>Table 3 - Local Circuit Tariffs</v>
      </c>
    </row>
    <row r="8" spans="1:1">
      <c r="A8" s="235" t="str">
        <f>'T4'!A1</f>
        <v>Table 4 - Offshore Local Tariffs</v>
      </c>
    </row>
    <row r="9" spans="1:1">
      <c r="A9" s="234" t="str">
        <f>'T5'!A1</f>
        <v>Table 5 - Demand Tariffs</v>
      </c>
    </row>
    <row r="10" spans="1:1">
      <c r="A10" s="433" t="str">
        <f>'T6'!A1</f>
        <v>Table 6 - Contracted and Modelled TEC</v>
      </c>
    </row>
    <row r="11" spans="1:1">
      <c r="A11" s="234" t="str">
        <f>'T7'!A1</f>
        <v>Table 7 - Allowed Revenues</v>
      </c>
    </row>
    <row r="12" spans="1:1">
      <c r="A12" s="432" t="str">
        <f>'T8'!A1</f>
        <v>Table 8 - Charging Bases</v>
      </c>
    </row>
    <row r="13" spans="1:1">
      <c r="A13" s="234" t="str">
        <f>'T9'!A1</f>
        <v>Table 9 - Interconectors</v>
      </c>
    </row>
    <row r="14" spans="1:1">
      <c r="A14" s="495" t="str">
        <f>'T10'!A1</f>
        <v>Table 10 - Generation and Demand Revenue Proportions</v>
      </c>
    </row>
    <row r="15" spans="1:1">
      <c r="A15" s="493" t="str">
        <f>'T11'!A1</f>
        <v>Table 11 - Residual Calculation</v>
      </c>
    </row>
    <row r="16" spans="1:1">
      <c r="A16" s="335" t="str">
        <f>'T12'!A1:E1</f>
        <v>Table 12 - Small Generator Discount</v>
      </c>
    </row>
    <row r="17" spans="1:1">
      <c r="A17" s="496" t="str">
        <f>'T13 &amp; Fig 1'!A1</f>
        <v>Table 13 - Generation Tariff Changes</v>
      </c>
    </row>
    <row r="18" spans="1:1">
      <c r="A18" s="274" t="str">
        <f>'T14'!A1</f>
        <v>Table 14 - Circuits subject to one-off charges</v>
      </c>
    </row>
    <row r="19" spans="1:1">
      <c r="A19" s="493" t="str">
        <f>'T15 &amp; Fig 2'!A1</f>
        <v>Table 15 - Change in HH Demand Tariffs</v>
      </c>
    </row>
    <row r="20" spans="1:1">
      <c r="A20" s="495" t="str">
        <f>'T16 &amp; Fig 3'!A1</f>
        <v>Table 16 - NHH Demand Tariff Changes</v>
      </c>
    </row>
    <row r="21" spans="1:1">
      <c r="A21" s="234" t="str">
        <f>'T17'!A1</f>
        <v>Table 17 - National Grid Revenue Forecast</v>
      </c>
    </row>
    <row r="22" spans="1:1">
      <c r="A22" s="239" t="str">
        <f>'T18'!A1</f>
        <v>Table 18 - SP Transmission Revenue Forecast</v>
      </c>
    </row>
    <row r="23" spans="1:1">
      <c r="A23" s="234" t="str">
        <f>'T19'!A1</f>
        <v>Table 19 - SHE Transmission Revenue Forecast</v>
      </c>
    </row>
    <row r="24" spans="1:1">
      <c r="A24" s="239" t="str">
        <f>'T20'!A1</f>
        <v>Table 20 - Offshore Revenues</v>
      </c>
    </row>
    <row r="25" spans="1:1">
      <c r="A25" s="495" t="str">
        <f>'T21'!A1</f>
        <v>Table 21 - Demand Profiles</v>
      </c>
    </row>
    <row r="26" spans="1:1">
      <c r="A26" s="234" t="str">
        <f>'T13 &amp; Fig 1'!J1</f>
        <v>Figure 1 - Variation on Generation Zonal Tariffs</v>
      </c>
    </row>
    <row r="27" spans="1:1">
      <c r="A27" s="235" t="str">
        <f>'T15 &amp; Fig 2'!H1</f>
        <v>Figure 2 - HH Demand Tariffs</v>
      </c>
    </row>
    <row r="28" spans="1:1">
      <c r="A28" s="240" t="str">
        <f>'T16 &amp; Fig 3'!G1</f>
        <v>Figure 3 - NHH Demand Tariffs</v>
      </c>
    </row>
  </sheetData>
  <mergeCells count="1">
    <mergeCell ref="A1:A2"/>
  </mergeCells>
  <hyperlinks>
    <hyperlink ref="A3" location="Residuals!A1" display="Residuals"/>
    <hyperlink ref="A4" location="Residuals!A1" display="Averages"/>
    <hyperlink ref="A5" location="'T1'!A1" display="'T1'!A1"/>
    <hyperlink ref="A6" location="'T2'!A1" display="'T2'!A1"/>
    <hyperlink ref="A7" location="'T3'!A1" display="'T3'!A1"/>
    <hyperlink ref="A8" location="'T4'!A1" display="'T4'!A1"/>
    <hyperlink ref="A9" location="'T5'!A1" display="'T5'!A1"/>
    <hyperlink ref="A10" location="'T6'!A1" display="'T6'!A1"/>
    <hyperlink ref="A11" location="'T7'!A1" display="'T7'!A1"/>
    <hyperlink ref="A12" location="'T8'!A1" display="'T8'!A1"/>
    <hyperlink ref="A13" location="'T9'!A1" display="'T9'!A1"/>
    <hyperlink ref="A14" location="'T10'!A1" display="'T10'!A1"/>
    <hyperlink ref="A15" location="'T11'!A1" display="'T11'!A1"/>
    <hyperlink ref="A17" location="'T13 &amp; Fig 1'!A1" display="'T13 &amp; Fig 1'!A1"/>
    <hyperlink ref="A18" location="'T14'!A1" display="'T14'!A1"/>
    <hyperlink ref="A19" location="'T15 &amp; Fig 2'!A1" display="'T15 &amp; Fig 2'!A1"/>
    <hyperlink ref="A20" location="'T16 &amp; Fig 3'!A1" display="'T16 &amp; Fig 3'!A1"/>
    <hyperlink ref="A26" location="'T13 &amp; Fig 1'!A1" display="'T13 &amp; Fig 1'!A1"/>
    <hyperlink ref="A28" location="'T16 &amp; Fig 3'!A1" display="'T16 &amp; Fig 3'!A1"/>
    <hyperlink ref="A21" location="'T17'!A1" display="'T17'!A1"/>
    <hyperlink ref="A22" location="'T18'!A1" display="'T18'!A1"/>
    <hyperlink ref="A23" location="'T19'!A1" display="'T19'!A1"/>
    <hyperlink ref="A24" location="'T20'!A1" display="'T20'!A1"/>
    <hyperlink ref="A25" location="'T21'!A1" display="'T21'!A1"/>
    <hyperlink ref="A27" location="'T15 &amp; Fig 2'!A1" display="'T15 &amp; Fig 2'!A1"/>
    <hyperlink ref="A16" location="'T12'!A1" display="'T12'!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2"/>
  <sheetViews>
    <sheetView zoomScale="65" zoomScaleNormal="65" workbookViewId="0">
      <pane ySplit="2" topLeftCell="A3" activePane="bottomLeft" state="frozen"/>
      <selection activeCell="K18" sqref="K18"/>
      <selection pane="bottomLeft" activeCell="B1" sqref="B1"/>
    </sheetView>
  </sheetViews>
  <sheetFormatPr defaultRowHeight="15"/>
  <cols>
    <col min="1" max="1" width="77.85546875" customWidth="1"/>
    <col min="2" max="2" width="4.28515625" customWidth="1"/>
    <col min="3" max="3" width="11.85546875" bestFit="1" customWidth="1"/>
    <col min="4" max="6" width="11.140625" bestFit="1" customWidth="1"/>
    <col min="7" max="7" width="11.140625" customWidth="1"/>
    <col min="8" max="8" width="71.5703125" bestFit="1" customWidth="1"/>
  </cols>
  <sheetData>
    <row r="1" spans="1:8">
      <c r="A1" s="1" t="s">
        <v>317</v>
      </c>
    </row>
    <row r="2" spans="1:8">
      <c r="A2" s="21"/>
      <c r="B2" s="21"/>
      <c r="C2" s="21"/>
      <c r="D2" s="21"/>
      <c r="E2" s="21"/>
      <c r="F2" s="21"/>
      <c r="G2" s="21"/>
    </row>
    <row r="3" spans="1:8" s="331" customFormat="1" ht="23.25">
      <c r="A3" s="464"/>
      <c r="B3" s="464"/>
      <c r="C3" s="464"/>
      <c r="D3" s="465">
        <v>42522</v>
      </c>
      <c r="E3" s="466"/>
      <c r="F3" s="466"/>
      <c r="G3" s="364"/>
      <c r="H3" s="320" t="s">
        <v>446</v>
      </c>
    </row>
    <row r="4" spans="1:8" ht="15.75" customHeight="1">
      <c r="A4" s="268" t="s">
        <v>448</v>
      </c>
      <c r="B4" s="268" t="s">
        <v>446</v>
      </c>
      <c r="C4" s="269" t="s">
        <v>449</v>
      </c>
      <c r="D4" s="270" t="s">
        <v>450</v>
      </c>
      <c r="E4" s="270" t="s">
        <v>451</v>
      </c>
      <c r="F4" s="270" t="s">
        <v>452</v>
      </c>
      <c r="G4" s="365"/>
      <c r="H4" s="467" t="s">
        <v>447</v>
      </c>
    </row>
    <row r="5" spans="1:8" ht="15.75">
      <c r="A5" s="268" t="s">
        <v>453</v>
      </c>
      <c r="B5" s="269" t="s">
        <v>446</v>
      </c>
      <c r="C5" s="269" t="s">
        <v>446</v>
      </c>
      <c r="D5" s="271" t="s">
        <v>454</v>
      </c>
      <c r="E5" s="271" t="s">
        <v>455</v>
      </c>
      <c r="F5" s="271" t="s">
        <v>86</v>
      </c>
      <c r="G5" s="271" t="s">
        <v>456</v>
      </c>
      <c r="H5" s="467"/>
    </row>
    <row r="6" spans="1:8" ht="14.25" customHeight="1">
      <c r="A6" s="146" t="s">
        <v>457</v>
      </c>
      <c r="B6" s="147" t="s">
        <v>446</v>
      </c>
      <c r="C6" s="148" t="s">
        <v>446</v>
      </c>
      <c r="D6" s="272">
        <v>256.66666666666669</v>
      </c>
      <c r="E6" s="149" t="s">
        <v>446</v>
      </c>
      <c r="F6" s="149" t="s">
        <v>446</v>
      </c>
      <c r="G6" s="149" t="s">
        <v>446</v>
      </c>
      <c r="H6" s="98" t="s">
        <v>458</v>
      </c>
    </row>
    <row r="7" spans="1:8" ht="15.75">
      <c r="A7" s="150" t="s">
        <v>459</v>
      </c>
      <c r="B7" s="151" t="s">
        <v>446</v>
      </c>
      <c r="C7" s="152" t="s">
        <v>460</v>
      </c>
      <c r="D7" s="273">
        <v>1.19</v>
      </c>
      <c r="E7" s="154" t="s">
        <v>446</v>
      </c>
      <c r="F7" s="154" t="s">
        <v>446</v>
      </c>
      <c r="G7" s="154" t="s">
        <v>446</v>
      </c>
      <c r="H7" s="98" t="s">
        <v>461</v>
      </c>
    </row>
    <row r="8" spans="1:8" ht="15.75">
      <c r="A8" s="146" t="s">
        <v>462</v>
      </c>
      <c r="B8" s="147" t="s">
        <v>446</v>
      </c>
      <c r="C8" s="155" t="s">
        <v>463</v>
      </c>
      <c r="D8" s="156">
        <v>5.0000000000000001E-3</v>
      </c>
      <c r="E8" s="156">
        <v>7.000000000000001E-3</v>
      </c>
      <c r="F8" s="156">
        <v>0.95000000000000007</v>
      </c>
      <c r="G8" s="156">
        <v>1.575E-2</v>
      </c>
      <c r="H8" s="98" t="s">
        <v>464</v>
      </c>
    </row>
    <row r="9" spans="1:8" ht="15.75">
      <c r="A9" s="150" t="s">
        <v>465</v>
      </c>
      <c r="B9" s="153" t="s">
        <v>466</v>
      </c>
      <c r="C9" s="152" t="s">
        <v>467</v>
      </c>
      <c r="D9" s="157">
        <v>1443.829</v>
      </c>
      <c r="E9" s="157">
        <v>1475.5930000000001</v>
      </c>
      <c r="F9" s="157">
        <v>1571.3869999999999</v>
      </c>
      <c r="G9" s="157">
        <v>1554.942</v>
      </c>
      <c r="H9" s="98" t="s">
        <v>468</v>
      </c>
    </row>
    <row r="10" spans="1:8" ht="15.75">
      <c r="A10" s="150" t="s">
        <v>469</v>
      </c>
      <c r="B10" s="153" t="s">
        <v>470</v>
      </c>
      <c r="C10" s="152" t="s">
        <v>471</v>
      </c>
      <c r="D10" s="158">
        <v>-5.5</v>
      </c>
      <c r="E10" s="158">
        <v>-114.4</v>
      </c>
      <c r="F10" s="158">
        <v>-185.4</v>
      </c>
      <c r="G10" s="158">
        <v>-210</v>
      </c>
      <c r="H10" s="98" t="s">
        <v>472</v>
      </c>
    </row>
    <row r="11" spans="1:8" ht="15.75">
      <c r="A11" s="150" t="s">
        <v>473</v>
      </c>
      <c r="B11" s="151" t="s">
        <v>474</v>
      </c>
      <c r="C11" s="152" t="s">
        <v>475</v>
      </c>
      <c r="D11" s="158">
        <v>-0.52728791368496775</v>
      </c>
      <c r="E11" s="158">
        <v>4.7019113011489599</v>
      </c>
      <c r="F11" s="158">
        <v>-19.921431381693402</v>
      </c>
      <c r="G11" s="158">
        <v>-31.404964728930214</v>
      </c>
      <c r="H11" s="98" t="s">
        <v>476</v>
      </c>
    </row>
    <row r="12" spans="1:8" ht="15.75">
      <c r="A12" s="150" t="s">
        <v>477</v>
      </c>
      <c r="B12" s="151" t="s">
        <v>446</v>
      </c>
      <c r="C12" s="152" t="s">
        <v>478</v>
      </c>
      <c r="D12" s="159">
        <v>3.1E-2</v>
      </c>
      <c r="E12" s="159">
        <v>2.5000000000000001E-2</v>
      </c>
      <c r="F12" s="159">
        <v>0.01</v>
      </c>
      <c r="G12" s="159">
        <v>2.1000000000000001E-2</v>
      </c>
      <c r="H12" s="98" t="s">
        <v>479</v>
      </c>
    </row>
    <row r="13" spans="1:8" ht="15.75">
      <c r="A13" s="150" t="s">
        <v>480</v>
      </c>
      <c r="B13" s="151" t="s">
        <v>446</v>
      </c>
      <c r="C13" s="152" t="s">
        <v>481</v>
      </c>
      <c r="D13" s="159">
        <v>3.1E-2</v>
      </c>
      <c r="E13" s="159">
        <v>2.4E-2</v>
      </c>
      <c r="F13" s="159">
        <v>2.1000000000000001E-2</v>
      </c>
      <c r="G13" s="159">
        <v>0.03</v>
      </c>
      <c r="H13" s="98" t="s">
        <v>479</v>
      </c>
    </row>
    <row r="14" spans="1:8" ht="15.75">
      <c r="A14" s="150" t="s">
        <v>482</v>
      </c>
      <c r="B14" s="151" t="s">
        <v>446</v>
      </c>
      <c r="C14" s="152" t="s">
        <v>483</v>
      </c>
      <c r="D14" s="159">
        <v>0.03</v>
      </c>
      <c r="E14" s="159">
        <v>3.2000000000000001E-2</v>
      </c>
      <c r="F14" s="159">
        <v>0.03</v>
      </c>
      <c r="G14" s="159">
        <v>3.3000000000000002E-2</v>
      </c>
      <c r="H14" s="98" t="s">
        <v>479</v>
      </c>
    </row>
    <row r="15" spans="1:8" ht="15.75">
      <c r="A15" s="150" t="s">
        <v>484</v>
      </c>
      <c r="B15" s="151" t="s">
        <v>485</v>
      </c>
      <c r="C15" s="152" t="s">
        <v>486</v>
      </c>
      <c r="D15" s="154">
        <v>1.2051000000000001</v>
      </c>
      <c r="E15" s="154">
        <v>1.2266528212575316</v>
      </c>
      <c r="F15" s="154">
        <v>1.2330000000000001</v>
      </c>
      <c r="G15" s="154">
        <v>1.268</v>
      </c>
      <c r="H15" s="98" t="s">
        <v>487</v>
      </c>
    </row>
    <row r="16" spans="1:8" s="325" customFormat="1">
      <c r="A16" s="329" t="s">
        <v>488</v>
      </c>
      <c r="B16" s="322" t="s">
        <v>489</v>
      </c>
      <c r="C16" s="322" t="s">
        <v>490</v>
      </c>
      <c r="D16" s="323">
        <v>1732.6948432352185</v>
      </c>
      <c r="E16" s="323">
        <v>1675.4788464888604</v>
      </c>
      <c r="F16" s="323">
        <v>1684.3588461063721</v>
      </c>
      <c r="G16" s="323">
        <v>1665.5649607237165</v>
      </c>
      <c r="H16" s="324"/>
    </row>
    <row r="17" spans="1:8" ht="15.75">
      <c r="A17" s="162" t="s">
        <v>491</v>
      </c>
      <c r="B17" s="151" t="s">
        <v>492</v>
      </c>
      <c r="C17" s="151" t="s">
        <v>493</v>
      </c>
      <c r="D17" s="163" t="s">
        <v>446</v>
      </c>
      <c r="E17" s="158">
        <v>1.2353308097829103</v>
      </c>
      <c r="F17" s="158">
        <v>1.5001179260431783</v>
      </c>
      <c r="G17" s="158">
        <v>2.6830799018330405</v>
      </c>
      <c r="H17" s="98" t="s">
        <v>476</v>
      </c>
    </row>
    <row r="18" spans="1:8" ht="15.75">
      <c r="A18" s="162" t="s">
        <v>494</v>
      </c>
      <c r="B18" s="151" t="s">
        <v>495</v>
      </c>
      <c r="C18" s="151" t="s">
        <v>496</v>
      </c>
      <c r="D18" s="158">
        <v>0.14395339862662926</v>
      </c>
      <c r="E18" s="158">
        <v>1.2337689401095423E-2</v>
      </c>
      <c r="F18" s="158">
        <v>9.0478361183892381E-2</v>
      </c>
      <c r="G18" s="158">
        <v>0</v>
      </c>
      <c r="H18" s="98" t="s">
        <v>476</v>
      </c>
    </row>
    <row r="19" spans="1:8" ht="15.75">
      <c r="A19" s="162" t="s">
        <v>497</v>
      </c>
      <c r="B19" s="151" t="s">
        <v>498</v>
      </c>
      <c r="C19" s="151" t="s">
        <v>499</v>
      </c>
      <c r="D19" s="163" t="s">
        <v>446</v>
      </c>
      <c r="E19" s="158">
        <v>2.0207027597467815</v>
      </c>
      <c r="F19" s="158">
        <v>2.6933961403912292</v>
      </c>
      <c r="G19" s="158">
        <v>3.1801712156619737</v>
      </c>
      <c r="H19" s="98" t="s">
        <v>476</v>
      </c>
    </row>
    <row r="20" spans="1:8" ht="15.75">
      <c r="A20" s="164" t="s">
        <v>500</v>
      </c>
      <c r="B20" s="151" t="s">
        <v>501</v>
      </c>
      <c r="C20" s="151" t="s">
        <v>502</v>
      </c>
      <c r="D20" s="163" t="s">
        <v>446</v>
      </c>
      <c r="E20" s="158">
        <v>3.8222435083326589</v>
      </c>
      <c r="F20" s="158">
        <v>2.6745437559665044</v>
      </c>
      <c r="G20" s="158">
        <v>0.4974462323857759</v>
      </c>
      <c r="H20" s="98" t="s">
        <v>476</v>
      </c>
    </row>
    <row r="21" spans="1:8" ht="15.75">
      <c r="A21" s="164" t="s">
        <v>503</v>
      </c>
      <c r="B21" s="151" t="s">
        <v>504</v>
      </c>
      <c r="C21" s="151" t="s">
        <v>505</v>
      </c>
      <c r="D21" s="158">
        <v>0</v>
      </c>
      <c r="E21" s="158">
        <v>0</v>
      </c>
      <c r="F21" s="158">
        <v>0</v>
      </c>
      <c r="G21" s="158">
        <v>0</v>
      </c>
      <c r="H21" s="98" t="s">
        <v>506</v>
      </c>
    </row>
    <row r="22" spans="1:8" ht="15.75">
      <c r="A22" s="165" t="s">
        <v>507</v>
      </c>
      <c r="B22" s="166" t="s">
        <v>508</v>
      </c>
      <c r="C22" s="166" t="s">
        <v>509</v>
      </c>
      <c r="D22" s="163">
        <v>312.179148</v>
      </c>
      <c r="E22" s="163">
        <v>295.664557</v>
      </c>
      <c r="F22" s="163">
        <v>294.62336299999998</v>
      </c>
      <c r="G22" s="163">
        <v>326.99435224870132</v>
      </c>
      <c r="H22" s="161" t="s">
        <v>510</v>
      </c>
    </row>
    <row r="23" spans="1:8" ht="15.75">
      <c r="A23" s="165" t="s">
        <v>511</v>
      </c>
      <c r="B23" s="166" t="s">
        <v>512</v>
      </c>
      <c r="C23" s="166" t="s">
        <v>513</v>
      </c>
      <c r="D23" s="163">
        <v>213.95951766583201</v>
      </c>
      <c r="E23" s="163">
        <v>338.20730217321301</v>
      </c>
      <c r="F23" s="163">
        <v>322.83631648970299</v>
      </c>
      <c r="G23" s="163">
        <v>323.69318578881274</v>
      </c>
      <c r="H23" s="161" t="s">
        <v>514</v>
      </c>
    </row>
    <row r="24" spans="1:8" ht="15.75">
      <c r="A24" s="165" t="s">
        <v>515</v>
      </c>
      <c r="B24" s="166" t="s">
        <v>516</v>
      </c>
      <c r="C24" s="166" t="s">
        <v>517</v>
      </c>
      <c r="D24" s="163">
        <v>218.38037349491276</v>
      </c>
      <c r="E24" s="163">
        <v>248.35699921993759</v>
      </c>
      <c r="F24" s="163">
        <v>260.78931257200446</v>
      </c>
      <c r="G24" s="163">
        <v>279.2352440078846</v>
      </c>
      <c r="H24" s="161" t="s">
        <v>518</v>
      </c>
    </row>
    <row r="25" spans="1:8" ht="15.75">
      <c r="A25" s="164" t="s">
        <v>519</v>
      </c>
      <c r="B25" s="151" t="s">
        <v>520</v>
      </c>
      <c r="C25" s="151" t="s">
        <v>521</v>
      </c>
      <c r="D25" s="158">
        <v>0.43733608355648018</v>
      </c>
      <c r="E25" s="158">
        <v>0.64941914461921546</v>
      </c>
      <c r="F25" s="158">
        <v>0.6544976173613446</v>
      </c>
      <c r="G25" s="158">
        <v>0.65734985711148086</v>
      </c>
      <c r="H25" s="98" t="s">
        <v>476</v>
      </c>
    </row>
    <row r="26" spans="1:8" s="325" customFormat="1">
      <c r="A26" s="321" t="s">
        <v>522</v>
      </c>
      <c r="B26" s="322" t="s">
        <v>523</v>
      </c>
      <c r="C26" s="322" t="s">
        <v>524</v>
      </c>
      <c r="D26" s="323">
        <v>745.10032864292793</v>
      </c>
      <c r="E26" s="323">
        <v>889.96889230503325</v>
      </c>
      <c r="F26" s="323">
        <v>885.86202586265358</v>
      </c>
      <c r="G26" s="323">
        <v>936.94082925239104</v>
      </c>
      <c r="H26" s="324" t="s">
        <v>446</v>
      </c>
    </row>
    <row r="27" spans="1:8" ht="15.75">
      <c r="A27" s="162" t="s">
        <v>525</v>
      </c>
      <c r="B27" s="151" t="s">
        <v>526</v>
      </c>
      <c r="C27" s="151" t="s">
        <v>527</v>
      </c>
      <c r="D27" s="163" t="s">
        <v>446</v>
      </c>
      <c r="E27" s="158">
        <v>2.3615637797660018</v>
      </c>
      <c r="F27" s="158">
        <v>3.920644330261553</v>
      </c>
      <c r="G27" s="158">
        <v>4.0285564655836907</v>
      </c>
      <c r="H27" s="98" t="s">
        <v>528</v>
      </c>
    </row>
    <row r="28" spans="1:8" ht="15.75">
      <c r="A28" s="162" t="s">
        <v>529</v>
      </c>
      <c r="B28" s="151" t="s">
        <v>530</v>
      </c>
      <c r="C28" s="151" t="s">
        <v>531</v>
      </c>
      <c r="D28" s="163" t="s">
        <v>446</v>
      </c>
      <c r="E28" s="158">
        <v>8.6930597323224994</v>
      </c>
      <c r="F28" s="158">
        <v>10.123488255861568</v>
      </c>
      <c r="G28" s="158">
        <v>8.6278923124605527</v>
      </c>
      <c r="H28" s="98" t="s">
        <v>528</v>
      </c>
    </row>
    <row r="29" spans="1:8" ht="15.75">
      <c r="A29" s="162" t="s">
        <v>532</v>
      </c>
      <c r="B29" s="151" t="s">
        <v>533</v>
      </c>
      <c r="C29" s="151" t="s">
        <v>534</v>
      </c>
      <c r="D29" s="163" t="s">
        <v>446</v>
      </c>
      <c r="E29" s="158">
        <v>2.8092019735619482</v>
      </c>
      <c r="F29" s="158">
        <v>2.6616746854357087</v>
      </c>
      <c r="G29" s="158">
        <v>3.0438046831243004</v>
      </c>
      <c r="H29" s="98" t="s">
        <v>528</v>
      </c>
    </row>
    <row r="30" spans="1:8" ht="15.75">
      <c r="A30" s="162" t="s">
        <v>535</v>
      </c>
      <c r="B30" s="151" t="s">
        <v>536</v>
      </c>
      <c r="C30" s="151" t="s">
        <v>537</v>
      </c>
      <c r="D30" s="163" t="s">
        <v>446</v>
      </c>
      <c r="E30" s="158">
        <v>0</v>
      </c>
      <c r="F30" s="158">
        <v>2.0215574999999997</v>
      </c>
      <c r="G30" s="158">
        <v>0</v>
      </c>
      <c r="H30" s="98" t="s">
        <v>538</v>
      </c>
    </row>
    <row r="31" spans="1:8" s="325" customFormat="1">
      <c r="A31" s="321" t="s">
        <v>539</v>
      </c>
      <c r="B31" s="322" t="s">
        <v>540</v>
      </c>
      <c r="C31" s="322" t="s">
        <v>541</v>
      </c>
      <c r="D31" s="323">
        <v>0</v>
      </c>
      <c r="E31" s="323">
        <v>13.863825485650448</v>
      </c>
      <c r="F31" s="323">
        <v>18.727364771558829</v>
      </c>
      <c r="G31" s="323">
        <v>15.700253461168543</v>
      </c>
      <c r="H31" s="324" t="s">
        <v>446</v>
      </c>
    </row>
    <row r="32" spans="1:8" ht="15.75">
      <c r="A32" s="167" t="s">
        <v>542</v>
      </c>
      <c r="B32" s="153" t="s">
        <v>71</v>
      </c>
      <c r="C32" s="153" t="s">
        <v>543</v>
      </c>
      <c r="D32" s="168">
        <v>10.915977512381877</v>
      </c>
      <c r="E32" s="168">
        <v>10.555516732879822</v>
      </c>
      <c r="F32" s="168">
        <v>10.611460730470144</v>
      </c>
      <c r="G32" s="168">
        <v>10.493059252559414</v>
      </c>
      <c r="H32" s="98" t="s">
        <v>528</v>
      </c>
    </row>
    <row r="33" spans="1:8" ht="15.75">
      <c r="A33" s="167" t="s">
        <v>387</v>
      </c>
      <c r="B33" s="153" t="s">
        <v>544</v>
      </c>
      <c r="C33" s="153" t="s">
        <v>545</v>
      </c>
      <c r="D33" s="168">
        <v>17.849214</v>
      </c>
      <c r="E33" s="168">
        <v>18.760655919999998</v>
      </c>
      <c r="F33" s="168">
        <v>44.854879889999999</v>
      </c>
      <c r="G33" s="168">
        <v>40.5</v>
      </c>
      <c r="H33" s="169" t="s">
        <v>546</v>
      </c>
    </row>
    <row r="34" spans="1:8" ht="15.75">
      <c r="A34" s="170" t="s">
        <v>547</v>
      </c>
      <c r="B34" s="153" t="s">
        <v>548</v>
      </c>
      <c r="C34" s="153" t="s">
        <v>537</v>
      </c>
      <c r="D34" s="163" t="s">
        <v>446</v>
      </c>
      <c r="E34" s="163" t="s">
        <v>446</v>
      </c>
      <c r="F34" s="163">
        <v>0</v>
      </c>
      <c r="G34" s="163">
        <v>2</v>
      </c>
      <c r="H34" s="169" t="s">
        <v>549</v>
      </c>
    </row>
    <row r="35" spans="1:8" ht="15.75">
      <c r="A35" s="167" t="s">
        <v>550</v>
      </c>
      <c r="B35" s="153" t="s">
        <v>70</v>
      </c>
      <c r="C35" s="153" t="s">
        <v>551</v>
      </c>
      <c r="D35" s="168">
        <v>15.997326508799999</v>
      </c>
      <c r="E35" s="168">
        <v>15.699016829576131</v>
      </c>
      <c r="F35" s="168">
        <v>0</v>
      </c>
      <c r="G35" s="168">
        <v>0</v>
      </c>
      <c r="H35" s="98" t="s">
        <v>476</v>
      </c>
    </row>
    <row r="36" spans="1:8" ht="15.75">
      <c r="A36" s="167" t="s">
        <v>552</v>
      </c>
      <c r="B36" s="153" t="s">
        <v>553</v>
      </c>
      <c r="C36" s="153" t="s">
        <v>554</v>
      </c>
      <c r="D36" s="168">
        <v>1.9849141507976036</v>
      </c>
      <c r="E36" s="168">
        <v>0.79100000000000004</v>
      </c>
      <c r="F36" s="168">
        <v>2.8649227140000022</v>
      </c>
      <c r="G36" s="168">
        <v>4.8957006300000003</v>
      </c>
      <c r="H36" s="169" t="s">
        <v>476</v>
      </c>
    </row>
    <row r="37" spans="1:8" ht="15.75">
      <c r="A37" s="167" t="s">
        <v>555</v>
      </c>
      <c r="B37" s="153" t="s">
        <v>556</v>
      </c>
      <c r="C37" s="153" t="s">
        <v>557</v>
      </c>
      <c r="D37" s="168">
        <v>-0.28187454000000001</v>
      </c>
      <c r="E37" s="168">
        <v>0.10154699999999994</v>
      </c>
      <c r="F37" s="168">
        <v>7.2928609999999949E-2</v>
      </c>
      <c r="G37" s="168">
        <v>0</v>
      </c>
      <c r="H37" s="169" t="s">
        <v>476</v>
      </c>
    </row>
    <row r="38" spans="1:8" ht="15.75">
      <c r="A38" s="22" t="s">
        <v>558</v>
      </c>
      <c r="B38" s="153" t="s">
        <v>559</v>
      </c>
      <c r="C38" s="153" t="s">
        <v>560</v>
      </c>
      <c r="D38" s="163" t="s">
        <v>446</v>
      </c>
      <c r="E38" s="168">
        <v>56.423778228050232</v>
      </c>
      <c r="F38" s="168">
        <v>103.97796600318905</v>
      </c>
      <c r="G38" s="168">
        <v>105.54281617091144</v>
      </c>
      <c r="H38" s="169" t="s">
        <v>561</v>
      </c>
    </row>
    <row r="39" spans="1:8" s="325" customFormat="1">
      <c r="A39" s="326" t="s">
        <v>562</v>
      </c>
      <c r="B39" s="327" t="s">
        <v>563</v>
      </c>
      <c r="C39" s="322" t="s">
        <v>564</v>
      </c>
      <c r="D39" s="323">
        <v>2524.2607295101257</v>
      </c>
      <c r="E39" s="323">
        <v>2681.6430789900505</v>
      </c>
      <c r="F39" s="323">
        <v>2751.3303946882438</v>
      </c>
      <c r="G39" s="323">
        <v>2781.6376194907471</v>
      </c>
      <c r="H39" s="324" t="s">
        <v>446</v>
      </c>
    </row>
    <row r="40" spans="1:8" ht="15.75">
      <c r="A40" s="171" t="s">
        <v>565</v>
      </c>
      <c r="B40" s="166" t="s">
        <v>504</v>
      </c>
      <c r="C40" s="160" t="s">
        <v>446</v>
      </c>
      <c r="D40" s="163">
        <v>0</v>
      </c>
      <c r="E40" s="163">
        <v>0</v>
      </c>
      <c r="F40" s="163">
        <v>0</v>
      </c>
      <c r="G40" s="163">
        <v>0</v>
      </c>
      <c r="H40" s="161" t="s">
        <v>446</v>
      </c>
    </row>
    <row r="41" spans="1:8" ht="15.75">
      <c r="A41" s="172" t="s">
        <v>566</v>
      </c>
      <c r="B41" s="173" t="s">
        <v>567</v>
      </c>
      <c r="C41" s="174" t="s">
        <v>446</v>
      </c>
      <c r="D41" s="158">
        <v>46.954162359999998</v>
      </c>
      <c r="E41" s="158">
        <v>44.955204119999998</v>
      </c>
      <c r="F41" s="158">
        <v>42.677043259999913</v>
      </c>
      <c r="G41" s="158">
        <v>46.497111164726796</v>
      </c>
      <c r="H41" s="98" t="s">
        <v>476</v>
      </c>
    </row>
    <row r="42" spans="1:8" s="325" customFormat="1">
      <c r="A42" s="328" t="s">
        <v>568</v>
      </c>
      <c r="B42" s="322" t="s">
        <v>569</v>
      </c>
      <c r="C42" s="329" t="s">
        <v>446</v>
      </c>
      <c r="D42" s="323">
        <v>2477.3065671501258</v>
      </c>
      <c r="E42" s="323">
        <v>2636.6878748700506</v>
      </c>
      <c r="F42" s="323">
        <v>2708.6533514282437</v>
      </c>
      <c r="G42" s="323">
        <v>2735.1405083260202</v>
      </c>
      <c r="H42" s="324" t="s">
        <v>446</v>
      </c>
    </row>
    <row r="43" spans="1:8" ht="15.75">
      <c r="A43" s="170" t="s">
        <v>570</v>
      </c>
      <c r="B43" s="153" t="s">
        <v>571</v>
      </c>
      <c r="C43" s="153" t="s">
        <v>572</v>
      </c>
      <c r="D43" s="168">
        <v>2375.85249526493</v>
      </c>
      <c r="E43" s="168" t="s">
        <v>446</v>
      </c>
      <c r="F43" s="168" t="s">
        <v>446</v>
      </c>
      <c r="G43" s="168" t="s">
        <v>446</v>
      </c>
      <c r="H43" s="175" t="s">
        <v>476</v>
      </c>
    </row>
    <row r="44" spans="1:8" s="325" customFormat="1">
      <c r="A44" s="329" t="s">
        <v>573</v>
      </c>
      <c r="B44" s="322" t="s">
        <v>446</v>
      </c>
      <c r="C44" s="322" t="s">
        <v>446</v>
      </c>
      <c r="D44" s="330">
        <v>0</v>
      </c>
      <c r="E44" s="330">
        <v>6.2347897600287805E-2</v>
      </c>
      <c r="F44" s="330">
        <v>2.5986797513873006E-2</v>
      </c>
      <c r="G44" s="330">
        <v>1.1015479951449914E-2</v>
      </c>
      <c r="H44" s="324" t="s">
        <v>446</v>
      </c>
    </row>
    <row r="45" spans="1:8" s="325" customFormat="1">
      <c r="A45" s="329" t="s">
        <v>574</v>
      </c>
      <c r="B45" s="322" t="s">
        <v>446</v>
      </c>
      <c r="C45" s="322" t="s">
        <v>446</v>
      </c>
      <c r="D45" s="330">
        <v>0</v>
      </c>
      <c r="E45" s="330">
        <v>6.4336529775269602E-2</v>
      </c>
      <c r="F45" s="330">
        <v>2.7293892934422415E-2</v>
      </c>
      <c r="G45" s="330">
        <v>9.778717857643171E-3</v>
      </c>
      <c r="H45" s="324" t="s">
        <v>446</v>
      </c>
    </row>
    <row r="47" spans="1:8">
      <c r="A47" s="1" t="s">
        <v>575</v>
      </c>
    </row>
    <row r="48" spans="1:8">
      <c r="A48" t="s">
        <v>576</v>
      </c>
    </row>
    <row r="49" spans="1:5">
      <c r="A49" t="s">
        <v>577</v>
      </c>
    </row>
    <row r="50" spans="1:5">
      <c r="A50" t="s">
        <v>578</v>
      </c>
      <c r="D50" s="3"/>
      <c r="E50" s="3"/>
    </row>
    <row r="51" spans="1:5">
      <c r="A51" t="s">
        <v>579</v>
      </c>
    </row>
    <row r="52" spans="1:5">
      <c r="A52" t="s">
        <v>580</v>
      </c>
    </row>
  </sheetData>
  <mergeCells count="3">
    <mergeCell ref="A3:C3"/>
    <mergeCell ref="D3:F3"/>
    <mergeCell ref="H4:H5"/>
  </mergeCells>
  <conditionalFormatting sqref="A6:A15 C6:C15 D7:F7 D10:F45">
    <cfRule type="cellIs" dxfId="32" priority="3" operator="lessThan">
      <formula>0</formula>
    </cfRule>
  </conditionalFormatting>
  <conditionalFormatting sqref="G7 G10:G45">
    <cfRule type="cellIs" dxfId="31" priority="1" operator="lessThan">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56"/>
  <sheetViews>
    <sheetView zoomScale="70" zoomScaleNormal="70" workbookViewId="0">
      <pane ySplit="2" topLeftCell="A3" activePane="bottomLeft" state="frozen"/>
      <selection activeCell="K18" sqref="K18"/>
      <selection pane="bottomLeft" activeCell="A2" sqref="A2"/>
    </sheetView>
  </sheetViews>
  <sheetFormatPr defaultRowHeight="15"/>
  <cols>
    <col min="1" max="1" width="69.28515625" customWidth="1"/>
    <col min="2" max="2" width="3.85546875" bestFit="1" customWidth="1"/>
    <col min="3" max="3" width="14" bestFit="1" customWidth="1"/>
    <col min="4" max="4" width="12.140625" bestFit="1" customWidth="1"/>
    <col min="5" max="6" width="9.7109375" bestFit="1" customWidth="1"/>
    <col min="7" max="7" width="9.7109375" customWidth="1"/>
    <col min="8" max="8" width="37.42578125" customWidth="1"/>
  </cols>
  <sheetData>
    <row r="1" spans="1:8">
      <c r="A1" s="83" t="s">
        <v>318</v>
      </c>
      <c r="B1" s="21"/>
      <c r="C1" s="21"/>
      <c r="D1" s="21"/>
      <c r="E1" s="21"/>
      <c r="F1" s="21"/>
      <c r="G1" s="21"/>
    </row>
    <row r="2" spans="1:8">
      <c r="A2" s="21"/>
      <c r="B2" s="21"/>
      <c r="C2" s="21"/>
      <c r="D2" s="21"/>
      <c r="E2" s="21"/>
      <c r="F2" s="21"/>
      <c r="G2" s="21"/>
    </row>
    <row r="3" spans="1:8" ht="23.25">
      <c r="A3" s="472" t="s">
        <v>581</v>
      </c>
      <c r="B3" s="472"/>
      <c r="C3" s="472"/>
      <c r="D3" s="261" t="s">
        <v>582</v>
      </c>
      <c r="E3" s="477">
        <v>42467</v>
      </c>
      <c r="F3" s="478"/>
      <c r="G3" s="369"/>
      <c r="H3" s="176" t="s">
        <v>446</v>
      </c>
    </row>
    <row r="4" spans="1:8" ht="15.75">
      <c r="A4" s="473" t="s">
        <v>448</v>
      </c>
      <c r="B4" s="475" t="s">
        <v>446</v>
      </c>
      <c r="C4" s="475" t="s">
        <v>583</v>
      </c>
      <c r="D4" s="311" t="s">
        <v>450</v>
      </c>
      <c r="E4" s="311" t="s">
        <v>451</v>
      </c>
      <c r="F4" s="311" t="s">
        <v>452</v>
      </c>
      <c r="G4" s="366"/>
      <c r="H4" s="468" t="s">
        <v>447</v>
      </c>
    </row>
    <row r="5" spans="1:8" ht="15.75">
      <c r="A5" s="474"/>
      <c r="B5" s="476"/>
      <c r="C5" s="476"/>
      <c r="D5" s="177" t="s">
        <v>454</v>
      </c>
      <c r="E5" s="177" t="s">
        <v>455</v>
      </c>
      <c r="F5" s="177" t="s">
        <v>86</v>
      </c>
      <c r="G5" s="373"/>
      <c r="H5" s="469"/>
    </row>
    <row r="6" spans="1:8" ht="15.75">
      <c r="A6" s="178" t="s">
        <v>457</v>
      </c>
      <c r="B6" s="160" t="s">
        <v>446</v>
      </c>
      <c r="C6" s="179" t="s">
        <v>446</v>
      </c>
      <c r="D6" s="180">
        <v>256.66699999999997</v>
      </c>
      <c r="E6" s="180" t="s">
        <v>446</v>
      </c>
      <c r="F6" s="180">
        <v>0</v>
      </c>
      <c r="G6" s="374"/>
      <c r="H6" s="181" t="s">
        <v>458</v>
      </c>
    </row>
    <row r="7" spans="1:8" ht="15.75">
      <c r="A7" s="182" t="s">
        <v>459</v>
      </c>
      <c r="B7" s="166" t="s">
        <v>446</v>
      </c>
      <c r="C7" s="183" t="s">
        <v>460</v>
      </c>
      <c r="D7" s="184">
        <v>1.19</v>
      </c>
      <c r="E7" s="184" t="s">
        <v>446</v>
      </c>
      <c r="F7" s="184">
        <v>0</v>
      </c>
      <c r="G7" s="375"/>
      <c r="H7" s="181" t="s">
        <v>461</v>
      </c>
    </row>
    <row r="8" spans="1:8" ht="15.75">
      <c r="A8" s="178" t="s">
        <v>462</v>
      </c>
      <c r="B8" s="160" t="s">
        <v>446</v>
      </c>
      <c r="C8" s="185" t="s">
        <v>463</v>
      </c>
      <c r="D8" s="186">
        <v>5.0000000000000001E-3</v>
      </c>
      <c r="E8" s="186">
        <v>6.2500000000000003E-3</v>
      </c>
      <c r="F8" s="186">
        <v>1.125E-2</v>
      </c>
      <c r="G8" s="186">
        <v>1.6749999999999998E-2</v>
      </c>
      <c r="H8" s="181" t="s">
        <v>584</v>
      </c>
    </row>
    <row r="9" spans="1:8" ht="15.75">
      <c r="A9" s="150" t="s">
        <v>465</v>
      </c>
      <c r="B9" s="153" t="s">
        <v>466</v>
      </c>
      <c r="C9" s="152" t="s">
        <v>467</v>
      </c>
      <c r="D9" s="187">
        <v>236.95</v>
      </c>
      <c r="E9" s="187">
        <v>258.63299999999998</v>
      </c>
      <c r="F9" s="187">
        <v>244.655</v>
      </c>
      <c r="G9" s="187">
        <v>249.43899999999999</v>
      </c>
      <c r="H9" s="98"/>
    </row>
    <row r="10" spans="1:8" ht="15.75">
      <c r="A10" s="150" t="s">
        <v>469</v>
      </c>
      <c r="B10" s="153" t="s">
        <v>470</v>
      </c>
      <c r="C10" s="152" t="s">
        <v>471</v>
      </c>
      <c r="D10" s="158">
        <v>6.2</v>
      </c>
      <c r="E10" s="158">
        <v>-20.3</v>
      </c>
      <c r="F10" s="158">
        <v>-21.8</v>
      </c>
      <c r="G10" s="158">
        <v>-4.5</v>
      </c>
      <c r="H10" s="98"/>
    </row>
    <row r="11" spans="1:8" ht="15.75">
      <c r="A11" s="150" t="s">
        <v>473</v>
      </c>
      <c r="B11" s="153" t="s">
        <v>474</v>
      </c>
      <c r="C11" s="152" t="s">
        <v>475</v>
      </c>
      <c r="D11" s="158">
        <v>-0.1</v>
      </c>
      <c r="E11" s="158">
        <v>0.84699999999999998</v>
      </c>
      <c r="F11" s="158">
        <v>-3.85</v>
      </c>
      <c r="G11" s="158">
        <v>-5.08</v>
      </c>
      <c r="H11" s="188"/>
    </row>
    <row r="12" spans="1:8" ht="15.75">
      <c r="A12" s="182" t="s">
        <v>484</v>
      </c>
      <c r="B12" s="166" t="s">
        <v>485</v>
      </c>
      <c r="C12" s="183" t="s">
        <v>486</v>
      </c>
      <c r="D12" s="189">
        <v>1.2051000000000001</v>
      </c>
      <c r="E12" s="189">
        <v>1.2265999999999999</v>
      </c>
      <c r="F12" s="189">
        <v>1.2326999999999999</v>
      </c>
      <c r="G12" s="189">
        <v>1.2706</v>
      </c>
      <c r="H12" s="181" t="s">
        <v>584</v>
      </c>
    </row>
    <row r="13" spans="1:8" ht="15.75">
      <c r="A13" s="190" t="s">
        <v>488</v>
      </c>
      <c r="B13" s="191" t="s">
        <v>489</v>
      </c>
      <c r="C13" s="191" t="s">
        <v>490</v>
      </c>
      <c r="D13" s="192">
        <v>292.89955500000002</v>
      </c>
      <c r="E13" s="192">
        <v>293.37818799999997</v>
      </c>
      <c r="F13" s="192">
        <v>269.96746349999995</v>
      </c>
      <c r="G13" s="192">
        <v>304.76484539999996</v>
      </c>
      <c r="H13" s="193" t="s">
        <v>446</v>
      </c>
    </row>
    <row r="14" spans="1:8" ht="15.75">
      <c r="A14" s="162" t="s">
        <v>491</v>
      </c>
      <c r="B14" s="151" t="s">
        <v>492</v>
      </c>
      <c r="C14" s="151" t="s">
        <v>493</v>
      </c>
      <c r="D14" s="163">
        <v>0</v>
      </c>
      <c r="E14" s="168">
        <v>-20.239999999999998</v>
      </c>
      <c r="F14" s="168">
        <v>-4.5</v>
      </c>
      <c r="G14" s="168">
        <v>-4.8</v>
      </c>
      <c r="H14" s="98"/>
    </row>
    <row r="15" spans="1:8" ht="15.75">
      <c r="A15" s="162" t="s">
        <v>494</v>
      </c>
      <c r="B15" s="151" t="s">
        <v>495</v>
      </c>
      <c r="C15" s="151" t="s">
        <v>496</v>
      </c>
      <c r="D15" s="158">
        <v>0</v>
      </c>
      <c r="E15" s="158">
        <v>0</v>
      </c>
      <c r="F15" s="158">
        <v>0</v>
      </c>
      <c r="G15" s="158">
        <v>0</v>
      </c>
      <c r="H15" s="98"/>
    </row>
    <row r="16" spans="1:8" ht="15.75">
      <c r="A16" s="194" t="s">
        <v>585</v>
      </c>
      <c r="B16" s="191" t="s">
        <v>523</v>
      </c>
      <c r="C16" s="191" t="s">
        <v>524</v>
      </c>
      <c r="D16" s="192">
        <v>0</v>
      </c>
      <c r="E16" s="192">
        <v>-20.239999999999998</v>
      </c>
      <c r="F16" s="192">
        <v>-4.5</v>
      </c>
      <c r="G16" s="192">
        <v>-4.8</v>
      </c>
      <c r="H16" s="193" t="s">
        <v>446</v>
      </c>
    </row>
    <row r="17" spans="1:8" ht="15.75">
      <c r="A17" s="162" t="s">
        <v>525</v>
      </c>
      <c r="B17" s="151" t="s">
        <v>526</v>
      </c>
      <c r="C17" s="151" t="s">
        <v>527</v>
      </c>
      <c r="D17" s="163">
        <v>0</v>
      </c>
      <c r="E17" s="158">
        <v>2.555035067661843</v>
      </c>
      <c r="F17" s="158">
        <v>3</v>
      </c>
      <c r="G17" s="158">
        <v>1.2</v>
      </c>
      <c r="H17" s="195"/>
    </row>
    <row r="18" spans="1:8" ht="15.75">
      <c r="A18" s="162" t="s">
        <v>529</v>
      </c>
      <c r="B18" s="151" t="s">
        <v>530</v>
      </c>
      <c r="C18" s="151" t="s">
        <v>531</v>
      </c>
      <c r="D18" s="163">
        <v>0</v>
      </c>
      <c r="E18" s="158">
        <v>1.6969034799326455</v>
      </c>
      <c r="F18" s="158">
        <v>2.1</v>
      </c>
      <c r="G18" s="158">
        <v>0.6</v>
      </c>
      <c r="H18" s="195"/>
    </row>
    <row r="19" spans="1:8" ht="15.75">
      <c r="A19" s="162" t="s">
        <v>532</v>
      </c>
      <c r="B19" s="151" t="s">
        <v>533</v>
      </c>
      <c r="C19" s="151" t="s">
        <v>534</v>
      </c>
      <c r="D19" s="163">
        <v>0</v>
      </c>
      <c r="E19" s="158">
        <v>-0.16302970986967097</v>
      </c>
      <c r="F19" s="158">
        <v>0.1</v>
      </c>
      <c r="G19" s="158">
        <v>0</v>
      </c>
      <c r="H19" s="195"/>
    </row>
    <row r="20" spans="1:8" ht="15.75">
      <c r="A20" s="162" t="s">
        <v>535</v>
      </c>
      <c r="B20" s="151" t="s">
        <v>536</v>
      </c>
      <c r="C20" s="151" t="s">
        <v>537</v>
      </c>
      <c r="D20" s="163">
        <v>0</v>
      </c>
      <c r="E20" s="158">
        <v>0</v>
      </c>
      <c r="F20" s="158">
        <v>0</v>
      </c>
      <c r="G20" s="158">
        <v>0.7</v>
      </c>
      <c r="H20" s="195"/>
    </row>
    <row r="21" spans="1:8" ht="15.75">
      <c r="A21" s="162" t="s">
        <v>586</v>
      </c>
      <c r="B21" s="151" t="s">
        <v>587</v>
      </c>
      <c r="C21" s="196" t="s">
        <v>588</v>
      </c>
      <c r="D21" s="163">
        <v>0</v>
      </c>
      <c r="E21" s="158">
        <v>-5.5309761405888044E-2</v>
      </c>
      <c r="F21" s="158">
        <v>0</v>
      </c>
      <c r="G21" s="158">
        <v>0</v>
      </c>
      <c r="H21" s="195"/>
    </row>
    <row r="22" spans="1:8" ht="15.75">
      <c r="A22" s="194" t="s">
        <v>589</v>
      </c>
      <c r="B22" s="191" t="s">
        <v>540</v>
      </c>
      <c r="C22" s="191" t="s">
        <v>541</v>
      </c>
      <c r="D22" s="192">
        <v>0</v>
      </c>
      <c r="E22" s="192">
        <v>4.0335990763189287</v>
      </c>
      <c r="F22" s="192">
        <v>5.1999999999999993</v>
      </c>
      <c r="G22" s="192">
        <v>2.5</v>
      </c>
      <c r="H22" s="193" t="s">
        <v>446</v>
      </c>
    </row>
    <row r="23" spans="1:8" ht="15.75">
      <c r="A23" s="167" t="s">
        <v>542</v>
      </c>
      <c r="B23" s="153" t="s">
        <v>71</v>
      </c>
      <c r="C23" s="153" t="s">
        <v>543</v>
      </c>
      <c r="D23" s="168">
        <v>0.7</v>
      </c>
      <c r="E23" s="168">
        <v>1</v>
      </c>
      <c r="F23" s="168">
        <v>1</v>
      </c>
      <c r="G23" s="168">
        <v>1</v>
      </c>
      <c r="H23" s="195"/>
    </row>
    <row r="24" spans="1:8" ht="15.75">
      <c r="A24" s="167" t="s">
        <v>550</v>
      </c>
      <c r="B24" s="153" t="s">
        <v>70</v>
      </c>
      <c r="C24" s="153" t="s">
        <v>551</v>
      </c>
      <c r="D24" s="168">
        <v>32.161593499255119</v>
      </c>
      <c r="E24" s="168">
        <v>38.090000000000003</v>
      </c>
      <c r="F24" s="168">
        <v>31.7</v>
      </c>
      <c r="G24" s="168">
        <v>33</v>
      </c>
      <c r="H24" s="195"/>
    </row>
    <row r="25" spans="1:8" ht="15.75">
      <c r="A25" s="22" t="s">
        <v>558</v>
      </c>
      <c r="B25" s="153" t="s">
        <v>559</v>
      </c>
      <c r="C25" s="153" t="s">
        <v>560</v>
      </c>
      <c r="D25" s="163">
        <v>0</v>
      </c>
      <c r="E25" s="168">
        <v>-4.9400000000000004</v>
      </c>
      <c r="F25" s="168">
        <v>3</v>
      </c>
      <c r="G25" s="168">
        <v>5.2</v>
      </c>
      <c r="H25" s="195"/>
    </row>
    <row r="26" spans="1:8" ht="15.75">
      <c r="A26" s="197" t="s">
        <v>590</v>
      </c>
      <c r="B26" s="191" t="s">
        <v>563</v>
      </c>
      <c r="C26" s="191" t="s">
        <v>564</v>
      </c>
      <c r="D26" s="192">
        <v>325.76114849925511</v>
      </c>
      <c r="E26" s="192">
        <v>311.32178707631891</v>
      </c>
      <c r="F26" s="192">
        <v>306.44</v>
      </c>
      <c r="G26" s="192">
        <v>341.66484539999993</v>
      </c>
      <c r="H26" s="193" t="s">
        <v>446</v>
      </c>
    </row>
    <row r="27" spans="1:8" ht="15.75">
      <c r="A27" s="198" t="s">
        <v>591</v>
      </c>
      <c r="B27" s="153" t="s">
        <v>567</v>
      </c>
      <c r="C27" s="153" t="s">
        <v>592</v>
      </c>
      <c r="D27" s="168">
        <v>7.6999999999999993</v>
      </c>
      <c r="E27" s="168">
        <v>8</v>
      </c>
      <c r="F27" s="168">
        <v>9.4</v>
      </c>
      <c r="G27" s="168">
        <v>11.8</v>
      </c>
      <c r="H27" s="195" t="s">
        <v>593</v>
      </c>
    </row>
    <row r="28" spans="1:8" ht="15.75">
      <c r="A28" s="172" t="s">
        <v>594</v>
      </c>
      <c r="B28" s="173" t="s">
        <v>595</v>
      </c>
      <c r="C28" s="173" t="s">
        <v>596</v>
      </c>
      <c r="D28" s="168">
        <v>18.5</v>
      </c>
      <c r="E28" s="168">
        <v>18.8</v>
      </c>
      <c r="F28" s="168">
        <v>21.8</v>
      </c>
      <c r="G28" s="168">
        <v>25.8</v>
      </c>
      <c r="H28" s="195" t="s">
        <v>597</v>
      </c>
    </row>
    <row r="29" spans="1:8" ht="15.75">
      <c r="A29" s="199" t="s">
        <v>598</v>
      </c>
      <c r="B29" s="191" t="s">
        <v>569</v>
      </c>
      <c r="C29" s="191" t="s">
        <v>509</v>
      </c>
      <c r="D29" s="192">
        <v>314.9611484992551</v>
      </c>
      <c r="E29" s="192">
        <v>300.5217870763189</v>
      </c>
      <c r="F29" s="192">
        <v>294.03999999999996</v>
      </c>
      <c r="G29" s="192">
        <v>327.66484539999993</v>
      </c>
      <c r="H29" s="193" t="s">
        <v>599</v>
      </c>
    </row>
    <row r="30" spans="1:8" ht="15.75">
      <c r="A30" s="170" t="s">
        <v>570</v>
      </c>
      <c r="B30" s="153" t="s">
        <v>571</v>
      </c>
      <c r="C30" s="153" t="s">
        <v>572</v>
      </c>
      <c r="D30" s="168">
        <v>312.2</v>
      </c>
      <c r="E30" s="333">
        <v>295.60000000000002</v>
      </c>
      <c r="F30" s="333">
        <v>293.96746349999989</v>
      </c>
      <c r="G30" s="376"/>
      <c r="H30" s="200"/>
    </row>
    <row r="31" spans="1:8" ht="15.75">
      <c r="A31" s="190" t="s">
        <v>574</v>
      </c>
      <c r="B31" s="191" t="s">
        <v>446</v>
      </c>
      <c r="C31" s="191" t="s">
        <v>446</v>
      </c>
      <c r="D31" s="201">
        <v>0</v>
      </c>
      <c r="E31" s="201">
        <v>-4.5844897034880927E-2</v>
      </c>
      <c r="F31" s="201">
        <v>-2.156844313811046E-2</v>
      </c>
      <c r="G31" s="201">
        <v>0.11435466399129357</v>
      </c>
      <c r="H31" s="193" t="s">
        <v>446</v>
      </c>
    </row>
    <row r="32" spans="1:8">
      <c r="H32" s="99"/>
    </row>
    <row r="33" spans="1:8">
      <c r="A33" s="1" t="s">
        <v>575</v>
      </c>
      <c r="H33" s="99"/>
    </row>
    <row r="34" spans="1:8">
      <c r="A34" t="s">
        <v>576</v>
      </c>
      <c r="H34" s="99"/>
    </row>
    <row r="35" spans="1:8">
      <c r="A35" t="s">
        <v>577</v>
      </c>
      <c r="H35" s="99"/>
    </row>
    <row r="36" spans="1:8">
      <c r="A36" t="s">
        <v>578</v>
      </c>
      <c r="D36" s="3"/>
      <c r="E36" s="3"/>
      <c r="F36" s="202"/>
      <c r="G36" s="202"/>
      <c r="H36" s="99"/>
    </row>
    <row r="37" spans="1:8">
      <c r="A37" t="s">
        <v>600</v>
      </c>
      <c r="H37" s="99"/>
    </row>
    <row r="38" spans="1:8">
      <c r="H38" s="99"/>
    </row>
    <row r="39" spans="1:8">
      <c r="A39" s="4" t="s">
        <v>601</v>
      </c>
      <c r="H39" s="99"/>
    </row>
    <row r="40" spans="1:8" ht="76.5">
      <c r="A40" s="203" t="s">
        <v>602</v>
      </c>
      <c r="B40" s="203"/>
      <c r="C40" s="203"/>
      <c r="D40" s="203"/>
      <c r="E40" s="203"/>
      <c r="H40" s="99"/>
    </row>
    <row r="41" spans="1:8">
      <c r="H41" s="99"/>
    </row>
    <row r="42" spans="1:8" ht="38.25">
      <c r="A42" s="203" t="s">
        <v>603</v>
      </c>
      <c r="B42" s="204"/>
      <c r="C42" s="204"/>
      <c r="D42" s="204"/>
      <c r="E42" s="204"/>
      <c r="H42" s="99"/>
    </row>
    <row r="43" spans="1:8">
      <c r="A43" s="6" t="s">
        <v>604</v>
      </c>
      <c r="B43" s="139"/>
      <c r="C43" s="139"/>
      <c r="D43" s="139"/>
      <c r="E43" s="139"/>
      <c r="H43" s="99"/>
    </row>
    <row r="44" spans="1:8">
      <c r="A44" s="139"/>
      <c r="B44" s="139"/>
      <c r="C44" s="139"/>
      <c r="D44" s="139"/>
      <c r="E44" s="139"/>
      <c r="H44" s="99"/>
    </row>
    <row r="45" spans="1:8" ht="15" customHeight="1">
      <c r="A45" s="470" t="s">
        <v>605</v>
      </c>
      <c r="B45" s="470"/>
      <c r="C45" s="470"/>
      <c r="D45" s="470"/>
      <c r="E45" s="470"/>
      <c r="H45" s="99"/>
    </row>
    <row r="46" spans="1:8">
      <c r="A46" s="6" t="s">
        <v>606</v>
      </c>
      <c r="B46" s="139"/>
      <c r="C46" s="139"/>
      <c r="D46" s="139"/>
      <c r="E46" s="139"/>
      <c r="H46" s="99"/>
    </row>
    <row r="47" spans="1:8">
      <c r="A47" s="139"/>
      <c r="B47" s="139"/>
      <c r="C47" s="139"/>
      <c r="D47" s="139"/>
      <c r="E47" s="139"/>
      <c r="H47" s="99"/>
    </row>
    <row r="48" spans="1:8">
      <c r="A48" s="471" t="s">
        <v>607</v>
      </c>
      <c r="B48" s="470"/>
      <c r="C48" s="470"/>
      <c r="D48" s="470"/>
      <c r="E48" s="470"/>
      <c r="H48" s="99"/>
    </row>
    <row r="49" spans="1:8">
      <c r="H49" s="99"/>
    </row>
    <row r="50" spans="1:8">
      <c r="A50" s="471" t="s">
        <v>608</v>
      </c>
      <c r="B50" s="471"/>
      <c r="C50" s="471"/>
      <c r="D50" s="471"/>
      <c r="E50" s="471"/>
      <c r="H50" s="99"/>
    </row>
    <row r="51" spans="1:8">
      <c r="H51" s="99"/>
    </row>
    <row r="52" spans="1:8">
      <c r="A52" s="5" t="s">
        <v>609</v>
      </c>
      <c r="H52" s="99"/>
    </row>
    <row r="53" spans="1:8">
      <c r="H53" s="99"/>
    </row>
    <row r="54" spans="1:8">
      <c r="A54" s="4" t="s">
        <v>610</v>
      </c>
      <c r="H54" s="99"/>
    </row>
    <row r="55" spans="1:8">
      <c r="A55" t="s">
        <v>611</v>
      </c>
      <c r="H55" s="99"/>
    </row>
    <row r="56" spans="1:8">
      <c r="A56" s="213"/>
    </row>
  </sheetData>
  <mergeCells count="9">
    <mergeCell ref="H4:H5"/>
    <mergeCell ref="A45:E45"/>
    <mergeCell ref="A48:E48"/>
    <mergeCell ref="A50:E50"/>
    <mergeCell ref="A3:C3"/>
    <mergeCell ref="A4:A5"/>
    <mergeCell ref="B4:B5"/>
    <mergeCell ref="C4:C5"/>
    <mergeCell ref="E3:F3"/>
  </mergeCells>
  <conditionalFormatting sqref="E11 H11">
    <cfRule type="cellIs" dxfId="30" priority="9" operator="lessThan">
      <formula>0</formula>
    </cfRule>
  </conditionalFormatting>
  <conditionalFormatting sqref="A8 C8:C12 A10:A12 D10:D23 E14:E15 E12 E10 D24:E28 E23 D29:D32 F32:G32 D7:G7 F26:G29 E31:G31">
    <cfRule type="cellIs" dxfId="29" priority="14" operator="lessThan">
      <formula>0</formula>
    </cfRule>
  </conditionalFormatting>
  <conditionalFormatting sqref="A6:A7 C6:C7">
    <cfRule type="cellIs" dxfId="28" priority="13" operator="lessThan">
      <formula>0</formula>
    </cfRule>
  </conditionalFormatting>
  <conditionalFormatting sqref="A9">
    <cfRule type="cellIs" dxfId="27" priority="12" operator="lessThan">
      <formula>0</formula>
    </cfRule>
  </conditionalFormatting>
  <conditionalFormatting sqref="E29">
    <cfRule type="cellIs" dxfId="26" priority="11" operator="lessThan">
      <formula>0</formula>
    </cfRule>
  </conditionalFormatting>
  <conditionalFormatting sqref="E13 E16:E22">
    <cfRule type="cellIs" dxfId="25" priority="10" operator="lessThan">
      <formula>0</formula>
    </cfRule>
  </conditionalFormatting>
  <conditionalFormatting sqref="E30:G30">
    <cfRule type="cellIs" dxfId="24" priority="7" operator="lessThan">
      <formula>0</formula>
    </cfRule>
  </conditionalFormatting>
  <conditionalFormatting sqref="F11">
    <cfRule type="cellIs" dxfId="23" priority="4" operator="lessThan">
      <formula>0</formula>
    </cfRule>
  </conditionalFormatting>
  <conditionalFormatting sqref="F14:F15 F12 F10 F23:F25">
    <cfRule type="cellIs" dxfId="22" priority="6" operator="lessThan">
      <formula>0</formula>
    </cfRule>
  </conditionalFormatting>
  <conditionalFormatting sqref="F13 F16:F22">
    <cfRule type="cellIs" dxfId="21" priority="5" operator="lessThan">
      <formula>0</formula>
    </cfRule>
  </conditionalFormatting>
  <conditionalFormatting sqref="G11">
    <cfRule type="cellIs" dxfId="20" priority="1" operator="lessThan">
      <formula>0</formula>
    </cfRule>
  </conditionalFormatting>
  <conditionalFormatting sqref="G14:G15 G12 G10 G23:G25">
    <cfRule type="cellIs" dxfId="19" priority="3" operator="lessThan">
      <formula>0</formula>
    </cfRule>
  </conditionalFormatting>
  <conditionalFormatting sqref="G13 G16:G22">
    <cfRule type="cellIs" dxfId="18" priority="2" operator="lessThan">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7"/>
  <sheetViews>
    <sheetView zoomScale="70" zoomScaleNormal="70" workbookViewId="0">
      <pane ySplit="2" topLeftCell="A3" activePane="bottomLeft" state="frozen"/>
      <selection activeCell="K18" sqref="K18"/>
      <selection pane="bottomLeft" activeCell="A3" sqref="A3:C3"/>
    </sheetView>
  </sheetViews>
  <sheetFormatPr defaultRowHeight="15"/>
  <cols>
    <col min="1" max="1" width="68.28515625" bestFit="1" customWidth="1"/>
    <col min="2" max="2" width="3.85546875" bestFit="1" customWidth="1"/>
    <col min="3" max="3" width="14" bestFit="1" customWidth="1"/>
    <col min="4" max="4" width="12.140625" bestFit="1" customWidth="1"/>
    <col min="5" max="6" width="9.7109375" bestFit="1" customWidth="1"/>
    <col min="7" max="7" width="9.7109375" customWidth="1"/>
    <col min="8" max="8" width="51.140625" customWidth="1"/>
  </cols>
  <sheetData>
    <row r="1" spans="1:8">
      <c r="A1" s="83" t="s">
        <v>319</v>
      </c>
      <c r="B1" s="21"/>
      <c r="C1" s="21"/>
      <c r="D1" s="21"/>
      <c r="E1" s="21"/>
      <c r="F1" s="21"/>
      <c r="G1" s="21"/>
    </row>
    <row r="2" spans="1:8">
      <c r="A2" s="21"/>
      <c r="B2" s="21"/>
      <c r="C2" s="21"/>
      <c r="D2" s="21"/>
      <c r="E2" s="21"/>
      <c r="F2" s="21"/>
      <c r="G2" s="21"/>
    </row>
    <row r="3" spans="1:8" ht="23.25">
      <c r="A3" s="472" t="s">
        <v>612</v>
      </c>
      <c r="B3" s="472"/>
      <c r="C3" s="472"/>
      <c r="D3" s="261" t="s">
        <v>582</v>
      </c>
      <c r="E3" s="480">
        <v>42429</v>
      </c>
      <c r="F3" s="478"/>
      <c r="G3" s="369"/>
      <c r="H3" s="205" t="s">
        <v>446</v>
      </c>
    </row>
    <row r="4" spans="1:8" ht="15.75" customHeight="1">
      <c r="A4" s="473" t="s">
        <v>448</v>
      </c>
      <c r="B4" s="475" t="s">
        <v>446</v>
      </c>
      <c r="C4" s="475" t="s">
        <v>583</v>
      </c>
      <c r="D4" s="260" t="s">
        <v>450</v>
      </c>
      <c r="E4" s="260" t="s">
        <v>451</v>
      </c>
      <c r="F4" s="260" t="s">
        <v>452</v>
      </c>
      <c r="G4" s="370"/>
      <c r="H4" s="479" t="s">
        <v>447</v>
      </c>
    </row>
    <row r="5" spans="1:8" ht="15.75">
      <c r="A5" s="474"/>
      <c r="B5" s="476"/>
      <c r="C5" s="476"/>
      <c r="D5" s="177" t="s">
        <v>454</v>
      </c>
      <c r="E5" s="177" t="s">
        <v>455</v>
      </c>
      <c r="F5" s="177" t="s">
        <v>86</v>
      </c>
      <c r="G5" s="177" t="s">
        <v>456</v>
      </c>
      <c r="H5" s="479"/>
    </row>
    <row r="6" spans="1:8" ht="15.75">
      <c r="A6" s="178" t="s">
        <v>457</v>
      </c>
      <c r="B6" s="160" t="s">
        <v>446</v>
      </c>
      <c r="C6" s="179" t="s">
        <v>446</v>
      </c>
      <c r="D6" s="180">
        <v>256.66666666666669</v>
      </c>
      <c r="E6" s="180" t="s">
        <v>446</v>
      </c>
      <c r="F6" s="180">
        <v>0</v>
      </c>
      <c r="G6" s="180"/>
      <c r="H6" s="161" t="s">
        <v>458</v>
      </c>
    </row>
    <row r="7" spans="1:8" ht="15.75">
      <c r="A7" s="182" t="s">
        <v>459</v>
      </c>
      <c r="B7" s="166" t="s">
        <v>446</v>
      </c>
      <c r="C7" s="183" t="s">
        <v>460</v>
      </c>
      <c r="D7" s="184">
        <v>1.19</v>
      </c>
      <c r="E7" s="184" t="s">
        <v>446</v>
      </c>
      <c r="F7" s="184">
        <v>0</v>
      </c>
      <c r="G7" s="184"/>
      <c r="H7" s="161" t="s">
        <v>461</v>
      </c>
    </row>
    <row r="8" spans="1:8" ht="15.75">
      <c r="A8" s="178" t="s">
        <v>462</v>
      </c>
      <c r="B8" s="160" t="s">
        <v>446</v>
      </c>
      <c r="C8" s="185" t="s">
        <v>463</v>
      </c>
      <c r="D8" s="186">
        <v>5.0000000000000001E-3</v>
      </c>
      <c r="E8" s="186">
        <v>6.2500000000000003E-3</v>
      </c>
      <c r="F8" s="186">
        <v>1.125E-2</v>
      </c>
      <c r="G8" s="186">
        <v>1.6749999999999998E-2</v>
      </c>
      <c r="H8" s="181" t="s">
        <v>584</v>
      </c>
    </row>
    <row r="9" spans="1:8" ht="15.75">
      <c r="A9" s="150" t="s">
        <v>465</v>
      </c>
      <c r="B9" s="153" t="s">
        <v>466</v>
      </c>
      <c r="C9" s="152" t="s">
        <v>467</v>
      </c>
      <c r="D9" s="206">
        <v>111.515</v>
      </c>
      <c r="E9" s="206">
        <v>124.139</v>
      </c>
      <c r="F9" s="206">
        <v>123.63500000000001</v>
      </c>
      <c r="G9" s="206">
        <v>119.59699999999999</v>
      </c>
      <c r="H9" s="98" t="s">
        <v>468</v>
      </c>
    </row>
    <row r="10" spans="1:8" ht="15.75">
      <c r="A10" s="150" t="s">
        <v>469</v>
      </c>
      <c r="B10" s="153" t="s">
        <v>470</v>
      </c>
      <c r="C10" s="152" t="s">
        <v>471</v>
      </c>
      <c r="D10" s="206">
        <v>8.6999999999999993</v>
      </c>
      <c r="E10" s="206">
        <v>85.2</v>
      </c>
      <c r="F10" s="206">
        <v>87.611999999999995</v>
      </c>
      <c r="G10" s="206">
        <v>84.8</v>
      </c>
      <c r="H10" s="98"/>
    </row>
    <row r="11" spans="1:8" ht="15.75">
      <c r="A11" s="150" t="s">
        <v>473</v>
      </c>
      <c r="B11" s="153" t="s">
        <v>474</v>
      </c>
      <c r="C11" s="152" t="s">
        <v>475</v>
      </c>
      <c r="D11" s="206">
        <v>-2E-3</v>
      </c>
      <c r="E11" s="206">
        <v>0.52200000000000002</v>
      </c>
      <c r="F11" s="206">
        <v>-2.5649999999999999</v>
      </c>
      <c r="G11" s="206">
        <v>-6.4219999999999997</v>
      </c>
      <c r="H11" s="98"/>
    </row>
    <row r="12" spans="1:8" ht="15.75">
      <c r="A12" s="182" t="s">
        <v>484</v>
      </c>
      <c r="B12" s="166" t="s">
        <v>485</v>
      </c>
      <c r="C12" s="183" t="s">
        <v>486</v>
      </c>
      <c r="D12" s="207">
        <v>1.2050819527256253</v>
      </c>
      <c r="E12" s="207">
        <v>1.2266493019576674</v>
      </c>
      <c r="F12" s="207">
        <v>1.2327329838381795</v>
      </c>
      <c r="G12" s="207">
        <v>1.276</v>
      </c>
      <c r="H12" s="161" t="s">
        <v>613</v>
      </c>
    </row>
    <row r="13" spans="1:8" ht="15.75">
      <c r="A13" s="190" t="s">
        <v>488</v>
      </c>
      <c r="B13" s="191" t="s">
        <v>489</v>
      </c>
      <c r="C13" s="191" t="s">
        <v>490</v>
      </c>
      <c r="D13" s="208">
        <v>144.86651678300561</v>
      </c>
      <c r="E13" s="208">
        <v>257.42584915813802</v>
      </c>
      <c r="F13" s="208">
        <v>257.24918453331901</v>
      </c>
      <c r="G13" s="208">
        <v>252.61609999999999</v>
      </c>
      <c r="H13" s="205" t="s">
        <v>446</v>
      </c>
    </row>
    <row r="14" spans="1:8" ht="15.75">
      <c r="A14" s="162" t="s">
        <v>491</v>
      </c>
      <c r="B14" s="151" t="s">
        <v>492</v>
      </c>
      <c r="C14" s="151" t="s">
        <v>493</v>
      </c>
      <c r="D14" s="209">
        <v>0</v>
      </c>
      <c r="E14" s="210">
        <v>-0.69699999999999995</v>
      </c>
      <c r="F14" s="210">
        <v>-15.968999999999999</v>
      </c>
      <c r="G14" s="210">
        <v>-8.5589999999999993</v>
      </c>
      <c r="H14" s="98"/>
    </row>
    <row r="15" spans="1:8" ht="15.75">
      <c r="A15" s="162" t="s">
        <v>494</v>
      </c>
      <c r="B15" s="151" t="s">
        <v>495</v>
      </c>
      <c r="C15" s="151" t="s">
        <v>496</v>
      </c>
      <c r="D15" s="210">
        <v>0</v>
      </c>
      <c r="E15" s="210">
        <v>0.55500000000000005</v>
      </c>
      <c r="F15" s="210">
        <v>0.13200000000000001</v>
      </c>
      <c r="G15" s="210">
        <v>0.13500000000000001</v>
      </c>
      <c r="H15" s="98"/>
    </row>
    <row r="16" spans="1:8" ht="15.75">
      <c r="A16" s="194" t="s">
        <v>585</v>
      </c>
      <c r="B16" s="191" t="s">
        <v>523</v>
      </c>
      <c r="C16" s="191" t="s">
        <v>524</v>
      </c>
      <c r="D16" s="208">
        <v>0</v>
      </c>
      <c r="E16" s="208">
        <v>-0.1419999999999999</v>
      </c>
      <c r="F16" s="208">
        <v>-15.837</v>
      </c>
      <c r="G16" s="208">
        <v>-8.4239999999999995</v>
      </c>
      <c r="H16" s="205" t="s">
        <v>446</v>
      </c>
    </row>
    <row r="17" spans="1:8" ht="15.75">
      <c r="A17" s="162" t="s">
        <v>525</v>
      </c>
      <c r="B17" s="151" t="s">
        <v>526</v>
      </c>
      <c r="C17" s="151" t="s">
        <v>527</v>
      </c>
      <c r="D17" s="209" t="s">
        <v>446</v>
      </c>
      <c r="E17" s="210">
        <v>1.1779999999999999</v>
      </c>
      <c r="F17" s="210">
        <v>0.189</v>
      </c>
      <c r="G17" s="210">
        <v>0.69</v>
      </c>
      <c r="H17" s="98"/>
    </row>
    <row r="18" spans="1:8" ht="15.75">
      <c r="A18" s="162" t="s">
        <v>529</v>
      </c>
      <c r="B18" s="151" t="s">
        <v>530</v>
      </c>
      <c r="C18" s="151" t="s">
        <v>531</v>
      </c>
      <c r="D18" s="209" t="s">
        <v>446</v>
      </c>
      <c r="E18" s="210">
        <v>1.605</v>
      </c>
      <c r="F18" s="210">
        <v>2.2850000000000001</v>
      </c>
      <c r="G18" s="210">
        <v>3.226</v>
      </c>
      <c r="H18" s="98"/>
    </row>
    <row r="19" spans="1:8" ht="15.75">
      <c r="A19" s="162" t="s">
        <v>532</v>
      </c>
      <c r="B19" s="151" t="s">
        <v>533</v>
      </c>
      <c r="C19" s="151" t="s">
        <v>534</v>
      </c>
      <c r="D19" s="209" t="s">
        <v>446</v>
      </c>
      <c r="E19" s="210">
        <v>-0.27100000000000002</v>
      </c>
      <c r="F19" s="210">
        <v>-0.17199999999999999</v>
      </c>
      <c r="G19" s="210">
        <v>-0.182</v>
      </c>
      <c r="H19" s="98"/>
    </row>
    <row r="20" spans="1:8" ht="15.75">
      <c r="A20" s="162" t="s">
        <v>535</v>
      </c>
      <c r="B20" s="151" t="s">
        <v>536</v>
      </c>
      <c r="C20" s="151" t="s">
        <v>537</v>
      </c>
      <c r="D20" s="209" t="s">
        <v>446</v>
      </c>
      <c r="E20" s="210">
        <v>0</v>
      </c>
      <c r="F20" s="210">
        <v>0</v>
      </c>
      <c r="G20" s="210">
        <v>0</v>
      </c>
      <c r="H20" s="98"/>
    </row>
    <row r="21" spans="1:8" ht="15.75">
      <c r="A21" s="162" t="s">
        <v>586</v>
      </c>
      <c r="B21" s="151" t="s">
        <v>587</v>
      </c>
      <c r="C21" s="196" t="s">
        <v>588</v>
      </c>
      <c r="D21" s="209" t="s">
        <v>446</v>
      </c>
      <c r="E21" s="210">
        <v>0</v>
      </c>
      <c r="F21" s="210">
        <v>0</v>
      </c>
      <c r="G21" s="210">
        <v>0</v>
      </c>
      <c r="H21" s="98"/>
    </row>
    <row r="22" spans="1:8" ht="15.75">
      <c r="A22" s="194" t="s">
        <v>589</v>
      </c>
      <c r="B22" s="191" t="s">
        <v>540</v>
      </c>
      <c r="C22" s="191" t="s">
        <v>541</v>
      </c>
      <c r="D22" s="208">
        <v>0</v>
      </c>
      <c r="E22" s="208">
        <v>2.512</v>
      </c>
      <c r="F22" s="208">
        <v>2.302</v>
      </c>
      <c r="G22" s="208">
        <v>3.734</v>
      </c>
      <c r="H22" s="205" t="s">
        <v>446</v>
      </c>
    </row>
    <row r="23" spans="1:8" ht="15.75">
      <c r="A23" s="167" t="s">
        <v>542</v>
      </c>
      <c r="B23" s="153" t="s">
        <v>71</v>
      </c>
      <c r="C23" s="153" t="s">
        <v>543</v>
      </c>
      <c r="D23" s="210">
        <v>1.2569999999999999</v>
      </c>
      <c r="E23" s="210">
        <v>1.6739999999999999</v>
      </c>
      <c r="F23" s="210">
        <v>1.6739999999999999</v>
      </c>
      <c r="G23" s="210">
        <v>1.6739999999999999</v>
      </c>
      <c r="H23" s="98"/>
    </row>
    <row r="24" spans="1:8" ht="15.75">
      <c r="A24" s="167" t="s">
        <v>550</v>
      </c>
      <c r="B24" s="153" t="s">
        <v>70</v>
      </c>
      <c r="C24" s="153" t="s">
        <v>551</v>
      </c>
      <c r="D24" s="210">
        <v>72.197999999999993</v>
      </c>
      <c r="E24" s="210">
        <v>81.260999999999996</v>
      </c>
      <c r="F24" s="210">
        <v>79.887</v>
      </c>
      <c r="G24" s="210">
        <v>79.747</v>
      </c>
      <c r="H24" s="98"/>
    </row>
    <row r="25" spans="1:8" ht="15.75">
      <c r="A25" s="167" t="s">
        <v>614</v>
      </c>
      <c r="B25" s="153" t="s">
        <v>615</v>
      </c>
      <c r="C25" s="153" t="s">
        <v>616</v>
      </c>
      <c r="D25" s="210">
        <v>0</v>
      </c>
      <c r="E25" s="210">
        <v>0.39800000000000002</v>
      </c>
      <c r="F25" s="210">
        <v>0</v>
      </c>
      <c r="G25" s="210">
        <v>0</v>
      </c>
      <c r="H25" s="98"/>
    </row>
    <row r="26" spans="1:8" ht="15.75">
      <c r="A26" s="22" t="s">
        <v>558</v>
      </c>
      <c r="B26" s="153" t="s">
        <v>559</v>
      </c>
      <c r="C26" s="153" t="s">
        <v>560</v>
      </c>
      <c r="D26" s="209" t="s">
        <v>446</v>
      </c>
      <c r="E26" s="210">
        <v>-1.6679999999999999</v>
      </c>
      <c r="F26" s="210">
        <v>0.94199999999999995</v>
      </c>
      <c r="G26" s="210">
        <v>0</v>
      </c>
      <c r="H26" s="98"/>
    </row>
    <row r="27" spans="1:8" ht="15.75">
      <c r="A27" s="197" t="s">
        <v>590</v>
      </c>
      <c r="B27" s="211" t="s">
        <v>563</v>
      </c>
      <c r="C27" s="191" t="s">
        <v>564</v>
      </c>
      <c r="D27" s="208">
        <v>218.32151678300562</v>
      </c>
      <c r="E27" s="208">
        <v>341.46084915813799</v>
      </c>
      <c r="F27" s="208">
        <v>326.21699999999998</v>
      </c>
      <c r="G27" s="208">
        <v>329.34710000000001</v>
      </c>
      <c r="H27" s="205" t="s">
        <v>446</v>
      </c>
    </row>
    <row r="28" spans="1:8" ht="15.75">
      <c r="A28" s="198" t="s">
        <v>591</v>
      </c>
      <c r="B28" s="153" t="s">
        <v>567</v>
      </c>
      <c r="C28" s="153" t="s">
        <v>592</v>
      </c>
      <c r="D28" s="210">
        <v>0</v>
      </c>
      <c r="E28" s="210">
        <v>0</v>
      </c>
      <c r="F28" s="210">
        <v>0</v>
      </c>
      <c r="G28" s="210">
        <v>0</v>
      </c>
      <c r="H28" s="98" t="s">
        <v>593</v>
      </c>
    </row>
    <row r="29" spans="1:8" ht="15.75">
      <c r="A29" s="172" t="s">
        <v>594</v>
      </c>
      <c r="B29" s="173" t="s">
        <v>595</v>
      </c>
      <c r="C29" s="173" t="s">
        <v>596</v>
      </c>
      <c r="D29" s="210">
        <v>3.4649999999999999</v>
      </c>
      <c r="E29" s="210">
        <v>3.472</v>
      </c>
      <c r="F29" s="210">
        <v>3.4892197085633421</v>
      </c>
      <c r="G29" s="210">
        <v>3.6116859096805585</v>
      </c>
      <c r="H29" s="98" t="s">
        <v>617</v>
      </c>
    </row>
    <row r="30" spans="1:8" ht="15.75">
      <c r="A30" s="199" t="s">
        <v>598</v>
      </c>
      <c r="B30" s="191" t="s">
        <v>569</v>
      </c>
      <c r="C30" s="191" t="s">
        <v>513</v>
      </c>
      <c r="D30" s="208">
        <v>214.85651678300562</v>
      </c>
      <c r="E30" s="208">
        <v>337.98884915813801</v>
      </c>
      <c r="F30" s="208">
        <v>322.72778029143666</v>
      </c>
      <c r="G30" s="208">
        <v>325.73541409031947</v>
      </c>
      <c r="H30" s="205" t="s">
        <v>599</v>
      </c>
    </row>
    <row r="31" spans="1:8" ht="15.75">
      <c r="A31" s="170" t="s">
        <v>570</v>
      </c>
      <c r="B31" s="153" t="s">
        <v>571</v>
      </c>
      <c r="C31" s="153" t="s">
        <v>572</v>
      </c>
      <c r="D31" s="210">
        <v>217.42500000000001</v>
      </c>
      <c r="E31" s="210">
        <v>0</v>
      </c>
      <c r="F31" s="210">
        <v>0</v>
      </c>
      <c r="G31" s="210">
        <v>0</v>
      </c>
      <c r="H31" s="175"/>
    </row>
    <row r="32" spans="1:8" ht="15.75">
      <c r="A32" s="190" t="s">
        <v>574</v>
      </c>
      <c r="B32" s="191" t="s">
        <v>446</v>
      </c>
      <c r="C32" s="191" t="s">
        <v>446</v>
      </c>
      <c r="D32" s="201">
        <v>0</v>
      </c>
      <c r="E32" s="201">
        <v>0.57309098285108062</v>
      </c>
      <c r="F32" s="201">
        <v>-4.5152034960307397E-2</v>
      </c>
      <c r="G32" s="201">
        <v>9.3188368947105804E-3</v>
      </c>
      <c r="H32" s="205" t="s">
        <v>446</v>
      </c>
    </row>
    <row r="34" spans="1:7">
      <c r="A34" s="1" t="s">
        <v>575</v>
      </c>
      <c r="D34" s="212"/>
      <c r="E34" s="212"/>
      <c r="F34" s="212"/>
      <c r="G34" s="212"/>
    </row>
    <row r="35" spans="1:7">
      <c r="A35" t="s">
        <v>576</v>
      </c>
      <c r="E35" s="9"/>
      <c r="F35" s="8"/>
      <c r="G35" s="8"/>
    </row>
    <row r="36" spans="1:7">
      <c r="A36" t="s">
        <v>577</v>
      </c>
      <c r="F36" s="7"/>
      <c r="G36" s="7"/>
    </row>
    <row r="37" spans="1:7">
      <c r="A37" t="s">
        <v>578</v>
      </c>
      <c r="D37" s="3"/>
      <c r="E37" s="3"/>
      <c r="F37" s="3"/>
      <c r="G37" s="3"/>
    </row>
    <row r="38" spans="1:7">
      <c r="A38" t="s">
        <v>618</v>
      </c>
    </row>
    <row r="40" spans="1:7">
      <c r="A40" s="4" t="s">
        <v>601</v>
      </c>
    </row>
    <row r="41" spans="1:7" ht="76.5">
      <c r="A41" s="203" t="s">
        <v>619</v>
      </c>
      <c r="B41" s="203"/>
      <c r="C41" s="203"/>
      <c r="D41" s="203"/>
      <c r="E41" s="203"/>
      <c r="F41" s="203"/>
      <c r="G41" s="203"/>
    </row>
    <row r="43" spans="1:7">
      <c r="A43" s="471" t="s">
        <v>620</v>
      </c>
      <c r="B43" s="470"/>
      <c r="C43" s="470"/>
      <c r="D43" s="470"/>
      <c r="E43" s="470"/>
      <c r="F43" s="470"/>
      <c r="G43" s="367"/>
    </row>
    <row r="44" spans="1:7">
      <c r="A44" s="6" t="s">
        <v>604</v>
      </c>
      <c r="B44" s="139"/>
      <c r="C44" s="139"/>
      <c r="D44" s="139"/>
      <c r="E44" s="139"/>
      <c r="F44" s="139"/>
      <c r="G44" s="367"/>
    </row>
    <row r="45" spans="1:7">
      <c r="A45" s="139"/>
      <c r="B45" s="139"/>
      <c r="C45" s="139"/>
      <c r="D45" s="139"/>
      <c r="E45" s="139"/>
      <c r="F45" s="139"/>
      <c r="G45" s="367"/>
    </row>
    <row r="46" spans="1:7">
      <c r="A46" s="470" t="s">
        <v>621</v>
      </c>
      <c r="B46" s="470"/>
      <c r="C46" s="470"/>
      <c r="D46" s="470"/>
      <c r="E46" s="470"/>
      <c r="F46" s="470"/>
      <c r="G46" s="367"/>
    </row>
    <row r="47" spans="1:7">
      <c r="A47" s="6" t="s">
        <v>606</v>
      </c>
      <c r="B47" s="139"/>
      <c r="C47" s="139"/>
      <c r="D47" s="139"/>
      <c r="E47" s="139"/>
      <c r="F47" s="139"/>
      <c r="G47" s="367"/>
    </row>
    <row r="48" spans="1:7">
      <c r="A48" s="139"/>
      <c r="B48" s="139"/>
      <c r="C48" s="139"/>
      <c r="D48" s="139"/>
      <c r="E48" s="139"/>
      <c r="F48" s="139"/>
      <c r="G48" s="367"/>
    </row>
    <row r="49" spans="1:7">
      <c r="A49" s="471" t="s">
        <v>607</v>
      </c>
      <c r="B49" s="470"/>
      <c r="C49" s="470"/>
      <c r="D49" s="470"/>
      <c r="E49" s="470"/>
      <c r="F49" s="470"/>
      <c r="G49" s="367"/>
    </row>
    <row r="51" spans="1:7">
      <c r="A51" s="471" t="s">
        <v>608</v>
      </c>
      <c r="B51" s="471"/>
      <c r="C51" s="471"/>
      <c r="D51" s="471"/>
      <c r="E51" s="471"/>
      <c r="F51" s="471"/>
      <c r="G51" s="368"/>
    </row>
    <row r="53" spans="1:7">
      <c r="A53" s="5" t="s">
        <v>609</v>
      </c>
    </row>
    <row r="55" spans="1:7">
      <c r="A55" s="4" t="s">
        <v>610</v>
      </c>
    </row>
    <row r="56" spans="1:7">
      <c r="A56" t="s">
        <v>611</v>
      </c>
    </row>
    <row r="57" spans="1:7">
      <c r="A57" s="213"/>
      <c r="B57" s="213"/>
      <c r="C57" s="213"/>
      <c r="D57" s="213"/>
      <c r="E57" s="213"/>
      <c r="F57" s="213"/>
      <c r="G57" s="213"/>
    </row>
  </sheetData>
  <mergeCells count="10">
    <mergeCell ref="A3:C3"/>
    <mergeCell ref="A4:A5"/>
    <mergeCell ref="B4:B5"/>
    <mergeCell ref="C4:C5"/>
    <mergeCell ref="E3:F3"/>
    <mergeCell ref="H4:H5"/>
    <mergeCell ref="A43:F43"/>
    <mergeCell ref="A46:F46"/>
    <mergeCell ref="A49:F49"/>
    <mergeCell ref="A51:F51"/>
  </mergeCells>
  <conditionalFormatting sqref="A6:A7 C6:C7">
    <cfRule type="cellIs" dxfId="17" priority="24" operator="lessThan">
      <formula>0</formula>
    </cfRule>
  </conditionalFormatting>
  <conditionalFormatting sqref="A8 C8:C12 A10:A12 E12 D12:D27 D30:E30 D28:F29 D7:G7 D31:F31 E23:E26 E27:G27">
    <cfRule type="cellIs" dxfId="16" priority="25" operator="lessThan">
      <formula>0</formula>
    </cfRule>
  </conditionalFormatting>
  <conditionalFormatting sqref="A9">
    <cfRule type="cellIs" dxfId="15" priority="23" operator="lessThan">
      <formula>0</formula>
    </cfRule>
  </conditionalFormatting>
  <conditionalFormatting sqref="D32:F32">
    <cfRule type="cellIs" dxfId="14" priority="22" operator="lessThan">
      <formula>0</formula>
    </cfRule>
  </conditionalFormatting>
  <conditionalFormatting sqref="E13 E16:E22">
    <cfRule type="cellIs" dxfId="13" priority="21" operator="lessThan">
      <formula>0</formula>
    </cfRule>
  </conditionalFormatting>
  <conditionalFormatting sqref="E14:E15">
    <cfRule type="cellIs" dxfId="12" priority="20" operator="lessThan">
      <formula>0</formula>
    </cfRule>
  </conditionalFormatting>
  <conditionalFormatting sqref="F30">
    <cfRule type="cellIs" dxfId="11" priority="19" operator="lessThan">
      <formula>0</formula>
    </cfRule>
  </conditionalFormatting>
  <conditionalFormatting sqref="F12 F23:F26">
    <cfRule type="cellIs" dxfId="10" priority="9" operator="lessThan">
      <formula>0</formula>
    </cfRule>
  </conditionalFormatting>
  <conditionalFormatting sqref="F13 F16:F22">
    <cfRule type="cellIs" dxfId="9" priority="8" operator="lessThan">
      <formula>0</formula>
    </cfRule>
  </conditionalFormatting>
  <conditionalFormatting sqref="F14:F15">
    <cfRule type="cellIs" dxfId="8" priority="7" operator="lessThan">
      <formula>0</formula>
    </cfRule>
  </conditionalFormatting>
  <conditionalFormatting sqref="G12 G23:G26">
    <cfRule type="cellIs" dxfId="7" priority="6" operator="lessThan">
      <formula>0</formula>
    </cfRule>
  </conditionalFormatting>
  <conditionalFormatting sqref="G13 G16:G22">
    <cfRule type="cellIs" dxfId="6" priority="5" operator="lessThan">
      <formula>0</formula>
    </cfRule>
  </conditionalFormatting>
  <conditionalFormatting sqref="G14:G15">
    <cfRule type="cellIs" dxfId="5" priority="4" operator="lessThan">
      <formula>0</formula>
    </cfRule>
  </conditionalFormatting>
  <conditionalFormatting sqref="G28:G29 G31">
    <cfRule type="cellIs" dxfId="4" priority="3" operator="lessThan">
      <formula>0</formula>
    </cfRule>
  </conditionalFormatting>
  <conditionalFormatting sqref="G32">
    <cfRule type="cellIs" dxfId="3" priority="2" operator="lessThan">
      <formula>0</formula>
    </cfRule>
  </conditionalFormatting>
  <conditionalFormatting sqref="G30">
    <cfRule type="cellIs" dxfId="2" priority="1" operator="lessThan">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8"/>
  <sheetViews>
    <sheetView zoomScale="70" zoomScaleNormal="70" workbookViewId="0">
      <pane ySplit="2" topLeftCell="A3" activePane="bottomLeft" state="frozen"/>
      <selection activeCell="K18" sqref="K18"/>
      <selection pane="bottomLeft" activeCell="A2" sqref="A2"/>
    </sheetView>
  </sheetViews>
  <sheetFormatPr defaultRowHeight="15"/>
  <cols>
    <col min="1" max="1" width="68" customWidth="1"/>
    <col min="2" max="4" width="9.7109375" bestFit="1" customWidth="1"/>
    <col min="5" max="5" width="9.7109375" customWidth="1"/>
    <col min="6" max="6" width="32.85546875" bestFit="1" customWidth="1"/>
  </cols>
  <sheetData>
    <row r="1" spans="1:6">
      <c r="A1" s="1" t="s">
        <v>320</v>
      </c>
    </row>
    <row r="2" spans="1:6">
      <c r="A2" s="21"/>
      <c r="B2" s="21"/>
      <c r="C2" s="21"/>
      <c r="D2" s="21"/>
      <c r="E2" s="21"/>
    </row>
    <row r="3" spans="1:6" ht="26.25">
      <c r="A3" s="259" t="s">
        <v>622</v>
      </c>
      <c r="B3" s="480">
        <v>42535</v>
      </c>
      <c r="C3" s="478"/>
      <c r="D3" s="478"/>
      <c r="E3" s="481"/>
      <c r="F3" s="205" t="s">
        <v>446</v>
      </c>
    </row>
    <row r="4" spans="1:6" ht="15.75">
      <c r="A4" s="214" t="s">
        <v>448</v>
      </c>
      <c r="B4" s="260" t="s">
        <v>450</v>
      </c>
      <c r="C4" s="260" t="s">
        <v>451</v>
      </c>
      <c r="D4" s="260" t="s">
        <v>452</v>
      </c>
      <c r="E4" s="370" t="s">
        <v>623</v>
      </c>
      <c r="F4" s="479" t="s">
        <v>447</v>
      </c>
    </row>
    <row r="5" spans="1:6" ht="15.75">
      <c r="A5" s="214" t="s">
        <v>453</v>
      </c>
      <c r="B5" s="177" t="s">
        <v>454</v>
      </c>
      <c r="C5" s="177" t="s">
        <v>455</v>
      </c>
      <c r="D5" s="177" t="s">
        <v>86</v>
      </c>
      <c r="E5" s="177" t="s">
        <v>456</v>
      </c>
      <c r="F5" s="479"/>
    </row>
    <row r="6" spans="1:6" ht="15.75">
      <c r="A6" s="23" t="s">
        <v>60</v>
      </c>
      <c r="B6" s="215">
        <v>5.4759483870350794</v>
      </c>
      <c r="C6" s="215">
        <v>5.6051191659779338</v>
      </c>
      <c r="D6" s="215">
        <v>5.6562830188883408</v>
      </c>
      <c r="E6" s="215">
        <v>5.9300551874327718</v>
      </c>
      <c r="F6" s="98"/>
    </row>
    <row r="7" spans="1:6" ht="15.75">
      <c r="A7" s="23" t="s">
        <v>87</v>
      </c>
      <c r="B7" s="215">
        <v>6.8531524225899307</v>
      </c>
      <c r="C7" s="215">
        <v>7.0144590179136701</v>
      </c>
      <c r="D7" s="215">
        <v>7.0805945993165489</v>
      </c>
      <c r="E7" s="215">
        <v>7.5061411895727534</v>
      </c>
      <c r="F7" s="98"/>
    </row>
    <row r="8" spans="1:6" ht="15.75">
      <c r="A8" s="23" t="s">
        <v>62</v>
      </c>
      <c r="B8" s="215">
        <v>12.491059506303356</v>
      </c>
      <c r="C8" s="215">
        <v>12.786364558839976</v>
      </c>
      <c r="D8" s="215">
        <v>12.901841570954671</v>
      </c>
      <c r="E8" s="215">
        <v>13.11222360129436</v>
      </c>
      <c r="F8" s="98"/>
    </row>
    <row r="9" spans="1:6" ht="15.75">
      <c r="A9" s="23" t="s">
        <v>624</v>
      </c>
      <c r="B9" s="215">
        <v>7.7094720644957526</v>
      </c>
      <c r="C9" s="215">
        <v>7.8914406617198356</v>
      </c>
      <c r="D9" s="215">
        <v>7.9933083655200443</v>
      </c>
      <c r="E9" s="215">
        <v>8.5312975137718468</v>
      </c>
      <c r="F9" s="98"/>
    </row>
    <row r="10" spans="1:6" ht="15.75">
      <c r="A10" s="23" t="s">
        <v>63</v>
      </c>
      <c r="B10" s="215">
        <v>12.926960730569261</v>
      </c>
      <c r="C10" s="215">
        <v>13.232210748352349</v>
      </c>
      <c r="D10" s="215">
        <v>12.515897408645721</v>
      </c>
      <c r="E10" s="215">
        <v>13.568339293013979</v>
      </c>
      <c r="F10" s="98"/>
    </row>
    <row r="11" spans="1:6" ht="15.75">
      <c r="A11" s="23" t="s">
        <v>64</v>
      </c>
      <c r="B11" s="215">
        <v>18.92412411049645</v>
      </c>
      <c r="C11" s="215">
        <v>19.498933866515603</v>
      </c>
      <c r="D11" s="215">
        <v>19.727664616616543</v>
      </c>
      <c r="E11" s="215">
        <v>19.994072851279611</v>
      </c>
      <c r="F11" s="98"/>
    </row>
    <row r="12" spans="1:6" ht="15.75">
      <c r="A12" s="23" t="s">
        <v>61</v>
      </c>
      <c r="B12" s="215">
        <v>11.570501887309904</v>
      </c>
      <c r="C12" s="215">
        <v>11.843091171267096</v>
      </c>
      <c r="D12" s="215">
        <v>11.952150078673732</v>
      </c>
      <c r="E12" s="215">
        <v>12.29398863073726</v>
      </c>
      <c r="F12" s="98"/>
    </row>
    <row r="13" spans="1:6" ht="15.75">
      <c r="A13" s="23" t="s">
        <v>65</v>
      </c>
      <c r="B13" s="215">
        <v>25.999519895629486</v>
      </c>
      <c r="C13" s="215">
        <v>26.619250228001508</v>
      </c>
      <c r="D13" s="215">
        <v>26.871432565306392</v>
      </c>
      <c r="E13" s="215">
        <v>27.288890468540934</v>
      </c>
      <c r="F13" s="98"/>
    </row>
    <row r="14" spans="1:6" ht="15.75">
      <c r="A14" s="23" t="s">
        <v>66</v>
      </c>
      <c r="B14" s="215">
        <v>37.572952823693697</v>
      </c>
      <c r="C14" s="215">
        <v>39.21209850266176</v>
      </c>
      <c r="D14" s="215">
        <v>39.498702717387403</v>
      </c>
      <c r="E14" s="215">
        <v>38.441262407378794</v>
      </c>
      <c r="F14" s="98"/>
    </row>
    <row r="15" spans="1:6" ht="15.75">
      <c r="A15" s="23" t="s">
        <v>84</v>
      </c>
      <c r="B15" s="482">
        <v>78.856681666789868</v>
      </c>
      <c r="C15" s="215">
        <v>17.517052725652213</v>
      </c>
      <c r="D15" s="215">
        <v>15.699844477620001</v>
      </c>
      <c r="E15" s="215">
        <v>17.876874168357521</v>
      </c>
      <c r="F15" s="98"/>
    </row>
    <row r="16" spans="1:6" ht="15.75">
      <c r="A16" s="23" t="s">
        <v>81</v>
      </c>
      <c r="B16" s="484"/>
      <c r="C16" s="215">
        <v>25.563393838820964</v>
      </c>
      <c r="D16" s="215">
        <v>26.687042138144108</v>
      </c>
      <c r="E16" s="215">
        <v>27.420176457343075</v>
      </c>
      <c r="F16" s="98"/>
    </row>
    <row r="17" spans="1:6" ht="15.75">
      <c r="A17" s="23" t="s">
        <v>625</v>
      </c>
      <c r="B17" s="484"/>
      <c r="C17" s="215">
        <v>26.283585134974199</v>
      </c>
      <c r="D17" s="215">
        <v>23.646116595083996</v>
      </c>
      <c r="E17" s="215">
        <v>26.031290432324461</v>
      </c>
      <c r="F17" s="98"/>
    </row>
    <row r="18" spans="1:6" ht="15.75">
      <c r="A18" s="23" t="s">
        <v>88</v>
      </c>
      <c r="B18" s="483"/>
      <c r="C18" s="482">
        <v>35.289999599240495</v>
      </c>
      <c r="D18" s="215">
        <v>21.27389291267081</v>
      </c>
      <c r="E18" s="215">
        <v>21.939633027950308</v>
      </c>
      <c r="F18" s="98"/>
    </row>
    <row r="19" spans="1:6" ht="15.75">
      <c r="A19" s="23" t="s">
        <v>626</v>
      </c>
      <c r="B19" s="332">
        <v>0</v>
      </c>
      <c r="C19" s="484"/>
      <c r="D19" s="482">
        <v>29.284541507176115</v>
      </c>
      <c r="E19" s="215">
        <v>15.686433231810494</v>
      </c>
      <c r="F19" s="377" t="s">
        <v>377</v>
      </c>
    </row>
    <row r="20" spans="1:6" ht="15.75">
      <c r="A20" s="23" t="s">
        <v>362</v>
      </c>
      <c r="B20" s="332">
        <v>0</v>
      </c>
      <c r="C20" s="483"/>
      <c r="D20" s="483"/>
      <c r="E20" s="215">
        <v>12.508249875368788</v>
      </c>
      <c r="F20" s="378"/>
    </row>
    <row r="21" spans="1:6" ht="15.75">
      <c r="A21" s="23" t="s">
        <v>627</v>
      </c>
      <c r="B21" s="332"/>
      <c r="C21" s="372"/>
      <c r="D21" s="372"/>
      <c r="E21" s="215">
        <v>11.106315671707641</v>
      </c>
      <c r="F21" s="371" t="s">
        <v>377</v>
      </c>
    </row>
    <row r="22" spans="1:6" ht="15.75">
      <c r="A22" s="191" t="s">
        <v>628</v>
      </c>
      <c r="B22" s="216">
        <v>218.38037349491282</v>
      </c>
      <c r="C22" s="216">
        <v>248.35699921993759</v>
      </c>
      <c r="D22" s="216">
        <v>260.78931257200446</v>
      </c>
      <c r="E22" s="216">
        <v>279.2352440078846</v>
      </c>
      <c r="F22" s="217" t="s">
        <v>446</v>
      </c>
    </row>
    <row r="23" spans="1:6">
      <c r="B23" s="47"/>
      <c r="C23" s="47"/>
    </row>
    <row r="24" spans="1:6">
      <c r="A24" s="1"/>
    </row>
    <row r="26" spans="1:6">
      <c r="A26" t="s">
        <v>575</v>
      </c>
    </row>
    <row r="27" spans="1:6">
      <c r="A27" t="s">
        <v>576</v>
      </c>
    </row>
    <row r="28" spans="1:6">
      <c r="A28" t="s">
        <v>577</v>
      </c>
    </row>
  </sheetData>
  <mergeCells count="5">
    <mergeCell ref="B3:E3"/>
    <mergeCell ref="F4:F5"/>
    <mergeCell ref="D19:D20"/>
    <mergeCell ref="C18:C20"/>
    <mergeCell ref="B15:B18"/>
  </mergeCells>
  <conditionalFormatting sqref="B22:D22">
    <cfRule type="cellIs" dxfId="1" priority="3" operator="lessThan">
      <formula>0</formula>
    </cfRule>
  </conditionalFormatting>
  <conditionalFormatting sqref="E22">
    <cfRule type="cellIs" dxfId="0" priority="1" operator="lessThan">
      <formula>0</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0"/>
  <sheetViews>
    <sheetView zoomScale="85" zoomScaleNormal="85" workbookViewId="0">
      <selection activeCell="Q15" sqref="Q15"/>
    </sheetView>
  </sheetViews>
  <sheetFormatPr defaultRowHeight="15"/>
  <cols>
    <col min="1" max="1" width="7.42578125" bestFit="1" customWidth="1"/>
    <col min="2" max="2" width="19.28515625" bestFit="1" customWidth="1"/>
    <col min="3" max="10" width="14.7109375" customWidth="1"/>
  </cols>
  <sheetData>
    <row r="1" spans="1:14">
      <c r="A1" s="42" t="s">
        <v>321</v>
      </c>
      <c r="B1" s="42"/>
      <c r="E1" s="1"/>
      <c r="I1" s="1"/>
    </row>
    <row r="3" spans="1:14">
      <c r="A3" s="423"/>
      <c r="B3" s="423"/>
      <c r="C3" s="487" t="s">
        <v>360</v>
      </c>
      <c r="D3" s="487"/>
      <c r="E3" s="487"/>
      <c r="F3" s="487"/>
      <c r="G3" s="488" t="s">
        <v>361</v>
      </c>
      <c r="H3" s="489"/>
      <c r="I3" s="489"/>
      <c r="J3" s="490"/>
    </row>
    <row r="4" spans="1:14" ht="60">
      <c r="A4" s="257" t="s">
        <v>0</v>
      </c>
      <c r="B4" s="257" t="s">
        <v>1</v>
      </c>
      <c r="C4" s="258" t="s">
        <v>235</v>
      </c>
      <c r="D4" s="258" t="s">
        <v>228</v>
      </c>
      <c r="E4" s="258" t="s">
        <v>227</v>
      </c>
      <c r="F4" s="258" t="s">
        <v>226</v>
      </c>
      <c r="G4" s="256" t="s">
        <v>235</v>
      </c>
      <c r="H4" s="256" t="s">
        <v>228</v>
      </c>
      <c r="I4" s="256" t="s">
        <v>227</v>
      </c>
      <c r="J4" s="256" t="s">
        <v>226</v>
      </c>
    </row>
    <row r="5" spans="1:14">
      <c r="A5" s="136">
        <v>1</v>
      </c>
      <c r="B5" s="136" t="s">
        <v>25</v>
      </c>
      <c r="C5" s="424">
        <v>607.38487584486393</v>
      </c>
      <c r="D5" s="425">
        <v>551.47407217606201</v>
      </c>
      <c r="E5" s="425">
        <v>-379.54015633595623</v>
      </c>
      <c r="F5" s="426">
        <v>0.63948189281120871</v>
      </c>
      <c r="G5" s="424">
        <v>679</v>
      </c>
      <c r="H5" s="424">
        <v>674.92370160113535</v>
      </c>
      <c r="I5" s="424">
        <v>-501.2810036802876</v>
      </c>
      <c r="J5" s="427">
        <v>0.69065600896996071</v>
      </c>
      <c r="L5" s="281"/>
      <c r="M5" s="281"/>
      <c r="N5" s="281"/>
    </row>
    <row r="6" spans="1:14">
      <c r="A6" s="136">
        <v>2</v>
      </c>
      <c r="B6" s="136" t="s">
        <v>26</v>
      </c>
      <c r="C6" s="424">
        <v>3214.9352279506529</v>
      </c>
      <c r="D6" s="425">
        <v>3113.9293094308109</v>
      </c>
      <c r="E6" s="425">
        <v>643.43539256181043</v>
      </c>
      <c r="F6" s="426">
        <v>1.5425163967209303</v>
      </c>
      <c r="G6" s="424">
        <v>2967.9371351816021</v>
      </c>
      <c r="H6" s="424">
        <v>3339.467373161568</v>
      </c>
      <c r="I6" s="424">
        <v>713.9991667510568</v>
      </c>
      <c r="J6" s="427">
        <v>1.6370035504157836</v>
      </c>
      <c r="L6" s="281"/>
      <c r="M6" s="281"/>
      <c r="N6" s="281"/>
    </row>
    <row r="7" spans="1:14">
      <c r="A7" s="136">
        <v>3</v>
      </c>
      <c r="B7" s="136" t="s">
        <v>27</v>
      </c>
      <c r="C7" s="424">
        <v>2590.2002828352838</v>
      </c>
      <c r="D7" s="425">
        <v>2152.098507328466</v>
      </c>
      <c r="E7" s="425">
        <v>331.63919026919962</v>
      </c>
      <c r="F7" s="426">
        <v>1.114453050572229</v>
      </c>
      <c r="G7" s="424">
        <v>2604</v>
      </c>
      <c r="H7" s="424">
        <v>2271.5758665494195</v>
      </c>
      <c r="I7" s="424">
        <v>616.81980453274571</v>
      </c>
      <c r="J7" s="427">
        <v>1.1243121773174607</v>
      </c>
      <c r="L7" s="281"/>
      <c r="M7" s="281"/>
      <c r="N7" s="281"/>
    </row>
    <row r="8" spans="1:14">
      <c r="A8" s="136">
        <v>4</v>
      </c>
      <c r="B8" s="136" t="s">
        <v>28</v>
      </c>
      <c r="C8" s="424">
        <v>4032.1227577668838</v>
      </c>
      <c r="D8" s="425">
        <v>3664.1973664897282</v>
      </c>
      <c r="E8" s="425">
        <v>1182.7726512068377</v>
      </c>
      <c r="F8" s="426">
        <v>1.8497347375918349</v>
      </c>
      <c r="G8" s="424">
        <v>3503</v>
      </c>
      <c r="H8" s="424">
        <v>4029.5466083963111</v>
      </c>
      <c r="I8" s="424">
        <v>1421.9690047048671</v>
      </c>
      <c r="J8" s="427">
        <v>1.9123117543725419</v>
      </c>
      <c r="L8" s="281"/>
      <c r="M8" s="281"/>
      <c r="N8" s="281"/>
    </row>
    <row r="9" spans="1:14">
      <c r="A9" s="136">
        <v>5</v>
      </c>
      <c r="B9" s="136" t="s">
        <v>29</v>
      </c>
      <c r="C9" s="424">
        <v>4582.8539710512196</v>
      </c>
      <c r="D9" s="425">
        <v>3838.6048840253211</v>
      </c>
      <c r="E9" s="425">
        <v>1172.9672279206361</v>
      </c>
      <c r="F9" s="426">
        <v>1.6871188117183324</v>
      </c>
      <c r="G9" s="424">
        <v>4650</v>
      </c>
      <c r="H9" s="424">
        <v>3687.662146075013</v>
      </c>
      <c r="I9" s="424">
        <v>1334.0789128097094</v>
      </c>
      <c r="J9" s="427">
        <v>1.7541884970352524</v>
      </c>
      <c r="L9" s="281"/>
      <c r="M9" s="281"/>
      <c r="N9" s="281"/>
    </row>
    <row r="10" spans="1:14">
      <c r="A10" s="136">
        <v>6</v>
      </c>
      <c r="B10" s="136" t="s">
        <v>30</v>
      </c>
      <c r="C10" s="424">
        <v>1887.1401381652749</v>
      </c>
      <c r="D10" s="425">
        <v>2988.1510140250971</v>
      </c>
      <c r="E10" s="425">
        <v>1170.2446163389188</v>
      </c>
      <c r="F10" s="426">
        <v>1.1656215155289023</v>
      </c>
      <c r="G10" s="424">
        <v>2687</v>
      </c>
      <c r="H10" s="424">
        <v>2457.4444437611733</v>
      </c>
      <c r="I10" s="424">
        <v>623.38510805714623</v>
      </c>
      <c r="J10" s="427">
        <v>1.2160418598388523</v>
      </c>
      <c r="L10" s="281"/>
      <c r="M10" s="281"/>
      <c r="N10" s="281"/>
    </row>
    <row r="11" spans="1:14">
      <c r="A11" s="136">
        <v>7</v>
      </c>
      <c r="B11" s="136" t="s">
        <v>31</v>
      </c>
      <c r="C11" s="424">
        <v>5077.2500000000664</v>
      </c>
      <c r="D11" s="425">
        <v>4745.4038671495155</v>
      </c>
      <c r="E11" s="425">
        <v>1717.8409572806474</v>
      </c>
      <c r="F11" s="426">
        <v>2.0888427499353477</v>
      </c>
      <c r="G11" s="424">
        <v>5138</v>
      </c>
      <c r="H11" s="424">
        <v>4574.137634967451</v>
      </c>
      <c r="I11" s="424">
        <v>1596.8762528775374</v>
      </c>
      <c r="J11" s="427">
        <v>2.1499566780864683</v>
      </c>
      <c r="L11" s="281"/>
      <c r="M11" s="281"/>
      <c r="N11" s="281"/>
    </row>
    <row r="12" spans="1:14">
      <c r="A12" s="136">
        <v>8</v>
      </c>
      <c r="B12" s="136" t="s">
        <v>32</v>
      </c>
      <c r="C12" s="424">
        <v>4422.2199999999993</v>
      </c>
      <c r="D12" s="425">
        <v>4192.5958374307356</v>
      </c>
      <c r="E12" s="425">
        <v>1559.5063649663632</v>
      </c>
      <c r="F12" s="426">
        <v>1.8674458266075167</v>
      </c>
      <c r="G12" s="424">
        <v>4500</v>
      </c>
      <c r="H12" s="424">
        <v>4313.6684877882089</v>
      </c>
      <c r="I12" s="424">
        <v>1754.3133748463686</v>
      </c>
      <c r="J12" s="427">
        <v>1.9218986408847134</v>
      </c>
      <c r="L12" s="281"/>
      <c r="M12" s="281"/>
      <c r="N12" s="281"/>
    </row>
    <row r="13" spans="1:14">
      <c r="A13" s="136">
        <v>9</v>
      </c>
      <c r="B13" s="136" t="s">
        <v>33</v>
      </c>
      <c r="C13" s="424">
        <v>5650.4793966244315</v>
      </c>
      <c r="D13" s="425">
        <v>6015.5885278881115</v>
      </c>
      <c r="E13" s="425">
        <v>1852.8929074818006</v>
      </c>
      <c r="F13" s="426">
        <v>3.0085188457912695</v>
      </c>
      <c r="G13" s="424">
        <v>5848</v>
      </c>
      <c r="H13" s="424">
        <v>6093.1531706678979</v>
      </c>
      <c r="I13" s="424">
        <v>1818.4413067591959</v>
      </c>
      <c r="J13" s="427">
        <v>3.0376843059684671</v>
      </c>
      <c r="L13" s="281"/>
      <c r="M13" s="281"/>
      <c r="N13" s="281"/>
    </row>
    <row r="14" spans="1:14">
      <c r="A14" s="136">
        <v>10</v>
      </c>
      <c r="B14" s="136" t="s">
        <v>18</v>
      </c>
      <c r="C14" s="424">
        <v>1921.3848751991832</v>
      </c>
      <c r="D14" s="425">
        <v>2221.0610232060053</v>
      </c>
      <c r="E14" s="425">
        <v>1012.8996622204962</v>
      </c>
      <c r="F14" s="426">
        <v>0.78461541736004414</v>
      </c>
      <c r="G14" s="424">
        <v>1967</v>
      </c>
      <c r="H14" s="424">
        <v>1724.6416917637678</v>
      </c>
      <c r="I14" s="424">
        <v>653.00429578247304</v>
      </c>
      <c r="J14" s="427">
        <v>0.81228313881225533</v>
      </c>
      <c r="L14" s="281"/>
      <c r="M14" s="281"/>
      <c r="N14" s="281"/>
    </row>
    <row r="15" spans="1:14">
      <c r="A15" s="136">
        <v>11</v>
      </c>
      <c r="B15" s="136" t="s">
        <v>34</v>
      </c>
      <c r="C15" s="424">
        <v>3618.4327569259021</v>
      </c>
      <c r="D15" s="425">
        <v>3599.3991718491156</v>
      </c>
      <c r="E15" s="425">
        <v>1070.9677117249162</v>
      </c>
      <c r="F15" s="426">
        <v>1.8545558683580192</v>
      </c>
      <c r="G15" s="424">
        <v>3627</v>
      </c>
      <c r="H15" s="424">
        <v>3486.9570383158734</v>
      </c>
      <c r="I15" s="424">
        <v>1107.5682909134009</v>
      </c>
      <c r="J15" s="427">
        <v>1.8223341537086588</v>
      </c>
      <c r="L15" s="281"/>
      <c r="M15" s="281"/>
      <c r="N15" s="281"/>
    </row>
    <row r="16" spans="1:14">
      <c r="A16" s="136">
        <v>12</v>
      </c>
      <c r="B16" s="136" t="s">
        <v>35</v>
      </c>
      <c r="C16" s="424">
        <v>4863.5031870082894</v>
      </c>
      <c r="D16" s="425">
        <v>4406.2028125910256</v>
      </c>
      <c r="E16" s="425">
        <v>2060.8959381215855</v>
      </c>
      <c r="F16" s="426">
        <v>1.8840944766622989</v>
      </c>
      <c r="G16" s="424">
        <v>5210</v>
      </c>
      <c r="H16" s="424">
        <v>4778.776392646866</v>
      </c>
      <c r="I16" s="424">
        <v>2470.280740389634</v>
      </c>
      <c r="J16" s="427">
        <v>1.800673955101582</v>
      </c>
      <c r="L16" s="281"/>
      <c r="M16" s="281"/>
      <c r="N16" s="281"/>
    </row>
    <row r="17" spans="1:14">
      <c r="A17" s="136">
        <v>13</v>
      </c>
      <c r="B17" s="136" t="s">
        <v>36</v>
      </c>
      <c r="C17" s="424">
        <v>5905.4746298825794</v>
      </c>
      <c r="D17" s="425">
        <v>5547.4609108265277</v>
      </c>
      <c r="E17" s="425">
        <v>2323.6147625123576</v>
      </c>
      <c r="F17" s="426">
        <v>2.4833323997196617</v>
      </c>
      <c r="G17" s="424">
        <v>5938.4254810974371</v>
      </c>
      <c r="H17" s="424">
        <v>5334.7701471952978</v>
      </c>
      <c r="I17" s="424">
        <v>2094.6560273274736</v>
      </c>
      <c r="J17" s="427">
        <v>2.5082536636970638</v>
      </c>
      <c r="L17" s="281"/>
      <c r="M17" s="281"/>
      <c r="N17" s="281"/>
    </row>
    <row r="18" spans="1:14">
      <c r="A18" s="136">
        <v>14</v>
      </c>
      <c r="B18" s="136" t="s">
        <v>37</v>
      </c>
      <c r="C18" s="424">
        <v>2711.3801210956872</v>
      </c>
      <c r="D18" s="425">
        <v>2261.5707526598062</v>
      </c>
      <c r="E18" s="425">
        <v>579.73226266675533</v>
      </c>
      <c r="F18" s="426">
        <v>1.1678787213767248</v>
      </c>
      <c r="G18" s="424">
        <v>2604</v>
      </c>
      <c r="H18" s="424">
        <v>2334.0932930200429</v>
      </c>
      <c r="I18" s="424">
        <v>703.09382524317016</v>
      </c>
      <c r="J18" s="427">
        <v>1.2262263073896984</v>
      </c>
      <c r="L18" s="281"/>
      <c r="M18" s="281"/>
      <c r="N18" s="281"/>
    </row>
    <row r="19" spans="1:14">
      <c r="A19" s="485" t="s">
        <v>89</v>
      </c>
      <c r="B19" s="486"/>
      <c r="C19" s="424">
        <f t="shared" ref="C19" si="0">SUM(C5:C18)</f>
        <v>51084.76222035032</v>
      </c>
      <c r="D19" s="425">
        <v>49297.738057076327</v>
      </c>
      <c r="E19" s="425">
        <v>16299.869488936367</v>
      </c>
      <c r="F19" s="428">
        <f t="shared" ref="F19:G19" si="1">SUM(F5:F18)</f>
        <v>23.138210710754318</v>
      </c>
      <c r="G19" s="424">
        <f t="shared" si="1"/>
        <v>51923.362616279039</v>
      </c>
      <c r="H19" s="424">
        <v>49100.817995910023</v>
      </c>
      <c r="I19" s="424">
        <v>16407.20510731449</v>
      </c>
      <c r="J19" s="429">
        <v>23.613824691598762</v>
      </c>
      <c r="L19" s="281"/>
      <c r="M19" s="281"/>
      <c r="N19" s="281"/>
    </row>
    <row r="20" spans="1:14">
      <c r="H20" s="281"/>
      <c r="I20" s="281"/>
      <c r="J20" s="281"/>
    </row>
  </sheetData>
  <mergeCells count="3">
    <mergeCell ref="A19:B19"/>
    <mergeCell ref="C3:F3"/>
    <mergeCell ref="G3:J3"/>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workbookViewId="0">
      <selection activeCell="I11" sqref="I11"/>
    </sheetView>
  </sheetViews>
  <sheetFormatPr defaultRowHeight="15"/>
  <cols>
    <col min="3" max="3" width="20" customWidth="1"/>
    <col min="7" max="7" width="11.85546875" customWidth="1"/>
    <col min="9" max="9" width="16.7109375" bestFit="1" customWidth="1"/>
  </cols>
  <sheetData>
    <row r="2" spans="2:9" ht="15.75" thickBot="1"/>
    <row r="3" spans="2:9" ht="51.75" thickBot="1">
      <c r="B3" s="26" t="s">
        <v>0</v>
      </c>
      <c r="C3" s="27" t="s">
        <v>1</v>
      </c>
      <c r="D3" s="28" t="s">
        <v>367</v>
      </c>
      <c r="E3" s="28" t="s">
        <v>366</v>
      </c>
      <c r="F3" s="28" t="s">
        <v>79</v>
      </c>
      <c r="G3" s="28" t="s">
        <v>368</v>
      </c>
      <c r="H3" s="363" t="s">
        <v>38</v>
      </c>
    </row>
    <row r="4" spans="2:9">
      <c r="B4" s="39">
        <v>1</v>
      </c>
      <c r="C4" s="233" t="s">
        <v>25</v>
      </c>
      <c r="D4" s="361">
        <v>2.4064957834728249</v>
      </c>
      <c r="E4" s="361">
        <v>-20.024521898060829</v>
      </c>
      <c r="F4" s="361">
        <v>47.954886963010686</v>
      </c>
      <c r="G4" s="361">
        <v>0.6167326344846723</v>
      </c>
      <c r="H4" s="341">
        <v>30.953593482907355</v>
      </c>
      <c r="I4" s="362"/>
    </row>
    <row r="5" spans="2:9">
      <c r="B5" s="36">
        <v>2</v>
      </c>
      <c r="C5" s="130" t="s">
        <v>26</v>
      </c>
      <c r="D5" s="361">
        <v>0.12967219483503911</v>
      </c>
      <c r="E5" s="361">
        <v>-17.821576755501454</v>
      </c>
      <c r="F5" s="361">
        <v>47.954886963010686</v>
      </c>
      <c r="G5" s="361">
        <v>0.6167326344846723</v>
      </c>
      <c r="H5" s="341">
        <v>30.879715036828944</v>
      </c>
      <c r="I5" s="362"/>
    </row>
    <row r="6" spans="2:9">
      <c r="B6" s="36">
        <v>3</v>
      </c>
      <c r="C6" s="130" t="s">
        <v>27</v>
      </c>
      <c r="D6" s="361">
        <v>-2.9255031760392471</v>
      </c>
      <c r="E6" s="361">
        <v>-6.2444402507905297</v>
      </c>
      <c r="F6" s="361">
        <v>47.954886963010686</v>
      </c>
      <c r="G6" s="361">
        <v>0.6167326344846723</v>
      </c>
      <c r="H6" s="341">
        <v>39.401676170665581</v>
      </c>
      <c r="I6" s="362"/>
    </row>
    <row r="7" spans="2:9">
      <c r="B7" s="36">
        <v>4</v>
      </c>
      <c r="C7" s="130" t="s">
        <v>28</v>
      </c>
      <c r="D7" s="361">
        <v>-1.1681618944558581</v>
      </c>
      <c r="E7" s="361">
        <v>-1.9318528162839852</v>
      </c>
      <c r="F7" s="361">
        <v>47.954886963010686</v>
      </c>
      <c r="G7" s="361">
        <v>0.6167326344846723</v>
      </c>
      <c r="H7" s="341">
        <v>45.471604886755514</v>
      </c>
      <c r="I7" s="362"/>
    </row>
    <row r="8" spans="2:9">
      <c r="B8" s="36">
        <v>5</v>
      </c>
      <c r="C8" s="130" t="s">
        <v>29</v>
      </c>
      <c r="D8" s="361">
        <v>-3.070751468128111</v>
      </c>
      <c r="E8" s="361">
        <v>-0.17053690244051709</v>
      </c>
      <c r="F8" s="361">
        <v>47.954886963010686</v>
      </c>
      <c r="G8" s="361">
        <v>0.6167326344846723</v>
      </c>
      <c r="H8" s="341">
        <v>45.330331226926731</v>
      </c>
      <c r="I8" s="362"/>
    </row>
    <row r="9" spans="2:9">
      <c r="B9" s="36">
        <v>6</v>
      </c>
      <c r="C9" s="130" t="s">
        <v>30</v>
      </c>
      <c r="D9" s="361">
        <v>-1.5483335961908893</v>
      </c>
      <c r="E9" s="361">
        <v>0.17556826957017516</v>
      </c>
      <c r="F9" s="361">
        <v>47.954886963010686</v>
      </c>
      <c r="G9" s="361">
        <v>0.6167326344846723</v>
      </c>
      <c r="H9" s="341">
        <v>47.198854270874641</v>
      </c>
      <c r="I9" s="362"/>
    </row>
    <row r="10" spans="2:9">
      <c r="B10" s="36">
        <v>7</v>
      </c>
      <c r="C10" s="130" t="s">
        <v>31</v>
      </c>
      <c r="D10" s="361">
        <v>-2.1136917237770296</v>
      </c>
      <c r="E10" s="361">
        <v>2.1172342927107533</v>
      </c>
      <c r="F10" s="361">
        <v>47.954886963010686</v>
      </c>
      <c r="G10" s="361">
        <v>0.6167326344846723</v>
      </c>
      <c r="H10" s="341">
        <v>48.575162166429081</v>
      </c>
      <c r="I10" s="362"/>
    </row>
    <row r="11" spans="2:9">
      <c r="B11" s="36">
        <v>8</v>
      </c>
      <c r="C11" s="130" t="s">
        <v>32</v>
      </c>
      <c r="D11" s="361">
        <v>-1.4669442398377075</v>
      </c>
      <c r="E11" s="361">
        <v>2.9318406636016832</v>
      </c>
      <c r="F11" s="361">
        <v>47.954886963010686</v>
      </c>
      <c r="G11" s="361">
        <v>0.6167326344846723</v>
      </c>
      <c r="H11" s="341">
        <v>50.036516021259331</v>
      </c>
      <c r="I11" s="362"/>
    </row>
    <row r="12" spans="2:9">
      <c r="B12" s="36">
        <v>9</v>
      </c>
      <c r="C12" s="130" t="s">
        <v>33</v>
      </c>
      <c r="D12" s="361">
        <v>1.2587489427956493</v>
      </c>
      <c r="E12" s="361">
        <v>0.67240289127235076</v>
      </c>
      <c r="F12" s="361">
        <v>47.954886963010686</v>
      </c>
      <c r="G12" s="361">
        <v>0.6167326344846723</v>
      </c>
      <c r="H12" s="341">
        <v>50.502771431563353</v>
      </c>
      <c r="I12" s="362"/>
    </row>
    <row r="13" spans="2:9">
      <c r="B13" s="36">
        <v>10</v>
      </c>
      <c r="C13" s="130" t="s">
        <v>18</v>
      </c>
      <c r="D13" s="361">
        <v>-5.6911255720248333</v>
      </c>
      <c r="E13" s="361">
        <v>4.2854604266850709</v>
      </c>
      <c r="F13" s="361">
        <v>47.954886963010686</v>
      </c>
      <c r="G13" s="361">
        <v>0.6167326344846723</v>
      </c>
      <c r="H13" s="341">
        <v>47.165954452155596</v>
      </c>
      <c r="I13" s="362"/>
    </row>
    <row r="14" spans="2:9">
      <c r="B14" s="36">
        <v>11</v>
      </c>
      <c r="C14" s="130" t="s">
        <v>34</v>
      </c>
      <c r="D14" s="361">
        <v>3.8793617218041097</v>
      </c>
      <c r="E14" s="361">
        <v>1.0238881759406615</v>
      </c>
      <c r="F14" s="361">
        <v>47.954886963010686</v>
      </c>
      <c r="G14" s="361">
        <v>0.6167326344846723</v>
      </c>
      <c r="H14" s="341">
        <v>53.474869495240128</v>
      </c>
      <c r="I14" s="362"/>
    </row>
    <row r="15" spans="2:9">
      <c r="B15" s="36">
        <v>12</v>
      </c>
      <c r="C15" s="130" t="s">
        <v>35</v>
      </c>
      <c r="D15" s="361">
        <v>5.1109237635264781</v>
      </c>
      <c r="E15" s="361">
        <v>2.270913785029637</v>
      </c>
      <c r="F15" s="361">
        <v>47.954886963010686</v>
      </c>
      <c r="G15" s="361">
        <v>0.6167326344846723</v>
      </c>
      <c r="H15" s="341">
        <v>55.95345714605147</v>
      </c>
      <c r="I15" s="362"/>
    </row>
    <row r="16" spans="2:9">
      <c r="B16" s="36">
        <v>13</v>
      </c>
      <c r="C16" s="130" t="s">
        <v>36</v>
      </c>
      <c r="D16" s="361">
        <v>1.8041943837537757</v>
      </c>
      <c r="E16" s="361">
        <v>4.0786255110492897</v>
      </c>
      <c r="F16" s="361">
        <v>47.954886963010686</v>
      </c>
      <c r="G16" s="361">
        <v>0.6167326344846723</v>
      </c>
      <c r="H16" s="341">
        <v>54.45443949229842</v>
      </c>
      <c r="I16" s="362"/>
    </row>
    <row r="17" spans="2:9" ht="15.75" thickBot="1">
      <c r="B17" s="37">
        <v>14</v>
      </c>
      <c r="C17" s="38" t="s">
        <v>37</v>
      </c>
      <c r="D17" s="361">
        <v>-0.76312435043646942</v>
      </c>
      <c r="E17" s="361">
        <v>5.238077905923161</v>
      </c>
      <c r="F17" s="361">
        <v>47.954886963010686</v>
      </c>
      <c r="G17" s="361">
        <v>0.6167326344846723</v>
      </c>
      <c r="H17" s="341">
        <v>53.046573152982049</v>
      </c>
      <c r="I17" s="36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workbookViewId="0">
      <selection activeCell="G9" sqref="G9"/>
    </sheetView>
  </sheetViews>
  <sheetFormatPr defaultRowHeight="15"/>
  <cols>
    <col min="2" max="2" width="31.85546875" bestFit="1" customWidth="1"/>
    <col min="3" max="3" width="12.85546875" style="62" bestFit="1" customWidth="1"/>
    <col min="4" max="4" width="11.5703125" style="62" bestFit="1" customWidth="1"/>
    <col min="5" max="5" width="10.7109375" style="62" customWidth="1"/>
  </cols>
  <sheetData>
    <row r="1" spans="2:5" ht="15.75" thickBot="1"/>
    <row r="2" spans="2:5">
      <c r="B2" s="334" t="s">
        <v>425</v>
      </c>
      <c r="C2" s="243" t="s">
        <v>426</v>
      </c>
      <c r="D2" s="243" t="s">
        <v>427</v>
      </c>
      <c r="E2" s="243" t="s">
        <v>0</v>
      </c>
    </row>
    <row r="3" spans="2:5">
      <c r="B3" s="98" t="s">
        <v>393</v>
      </c>
      <c r="C3" s="131" t="s">
        <v>394</v>
      </c>
      <c r="D3" s="131">
        <v>-10</v>
      </c>
      <c r="E3" s="131">
        <v>21</v>
      </c>
    </row>
    <row r="4" spans="2:5">
      <c r="B4" s="98" t="s">
        <v>395</v>
      </c>
      <c r="C4" s="131" t="s">
        <v>396</v>
      </c>
      <c r="D4" s="131">
        <v>-6.8999999999999986</v>
      </c>
      <c r="E4" s="131">
        <v>7</v>
      </c>
    </row>
    <row r="5" spans="2:5">
      <c r="B5" s="98" t="s">
        <v>397</v>
      </c>
      <c r="C5" s="131" t="s">
        <v>398</v>
      </c>
      <c r="D5" s="131">
        <v>-18</v>
      </c>
      <c r="E5" s="131">
        <v>10</v>
      </c>
    </row>
    <row r="6" spans="2:5">
      <c r="B6" s="98" t="s">
        <v>399</v>
      </c>
      <c r="C6" s="131" t="s">
        <v>400</v>
      </c>
      <c r="D6" s="131">
        <v>-20</v>
      </c>
      <c r="E6" s="131">
        <v>1</v>
      </c>
    </row>
    <row r="7" spans="2:5">
      <c r="B7" s="98" t="s">
        <v>401</v>
      </c>
      <c r="C7" s="131" t="s">
        <v>402</v>
      </c>
      <c r="D7" s="131">
        <v>-9</v>
      </c>
      <c r="E7" s="131">
        <v>11</v>
      </c>
    </row>
    <row r="8" spans="2:5">
      <c r="B8" s="98" t="s">
        <v>261</v>
      </c>
      <c r="C8" s="131" t="s">
        <v>403</v>
      </c>
      <c r="D8" s="131">
        <v>-36.699999999999989</v>
      </c>
      <c r="E8" s="131">
        <v>11</v>
      </c>
    </row>
    <row r="9" spans="2:5">
      <c r="B9" s="98" t="s">
        <v>265</v>
      </c>
      <c r="C9" s="131" t="s">
        <v>404</v>
      </c>
      <c r="D9" s="131">
        <v>54</v>
      </c>
      <c r="E9" s="131">
        <v>11</v>
      </c>
    </row>
    <row r="10" spans="2:5">
      <c r="B10" s="98" t="s">
        <v>405</v>
      </c>
      <c r="C10" s="131" t="s">
        <v>406</v>
      </c>
      <c r="D10" s="131">
        <v>-62</v>
      </c>
      <c r="E10" s="131">
        <v>11</v>
      </c>
    </row>
    <row r="11" spans="2:5">
      <c r="B11" s="98" t="s">
        <v>407</v>
      </c>
      <c r="C11" s="131" t="s">
        <v>406</v>
      </c>
      <c r="D11" s="131">
        <v>62</v>
      </c>
      <c r="E11" s="131">
        <v>11</v>
      </c>
    </row>
    <row r="12" spans="2:5">
      <c r="B12" s="98" t="s">
        <v>408</v>
      </c>
      <c r="C12" s="131" t="s">
        <v>409</v>
      </c>
      <c r="D12" s="131">
        <v>-3906</v>
      </c>
      <c r="E12" s="131">
        <v>15</v>
      </c>
    </row>
    <row r="13" spans="2:5">
      <c r="B13" s="98" t="s">
        <v>410</v>
      </c>
      <c r="C13" s="131" t="s">
        <v>409</v>
      </c>
      <c r="D13" s="131">
        <v>1905</v>
      </c>
      <c r="E13" s="131">
        <v>15</v>
      </c>
    </row>
    <row r="14" spans="2:5">
      <c r="B14" s="98" t="s">
        <v>411</v>
      </c>
      <c r="C14" s="131" t="s">
        <v>409</v>
      </c>
      <c r="D14" s="131">
        <v>2001</v>
      </c>
      <c r="E14" s="131">
        <v>15</v>
      </c>
    </row>
    <row r="15" spans="2:5">
      <c r="B15" s="98" t="s">
        <v>204</v>
      </c>
      <c r="C15" s="131" t="s">
        <v>412</v>
      </c>
      <c r="D15" s="131">
        <v>-17.299999999999997</v>
      </c>
      <c r="E15" s="131">
        <v>12</v>
      </c>
    </row>
    <row r="16" spans="2:5">
      <c r="B16" s="98" t="s">
        <v>413</v>
      </c>
      <c r="C16" s="131" t="s">
        <v>414</v>
      </c>
      <c r="D16" s="131">
        <v>0.5</v>
      </c>
      <c r="E16" s="131">
        <v>11</v>
      </c>
    </row>
    <row r="17" spans="2:5">
      <c r="B17" s="98" t="s">
        <v>415</v>
      </c>
      <c r="C17" s="131" t="s">
        <v>416</v>
      </c>
      <c r="D17" s="131">
        <v>376</v>
      </c>
      <c r="E17" s="131">
        <v>13</v>
      </c>
    </row>
    <row r="18" spans="2:5">
      <c r="B18" s="98" t="s">
        <v>417</v>
      </c>
      <c r="C18" s="131" t="s">
        <v>418</v>
      </c>
      <c r="D18" s="131">
        <v>35</v>
      </c>
      <c r="E18" s="131">
        <v>24</v>
      </c>
    </row>
    <row r="19" spans="2:5">
      <c r="B19" s="98" t="s">
        <v>419</v>
      </c>
      <c r="C19" s="131" t="s">
        <v>420</v>
      </c>
      <c r="D19" s="131">
        <v>245</v>
      </c>
      <c r="E19" s="131">
        <v>17</v>
      </c>
    </row>
    <row r="20" spans="2:5">
      <c r="B20" s="98" t="s">
        <v>421</v>
      </c>
      <c r="C20" s="131" t="s">
        <v>422</v>
      </c>
      <c r="D20" s="131">
        <v>-980</v>
      </c>
      <c r="E20" s="131">
        <v>18</v>
      </c>
    </row>
    <row r="21" spans="2:5">
      <c r="B21" s="98" t="s">
        <v>423</v>
      </c>
      <c r="C21" s="131" t="s">
        <v>424</v>
      </c>
      <c r="D21" s="131">
        <v>-144</v>
      </c>
      <c r="E21" s="131">
        <v>23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8"/>
  <sheetViews>
    <sheetView tabSelected="1" workbookViewId="0">
      <selection activeCell="H14" sqref="H14"/>
    </sheetView>
  </sheetViews>
  <sheetFormatPr defaultRowHeight="15"/>
  <cols>
    <col min="2" max="2" width="45.140625" bestFit="1" customWidth="1"/>
    <col min="6" max="6" width="19" bestFit="1" customWidth="1"/>
    <col min="8" max="8" width="18.140625" bestFit="1" customWidth="1"/>
  </cols>
  <sheetData>
    <row r="3" spans="2:9">
      <c r="B3" t="s">
        <v>428</v>
      </c>
    </row>
    <row r="4" spans="2:9" ht="15.75" thickBot="1"/>
    <row r="5" spans="2:9" ht="15.75" thickBot="1">
      <c r="B5" s="334" t="s">
        <v>429</v>
      </c>
      <c r="C5" s="244"/>
      <c r="F5" s="491" t="s">
        <v>439</v>
      </c>
      <c r="G5" s="492"/>
      <c r="H5" s="491" t="s">
        <v>436</v>
      </c>
      <c r="I5" s="492"/>
    </row>
    <row r="6" spans="2:9">
      <c r="B6" s="245" t="s">
        <v>430</v>
      </c>
      <c r="C6" s="434">
        <v>0</v>
      </c>
      <c r="F6" s="245" t="s">
        <v>433</v>
      </c>
      <c r="G6" s="435">
        <v>982</v>
      </c>
      <c r="H6" s="245"/>
      <c r="I6" s="434"/>
    </row>
    <row r="7" spans="2:9">
      <c r="B7" s="248" t="s">
        <v>431</v>
      </c>
      <c r="C7" s="249">
        <v>1.02</v>
      </c>
      <c r="F7" s="248" t="s">
        <v>434</v>
      </c>
      <c r="G7" s="249">
        <v>328</v>
      </c>
      <c r="H7" s="248" t="s">
        <v>437</v>
      </c>
      <c r="I7" s="249">
        <v>-0.94</v>
      </c>
    </row>
    <row r="8" spans="2:9" ht="15.75" thickBot="1">
      <c r="B8" s="253" t="s">
        <v>432</v>
      </c>
      <c r="C8" s="255">
        <v>0.14000000000000001</v>
      </c>
      <c r="F8" s="253" t="s">
        <v>435</v>
      </c>
      <c r="G8" s="255">
        <v>0</v>
      </c>
      <c r="H8" s="253" t="s">
        <v>438</v>
      </c>
      <c r="I8" s="255">
        <v>0</v>
      </c>
    </row>
  </sheetData>
  <mergeCells count="2">
    <mergeCell ref="F5:G5"/>
    <mergeCell ref="H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
  <sheetViews>
    <sheetView workbookViewId="0">
      <selection activeCell="C8" sqref="C8"/>
    </sheetView>
  </sheetViews>
  <sheetFormatPr defaultRowHeight="15"/>
  <cols>
    <col min="1" max="1" width="34.85546875" bestFit="1" customWidth="1"/>
    <col min="2" max="2" width="11.140625" bestFit="1" customWidth="1"/>
    <col min="3" max="3" width="12.140625" bestFit="1" customWidth="1"/>
    <col min="4" max="4" width="7.5703125" bestFit="1" customWidth="1"/>
  </cols>
  <sheetData>
    <row r="1" spans="1:6" ht="30">
      <c r="A1" s="50" t="s">
        <v>79</v>
      </c>
      <c r="B1" s="51" t="s">
        <v>354</v>
      </c>
      <c r="C1" s="51" t="s">
        <v>355</v>
      </c>
      <c r="D1" s="51" t="s">
        <v>120</v>
      </c>
    </row>
    <row r="2" spans="1:6">
      <c r="A2" s="48" t="s">
        <v>232</v>
      </c>
      <c r="B2" s="404">
        <v>-0.92007661117652628</v>
      </c>
      <c r="C2" s="84">
        <v>-2.090499571070501</v>
      </c>
      <c r="D2" s="84">
        <f>C2-B2</f>
        <v>-1.1704229598939748</v>
      </c>
      <c r="E2" s="60"/>
    </row>
    <row r="3" spans="1:6">
      <c r="A3" s="48" t="s">
        <v>233</v>
      </c>
      <c r="B3" s="404">
        <v>46.341958241214286</v>
      </c>
      <c r="C3" s="84">
        <v>47.954886963010686</v>
      </c>
      <c r="D3" s="84">
        <f>C3-B3</f>
        <v>1.6129287217964006</v>
      </c>
      <c r="E3" s="60"/>
      <c r="F3" s="3"/>
    </row>
    <row r="5" spans="1:6" ht="30">
      <c r="A5" s="50" t="s">
        <v>80</v>
      </c>
      <c r="B5" s="51" t="s">
        <v>354</v>
      </c>
      <c r="C5" s="51" t="s">
        <v>355</v>
      </c>
      <c r="D5" s="51" t="s">
        <v>120</v>
      </c>
    </row>
    <row r="6" spans="1:6">
      <c r="A6" s="48" t="s">
        <v>230</v>
      </c>
      <c r="B6" s="405">
        <v>6.6889568177618504</v>
      </c>
      <c r="C6" s="49">
        <v>5.8236988163554857</v>
      </c>
      <c r="D6" s="49">
        <f>C6-B6</f>
        <v>-0.86525800140636466</v>
      </c>
      <c r="E6" s="60"/>
      <c r="F6" t="s">
        <v>234</v>
      </c>
    </row>
    <row r="7" spans="1:6">
      <c r="A7" s="48" t="s">
        <v>229</v>
      </c>
      <c r="B7" s="405">
        <v>47.890868934752639</v>
      </c>
      <c r="C7" s="49">
        <v>49.494416089327174</v>
      </c>
      <c r="D7" s="49">
        <f t="shared" ref="D7:D8" si="0">C7-B7</f>
        <v>1.6035471545745352</v>
      </c>
      <c r="E7" s="60"/>
    </row>
    <row r="8" spans="1:6">
      <c r="A8" s="48" t="s">
        <v>231</v>
      </c>
      <c r="B8" s="405">
        <v>6.50238477582272</v>
      </c>
      <c r="C8" s="49">
        <v>6.4911910405973172</v>
      </c>
      <c r="D8" s="49">
        <f t="shared" si="0"/>
        <v>-1.119373522540279E-2</v>
      </c>
      <c r="E8" s="60"/>
    </row>
    <row r="11" spans="1:6">
      <c r="D11" s="13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H9" sqref="H9"/>
    </sheetView>
  </sheetViews>
  <sheetFormatPr defaultRowHeight="15"/>
  <cols>
    <col min="2" max="2" width="35.85546875" bestFit="1" customWidth="1"/>
    <col min="3" max="3" width="9.28515625" bestFit="1" customWidth="1"/>
    <col min="4" max="4" width="11.5703125" customWidth="1"/>
    <col min="5" max="5" width="11.85546875" bestFit="1" customWidth="1"/>
    <col min="6" max="6" width="10.28515625" bestFit="1" customWidth="1"/>
    <col min="7" max="7" width="13.42578125" bestFit="1" customWidth="1"/>
    <col min="8" max="8" width="11.7109375" bestFit="1" customWidth="1"/>
  </cols>
  <sheetData>
    <row r="1" spans="1:10">
      <c r="A1" s="1" t="s">
        <v>76</v>
      </c>
      <c r="B1" s="2"/>
    </row>
    <row r="3" spans="1:10" ht="25.5">
      <c r="A3" s="420"/>
      <c r="B3" s="421"/>
      <c r="C3" s="422" t="s">
        <v>110</v>
      </c>
      <c r="D3" s="422" t="s">
        <v>111</v>
      </c>
      <c r="E3" s="422" t="s">
        <v>112</v>
      </c>
      <c r="F3" s="422" t="s">
        <v>79</v>
      </c>
      <c r="G3" s="422" t="s">
        <v>391</v>
      </c>
      <c r="H3" s="422" t="s">
        <v>390</v>
      </c>
    </row>
    <row r="4" spans="1:10" ht="25.5">
      <c r="A4" s="418" t="s">
        <v>0</v>
      </c>
      <c r="B4" s="418" t="s">
        <v>1</v>
      </c>
      <c r="C4" s="419" t="s">
        <v>118</v>
      </c>
      <c r="D4" s="419" t="s">
        <v>118</v>
      </c>
      <c r="E4" s="419" t="s">
        <v>118</v>
      </c>
      <c r="F4" s="419" t="s">
        <v>118</v>
      </c>
      <c r="G4" s="419" t="s">
        <v>118</v>
      </c>
      <c r="H4" s="419" t="s">
        <v>118</v>
      </c>
      <c r="J4" s="337"/>
    </row>
    <row r="5" spans="1:10">
      <c r="A5" s="112">
        <v>1</v>
      </c>
      <c r="B5" s="113" t="s">
        <v>2</v>
      </c>
      <c r="C5" s="336">
        <v>-0.72179669297923965</v>
      </c>
      <c r="D5" s="336">
        <v>12.458814972160027</v>
      </c>
      <c r="E5" s="336">
        <v>16.238398939525137</v>
      </c>
      <c r="F5" s="336">
        <v>-2.090499571070501</v>
      </c>
      <c r="G5" s="336">
        <v>23.393154653203418</v>
      </c>
      <c r="H5" s="336">
        <v>19.131425357318648</v>
      </c>
    </row>
    <row r="6" spans="1:10">
      <c r="A6" s="112">
        <v>2</v>
      </c>
      <c r="B6" s="113" t="s">
        <v>3</v>
      </c>
      <c r="C6" s="336">
        <v>0.49822687986273101</v>
      </c>
      <c r="D6" s="336">
        <v>6.0881880627399152</v>
      </c>
      <c r="E6" s="336">
        <v>16.23839893952514</v>
      </c>
      <c r="F6" s="336">
        <v>-2.090499571070501</v>
      </c>
      <c r="G6" s="336">
        <v>19.516676698509301</v>
      </c>
      <c r="H6" s="336">
        <v>16.583174593550606</v>
      </c>
    </row>
    <row r="7" spans="1:10">
      <c r="A7" s="112">
        <v>3</v>
      </c>
      <c r="B7" s="113" t="s">
        <v>4</v>
      </c>
      <c r="C7" s="336">
        <v>-0.72359941234923619</v>
      </c>
      <c r="D7" s="336">
        <v>10.570364713361794</v>
      </c>
      <c r="E7" s="336">
        <v>16.179169046050969</v>
      </c>
      <c r="F7" s="336">
        <v>-2.090499571070501</v>
      </c>
      <c r="G7" s="336">
        <v>21.821361833320665</v>
      </c>
      <c r="H7" s="336">
        <v>18.316815360325187</v>
      </c>
    </row>
    <row r="8" spans="1:10">
      <c r="A8" s="112">
        <v>4</v>
      </c>
      <c r="B8" s="113" t="s">
        <v>5</v>
      </c>
      <c r="C8" s="336">
        <v>-6.4352491499581328</v>
      </c>
      <c r="D8" s="336">
        <v>10.570364713361794</v>
      </c>
      <c r="E8" s="336">
        <v>15.886838752005694</v>
      </c>
      <c r="F8" s="336">
        <v>-2.090499571070501</v>
      </c>
      <c r="G8" s="336">
        <v>15.817381801666498</v>
      </c>
      <c r="H8" s="336">
        <v>18.024485066279908</v>
      </c>
    </row>
    <row r="9" spans="1:10">
      <c r="A9" s="112">
        <v>5</v>
      </c>
      <c r="B9" s="113" t="s">
        <v>6</v>
      </c>
      <c r="C9" s="336">
        <v>-0.59851636634795591</v>
      </c>
      <c r="D9" s="336">
        <v>10.062342254907918</v>
      </c>
      <c r="E9" s="336">
        <v>15.972255127454554</v>
      </c>
      <c r="F9" s="336">
        <v>-2.090499571070501</v>
      </c>
      <c r="G9" s="336">
        <v>21.33311299396243</v>
      </c>
      <c r="H9" s="336">
        <v>17.906692458347219</v>
      </c>
    </row>
    <row r="10" spans="1:10">
      <c r="A10" s="112">
        <v>6</v>
      </c>
      <c r="B10" s="113" t="s">
        <v>7</v>
      </c>
      <c r="C10" s="336">
        <v>1.6897435328314239</v>
      </c>
      <c r="D10" s="336">
        <v>10.971116142256783</v>
      </c>
      <c r="E10" s="336">
        <v>16.553234273636679</v>
      </c>
      <c r="F10" s="336">
        <v>-2.090499571070501</v>
      </c>
      <c r="G10" s="336">
        <v>24.929371149203028</v>
      </c>
      <c r="H10" s="336">
        <v>18.85118115946889</v>
      </c>
    </row>
    <row r="11" spans="1:10">
      <c r="A11" s="112">
        <v>7</v>
      </c>
      <c r="B11" s="113" t="s">
        <v>8</v>
      </c>
      <c r="C11" s="336">
        <v>0.74865663731429999</v>
      </c>
      <c r="D11" s="336">
        <v>8.5270796862187037</v>
      </c>
      <c r="E11" s="336">
        <v>25.471210307979664</v>
      </c>
      <c r="F11" s="336">
        <v>-2.090499571070501</v>
      </c>
      <c r="G11" s="336">
        <v>30.951031123198426</v>
      </c>
      <c r="H11" s="336">
        <v>26.791542611396643</v>
      </c>
    </row>
    <row r="12" spans="1:10">
      <c r="A12" s="112">
        <v>8</v>
      </c>
      <c r="B12" s="113" t="s">
        <v>9</v>
      </c>
      <c r="C12" s="336">
        <v>1.1617564920080472</v>
      </c>
      <c r="D12" s="336">
        <v>8.5270796862187037</v>
      </c>
      <c r="E12" s="336">
        <v>14.879907256606954</v>
      </c>
      <c r="F12" s="336">
        <v>-2.090499571070501</v>
      </c>
      <c r="G12" s="336">
        <v>20.772827926519462</v>
      </c>
      <c r="H12" s="336">
        <v>16.200239560023931</v>
      </c>
    </row>
    <row r="13" spans="1:10">
      <c r="A13" s="112">
        <v>9</v>
      </c>
      <c r="B13" s="113" t="s">
        <v>10</v>
      </c>
      <c r="C13" s="336">
        <v>-0.38029183066918582</v>
      </c>
      <c r="D13" s="336">
        <v>3.5893540218131914</v>
      </c>
      <c r="E13" s="336">
        <v>13.22420987724235</v>
      </c>
      <c r="F13" s="336">
        <v>-2.090499571070501</v>
      </c>
      <c r="G13" s="336">
        <v>13.624901692953218</v>
      </c>
      <c r="H13" s="336">
        <v>12.569451914897126</v>
      </c>
    </row>
    <row r="14" spans="1:10">
      <c r="A14" s="112">
        <v>10</v>
      </c>
      <c r="B14" s="113" t="s">
        <v>113</v>
      </c>
      <c r="C14" s="336">
        <v>1.4722556965878455</v>
      </c>
      <c r="D14" s="336">
        <v>7.1316139209510325</v>
      </c>
      <c r="E14" s="336">
        <v>14.165326483460905</v>
      </c>
      <c r="F14" s="336">
        <v>-2.090499571070501</v>
      </c>
      <c r="G14" s="336">
        <v>19.252373745739074</v>
      </c>
      <c r="H14" s="336">
        <v>14.927472480770819</v>
      </c>
    </row>
    <row r="15" spans="1:10">
      <c r="A15" s="112">
        <v>11</v>
      </c>
      <c r="B15" s="113" t="s">
        <v>11</v>
      </c>
      <c r="C15" s="336">
        <v>2.6847720585315664</v>
      </c>
      <c r="D15" s="336">
        <v>7.1316139209510325</v>
      </c>
      <c r="E15" s="336">
        <v>8.5927455101147032</v>
      </c>
      <c r="F15" s="336">
        <v>-2.090499571070501</v>
      </c>
      <c r="G15" s="336">
        <v>14.892309134336594</v>
      </c>
      <c r="H15" s="336">
        <v>9.3548915074246164</v>
      </c>
    </row>
    <row r="16" spans="1:10">
      <c r="A16" s="112">
        <v>12</v>
      </c>
      <c r="B16" s="113" t="s">
        <v>12</v>
      </c>
      <c r="C16" s="336">
        <v>0.48206993600299736</v>
      </c>
      <c r="D16" s="336">
        <v>4.0678155466474246</v>
      </c>
      <c r="E16" s="336">
        <v>7.6090494682878846</v>
      </c>
      <c r="F16" s="336">
        <v>-2.090499571070501</v>
      </c>
      <c r="G16" s="336">
        <v>9.2548722705383213</v>
      </c>
      <c r="H16" s="336">
        <v>7.1456761158763538</v>
      </c>
    </row>
    <row r="17" spans="1:9">
      <c r="A17" s="112">
        <v>13</v>
      </c>
      <c r="B17" s="113" t="s">
        <v>13</v>
      </c>
      <c r="C17" s="336">
        <v>3.4066809951548129</v>
      </c>
      <c r="D17" s="336">
        <v>2.5841997867073889</v>
      </c>
      <c r="E17" s="336">
        <v>4.2631693127207262</v>
      </c>
      <c r="F17" s="336">
        <v>-2.090499571070501</v>
      </c>
      <c r="G17" s="336">
        <v>7.6467105661709507</v>
      </c>
      <c r="H17" s="336">
        <v>3.2063496563331806</v>
      </c>
    </row>
    <row r="18" spans="1:9">
      <c r="A18" s="112">
        <v>14</v>
      </c>
      <c r="B18" s="113" t="s">
        <v>114</v>
      </c>
      <c r="C18" s="336">
        <v>1.4018622093704782</v>
      </c>
      <c r="D18" s="336">
        <v>2.5841997867073889</v>
      </c>
      <c r="E18" s="336">
        <v>2.7253783215054725</v>
      </c>
      <c r="F18" s="336">
        <v>-2.090499571070501</v>
      </c>
      <c r="G18" s="336">
        <v>4.1041007891713619</v>
      </c>
      <c r="H18" s="336">
        <v>1.6685586651179274</v>
      </c>
    </row>
    <row r="19" spans="1:9">
      <c r="A19" s="112">
        <v>15</v>
      </c>
      <c r="B19" s="113" t="s">
        <v>115</v>
      </c>
      <c r="C19" s="336">
        <v>4.2849266007421276</v>
      </c>
      <c r="D19" s="336">
        <v>0.97572454051936175</v>
      </c>
      <c r="E19" s="336">
        <v>2.9523422635866145E-3</v>
      </c>
      <c r="F19" s="336">
        <v>-2.090499571070501</v>
      </c>
      <c r="G19" s="336">
        <v>2.9779590043507027</v>
      </c>
      <c r="H19" s="336">
        <v>-1.6972574125991697</v>
      </c>
    </row>
    <row r="20" spans="1:9">
      <c r="A20" s="112">
        <v>16</v>
      </c>
      <c r="B20" s="113" t="s">
        <v>14</v>
      </c>
      <c r="C20" s="336">
        <v>3.6454362540763423</v>
      </c>
      <c r="D20" s="336">
        <v>-0.5966884895172172</v>
      </c>
      <c r="E20" s="336">
        <v>0</v>
      </c>
      <c r="F20" s="336">
        <v>-2.090499571070501</v>
      </c>
      <c r="G20" s="336">
        <v>1.0775858913920673</v>
      </c>
      <c r="H20" s="336">
        <v>-2.329174966877388</v>
      </c>
    </row>
    <row r="21" spans="1:9">
      <c r="A21" s="112">
        <v>17</v>
      </c>
      <c r="B21" s="113" t="s">
        <v>116</v>
      </c>
      <c r="C21" s="336">
        <v>1.782871483472553</v>
      </c>
      <c r="D21" s="336">
        <v>-2.6289651998220448E-2</v>
      </c>
      <c r="E21" s="336">
        <v>0</v>
      </c>
      <c r="F21" s="336">
        <v>-2.090499571070501</v>
      </c>
      <c r="G21" s="336">
        <v>-0.32865980919652449</v>
      </c>
      <c r="H21" s="336">
        <v>-2.1010154318697891</v>
      </c>
    </row>
    <row r="22" spans="1:9">
      <c r="A22" s="112">
        <v>18</v>
      </c>
      <c r="B22" s="113" t="s">
        <v>15</v>
      </c>
      <c r="C22" s="336">
        <v>0.95803576496578968</v>
      </c>
      <c r="D22" s="336">
        <v>0.20355883548973708</v>
      </c>
      <c r="E22" s="336">
        <v>0</v>
      </c>
      <c r="F22" s="336">
        <v>-2.090499571070501</v>
      </c>
      <c r="G22" s="336">
        <v>-0.96961673771292167</v>
      </c>
      <c r="H22" s="336">
        <v>-2.0090760368746063</v>
      </c>
    </row>
    <row r="23" spans="1:9">
      <c r="A23" s="112">
        <v>19</v>
      </c>
      <c r="B23" s="113" t="s">
        <v>16</v>
      </c>
      <c r="C23" s="336">
        <v>3.4645798632002811</v>
      </c>
      <c r="D23" s="336">
        <v>-0.55024560777951548</v>
      </c>
      <c r="E23" s="336">
        <v>0</v>
      </c>
      <c r="F23" s="336">
        <v>-2.090499571070501</v>
      </c>
      <c r="G23" s="336">
        <v>0.93388380590616782</v>
      </c>
      <c r="H23" s="336">
        <v>-2.3105978141823074</v>
      </c>
    </row>
    <row r="24" spans="1:9">
      <c r="A24" s="112">
        <v>20</v>
      </c>
      <c r="B24" s="113" t="s">
        <v>17</v>
      </c>
      <c r="C24" s="336">
        <v>8.5813763506749741</v>
      </c>
      <c r="D24" s="336">
        <v>-4.2876104092751861</v>
      </c>
      <c r="E24" s="336">
        <v>0</v>
      </c>
      <c r="F24" s="336">
        <v>-2.090499571070501</v>
      </c>
      <c r="G24" s="336">
        <v>3.0607884521843238</v>
      </c>
      <c r="H24" s="336">
        <v>-3.8055437347805756</v>
      </c>
    </row>
    <row r="25" spans="1:9">
      <c r="A25" s="112">
        <v>21</v>
      </c>
      <c r="B25" s="113" t="s">
        <v>117</v>
      </c>
      <c r="C25" s="336">
        <v>5.8293771170219042</v>
      </c>
      <c r="D25" s="336">
        <v>-4.2343605696375715</v>
      </c>
      <c r="E25" s="336">
        <v>0</v>
      </c>
      <c r="F25" s="336">
        <v>-2.090499571070501</v>
      </c>
      <c r="G25" s="336">
        <v>0.35138909024134568</v>
      </c>
      <c r="H25" s="336">
        <v>-3.7842437989255298</v>
      </c>
    </row>
    <row r="26" spans="1:9">
      <c r="A26" s="112">
        <v>22</v>
      </c>
      <c r="B26" s="113" t="s">
        <v>19</v>
      </c>
      <c r="C26" s="336">
        <v>2.8862182358433346</v>
      </c>
      <c r="D26" s="336">
        <v>1.84044224144736</v>
      </c>
      <c r="E26" s="336">
        <v>-6.0492369938103536</v>
      </c>
      <c r="F26" s="336">
        <v>-2.090499571070501</v>
      </c>
      <c r="G26" s="336">
        <v>-3.7811645358796322</v>
      </c>
      <c r="H26" s="336">
        <v>-7.4035596683019111</v>
      </c>
    </row>
    <row r="27" spans="1:9">
      <c r="A27" s="112">
        <v>23</v>
      </c>
      <c r="B27" s="113" t="s">
        <v>20</v>
      </c>
      <c r="C27" s="336">
        <v>-4.333559575959538</v>
      </c>
      <c r="D27" s="336">
        <v>1.84044224144736</v>
      </c>
      <c r="E27" s="336">
        <v>-5.4315426401668638</v>
      </c>
      <c r="F27" s="336">
        <v>-2.090499571070501</v>
      </c>
      <c r="G27" s="336">
        <v>-10.383247994039015</v>
      </c>
      <c r="H27" s="336">
        <v>-6.7858653146584214</v>
      </c>
    </row>
    <row r="28" spans="1:9">
      <c r="A28" s="112">
        <v>24</v>
      </c>
      <c r="B28" s="113" t="s">
        <v>21</v>
      </c>
      <c r="C28" s="336">
        <v>-3.6644244652252658</v>
      </c>
      <c r="D28" s="336">
        <v>1.84044224144736</v>
      </c>
      <c r="E28" s="336">
        <v>0</v>
      </c>
      <c r="F28" s="336">
        <v>-2.090499571070501</v>
      </c>
      <c r="G28" s="336">
        <v>-4.2825702431378794</v>
      </c>
      <c r="H28" s="336">
        <v>-1.3543226744915571</v>
      </c>
    </row>
    <row r="29" spans="1:9">
      <c r="A29" s="112">
        <v>25</v>
      </c>
      <c r="B29" s="113" t="s">
        <v>22</v>
      </c>
      <c r="C29" s="336">
        <v>-1.3110029456591858</v>
      </c>
      <c r="D29" s="336">
        <v>-2.8222619522232417</v>
      </c>
      <c r="E29" s="336">
        <v>0</v>
      </c>
      <c r="F29" s="336">
        <v>-2.090499571070501</v>
      </c>
      <c r="G29" s="336">
        <v>-5.6593120785082807</v>
      </c>
      <c r="H29" s="336">
        <v>-3.2194043519597977</v>
      </c>
    </row>
    <row r="30" spans="1:9">
      <c r="A30" s="112">
        <v>26</v>
      </c>
      <c r="B30" s="113" t="s">
        <v>23</v>
      </c>
      <c r="C30" s="336">
        <v>-1.3710576161077808</v>
      </c>
      <c r="D30" s="336">
        <v>-4.0830148531825694</v>
      </c>
      <c r="E30" s="336">
        <v>0</v>
      </c>
      <c r="F30" s="336">
        <v>-2.090499571070501</v>
      </c>
      <c r="G30" s="336">
        <v>-6.7279690697243364</v>
      </c>
      <c r="H30" s="336">
        <v>-3.7237055123435288</v>
      </c>
    </row>
    <row r="31" spans="1:9">
      <c r="A31" s="112">
        <v>27</v>
      </c>
      <c r="B31" s="113" t="s">
        <v>24</v>
      </c>
      <c r="C31" s="336">
        <v>5.2849454228553333E-2</v>
      </c>
      <c r="D31" s="336">
        <v>-5.4503139213677594</v>
      </c>
      <c r="E31" s="336">
        <v>0</v>
      </c>
      <c r="F31" s="336">
        <v>-2.090499571070501</v>
      </c>
      <c r="G31" s="336">
        <v>-6.3979012539361548</v>
      </c>
      <c r="H31" s="336">
        <v>-4.2706251396176054</v>
      </c>
    </row>
    <row r="32" spans="1:9">
      <c r="A32" s="301"/>
      <c r="B32" s="297"/>
      <c r="C32" s="298"/>
      <c r="D32" s="298"/>
      <c r="E32" s="298"/>
      <c r="F32" s="298"/>
      <c r="G32" s="298"/>
      <c r="H32" s="300"/>
      <c r="I32" s="299"/>
    </row>
    <row r="33" spans="1:8">
      <c r="A33" s="299"/>
      <c r="B33" s="299"/>
      <c r="C33" s="439" t="s">
        <v>324</v>
      </c>
      <c r="D33" s="439"/>
      <c r="E33" s="439"/>
      <c r="F33" s="295">
        <v>-11.466097</v>
      </c>
      <c r="G33" s="438"/>
      <c r="H33" s="438"/>
    </row>
  </sheetData>
  <mergeCells count="2">
    <mergeCell ref="G33:H33"/>
    <mergeCell ref="C33:E33"/>
  </mergeCells>
  <conditionalFormatting sqref="C5:H32">
    <cfRule type="cellIs" dxfId="34" priority="2" operator="equal">
      <formula>0</formula>
    </cfRule>
  </conditionalFormatting>
  <conditionalFormatting sqref="F33">
    <cfRule type="cellIs" dxfId="33"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5" sqref="E5"/>
    </sheetView>
  </sheetViews>
  <sheetFormatPr defaultRowHeight="15"/>
  <cols>
    <col min="1" max="1" width="17.28515625" bestFit="1" customWidth="1"/>
    <col min="2" max="2" width="16.42578125" bestFit="1" customWidth="1"/>
  </cols>
  <sheetData>
    <row r="1" spans="1:5">
      <c r="A1" s="441" t="s">
        <v>73</v>
      </c>
      <c r="B1" s="441"/>
      <c r="C1" s="441"/>
      <c r="D1" s="441"/>
      <c r="E1" s="441"/>
    </row>
    <row r="3" spans="1:5">
      <c r="A3" s="440" t="s">
        <v>42</v>
      </c>
      <c r="B3" s="440" t="s">
        <v>43</v>
      </c>
      <c r="C3" s="440" t="s">
        <v>44</v>
      </c>
      <c r="D3" s="440"/>
      <c r="E3" s="440"/>
    </row>
    <row r="4" spans="1:5">
      <c r="A4" s="440"/>
      <c r="B4" s="440"/>
      <c r="C4" s="114" t="s">
        <v>45</v>
      </c>
      <c r="D4" s="114" t="s">
        <v>46</v>
      </c>
      <c r="E4" s="114" t="s">
        <v>47</v>
      </c>
    </row>
    <row r="5" spans="1:5">
      <c r="A5" s="115" t="s">
        <v>48</v>
      </c>
      <c r="B5" s="115" t="s">
        <v>49</v>
      </c>
      <c r="C5" s="338">
        <v>0.18426300000000001</v>
      </c>
      <c r="D5" s="338">
        <v>0.10541</v>
      </c>
      <c r="E5" s="338">
        <v>7.5950000000000004E-2</v>
      </c>
    </row>
    <row r="6" spans="1:5">
      <c r="A6" s="115" t="s">
        <v>48</v>
      </c>
      <c r="B6" s="115" t="s">
        <v>50</v>
      </c>
      <c r="C6" s="338">
        <v>0.405916</v>
      </c>
      <c r="D6" s="338">
        <v>0.25114300000000001</v>
      </c>
      <c r="E6" s="338">
        <v>0.18265200000000001</v>
      </c>
    </row>
    <row r="7" spans="1:5">
      <c r="A7" s="115" t="s">
        <v>51</v>
      </c>
      <c r="B7" s="115" t="s">
        <v>49</v>
      </c>
      <c r="C7" s="338"/>
      <c r="D7" s="338">
        <v>0.330507</v>
      </c>
      <c r="E7" s="338">
        <v>0.23902399999999999</v>
      </c>
    </row>
    <row r="8" spans="1:5">
      <c r="A8" s="115" t="s">
        <v>51</v>
      </c>
      <c r="B8" s="115" t="s">
        <v>50</v>
      </c>
      <c r="C8" s="338"/>
      <c r="D8" s="338">
        <v>0.54260900000000001</v>
      </c>
      <c r="E8" s="338">
        <v>0.39605899999999999</v>
      </c>
    </row>
    <row r="11" spans="1:5">
      <c r="C11" s="286"/>
      <c r="D11" s="286"/>
      <c r="E11" s="286"/>
    </row>
    <row r="12" spans="1:5">
      <c r="C12" s="286"/>
      <c r="D12" s="286"/>
      <c r="E12" s="286"/>
    </row>
    <row r="13" spans="1:5">
      <c r="C13" s="286"/>
      <c r="D13" s="286"/>
      <c r="E13" s="286"/>
    </row>
  </sheetData>
  <mergeCells count="4">
    <mergeCell ref="A3:A4"/>
    <mergeCell ref="B3:B4"/>
    <mergeCell ref="C3:E3"/>
    <mergeCell ref="A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73" zoomScaleNormal="73" workbookViewId="0">
      <selection activeCell="D13" sqref="D13"/>
    </sheetView>
  </sheetViews>
  <sheetFormatPr defaultRowHeight="15"/>
  <cols>
    <col min="1" max="1" width="21" bestFit="1" customWidth="1"/>
    <col min="2" max="2" width="10.7109375" customWidth="1"/>
    <col min="3" max="3" width="20.7109375" customWidth="1"/>
    <col min="4" max="4" width="11.7109375" customWidth="1"/>
    <col min="5" max="5" width="20" bestFit="1" customWidth="1"/>
    <col min="6" max="6" width="10.85546875" bestFit="1" customWidth="1"/>
    <col min="8" max="8" width="10.7109375" bestFit="1" customWidth="1"/>
    <col min="9" max="9" width="11.140625" bestFit="1" customWidth="1"/>
  </cols>
  <sheetData>
    <row r="1" spans="1:11">
      <c r="A1" s="441" t="s">
        <v>74</v>
      </c>
      <c r="B1" s="441"/>
      <c r="C1" s="441"/>
      <c r="D1" s="441"/>
      <c r="E1" s="441"/>
      <c r="F1" s="441"/>
    </row>
    <row r="2" spans="1:11" ht="15.75" thickBot="1"/>
    <row r="3" spans="1:11" ht="15.75" thickBot="1">
      <c r="A3" s="236" t="s">
        <v>52</v>
      </c>
      <c r="B3" s="237" t="s">
        <v>53</v>
      </c>
      <c r="C3" s="238" t="s">
        <v>52</v>
      </c>
      <c r="D3" s="237" t="s">
        <v>53</v>
      </c>
      <c r="E3" s="238" t="s">
        <v>52</v>
      </c>
      <c r="F3" s="237" t="s">
        <v>53</v>
      </c>
    </row>
    <row r="4" spans="1:11">
      <c r="A4" s="380" t="s">
        <v>170</v>
      </c>
      <c r="B4" s="381">
        <v>3.937092109153284</v>
      </c>
      <c r="C4" s="382" t="s">
        <v>189</v>
      </c>
      <c r="D4" s="381">
        <v>2.2063185013557534</v>
      </c>
      <c r="E4" s="382" t="s">
        <v>209</v>
      </c>
      <c r="F4" s="381">
        <v>0.1812514132432631</v>
      </c>
      <c r="G4" s="292"/>
      <c r="H4" s="286"/>
      <c r="I4" s="293"/>
      <c r="J4" s="275"/>
      <c r="K4" s="275"/>
    </row>
    <row r="5" spans="1:11">
      <c r="A5" s="383" t="s">
        <v>171</v>
      </c>
      <c r="B5" s="381">
        <v>0.60024080102261079</v>
      </c>
      <c r="C5" s="382" t="s">
        <v>190</v>
      </c>
      <c r="D5" s="381">
        <v>5.4488152680804358</v>
      </c>
      <c r="E5" s="382" t="s">
        <v>210</v>
      </c>
      <c r="F5" s="381">
        <v>0.60347502369155259</v>
      </c>
      <c r="G5" s="292"/>
      <c r="H5" s="286"/>
      <c r="I5" s="293"/>
      <c r="J5" s="275"/>
      <c r="K5" s="275"/>
    </row>
    <row r="6" spans="1:11">
      <c r="A6" s="383" t="s">
        <v>172</v>
      </c>
      <c r="B6" s="381">
        <v>2.8018539234655404</v>
      </c>
      <c r="C6" s="382" t="s">
        <v>371</v>
      </c>
      <c r="D6" s="381">
        <v>1.9674397720910306</v>
      </c>
      <c r="E6" s="382" t="s">
        <v>211</v>
      </c>
      <c r="F6" s="381">
        <v>0.33584789441751073</v>
      </c>
      <c r="G6" s="292"/>
      <c r="H6" s="286"/>
      <c r="I6" s="293"/>
      <c r="J6" s="275"/>
      <c r="K6" s="275"/>
    </row>
    <row r="7" spans="1:11">
      <c r="A7" s="383" t="s">
        <v>173</v>
      </c>
      <c r="B7" s="381">
        <v>1.9066550520934917</v>
      </c>
      <c r="C7" s="382" t="s">
        <v>191</v>
      </c>
      <c r="D7" s="381">
        <v>1.7039096239213118</v>
      </c>
      <c r="E7" s="382" t="s">
        <v>212</v>
      </c>
      <c r="F7" s="381">
        <v>0.52677961276469709</v>
      </c>
      <c r="G7" s="292"/>
      <c r="H7" s="286"/>
      <c r="I7" s="293"/>
      <c r="J7" s="275"/>
      <c r="K7" s="275"/>
    </row>
    <row r="8" spans="1:11">
      <c r="A8" s="383" t="s">
        <v>174</v>
      </c>
      <c r="B8" s="381">
        <v>0.63941752581626754</v>
      </c>
      <c r="C8" s="382" t="s">
        <v>192</v>
      </c>
      <c r="D8" s="381">
        <v>-6.277925141633701</v>
      </c>
      <c r="E8" s="382" t="s">
        <v>213</v>
      </c>
      <c r="F8" s="381">
        <v>0.80356171275520683</v>
      </c>
      <c r="G8" s="292"/>
      <c r="H8" s="286"/>
      <c r="I8" s="293"/>
      <c r="J8" s="275"/>
      <c r="K8" s="275"/>
    </row>
    <row r="9" spans="1:11">
      <c r="A9" s="383" t="s">
        <v>175</v>
      </c>
      <c r="B9" s="381">
        <v>1.3789003147600873</v>
      </c>
      <c r="C9" s="382" t="s">
        <v>372</v>
      </c>
      <c r="D9" s="381">
        <v>3.453708602809638</v>
      </c>
      <c r="E9" s="382" t="s">
        <v>374</v>
      </c>
      <c r="F9" s="381">
        <v>3.3336777411008116</v>
      </c>
      <c r="G9" s="292"/>
      <c r="H9" s="286"/>
      <c r="I9" s="293"/>
      <c r="J9" s="275"/>
      <c r="K9" s="275"/>
    </row>
    <row r="10" spans="1:11">
      <c r="A10" s="383" t="s">
        <v>291</v>
      </c>
      <c r="B10" s="381">
        <v>0.59255410311249923</v>
      </c>
      <c r="C10" s="382" t="s">
        <v>193</v>
      </c>
      <c r="D10" s="381">
        <v>1.261179341084036</v>
      </c>
      <c r="E10" s="382" t="s">
        <v>214</v>
      </c>
      <c r="F10" s="381">
        <v>0.35115241747057707</v>
      </c>
      <c r="G10" s="292"/>
      <c r="H10" s="286"/>
      <c r="I10" s="293"/>
      <c r="J10" s="275"/>
      <c r="K10" s="275"/>
    </row>
    <row r="11" spans="1:11">
      <c r="A11" s="383" t="s">
        <v>369</v>
      </c>
      <c r="B11" s="381">
        <v>1.1851082062249627</v>
      </c>
      <c r="C11" s="382" t="s">
        <v>194</v>
      </c>
      <c r="D11" s="381">
        <v>2.0386763153200724</v>
      </c>
      <c r="E11" s="382" t="s">
        <v>375</v>
      </c>
      <c r="F11" s="381">
        <v>1.6766020504493211</v>
      </c>
      <c r="G11" s="292"/>
      <c r="H11" s="286"/>
      <c r="I11" s="293"/>
      <c r="J11" s="275"/>
      <c r="K11" s="275"/>
    </row>
    <row r="12" spans="1:11">
      <c r="A12" s="383" t="s">
        <v>370</v>
      </c>
      <c r="B12" s="381">
        <v>3.5855636619139442</v>
      </c>
      <c r="C12" s="382" t="s">
        <v>195</v>
      </c>
      <c r="D12" s="381">
        <v>0.55155277794313418</v>
      </c>
      <c r="E12" s="382" t="s">
        <v>238</v>
      </c>
      <c r="F12" s="381">
        <v>0.15139817857243382</v>
      </c>
      <c r="G12" s="292"/>
      <c r="H12" s="286"/>
      <c r="I12" s="293"/>
      <c r="J12" s="275"/>
      <c r="K12" s="275"/>
    </row>
    <row r="13" spans="1:11">
      <c r="A13" s="383" t="s">
        <v>176</v>
      </c>
      <c r="B13" s="381">
        <v>1.6036736958436149</v>
      </c>
      <c r="C13" s="382" t="s">
        <v>196</v>
      </c>
      <c r="D13" s="381">
        <v>4.0370720395547961</v>
      </c>
      <c r="E13" s="382" t="s">
        <v>215</v>
      </c>
      <c r="F13" s="381">
        <v>2.6429532240951432</v>
      </c>
      <c r="G13" s="292"/>
      <c r="H13" s="286"/>
      <c r="I13" s="293"/>
      <c r="J13" s="275"/>
      <c r="K13" s="275"/>
    </row>
    <row r="14" spans="1:11">
      <c r="A14" s="383" t="s">
        <v>236</v>
      </c>
      <c r="B14" s="381">
        <v>3.4007976530455903</v>
      </c>
      <c r="C14" s="382" t="s">
        <v>197</v>
      </c>
      <c r="D14" s="381">
        <v>0.23257947936133214</v>
      </c>
      <c r="E14" s="382" t="s">
        <v>216</v>
      </c>
      <c r="F14" s="381">
        <v>2.3033494222175408</v>
      </c>
      <c r="G14" s="292"/>
      <c r="H14" s="286"/>
      <c r="I14" s="293"/>
      <c r="J14" s="275"/>
      <c r="K14" s="275"/>
    </row>
    <row r="15" spans="1:11">
      <c r="A15" s="383" t="s">
        <v>177</v>
      </c>
      <c r="B15" s="381">
        <v>0.10198467022757697</v>
      </c>
      <c r="C15" s="382" t="s">
        <v>198</v>
      </c>
      <c r="D15" s="381">
        <v>0.29386690761532197</v>
      </c>
      <c r="E15" s="384" t="s">
        <v>239</v>
      </c>
      <c r="F15" s="381">
        <v>-0.34558537056430044</v>
      </c>
      <c r="G15" s="292"/>
      <c r="H15" s="286"/>
      <c r="I15" s="293"/>
      <c r="J15" s="275"/>
      <c r="K15" s="275"/>
    </row>
    <row r="16" spans="1:11">
      <c r="A16" s="383" t="s">
        <v>178</v>
      </c>
      <c r="B16" s="381">
        <v>-3.1755287910246739E-2</v>
      </c>
      <c r="C16" s="382" t="s">
        <v>199</v>
      </c>
      <c r="D16" s="381">
        <v>0.69106307296947711</v>
      </c>
      <c r="E16" s="384" t="s">
        <v>217</v>
      </c>
      <c r="F16" s="381">
        <v>6.7012137058025958E-2</v>
      </c>
      <c r="G16" s="292"/>
      <c r="H16" s="286"/>
      <c r="I16" s="293"/>
      <c r="J16" s="275"/>
      <c r="K16" s="275"/>
    </row>
    <row r="17" spans="1:11">
      <c r="A17" s="383" t="s">
        <v>179</v>
      </c>
      <c r="B17" s="381">
        <v>0.10064813371883387</v>
      </c>
      <c r="C17" s="382" t="s">
        <v>237</v>
      </c>
      <c r="D17" s="381">
        <v>0.77672632435016775</v>
      </c>
      <c r="E17" s="384" t="s">
        <v>218</v>
      </c>
      <c r="F17" s="381">
        <v>1.6195674351113912E-2</v>
      </c>
      <c r="G17" s="292"/>
      <c r="H17" s="286"/>
      <c r="I17" s="293"/>
      <c r="J17" s="275"/>
      <c r="K17" s="275"/>
    </row>
    <row r="18" spans="1:11">
      <c r="A18" s="383" t="s">
        <v>180</v>
      </c>
      <c r="B18" s="381">
        <v>0.11639469657484547</v>
      </c>
      <c r="C18" s="382" t="s">
        <v>200</v>
      </c>
      <c r="D18" s="381">
        <v>1.68814792000787</v>
      </c>
      <c r="E18" s="384" t="s">
        <v>219</v>
      </c>
      <c r="F18" s="381">
        <v>0.31240543154438316</v>
      </c>
      <c r="G18" s="292"/>
      <c r="H18" s="286"/>
      <c r="I18" s="293"/>
      <c r="J18" s="275"/>
      <c r="K18" s="275"/>
    </row>
    <row r="19" spans="1:11">
      <c r="A19" s="383" t="s">
        <v>181</v>
      </c>
      <c r="B19" s="381">
        <v>3.4590563726260606</v>
      </c>
      <c r="C19" s="382" t="s">
        <v>373</v>
      </c>
      <c r="D19" s="381">
        <v>9.6202067989249471</v>
      </c>
      <c r="E19" s="384" t="s">
        <v>220</v>
      </c>
      <c r="F19" s="381">
        <v>0.87597950893045617</v>
      </c>
      <c r="G19" s="292"/>
      <c r="H19" s="286"/>
      <c r="I19" s="293"/>
      <c r="J19" s="275"/>
      <c r="K19" s="275"/>
    </row>
    <row r="20" spans="1:11">
      <c r="A20" s="383" t="s">
        <v>182</v>
      </c>
      <c r="B20" s="381">
        <v>1.5273657347020577</v>
      </c>
      <c r="C20" s="382" t="s">
        <v>201</v>
      </c>
      <c r="D20" s="381">
        <v>1.0801598234349554</v>
      </c>
      <c r="E20" s="384" t="s">
        <v>221</v>
      </c>
      <c r="F20" s="381">
        <v>0.25275819805467381</v>
      </c>
      <c r="G20" s="292"/>
      <c r="H20" s="286"/>
      <c r="I20" s="293"/>
      <c r="J20" s="275"/>
      <c r="K20" s="276"/>
    </row>
    <row r="21" spans="1:11">
      <c r="A21" s="383" t="s">
        <v>183</v>
      </c>
      <c r="B21" s="381">
        <v>5.1732149726288909E-2</v>
      </c>
      <c r="C21" s="382" t="s">
        <v>202</v>
      </c>
      <c r="D21" s="381">
        <v>-0.87350929670802502</v>
      </c>
      <c r="E21" s="384" t="s">
        <v>222</v>
      </c>
      <c r="F21" s="381">
        <v>0.71735668051233326</v>
      </c>
      <c r="G21" s="292"/>
      <c r="H21" s="286"/>
      <c r="I21" s="293"/>
      <c r="J21" s="275"/>
      <c r="K21" s="276"/>
    </row>
    <row r="22" spans="1:11">
      <c r="A22" s="383" t="s">
        <v>184</v>
      </c>
      <c r="B22" s="381">
        <v>1.6802210390014751</v>
      </c>
      <c r="C22" s="382" t="s">
        <v>203</v>
      </c>
      <c r="D22" s="381">
        <v>2.5402681477530802</v>
      </c>
      <c r="E22" s="384" t="s">
        <v>289</v>
      </c>
      <c r="F22" s="381">
        <v>3.3459372054368788</v>
      </c>
      <c r="G22" s="292"/>
      <c r="H22" s="286"/>
      <c r="I22" s="293"/>
      <c r="J22" s="275"/>
      <c r="K22" s="275"/>
    </row>
    <row r="23" spans="1:11">
      <c r="A23" s="383" t="s">
        <v>185</v>
      </c>
      <c r="B23" s="381">
        <v>0.47153699484517847</v>
      </c>
      <c r="C23" s="382" t="s">
        <v>204</v>
      </c>
      <c r="D23" s="381">
        <v>2.2966266041642842</v>
      </c>
      <c r="E23" s="384" t="s">
        <v>223</v>
      </c>
      <c r="F23" s="381">
        <v>2.3981869381828602</v>
      </c>
      <c r="G23" s="292"/>
      <c r="H23" s="286"/>
      <c r="I23" s="293"/>
      <c r="J23" s="275"/>
      <c r="K23" s="276"/>
    </row>
    <row r="24" spans="1:11">
      <c r="A24" s="383" t="s">
        <v>186</v>
      </c>
      <c r="B24" s="381">
        <v>1.5906522024866621</v>
      </c>
      <c r="C24" s="382" t="s">
        <v>205</v>
      </c>
      <c r="D24" s="381">
        <v>0.55023530889531158</v>
      </c>
      <c r="E24" s="384" t="s">
        <v>376</v>
      </c>
      <c r="F24" s="381">
        <v>0.78382902216122552</v>
      </c>
      <c r="G24" s="292"/>
      <c r="H24" s="286"/>
      <c r="I24" s="293"/>
      <c r="J24" s="275"/>
      <c r="K24" s="276"/>
    </row>
    <row r="25" spans="1:11">
      <c r="A25" s="383" t="s">
        <v>187</v>
      </c>
      <c r="B25" s="381">
        <v>2.6132143326566593</v>
      </c>
      <c r="C25" s="382" t="s">
        <v>206</v>
      </c>
      <c r="D25" s="381">
        <v>0.16612829453899625</v>
      </c>
      <c r="E25" s="384" t="s">
        <v>224</v>
      </c>
      <c r="F25" s="381">
        <v>9.7401419727903782E-2</v>
      </c>
      <c r="G25" s="292"/>
      <c r="H25" s="286"/>
      <c r="I25" s="293"/>
      <c r="J25" s="276"/>
      <c r="K25" s="276"/>
    </row>
    <row r="26" spans="1:11">
      <c r="A26" s="385" t="s">
        <v>188</v>
      </c>
      <c r="B26" s="381">
        <v>2.2107149618779083</v>
      </c>
      <c r="C26" s="386" t="s">
        <v>207</v>
      </c>
      <c r="D26" s="381">
        <v>1.3023607558329315</v>
      </c>
      <c r="E26" s="384" t="s">
        <v>225</v>
      </c>
      <c r="F26" s="381">
        <v>0.27077594684357259</v>
      </c>
      <c r="G26" s="292"/>
      <c r="H26" s="286"/>
      <c r="I26" s="293"/>
      <c r="J26" s="275"/>
      <c r="K26" s="10"/>
    </row>
    <row r="27" spans="1:11" ht="15.75" thickBot="1">
      <c r="A27" s="387" t="s">
        <v>169</v>
      </c>
      <c r="B27" s="430">
        <v>0.47484131163241083</v>
      </c>
      <c r="C27" s="387" t="s">
        <v>208</v>
      </c>
      <c r="D27" s="431">
        <v>0.96589741230171333</v>
      </c>
      <c r="E27" s="389"/>
      <c r="F27" s="388"/>
      <c r="G27" s="292"/>
      <c r="H27" s="286"/>
      <c r="I27" s="293"/>
      <c r="J27" s="275"/>
      <c r="K27" s="10"/>
    </row>
  </sheetData>
  <sortState ref="I4:I73">
    <sortCondition ref="I4:I73"/>
  </sortState>
  <mergeCells count="1">
    <mergeCell ref="A1:F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B10" sqref="B10"/>
    </sheetView>
  </sheetViews>
  <sheetFormatPr defaultRowHeight="15"/>
  <cols>
    <col min="1" max="1" width="20.42578125" bestFit="1" customWidth="1"/>
    <col min="2" max="2" width="11.28515625" style="286" customWidth="1"/>
    <col min="3" max="3" width="10.5703125" style="286" bestFit="1" customWidth="1"/>
    <col min="4" max="4" width="9" style="286" customWidth="1"/>
    <col min="6" max="6" width="16.85546875" customWidth="1"/>
    <col min="7" max="7" width="13" customWidth="1"/>
  </cols>
  <sheetData>
    <row r="1" spans="1:4">
      <c r="A1" s="441" t="s">
        <v>77</v>
      </c>
      <c r="B1" s="441"/>
      <c r="C1" s="441"/>
      <c r="D1" s="441"/>
    </row>
    <row r="2" spans="1:4" ht="15.75" thickBot="1"/>
    <row r="3" spans="1:4" ht="15.75" thickBot="1">
      <c r="A3" s="442" t="s">
        <v>54</v>
      </c>
      <c r="B3" s="444" t="s">
        <v>55</v>
      </c>
      <c r="C3" s="444"/>
      <c r="D3" s="445"/>
    </row>
    <row r="4" spans="1:4" ht="15.75" thickBot="1">
      <c r="A4" s="443"/>
      <c r="B4" s="287" t="s">
        <v>56</v>
      </c>
      <c r="C4" s="288" t="s">
        <v>57</v>
      </c>
      <c r="D4" s="289" t="s">
        <v>58</v>
      </c>
    </row>
    <row r="5" spans="1:4">
      <c r="A5" s="241" t="s">
        <v>60</v>
      </c>
      <c r="B5" s="339">
        <v>7.4252190000000002</v>
      </c>
      <c r="C5" s="339">
        <v>38.848737999999997</v>
      </c>
      <c r="D5" s="339">
        <v>0.96466700000000005</v>
      </c>
    </row>
    <row r="6" spans="1:4">
      <c r="A6" s="242" t="s">
        <v>65</v>
      </c>
      <c r="B6" s="340">
        <v>13.921412</v>
      </c>
      <c r="C6" s="340">
        <v>31.990036</v>
      </c>
      <c r="D6" s="340">
        <v>0</v>
      </c>
    </row>
    <row r="7" spans="1:4">
      <c r="A7" s="242" t="s">
        <v>87</v>
      </c>
      <c r="B7" s="340">
        <v>16.069779</v>
      </c>
      <c r="C7" s="340">
        <v>14.753316</v>
      </c>
      <c r="D7" s="340">
        <v>2.7574800000000002</v>
      </c>
    </row>
    <row r="8" spans="1:4">
      <c r="A8" s="242" t="s">
        <v>168</v>
      </c>
      <c r="B8" s="340">
        <v>16.954052999999998</v>
      </c>
      <c r="C8" s="340">
        <v>16.701837000000001</v>
      </c>
      <c r="D8" s="340">
        <v>0</v>
      </c>
    </row>
    <row r="9" spans="1:4">
      <c r="A9" s="242" t="s">
        <v>81</v>
      </c>
      <c r="B9" s="340">
        <v>13.876504000000001</v>
      </c>
      <c r="C9" s="340">
        <v>54.329683000000003</v>
      </c>
      <c r="D9" s="340">
        <v>0</v>
      </c>
    </row>
    <row r="10" spans="1:4">
      <c r="A10" s="242" t="s">
        <v>66</v>
      </c>
      <c r="B10" s="340">
        <v>9.4460999999999995</v>
      </c>
      <c r="C10" s="340">
        <v>32.172891</v>
      </c>
      <c r="D10" s="340">
        <v>0</v>
      </c>
    </row>
    <row r="11" spans="1:4">
      <c r="A11" s="242" t="s">
        <v>61</v>
      </c>
      <c r="B11" s="340">
        <v>22.954789000000002</v>
      </c>
      <c r="C11" s="340">
        <v>42.762622</v>
      </c>
      <c r="D11" s="340">
        <v>0.34078199999999997</v>
      </c>
    </row>
    <row r="12" spans="1:4">
      <c r="A12" s="302" t="s">
        <v>309</v>
      </c>
      <c r="B12" s="340">
        <f>+B13</f>
        <v>-0.42463299999999998</v>
      </c>
      <c r="C12" s="340">
        <f>+C13</f>
        <v>28.128278000000002</v>
      </c>
      <c r="D12" s="340">
        <f>+D13</f>
        <v>8.7182480000000009</v>
      </c>
    </row>
    <row r="13" spans="1:4">
      <c r="A13" s="242" t="s">
        <v>59</v>
      </c>
      <c r="B13" s="340">
        <v>-0.42463299999999998</v>
      </c>
      <c r="C13" s="340">
        <v>28.128278000000002</v>
      </c>
      <c r="D13" s="340">
        <v>8.7182480000000009</v>
      </c>
    </row>
    <row r="14" spans="1:4">
      <c r="A14" s="242" t="s">
        <v>64</v>
      </c>
      <c r="B14" s="340">
        <v>22.178305000000002</v>
      </c>
      <c r="C14" s="340">
        <v>26.009955999999999</v>
      </c>
      <c r="D14" s="340">
        <v>0.56537999999999999</v>
      </c>
    </row>
    <row r="15" spans="1:4">
      <c r="A15" s="242" t="s">
        <v>84</v>
      </c>
      <c r="B15" s="340">
        <v>16.889585</v>
      </c>
      <c r="C15" s="340">
        <v>31.471333999999999</v>
      </c>
      <c r="D15" s="340">
        <v>0.75762600000000002</v>
      </c>
    </row>
    <row r="16" spans="1:4">
      <c r="A16" s="242" t="s">
        <v>62</v>
      </c>
      <c r="B16" s="340">
        <v>19.811070999999998</v>
      </c>
      <c r="C16" s="340">
        <v>39.453696999999998</v>
      </c>
      <c r="D16" s="340">
        <v>0</v>
      </c>
    </row>
    <row r="17" spans="1:4">
      <c r="A17" s="242" t="s">
        <v>63</v>
      </c>
      <c r="B17" s="349">
        <v>19.666990999999999</v>
      </c>
      <c r="C17" s="349">
        <v>39.801285999999998</v>
      </c>
      <c r="D17" s="349">
        <v>0</v>
      </c>
    </row>
    <row r="18" spans="1:4">
      <c r="A18" s="242" t="s">
        <v>88</v>
      </c>
      <c r="B18" s="349">
        <v>7.6445509999999999</v>
      </c>
      <c r="C18" s="349">
        <v>37.721124000000003</v>
      </c>
      <c r="D18" s="349">
        <v>0</v>
      </c>
    </row>
    <row r="19" spans="1:4" ht="15.75" thickBot="1">
      <c r="A19" s="348" t="s">
        <v>362</v>
      </c>
      <c r="B19" s="350">
        <v>16.096855999999999</v>
      </c>
      <c r="C19" s="350">
        <v>27.228992999999999</v>
      </c>
      <c r="D19" s="350">
        <v>0</v>
      </c>
    </row>
  </sheetData>
  <sortState ref="A6:A21">
    <sortCondition ref="A21"/>
  </sortState>
  <mergeCells count="3">
    <mergeCell ref="A3:A4"/>
    <mergeCell ref="B3:D3"/>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7"/>
  <sheetViews>
    <sheetView zoomScaleNormal="100" workbookViewId="0">
      <selection activeCell="D12" sqref="D12"/>
    </sheetView>
  </sheetViews>
  <sheetFormatPr defaultRowHeight="15"/>
  <cols>
    <col min="1" max="1" width="7.28515625" bestFit="1" customWidth="1"/>
    <col min="2" max="2" width="20.7109375" customWidth="1"/>
    <col min="3" max="3" width="14.28515625" style="286" customWidth="1"/>
    <col min="4" max="4" width="15.5703125" style="286" customWidth="1"/>
  </cols>
  <sheetData>
    <row r="1" spans="1:9">
      <c r="A1" s="1" t="s">
        <v>75</v>
      </c>
      <c r="B1" s="1"/>
    </row>
    <row r="2" spans="1:9" ht="15.75" thickBot="1"/>
    <row r="3" spans="1:9" ht="27" thickBot="1">
      <c r="A3" s="40" t="s">
        <v>0</v>
      </c>
      <c r="B3" s="41" t="s">
        <v>1</v>
      </c>
      <c r="C3" s="290" t="s">
        <v>38</v>
      </c>
      <c r="D3" s="291" t="s">
        <v>39</v>
      </c>
    </row>
    <row r="4" spans="1:9">
      <c r="A4" s="39">
        <v>1</v>
      </c>
      <c r="B4" s="233" t="s">
        <v>25</v>
      </c>
      <c r="C4" s="341">
        <v>30.953593482907355</v>
      </c>
      <c r="D4" s="342">
        <v>5.2518317125913017</v>
      </c>
      <c r="H4" s="3"/>
      <c r="I4" s="3"/>
    </row>
    <row r="5" spans="1:9">
      <c r="A5" s="36">
        <v>2</v>
      </c>
      <c r="B5" s="130" t="s">
        <v>26</v>
      </c>
      <c r="C5" s="341">
        <v>30.879715036828944</v>
      </c>
      <c r="D5" s="342">
        <v>4.9390419453113719</v>
      </c>
      <c r="H5" s="3"/>
      <c r="I5" s="3"/>
    </row>
    <row r="6" spans="1:9">
      <c r="A6" s="36">
        <v>3</v>
      </c>
      <c r="B6" s="130" t="s">
        <v>27</v>
      </c>
      <c r="C6" s="341">
        <v>39.401676170665581</v>
      </c>
      <c r="D6" s="342">
        <v>5.7937325651863159</v>
      </c>
      <c r="H6" s="3"/>
      <c r="I6" s="3"/>
    </row>
    <row r="7" spans="1:9">
      <c r="A7" s="36">
        <v>4</v>
      </c>
      <c r="B7" s="130" t="s">
        <v>28</v>
      </c>
      <c r="C7" s="341">
        <v>45.471604886755514</v>
      </c>
      <c r="D7" s="342">
        <v>6.2016787937198057</v>
      </c>
      <c r="H7" s="3"/>
      <c r="I7" s="3"/>
    </row>
    <row r="8" spans="1:9">
      <c r="A8" s="36">
        <v>5</v>
      </c>
      <c r="B8" s="130" t="s">
        <v>29</v>
      </c>
      <c r="C8" s="341">
        <v>45.330331226926731</v>
      </c>
      <c r="D8" s="342">
        <v>6.0845816235931363</v>
      </c>
      <c r="H8" s="3"/>
      <c r="I8" s="3"/>
    </row>
    <row r="9" spans="1:9">
      <c r="A9" s="36">
        <v>6</v>
      </c>
      <c r="B9" s="130" t="s">
        <v>30</v>
      </c>
      <c r="C9" s="341">
        <v>47.198854270874641</v>
      </c>
      <c r="D9" s="342">
        <v>7.1109987066058844</v>
      </c>
      <c r="H9" s="3"/>
      <c r="I9" s="3"/>
    </row>
    <row r="10" spans="1:9">
      <c r="A10" s="36">
        <v>7</v>
      </c>
      <c r="B10" s="130" t="s">
        <v>31</v>
      </c>
      <c r="C10" s="341">
        <v>48.575162166429081</v>
      </c>
      <c r="D10" s="342">
        <v>6.726673732352654</v>
      </c>
      <c r="H10" s="3"/>
      <c r="I10" s="3"/>
    </row>
    <row r="11" spans="1:9">
      <c r="A11" s="36">
        <v>8</v>
      </c>
      <c r="B11" s="130" t="s">
        <v>32</v>
      </c>
      <c r="C11" s="341">
        <v>50.036516021259331</v>
      </c>
      <c r="D11" s="342">
        <v>6.6665239671324485</v>
      </c>
      <c r="H11" s="3"/>
      <c r="I11" s="3"/>
    </row>
    <row r="12" spans="1:9">
      <c r="A12" s="36">
        <v>9</v>
      </c>
      <c r="B12" s="130" t="s">
        <v>33</v>
      </c>
      <c r="C12" s="341">
        <v>50.502771431563353</v>
      </c>
      <c r="D12" s="342">
        <v>7.1054862235037808</v>
      </c>
      <c r="H12" s="3"/>
      <c r="I12" s="3"/>
    </row>
    <row r="13" spans="1:9">
      <c r="A13" s="36">
        <v>10</v>
      </c>
      <c r="B13" s="130" t="s">
        <v>18</v>
      </c>
      <c r="C13" s="341">
        <v>47.165954452155596</v>
      </c>
      <c r="D13" s="342">
        <v>6.2265817723918069</v>
      </c>
      <c r="H13" s="3"/>
      <c r="I13" s="3"/>
    </row>
    <row r="14" spans="1:9">
      <c r="A14" s="36">
        <v>11</v>
      </c>
      <c r="B14" s="130" t="s">
        <v>34</v>
      </c>
      <c r="C14" s="341">
        <v>53.474869495240128</v>
      </c>
      <c r="D14" s="342">
        <v>6.9869786806549747</v>
      </c>
      <c r="H14" s="3"/>
      <c r="I14" s="3"/>
    </row>
    <row r="15" spans="1:9">
      <c r="A15" s="36">
        <v>12</v>
      </c>
      <c r="B15" s="130" t="s">
        <v>35</v>
      </c>
      <c r="C15" s="341">
        <v>55.95345714605147</v>
      </c>
      <c r="D15" s="342">
        <v>7.1796526664391669</v>
      </c>
      <c r="H15" s="3"/>
      <c r="I15" s="3"/>
    </row>
    <row r="16" spans="1:9">
      <c r="A16" s="36">
        <v>13</v>
      </c>
      <c r="B16" s="130" t="s">
        <v>36</v>
      </c>
      <c r="C16" s="341">
        <v>54.45443949229842</v>
      </c>
      <c r="D16" s="342">
        <v>7.040039368494015</v>
      </c>
      <c r="H16" s="3"/>
      <c r="I16" s="3"/>
    </row>
    <row r="17" spans="1:9" ht="15.75" thickBot="1">
      <c r="A17" s="37">
        <v>14</v>
      </c>
      <c r="B17" s="38" t="s">
        <v>37</v>
      </c>
      <c r="C17" s="343">
        <v>53.046573152982049</v>
      </c>
      <c r="D17" s="344">
        <v>7.0590627154095298</v>
      </c>
      <c r="H17" s="3"/>
      <c r="I17" s="3"/>
    </row>
  </sheetData>
  <pageMargins left="0.7" right="0.7" top="0.75" bottom="0.75" header="0.3" footer="0.3"/>
  <pageSetup paperSize="9" scale="2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5" sqref="B5"/>
    </sheetView>
  </sheetViews>
  <sheetFormatPr defaultRowHeight="15"/>
  <cols>
    <col min="1" max="1" width="14.28515625" bestFit="1" customWidth="1"/>
    <col min="7" max="7" width="10.5703125" customWidth="1"/>
  </cols>
  <sheetData>
    <row r="1" spans="1:7">
      <c r="A1" s="441" t="s">
        <v>78</v>
      </c>
      <c r="B1" s="441"/>
      <c r="C1" s="441"/>
      <c r="D1" s="441"/>
      <c r="E1" s="441"/>
      <c r="F1" s="284"/>
    </row>
    <row r="3" spans="1:7" ht="38.25">
      <c r="A3" s="106" t="s">
        <v>72</v>
      </c>
      <c r="B3" s="129" t="s">
        <v>86</v>
      </c>
      <c r="C3" s="129" t="s">
        <v>348</v>
      </c>
      <c r="D3" s="129" t="s">
        <v>349</v>
      </c>
      <c r="E3" s="129" t="s">
        <v>350</v>
      </c>
      <c r="F3" s="129" t="s">
        <v>351</v>
      </c>
      <c r="G3" s="129" t="s">
        <v>352</v>
      </c>
    </row>
    <row r="4" spans="1:7" ht="27" customHeight="1">
      <c r="A4" s="351" t="s">
        <v>67</v>
      </c>
      <c r="B4" s="285">
        <v>69.864960000000025</v>
      </c>
      <c r="C4" s="285">
        <v>73.442160000000001</v>
      </c>
      <c r="D4" s="285">
        <v>73.092760000000013</v>
      </c>
      <c r="E4" s="285"/>
      <c r="F4" s="285"/>
      <c r="G4" s="285"/>
    </row>
    <row r="5" spans="1:7" ht="25.5">
      <c r="A5" s="351" t="s">
        <v>363</v>
      </c>
      <c r="B5" s="285">
        <v>69.864960000000025</v>
      </c>
      <c r="C5" s="285">
        <v>71.094860000000011</v>
      </c>
      <c r="D5" s="285">
        <v>73.796860000000009</v>
      </c>
      <c r="E5" s="285"/>
      <c r="F5" s="285"/>
      <c r="G5" s="285"/>
    </row>
    <row r="6" spans="1:7">
      <c r="E6" s="47"/>
      <c r="F6" s="47"/>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Report</vt:lpstr>
      <vt:lpstr>Index</vt:lpstr>
      <vt:lpstr>Residuals</vt:lpstr>
      <vt:lpstr>T1</vt:lpstr>
      <vt:lpstr>T2</vt:lpstr>
      <vt:lpstr>T3</vt:lpstr>
      <vt:lpstr>T4</vt:lpstr>
      <vt:lpstr>T5</vt:lpstr>
      <vt:lpstr>T6</vt:lpstr>
      <vt:lpstr>T7</vt:lpstr>
      <vt:lpstr>T8</vt:lpstr>
      <vt:lpstr>T9</vt:lpstr>
      <vt:lpstr>T10</vt:lpstr>
      <vt:lpstr>T11</vt:lpstr>
      <vt:lpstr>T12</vt:lpstr>
      <vt:lpstr>T13 &amp; Fig 1</vt:lpstr>
      <vt:lpstr>T14</vt:lpstr>
      <vt:lpstr>T15 &amp; Fig 2</vt:lpstr>
      <vt:lpstr>T16 &amp; Fig 3</vt:lpstr>
      <vt:lpstr>T17</vt:lpstr>
      <vt:lpstr>T18</vt:lpstr>
      <vt:lpstr>T19</vt:lpstr>
      <vt:lpstr>T20</vt:lpstr>
      <vt:lpstr>T21</vt:lpstr>
      <vt:lpstr>T27</vt:lpstr>
      <vt:lpstr>TEC changes</vt:lpstr>
      <vt:lpstr>Sensitivities</vt:lpstr>
      <vt:lpstr>OutputGenSubHeader</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Stuart.Boyle@nationalgrid.com</dc:creator>
  <cp:lastModifiedBy>Mary</cp:lastModifiedBy>
  <cp:lastPrinted>2016-01-14T15:02:48Z</cp:lastPrinted>
  <dcterms:created xsi:type="dcterms:W3CDTF">2014-06-30T09:21:39Z</dcterms:created>
  <dcterms:modified xsi:type="dcterms:W3CDTF">2016-06-30T10:14:40Z</dcterms:modified>
</cp:coreProperties>
</file>