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2.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9230" windowHeight="5925" tabRatio="817"/>
  </bookViews>
  <sheets>
    <sheet name="Index" sheetId="5" r:id="rId1"/>
    <sheet name="Residual" sheetId="15" r:id="rId2"/>
    <sheet name="Tables 1 - 5" sheetId="3" r:id="rId3"/>
    <sheet name="Tables 6 - 11" sheetId="4" r:id="rId4"/>
    <sheet name="Tables 12 - 14" sheetId="6" r:id="rId5"/>
    <sheet name="Tables 15 - 18" sheetId="16" r:id="rId6"/>
    <sheet name="App B NG" sheetId="11" r:id="rId7"/>
    <sheet name=" App B SPT" sheetId="12" r:id="rId8"/>
    <sheet name=" App B SHETL" sheetId="13" r:id="rId9"/>
    <sheet name="App B OFTO" sheetId="14" r:id="rId10"/>
    <sheet name="Table 23 - 24 " sheetId="7" r:id="rId11"/>
  </sheets>
  <definedNames>
    <definedName name="_ftn1" localSheetId="3">'Tables 6 - 11'!#REF!</definedName>
    <definedName name="_ftnref1" localSheetId="3">'Table 23 - 24 '!#REF!</definedName>
  </definedNames>
  <calcPr calcId="145621"/>
</workbook>
</file>

<file path=xl/calcChain.xml><?xml version="1.0" encoding="utf-8"?>
<calcChain xmlns="http://schemas.openxmlformats.org/spreadsheetml/2006/main">
  <c r="B35" i="5" l="1"/>
  <c r="B34" i="5"/>
  <c r="B33" i="5"/>
  <c r="B32" i="5"/>
  <c r="B43" i="5" l="1"/>
  <c r="B41" i="5" l="1"/>
  <c r="L53" i="7" l="1"/>
  <c r="AA53" i="4"/>
  <c r="B22" i="14" l="1"/>
  <c r="I15" i="4" l="1"/>
  <c r="I20" i="4"/>
  <c r="I25" i="4"/>
  <c r="H15" i="4"/>
  <c r="H20" i="4"/>
  <c r="H25" i="4"/>
  <c r="H29" i="4" l="1"/>
  <c r="AA54" i="4" s="1"/>
  <c r="AA56" i="4" s="1"/>
  <c r="I29" i="4"/>
  <c r="AF66" i="4" l="1"/>
  <c r="AA57" i="4"/>
  <c r="AF67" i="4" s="1"/>
  <c r="J25" i="4"/>
  <c r="J20" i="4" l="1"/>
  <c r="J15" i="4" l="1"/>
  <c r="B40" i="5" l="1"/>
  <c r="AF68" i="4"/>
  <c r="AA58" i="4" l="1"/>
  <c r="AA59" i="4"/>
  <c r="B23" i="5" l="1"/>
  <c r="B46" i="5"/>
  <c r="B45" i="5"/>
  <c r="B44" i="5" l="1"/>
  <c r="B20" i="5"/>
  <c r="B19" i="5"/>
  <c r="B30" i="5" l="1"/>
  <c r="B28" i="5"/>
  <c r="B26" i="5"/>
  <c r="B25" i="5"/>
  <c r="B18" i="5" l="1"/>
  <c r="B15" i="5"/>
  <c r="B14" i="5"/>
  <c r="B13" i="5"/>
  <c r="B12" i="5"/>
  <c r="B11" i="5"/>
  <c r="B10" i="5"/>
  <c r="AB53" i="4" l="1"/>
  <c r="D22" i="14" l="1"/>
  <c r="C22" i="14" l="1"/>
  <c r="J29" i="4" l="1"/>
  <c r="AG68" i="4" l="1"/>
  <c r="AB54" i="4"/>
  <c r="AB56" i="4" l="1"/>
  <c r="AG66" i="4" l="1"/>
  <c r="AB57" i="4"/>
  <c r="AB58" i="4"/>
  <c r="AG67" i="4" l="1"/>
  <c r="AB59" i="4"/>
  <c r="AG65" i="4" l="1"/>
  <c r="E4" i="15" l="1"/>
  <c r="Q39" i="6" l="1"/>
  <c r="Q42" i="6"/>
  <c r="Q45" i="6"/>
  <c r="Q51" i="6"/>
  <c r="Q48" i="6"/>
  <c r="Q38" i="6"/>
  <c r="Q41" i="6"/>
  <c r="Q47" i="6"/>
  <c r="Q50" i="6"/>
  <c r="Q40" i="6"/>
  <c r="Q44" i="6"/>
  <c r="Q43" i="6"/>
  <c r="Q46" i="6"/>
  <c r="Q49" i="6"/>
  <c r="P38" i="6" l="1"/>
  <c r="P39" i="6" l="1"/>
  <c r="W56" i="6" l="1"/>
  <c r="P40" i="6"/>
  <c r="P41" i="6" l="1"/>
  <c r="W57" i="6"/>
  <c r="P42" i="6" l="1"/>
  <c r="W58" i="6"/>
  <c r="P43" i="6" l="1"/>
  <c r="W59" i="6"/>
  <c r="P44" i="6" l="1"/>
  <c r="W61" i="6" l="1"/>
  <c r="P45" i="6"/>
  <c r="W60" i="6"/>
  <c r="W62" i="6" l="1"/>
  <c r="P46" i="6"/>
  <c r="P47" i="6" l="1"/>
  <c r="W63" i="6"/>
  <c r="P48" i="6" l="1"/>
  <c r="W64" i="6"/>
  <c r="P49" i="6" l="1"/>
  <c r="W65" i="6"/>
  <c r="W66" i="6" l="1"/>
  <c r="P50" i="6"/>
  <c r="P51" i="6" l="1"/>
  <c r="W67" i="6"/>
  <c r="E8" i="15"/>
  <c r="W68" i="6" l="1"/>
  <c r="E9" i="15" l="1"/>
  <c r="W69" i="6" l="1"/>
  <c r="E7" i="15" l="1"/>
  <c r="AG64" i="4" l="1"/>
  <c r="E3" i="15"/>
  <c r="J11" i="6" l="1"/>
  <c r="J15" i="6"/>
  <c r="J19" i="6"/>
  <c r="J23" i="6"/>
  <c r="J27" i="6"/>
  <c r="J31" i="6"/>
  <c r="J7" i="6"/>
  <c r="J8" i="6"/>
  <c r="J12" i="6"/>
  <c r="J16" i="6"/>
  <c r="J20" i="6"/>
  <c r="J24" i="6"/>
  <c r="J28" i="6"/>
  <c r="J32" i="6"/>
  <c r="J9" i="6"/>
  <c r="J13" i="6"/>
  <c r="J17" i="6"/>
  <c r="J21" i="6"/>
  <c r="J25" i="6"/>
  <c r="J29" i="6"/>
  <c r="J33" i="6"/>
  <c r="J10" i="6"/>
  <c r="J14" i="6"/>
  <c r="J18" i="6"/>
  <c r="J22" i="6"/>
  <c r="J26" i="6"/>
  <c r="J30" i="6"/>
  <c r="I21" i="6" l="1"/>
  <c r="I13" i="6"/>
  <c r="F31" i="6"/>
  <c r="I18" i="6"/>
  <c r="F12" i="6"/>
  <c r="F9" i="6"/>
  <c r="I30" i="6"/>
  <c r="I15" i="6"/>
  <c r="I26" i="6"/>
  <c r="I27" i="6"/>
  <c r="F29" i="6"/>
  <c r="I32" i="6"/>
  <c r="I12" i="6"/>
  <c r="F14" i="6"/>
  <c r="I11" i="6"/>
  <c r="F20" i="6"/>
  <c r="F17" i="6"/>
  <c r="F30" i="6"/>
  <c r="I28" i="6"/>
  <c r="F26" i="6"/>
  <c r="F10" i="6"/>
  <c r="I22" i="6"/>
  <c r="F7" i="6"/>
  <c r="F32" i="6"/>
  <c r="F18" i="6"/>
  <c r="F33" i="6"/>
  <c r="F8" i="6"/>
  <c r="F19" i="6"/>
  <c r="I17" i="6"/>
  <c r="F16" i="6"/>
  <c r="F25" i="6"/>
  <c r="F28" i="6"/>
  <c r="I24" i="6"/>
  <c r="F27" i="6"/>
  <c r="I7" i="6"/>
  <c r="I33" i="6"/>
  <c r="I19" i="6"/>
  <c r="F23" i="6"/>
  <c r="F24" i="6"/>
  <c r="F21" i="6"/>
  <c r="F13" i="6"/>
  <c r="F22" i="6"/>
  <c r="I31" i="6"/>
  <c r="I29" i="6"/>
  <c r="I14" i="6"/>
  <c r="I8" i="6"/>
  <c r="I23" i="6"/>
  <c r="F11" i="6"/>
  <c r="I20" i="6"/>
  <c r="I9" i="6"/>
  <c r="I16" i="6"/>
  <c r="I25" i="6"/>
  <c r="F15" i="6"/>
  <c r="I10" i="6"/>
  <c r="N47" i="7" l="1"/>
  <c r="N51" i="7"/>
  <c r="N50" i="7"/>
  <c r="N49" i="7"/>
  <c r="N44" i="7"/>
  <c r="N42" i="7"/>
  <c r="N43" i="7"/>
  <c r="P43" i="7" l="1"/>
  <c r="P50" i="7"/>
  <c r="P42" i="7"/>
  <c r="P44" i="7"/>
  <c r="P49" i="7"/>
  <c r="P51" i="7"/>
  <c r="P47" i="7"/>
  <c r="N46" i="7"/>
  <c r="N39" i="7"/>
  <c r="N40" i="7"/>
  <c r="N45" i="7"/>
  <c r="N41" i="7"/>
  <c r="N48" i="7"/>
  <c r="N52" i="7"/>
  <c r="P41" i="7" l="1"/>
  <c r="P48" i="7"/>
  <c r="P39" i="7"/>
  <c r="M53" i="7"/>
  <c r="N53" i="7" s="1"/>
  <c r="P46" i="7"/>
  <c r="P45" i="7"/>
  <c r="P52" i="7"/>
  <c r="P40" i="7"/>
  <c r="AF65" i="4"/>
  <c r="AF64" i="4" l="1"/>
</calcChain>
</file>

<file path=xl/sharedStrings.xml><?xml version="1.0" encoding="utf-8"?>
<sst xmlns="http://schemas.openxmlformats.org/spreadsheetml/2006/main" count="1242" uniqueCount="579">
  <si>
    <t>Zone</t>
  </si>
  <si>
    <t>Zone Name</t>
  </si>
  <si>
    <t>North Scotland</t>
  </si>
  <si>
    <t>East Aberdeenshire</t>
  </si>
  <si>
    <t>Western Highlands</t>
  </si>
  <si>
    <t>Skye and Lochalsh</t>
  </si>
  <si>
    <t>Eastern Grampian and Tayside</t>
  </si>
  <si>
    <t>Central Grampian</t>
  </si>
  <si>
    <t>Argyll</t>
  </si>
  <si>
    <t>The Trossachs</t>
  </si>
  <si>
    <t>Stirlingshire and Fife</t>
  </si>
  <si>
    <t>South West Scotland</t>
  </si>
  <si>
    <t>Lothian and Borders</t>
  </si>
  <si>
    <t>Solway and Cheviot</t>
  </si>
  <si>
    <t>North East England</t>
  </si>
  <si>
    <t>North Lancs and The Lakes</t>
  </si>
  <si>
    <t>South Lancs, Yorks and Humber</t>
  </si>
  <si>
    <t>North Midlands and North Wales</t>
  </si>
  <si>
    <t>South Lincs and North Norfolk</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</si>
  <si>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</si>
  <si>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</si>
  <si>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</si>
  <si>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</si>
  <si>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</si>
  <si>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</si>
  <si>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</si>
  <si>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</si>
  <si>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</si>
  <si>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</si>
  <si>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</si>
  <si>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</si>
  <si>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</si>
  <si>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</si>
  <si>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</si>
  <si>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</si>
  <si>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</si>
  <si>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</si>
  <si>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</si>
  <si>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</si>
  <si>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</si>
  <si>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</si>
  <si>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</si>
  <si>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2014/15</t>
  </si>
  <si>
    <t>2015/16</t>
  </si>
  <si>
    <t>HH Demand Tariff (£/kW)</t>
  </si>
  <si>
    <t>NHH Demand Tariff (p/kWh)</t>
  </si>
  <si>
    <t>Wider Generation Tariffs (£/kW)</t>
  </si>
  <si>
    <t>Table 14</t>
  </si>
  <si>
    <t>Substation Rating</t>
  </si>
  <si>
    <t>Connection Type</t>
  </si>
  <si>
    <t>Local Substation Tariff (£/kW)</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</si>
  <si>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</si>
  <si>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</si>
  <si>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</si>
  <si>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</si>
  <si>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</si>
  <si>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</si>
  <si>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</si>
  <si>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</si>
  <si>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</si>
  <si>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</si>
  <si>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</si>
  <si>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</si>
  <si>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</si>
  <si>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</si>
  <si>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</si>
  <si>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</si>
  <si>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</si>
  <si>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</si>
  <si>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</si>
  <si>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</si>
  <si>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</si>
  <si>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</si>
  <si>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</si>
  <si>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Modelled TEC</t>
  </si>
  <si>
    <t>Interconnector</t>
  </si>
  <si>
    <t>Charging Base</t>
  </si>
  <si>
    <t>G</t>
  </si>
  <si>
    <t>D</t>
  </si>
  <si>
    <t>Dem</t>
  </si>
  <si>
    <t>Gen</t>
  </si>
  <si>
    <t>App B NGET</t>
  </si>
  <si>
    <t>App B SPT</t>
  </si>
  <si>
    <t>App B SHET</t>
  </si>
  <si>
    <t>App B OFTO</t>
  </si>
  <si>
    <t>(GW)</t>
  </si>
  <si>
    <t>Table 2 - Local Substation Tariffs</t>
  </si>
  <si>
    <t>Table 3 - Local Circuit Tariffs</t>
  </si>
  <si>
    <t>Table 5 - Demand Tariffs</t>
  </si>
  <si>
    <t>Table 1 - Generation Wider Tariffs</t>
  </si>
  <si>
    <t>Table 4 - Offshore Local Tariffs</t>
  </si>
  <si>
    <t>Table 6 - Contracted and Modelled TEC</t>
  </si>
  <si>
    <t>Gen (£/kW)</t>
  </si>
  <si>
    <t>Dem (£/kW)</t>
  </si>
  <si>
    <t>Dem (p/kWh)</t>
  </si>
  <si>
    <t>Residual</t>
  </si>
  <si>
    <t>Average Tariff</t>
  </si>
  <si>
    <t>Robin Rigg East</t>
  </si>
  <si>
    <t>£m Nominal</t>
  </si>
  <si>
    <t>2015/16 TNUoS Revenue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</si>
  <si>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</si>
  <si>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</si>
  <si>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</si>
  <si>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</si>
  <si>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</si>
  <si>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</si>
  <si>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</si>
  <si>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</si>
  <si>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</si>
  <si>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Lincs</t>
  </si>
  <si>
    <t>Residuals</t>
  </si>
  <si>
    <t>Averages</t>
  </si>
  <si>
    <t>Thanet</t>
  </si>
  <si>
    <t>NHH Demand (4pm-7pm TWh)</t>
  </si>
  <si>
    <t>Jan
2015
Final</t>
  </si>
  <si>
    <t>2016/17</t>
  </si>
  <si>
    <t xml:space="preserve"> </t>
  </si>
  <si>
    <t>Description</t>
  </si>
  <si>
    <t>Yr t-1</t>
  </si>
  <si>
    <t>Yr t</t>
  </si>
  <si>
    <t>Yr t+1</t>
  </si>
  <si>
    <t>Notes</t>
  </si>
  <si>
    <t>Regulatory Year</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</si>
  <si>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</si>
  <si>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</si>
  <si>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</si>
  <si>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</si>
  <si>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</si>
  <si>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2013/14 and 2014/15 pass through to other networks is based on forecast at time of tariff setting</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</si>
  <si>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</si>
  <si>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</si>
  <si>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</si>
  <si>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</si>
  <si>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</si>
  <si>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</si>
  <si>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</si>
  <si>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</si>
  <si>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</si>
  <si>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</si>
  <si>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</si>
  <si>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</si>
  <si>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</si>
  <si>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</si>
  <si>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</si>
  <si>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Offshore Transmission Revenue Forecast</t>
  </si>
  <si>
    <t>Gunfleet</t>
  </si>
  <si>
    <t>Robin Rigg</t>
  </si>
  <si>
    <t>Gwynt y mor</t>
  </si>
  <si>
    <t>West of Duddon Sands</t>
  </si>
  <si>
    <t>Humber Gateway</t>
  </si>
  <si>
    <t>Westermost Rough</t>
  </si>
  <si>
    <t>Offshore Transmission Pass-Through (B7)</t>
  </si>
  <si>
    <t>NIC payments are not included as they do not form part of OFTO Maximum Revenue</t>
  </si>
  <si>
    <t>Nb These generation average tariffs include local tariffs</t>
  </si>
  <si>
    <t>Jan 2015 Initial View</t>
  </si>
  <si>
    <t>Current revenues plus indexation</t>
  </si>
  <si>
    <t>National Grid Forecast</t>
  </si>
  <si>
    <t>Data taken from April 2015 submission under STCP24-1.</t>
  </si>
  <si>
    <t>Data taken from December 2014 submission under STCP24-1 adjusted for inflation.</t>
  </si>
  <si>
    <t>2016/17 Initial View
Net Demand 
(GWh)</t>
  </si>
  <si>
    <t>2016/17
April Forecast
Net Demand 
(GWh)</t>
  </si>
  <si>
    <t>Total</t>
  </si>
  <si>
    <t>% Change</t>
  </si>
  <si>
    <t>Sellindge 400kV</t>
  </si>
  <si>
    <t>IFA Interconnector</t>
  </si>
  <si>
    <t>France</t>
  </si>
  <si>
    <t>Grain 400kV</t>
  </si>
  <si>
    <t>Britned</t>
  </si>
  <si>
    <t>Netherlands</t>
  </si>
  <si>
    <t>Deesside 400kV</t>
  </si>
  <si>
    <t>Republic of Ireland</t>
  </si>
  <si>
    <t>East - West</t>
  </si>
  <si>
    <t>Auchencrosh 275kV</t>
  </si>
  <si>
    <t>Northern Ireland</t>
  </si>
  <si>
    <t>Moyle</t>
  </si>
  <si>
    <t>Site</t>
  </si>
  <si>
    <t>Charging Base (Generation MW)</t>
  </si>
  <si>
    <t>ElecLink</t>
  </si>
  <si>
    <t>Interconnected
System</t>
  </si>
  <si>
    <t>Generation
Zone</t>
  </si>
  <si>
    <t>Generation (GW)</t>
  </si>
  <si>
    <t>Total Average Triad (GW)</t>
  </si>
  <si>
    <t>HH Demand Average Triad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</si>
  <si>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</si>
  <si>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</si>
  <si>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</si>
  <si>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</si>
  <si>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</si>
  <si>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</si>
  <si>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</si>
  <si>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</si>
  <si>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Conventional 70%</t>
  </si>
  <si>
    <t>Intermittent 30%</t>
  </si>
  <si>
    <t>Tariff
(£/kW)</t>
  </si>
  <si>
    <t>Gwynt Y Mȏr</t>
  </si>
  <si>
    <t>2016/17 Jan forecast (£/kW)</t>
  </si>
  <si>
    <t>2016/17 May Forecast</t>
  </si>
  <si>
    <t>Change (£/kW)</t>
  </si>
  <si>
    <t>2016/17 May Forecast (£/kW)</t>
  </si>
  <si>
    <t>2016/17 Jan Forecast</t>
  </si>
  <si>
    <t>Change</t>
  </si>
  <si>
    <t>2016/17 Jan Forecast (p/kWh)</t>
  </si>
  <si>
    <t>2016/17 May Forecast (p/kWh)</t>
  </si>
  <si>
    <t>Change (p/kWh)</t>
  </si>
  <si>
    <t>Node</t>
  </si>
  <si>
    <t>Station</t>
  </si>
  <si>
    <t>Agreement Type</t>
  </si>
  <si>
    <t>MW Change</t>
  </si>
  <si>
    <t>TEC Register 03/12/2014</t>
  </si>
  <si>
    <t>TEC Register 13/04/2015</t>
  </si>
  <si>
    <t>Note: Stations less than 100MW with Bilateral Embedded Generation Agreements are treated as zero.</t>
  </si>
  <si>
    <t>Transport Model (Generation MW) Peak</t>
  </si>
  <si>
    <t>Transport Model (Generation MW) Year Round</t>
  </si>
  <si>
    <t>Change in Residual (£/kW)</t>
  </si>
  <si>
    <t>2016/17 Jan Forecast (£/kW)</t>
  </si>
  <si>
    <t>2016/17
May Forecast
Net Demand 
(GWh)</t>
  </si>
  <si>
    <t>May
2015
Update</t>
  </si>
  <si>
    <t>-500MW</t>
  </si>
  <si>
    <t>Change to peak system demand and pro-rata change in HH demand</t>
  </si>
  <si>
    <t>-0.5TWh</t>
  </si>
  <si>
    <t>Change to NHH demand with no change to peak system demand</t>
  </si>
  <si>
    <t>Change to HH Average Tariff (£/kW)</t>
  </si>
  <si>
    <t>Change to generation charging base</t>
  </si>
  <si>
    <t>Change to Average Generation Tariff (£/kW)</t>
  </si>
  <si>
    <t>Change to Average NHH Tariff (p/kWh)</t>
  </si>
  <si>
    <t>-1000MW</t>
  </si>
  <si>
    <t xml:space="preserve">Figure 1 - Change in forecast net locational demand </t>
  </si>
  <si>
    <t>Figure 2 - Generation Changes</t>
  </si>
  <si>
    <t>Figure 3 - HH Demand Tariff Changes</t>
  </si>
  <si>
    <t>Figure 4 - Change in NHH Tariff</t>
  </si>
  <si>
    <t>Table 7 - Allowed Revenues</t>
  </si>
  <si>
    <t>Table 8 - Charging Bases</t>
  </si>
  <si>
    <t>Table 9 - Interconectors</t>
  </si>
  <si>
    <t>Table 11 - Residual Calculation</t>
  </si>
  <si>
    <t>Table 12 - Variation in Generation Zonal Tariffs</t>
  </si>
  <si>
    <t>Table 13 - Change in HH Demand Tariffs</t>
  </si>
  <si>
    <t>Table 14 - NHH Demand Tariff Changes</t>
  </si>
  <si>
    <t>Table 10 - Generation and Demand Revenue Proportions</t>
  </si>
  <si>
    <t>2016/17 Initial forecast</t>
  </si>
  <si>
    <t>2016/17 April Forecast</t>
  </si>
  <si>
    <t>2016/17
Pre-P272
(For info)</t>
  </si>
  <si>
    <t>2016/17
Post-P272</t>
  </si>
  <si>
    <t>Annual generation (TWh)</t>
  </si>
  <si>
    <t>E</t>
  </si>
  <si>
    <t>Limit on generation tariff (€/MWh)</t>
  </si>
  <si>
    <t>L</t>
  </si>
  <si>
    <t>Total Revenue (£m)</t>
  </si>
  <si>
    <t>R</t>
  </si>
  <si>
    <t>Exchange Rate (€/£)</t>
  </si>
  <si>
    <t>X</t>
  </si>
  <si>
    <t>G.R</t>
  </si>
  <si>
    <t>Revenue recovered from demand (£m)</t>
  </si>
  <si>
    <t>D.R</t>
  </si>
  <si>
    <t>% of revenue from generation</t>
  </si>
  <si>
    <t>% of revenue from demand</t>
  </si>
  <si>
    <t>Limit on generation tariff (£/MWh)</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</si>
  <si>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</si>
  <si>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</si>
  <si>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</si>
  <si>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</si>
  <si>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</si>
  <si>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</si>
  <si>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</si>
  <si>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</si>
  <si>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</si>
  <si>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</si>
  <si>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</si>
  <si>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</si>
  <si>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t>Demand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</si>
  <si>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</si>
  <si>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</si>
  <si>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</si>
  <si>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</si>
  <si>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</si>
  <si>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</si>
  <si>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</si>
  <si>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</si>
  <si>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</si>
  <si>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t>£50m increase in revenue recovered from TNUoS tariffs</t>
  </si>
  <si>
    <t>Nil</t>
  </si>
  <si>
    <t>Change in HH Demand Tariffs (£/kW)</t>
  </si>
  <si>
    <t>Change in NHH Demand Tariffs (p/kWh)</t>
  </si>
  <si>
    <t>Change in Generation Tariffs (£/kW)</t>
  </si>
  <si>
    <t>Table 15 - Impact of change in allowed revenue</t>
  </si>
  <si>
    <t>Table 16 - Impact of change to peak system demand</t>
  </si>
  <si>
    <t>Table 17 - Impact of change to NHH demand</t>
  </si>
  <si>
    <t>Table 18 - Impact of change to generation</t>
  </si>
  <si>
    <t>Table 19 - National Grid Revenue Forecast</t>
  </si>
  <si>
    <t>Table 20 - SP Transmission Revenue Forecast</t>
  </si>
  <si>
    <t>Table 21 - SHE Transmission Revenue Forecast</t>
  </si>
  <si>
    <t>Table 22 - Offshore Revenues</t>
  </si>
  <si>
    <t>Table 23 - Generation TEC Changes</t>
  </si>
  <si>
    <t>Table 24 - Week 24 Demand and Negative Generation</t>
  </si>
  <si>
    <t>2016/17 TNUoS Revenue</t>
  </si>
  <si>
    <t>Index</t>
  </si>
  <si>
    <t>National Grid Revenue Forecast</t>
  </si>
  <si>
    <t>Licence
Term</t>
  </si>
  <si>
    <t>Special
Condition</t>
  </si>
  <si>
    <t>Actual RPI</t>
  </si>
  <si>
    <t>RPI Actual</t>
  </si>
  <si>
    <t>RPIAt</t>
  </si>
  <si>
    <t>3A</t>
  </si>
  <si>
    <t>Assumed Interest Rate</t>
  </si>
  <si>
    <t>It</t>
  </si>
  <si>
    <t>Opening Base Revenue Allowance (2009/10 prices)</t>
  </si>
  <si>
    <t>A1</t>
  </si>
  <si>
    <t>PUt</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</si>
  <si>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</si>
  <si>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</si>
  <si>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</si>
  <si>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</si>
  <si>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</si>
  <si>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</si>
  <si>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</si>
  <si>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</si>
  <si>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</si>
  <si>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</si>
  <si>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</si>
  <si>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</si>
  <si>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</si>
  <si>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</si>
  <si>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</si>
  <si>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</si>
  <si>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</si>
  <si>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</si>
  <si>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</si>
  <si>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</si>
  <si>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</si>
  <si>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3B</t>
  </si>
  <si>
    <t>Temporary Physical Disconnection</t>
  </si>
  <si>
    <t>B2</t>
  </si>
  <si>
    <t>TPDt</t>
  </si>
  <si>
    <t>Licence Fee</t>
  </si>
  <si>
    <t>B3</t>
  </si>
  <si>
    <t>LFt</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</si>
  <si>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</si>
  <si>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</si>
  <si>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</si>
  <si>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</si>
  <si>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</si>
  <si>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</si>
  <si>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</si>
  <si>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</si>
  <si>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</si>
  <si>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</si>
  <si>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</si>
  <si>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</si>
  <si>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</si>
  <si>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</si>
  <si>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</si>
  <si>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</si>
  <si>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</si>
  <si>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</si>
  <si>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</si>
  <si>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</si>
  <si>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</si>
  <si>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</si>
  <si>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</si>
  <si>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</si>
  <si>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3C</t>
  </si>
  <si>
    <t>Stakeholder Satisfaction Adjustment</t>
  </si>
  <si>
    <t>C2</t>
  </si>
  <si>
    <t>SSOt</t>
  </si>
  <si>
    <t>3D</t>
  </si>
  <si>
    <t>Sulphur Hexafluoride (SF6) Gas Emissions Adjustment</t>
  </si>
  <si>
    <t>C3</t>
  </si>
  <si>
    <t>SFIt</t>
  </si>
  <si>
    <t>3E</t>
  </si>
  <si>
    <t>Awarded Environmental Discretionary Rewards</t>
  </si>
  <si>
    <t>C4</t>
  </si>
  <si>
    <t>EDRt</t>
  </si>
  <si>
    <t>3F</t>
  </si>
  <si>
    <t>Outputs Incentive Revenue [C=C1+C2+C3+C4]</t>
  </si>
  <si>
    <t>C</t>
  </si>
  <si>
    <t>OIPt</t>
  </si>
  <si>
    <t>Network Innovation Allowance</t>
  </si>
  <si>
    <t>NIAt</t>
  </si>
  <si>
    <t>3H</t>
  </si>
  <si>
    <t>NICFt</t>
  </si>
  <si>
    <t>3I</t>
  </si>
  <si>
    <t>Future Environmental Discretionary Rewards</t>
  </si>
  <si>
    <t>F</t>
  </si>
  <si>
    <t>Transmission Investment for Renewable Generation</t>
  </si>
  <si>
    <t>TIRGt</t>
  </si>
  <si>
    <t>3J</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</si>
  <si>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</si>
  <si>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</si>
  <si>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</si>
  <si>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</si>
  <si>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</si>
  <si>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</si>
  <si>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</si>
  <si>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</si>
  <si>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</si>
  <si>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</si>
  <si>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</si>
  <si>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</si>
  <si>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</si>
  <si>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</si>
  <si>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</si>
  <si>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</si>
  <si>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</si>
  <si>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Forecast percentage change to Maximum Revenue M</t>
  </si>
  <si>
    <t>Forecast percentage change to TNUoS Collected Revenue T</t>
  </si>
  <si>
    <t>Updated:</t>
  </si>
  <si>
    <t>Applicable
to</t>
  </si>
  <si>
    <t>April to March average</t>
  </si>
  <si>
    <t>Office of National Statistics</t>
  </si>
  <si>
    <t>Bank of England Base Rate</t>
  </si>
  <si>
    <t>ALL</t>
  </si>
  <si>
    <t>From Licence</t>
  </si>
  <si>
    <t>Determined by Ofgem/Licensee forecast</t>
  </si>
  <si>
    <t>Licensee Actual/Forecast</t>
  </si>
  <si>
    <t>HM Treasury Forecast then 2.8%</t>
  </si>
  <si>
    <t>Using HM Treasury Forecast</t>
  </si>
  <si>
    <t>NG</t>
  </si>
  <si>
    <t>Does not affect TNUoS</t>
  </si>
  <si>
    <t>14/15 &amp; 15/16 Charge setting. Later from TSP Calculation.</t>
  </si>
  <si>
    <t>14/15 &amp; 15/16 Charge setting. Later from TSH Calculation.</t>
  </si>
  <si>
    <t>14/15 &amp; 15/16 Charge setting. Later from OFTO Calculation.</t>
  </si>
  <si>
    <t>Licensee Actual/Forecast/Budget</t>
  </si>
  <si>
    <t>Only includes EDR awarded to licensee to date</t>
  </si>
  <si>
    <t>Sum of NICF awards determined by Ofgem/Forecast by National Grid</t>
  </si>
  <si>
    <t>Sum of future EDR awards forecast by National Grid</t>
  </si>
  <si>
    <t>Calculated by Licensee</t>
  </si>
  <si>
    <t>Scottish Power Transmission Revenue Forecast</t>
  </si>
  <si>
    <t>Pass-Through Items [B=B1+B2]</t>
  </si>
  <si>
    <t>Financial Incentive for Timely Connections Output</t>
  </si>
  <si>
    <t>C5</t>
  </si>
  <si>
    <t>-CONADJt</t>
  </si>
  <si>
    <t>3G</t>
  </si>
  <si>
    <t>Outputs Incentive Revenue [C=C1+C2+C3+C4+C5]</t>
  </si>
  <si>
    <t>Maximum Revenue (M= A+B+C+D+G+J+K]</t>
  </si>
  <si>
    <t>Excluded Services</t>
  </si>
  <si>
    <t>EXCt</t>
  </si>
  <si>
    <t>Site Specifc Charges</t>
  </si>
  <si>
    <t>S</t>
  </si>
  <si>
    <t>EXSt</t>
  </si>
  <si>
    <t>TNUoS Collected Revenue (T=M+P-S)</t>
  </si>
  <si>
    <t>As forecast by National Grid</t>
  </si>
  <si>
    <t>National Grid forecast</t>
  </si>
  <si>
    <t>SP, SHE</t>
  </si>
  <si>
    <t>Post BETTA Connection Charges</t>
  </si>
  <si>
    <t>Pre &amp; Post BETTA Connection Charges</t>
  </si>
  <si>
    <t>General System Charge</t>
  </si>
  <si>
    <t>SHE Transmission Revenue Forecast</t>
  </si>
  <si>
    <t>Compensatory Payments Adjustment</t>
  </si>
  <si>
    <t>J</t>
  </si>
  <si>
    <t>SHCPt</t>
  </si>
  <si>
    <t>Forecast of cummulativce MOD impacts, excl non approved</t>
  </si>
  <si>
    <t>Using HM Treasury Forecast - 2015/16 updated by SHET</t>
  </si>
  <si>
    <t>RBt rebate received in  2014/15, pass through in 2016/17</t>
  </si>
  <si>
    <t>Excludes Asset Adjusting Events impacts</t>
  </si>
  <si>
    <t>SHE</t>
  </si>
  <si>
    <t>Latest Forecast</t>
  </si>
  <si>
    <t>Post-Vesting, Pre-BETTA Connection Charges</t>
  </si>
  <si>
    <t>Achruach</t>
  </si>
  <si>
    <t>Dinorwig</t>
  </si>
  <si>
    <t>Kilmorack</t>
  </si>
  <si>
    <t>Aigas</t>
  </si>
  <si>
    <t>Dunlaw Extension</t>
  </si>
  <si>
    <t>Langage</t>
  </si>
  <si>
    <t>An Suidhe</t>
  </si>
  <si>
    <t>Brochloch</t>
  </si>
  <si>
    <t>Lochay</t>
  </si>
  <si>
    <t>Arecleoch</t>
  </si>
  <si>
    <t>Dumnaglass</t>
  </si>
  <si>
    <t>Luichart</t>
  </si>
  <si>
    <t>Baglan Bay</t>
  </si>
  <si>
    <t>Edinbane</t>
  </si>
  <si>
    <t>Mark Hill</t>
  </si>
  <si>
    <t>Beinneun Wind Farm</t>
  </si>
  <si>
    <t>Ewe Hill</t>
  </si>
  <si>
    <t>Margee</t>
  </si>
  <si>
    <t>Afton</t>
  </si>
  <si>
    <t>Farr Windfarm</t>
  </si>
  <si>
    <t>Marchwood</t>
  </si>
  <si>
    <t>Black Craig</t>
  </si>
  <si>
    <t>Fallago</t>
  </si>
  <si>
    <t xml:space="preserve">Millennium Wind </t>
  </si>
  <si>
    <t>Blacklaw Extension</t>
  </si>
  <si>
    <t>Carraig Gheal</t>
  </si>
  <si>
    <t>Mossford</t>
  </si>
  <si>
    <t>Black Law</t>
  </si>
  <si>
    <t>Ffestiniogg</t>
  </si>
  <si>
    <t>Nant</t>
  </si>
  <si>
    <t>Bodelwyddan</t>
  </si>
  <si>
    <t>Finlarig</t>
  </si>
  <si>
    <t>Dudgeon Offshore Wind Farm</t>
  </si>
  <si>
    <t>Carrington</t>
  </si>
  <si>
    <t>Foyers</t>
  </si>
  <si>
    <t>Neilston</t>
  </si>
  <si>
    <t>Clyde (North)</t>
  </si>
  <si>
    <t>Glendoe</t>
  </si>
  <si>
    <t>Newfield</t>
  </si>
  <si>
    <t>Clyde (South)</t>
  </si>
  <si>
    <t>Glenmoriston</t>
  </si>
  <si>
    <t>Rhigos</t>
  </si>
  <si>
    <t>Coalburn</t>
  </si>
  <si>
    <t>Ulzieside</t>
  </si>
  <si>
    <t>Rocksavage</t>
  </si>
  <si>
    <t>Corriegarth</t>
  </si>
  <si>
    <t>Gordonbush</t>
  </si>
  <si>
    <t>Saltend</t>
  </si>
  <si>
    <t>Corriemoillie</t>
  </si>
  <si>
    <t>Griffin Wind</t>
  </si>
  <si>
    <t>South Humber Bank</t>
  </si>
  <si>
    <t>Coryton</t>
  </si>
  <si>
    <t>Hadyard Hill</t>
  </si>
  <si>
    <t>Spalding</t>
  </si>
  <si>
    <t>Cruachan</t>
  </si>
  <si>
    <t>Harestanes</t>
  </si>
  <si>
    <t>Kilbraur</t>
  </si>
  <si>
    <t>Crystal Rig</t>
  </si>
  <si>
    <t>Hartlepool</t>
  </si>
  <si>
    <t>Strathy Wind</t>
  </si>
  <si>
    <t>Culligran</t>
  </si>
  <si>
    <t>Hedon</t>
  </si>
  <si>
    <t>Aikengall II</t>
  </si>
  <si>
    <t>Deanie</t>
  </si>
  <si>
    <t>Hornsea</t>
  </si>
  <si>
    <t>Whitelee</t>
  </si>
  <si>
    <t>Dersalloch</t>
  </si>
  <si>
    <t>Invergarry</t>
  </si>
  <si>
    <t>Whitelee Extension</t>
  </si>
  <si>
    <t>Didcot</t>
  </si>
  <si>
    <t>Kilgallioch</t>
  </si>
  <si>
    <t>Abernedd Power Station</t>
  </si>
  <si>
    <t>BCA</t>
  </si>
  <si>
    <t>BAGB20</t>
  </si>
  <si>
    <t>Aikengall II Windfarm</t>
  </si>
  <si>
    <t>WDOD10</t>
  </si>
  <si>
    <t>Airies Wind Farm</t>
  </si>
  <si>
    <t>GLLU1Q</t>
  </si>
  <si>
    <t>Barking</t>
  </si>
  <si>
    <t>BARK20_LPN</t>
  </si>
  <si>
    <t>Barry Power Station</t>
  </si>
  <si>
    <t>BEGA</t>
  </si>
  <si>
    <t>ABTH20</t>
  </si>
  <si>
    <t>Brigg</t>
  </si>
  <si>
    <t>KEAD40</t>
  </si>
  <si>
    <t>C.Gen Killingholme North Power Station</t>
  </si>
  <si>
    <t>KILL40</t>
  </si>
  <si>
    <t>Clyde North</t>
  </si>
  <si>
    <t>CLYN2Q</t>
  </si>
  <si>
    <t>Clyde South</t>
  </si>
  <si>
    <t>CLYS2R</t>
  </si>
  <si>
    <t>Deeside</t>
  </si>
  <si>
    <t>CONQ40</t>
  </si>
  <si>
    <t>EWEH1Q</t>
  </si>
  <si>
    <t>Griffin Wind Farm</t>
  </si>
  <si>
    <t>GRIF1S</t>
  </si>
  <si>
    <t>Gwynt Y Mor Offshore Wind Farm</t>
  </si>
  <si>
    <t>BODE40</t>
  </si>
  <si>
    <t>HADH10</t>
  </si>
  <si>
    <t>Harelaw</t>
  </si>
  <si>
    <t>NEIW10</t>
  </si>
  <si>
    <t>Ironbridge</t>
  </si>
  <si>
    <t>IRON40</t>
  </si>
  <si>
    <t>Killingholme</t>
  </si>
  <si>
    <t>Killingholme 2</t>
  </si>
  <si>
    <t>Lynemouth Power Station</t>
  </si>
  <si>
    <t>BLYT20</t>
  </si>
  <si>
    <t>Newfield Wind Farm</t>
  </si>
  <si>
    <t>NEWF1Q</t>
  </si>
  <si>
    <t>Peterborough</t>
  </si>
  <si>
    <t>WALP40_EME</t>
  </si>
  <si>
    <t>Rampion Offshore Wind Farm</t>
  </si>
  <si>
    <t>BOLN40</t>
  </si>
  <si>
    <t>Rugeley</t>
  </si>
  <si>
    <t>RUGE40</t>
  </si>
  <si>
    <t>Sizewell B</t>
  </si>
  <si>
    <t>SIZE40</t>
  </si>
  <si>
    <t>SHBA40</t>
  </si>
  <si>
    <t>Uskmouth</t>
  </si>
  <si>
    <t>USKM20</t>
  </si>
  <si>
    <t>Walney Extension Power Station A Offshore Wind Farm</t>
  </si>
  <si>
    <t>HEYS40</t>
  </si>
  <si>
    <t>Walney Extension Power Station B Offshore Wind Farm</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</si>
</sst>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0.000000"/>
    <numFmt numFmtId="170" formatCode="_(* #,##0.0_);_(* \(#,##0.0\);_(* &quot;-&quot;??_);_(@_)"/>
    <numFmt numFmtId="171" formatCode="#,##0.0;[Red]\(#,##0.0\)"/>
    <numFmt numFmtId="172" formatCode="0.0%"/>
    <numFmt numFmtId="173" formatCode="_-* #,##0.0000_-;\-* #,##0.0000_-;_-* &quot;-&quot;??_-;_-@_-"/>
    <numFmt numFmtId="174" formatCode="_-* #,##0.0_-;\-* #,##0.0_-;_-* &quot;-&quot;??_-;_-@_-"/>
    <numFmt numFmtId="175" formatCode="0.0_ ;[Red]\-0.0\ "/>
    <numFmt numFmtId="176" formatCode="0.0000_ ;[Red]\-0.0000\ "/>
    <numFmt numFmtId="177" formatCode="#,##0.0000_ ;[Red]\-#,##0.0000\ "/>
    <numFmt numFmtId="178" formatCode="#,##0.000_ ;[Red]\-#,##0.000\ "/>
    <numFmt numFmtId="179" formatCode="#,##0.0_ ;[Red]\-#,##0.0\ "/>
    <numFmt numFmtId="180" formatCode="#,##0.0"/>
    <numFmt numFmtId="181" formatCode="_(* #,##0.00_);_(* \(#,##0.00\);_(* &quot;-&quot;??_);_(@_)"/>
    <numFmt numFmtId="182" formatCode="0.0000000000000000000000000"/>
    <numFmt numFmtId="183" formatCode="0.0"/>
    <numFmt numFmtId="184" formatCode="#,##0.00_ ;\-#,##0.00\ "/>
    <numFmt numFmtId="185" formatCode="0.000"/>
    <numFmt numFmtId="186" formatCode="#,##0_ ;\-#,##0\ "/>
    <numFmt numFmtId="187" formatCode="dd/mm/yyyy;@"/>
  </numFmts>
  <fonts count="6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rgb="FF0070C0"/>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8"/>
      <color theme="1"/>
      <name val="Arial"/>
      <family val="2"/>
    </font>
    <font>
      <sz val="10"/>
      <color theme="1"/>
      <name val="Arial"/>
      <family val="2"/>
    </font>
    <font>
      <i/>
      <sz val="10"/>
      <name val="Arial"/>
      <family val="2"/>
    </font>
    <font>
      <i/>
      <sz val="11"/>
      <color theme="1"/>
      <name val="Calibri"/>
      <family val="2"/>
      <scheme val="minor"/>
    </font>
    <font>
      <b/>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sz val="11"/>
      <name val="Calibri"/>
      <family val="2"/>
      <scheme val="minor"/>
    </font>
    <font>
      <b/>
      <sz val="10"/>
      <color theme="4" tint="-0.499984740745262"/>
      <name val="Arial"/>
      <family val="2"/>
    </font>
    <font>
      <sz val="10"/>
      <color indexed="12"/>
      <name val="Arial"/>
      <family val="2"/>
    </font>
    <font>
      <b/>
      <sz val="18"/>
      <color rgb="FFFF0000"/>
      <name val="Calibri"/>
      <family val="2"/>
      <scheme val="minor"/>
    </font>
    <font>
      <b/>
      <sz val="16"/>
      <color theme="4"/>
      <name val="Calibri"/>
      <family val="2"/>
      <scheme val="minor"/>
    </font>
    <font>
      <b/>
      <sz val="10"/>
      <color theme="0"/>
      <name val="Arial"/>
      <family val="2"/>
    </font>
    <font>
      <sz val="10"/>
      <color theme="0"/>
      <name val="Arial"/>
      <family val="2"/>
    </font>
    <font>
      <b/>
      <sz val="11"/>
      <name val="Calibri"/>
      <family val="2"/>
      <scheme val="minor"/>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diagonal/>
    </border>
    <border>
      <left style="thin">
        <color auto="1"/>
      </left>
      <right/>
      <top/>
      <bottom style="medium">
        <color indexed="64"/>
      </bottom>
      <diagonal/>
    </border>
    <border>
      <left style="thin">
        <color auto="1"/>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style="medium">
        <color auto="1"/>
      </left>
      <right style="thin">
        <color indexed="64"/>
      </right>
      <top/>
      <bottom/>
      <diagonal/>
    </border>
    <border>
      <left/>
      <right/>
      <top/>
      <bottom style="medium">
        <color auto="1"/>
      </bottom>
      <diagonal/>
    </border>
    <border>
      <left/>
      <right/>
      <top style="medium">
        <color auto="1"/>
      </top>
      <bottom/>
      <diagonal/>
    </border>
    <border>
      <left style="thin">
        <color indexed="64"/>
      </left>
      <right/>
      <top style="medium">
        <color indexed="64"/>
      </top>
      <bottom style="medium">
        <color indexed="64"/>
      </bottom>
      <diagonal/>
    </border>
    <border>
      <left style="thin">
        <color auto="1"/>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8"/>
      </left>
      <right/>
      <top style="medium">
        <color indexed="64"/>
      </top>
      <bottom/>
      <diagonal/>
    </border>
    <border>
      <left style="medium">
        <color indexed="64"/>
      </left>
      <right/>
      <top/>
      <bottom/>
      <diagonal/>
    </border>
    <border>
      <left/>
      <right/>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40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4"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5"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6"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6"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6"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7" fillId="45" borderId="0" applyNumberFormat="0" applyProtection="0">
      <alignment horizontal="left" vertical="center" indent="1"/>
    </xf>
    <xf numFmtId="4" fontId="25"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3"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1"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2"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3"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1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5"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5"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5" applyNumberFormat="0" applyProtection="0">
      <alignment horizontal="right" vertical="center"/>
    </xf>
    <xf numFmtId="0" fontId="3" fillId="0" borderId="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6"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6"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4" fontId="25" fillId="44" borderId="35" applyNumberFormat="0" applyProtection="0">
      <alignment horizontal="right" vertical="center"/>
    </xf>
    <xf numFmtId="0" fontId="33"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7" fillId="16" borderId="34" applyNumberFormat="0" applyAlignment="0" applyProtection="0"/>
    <xf numFmtId="0" fontId="18" fillId="0" borderId="0" applyNumberFormat="0" applyFill="0" applyBorder="0" applyAlignment="0" applyProtection="0"/>
    <xf numFmtId="0" fontId="19" fillId="0" borderId="38"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7"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5"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6"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6"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5" fillId="44" borderId="35" applyNumberFormat="0" applyProtection="0">
      <alignment horizontal="right" vertical="center"/>
    </xf>
    <xf numFmtId="0" fontId="3" fillId="0" borderId="0"/>
    <xf numFmtId="0" fontId="33"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8" applyNumberFormat="0" applyFill="0" applyAlignment="0" applyProtection="0"/>
    <xf numFmtId="0" fontId="18" fillId="0" borderId="0" applyNumberFormat="0" applyFill="0" applyBorder="0" applyAlignment="0" applyProtection="0"/>
    <xf numFmtId="0" fontId="17" fillId="16" borderId="34" applyNumberFormat="0" applyAlignment="0" applyProtection="0"/>
    <xf numFmtId="0" fontId="3" fillId="4" borderId="33"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7"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7"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7"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7"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3" applyNumberFormat="0" applyFont="0" applyAlignment="0" applyProtection="0"/>
    <xf numFmtId="0" fontId="17" fillId="37" borderId="34" applyNumberFormat="0" applyAlignment="0" applyProtection="0"/>
    <xf numFmtId="9" fontId="3" fillId="0" borderId="0" applyFont="0" applyFill="0" applyBorder="0" applyAlignment="0" applyProtection="0"/>
    <xf numFmtId="4" fontId="23" fillId="7" borderId="35" applyNumberFormat="0" applyProtection="0">
      <alignment vertical="center"/>
    </xf>
    <xf numFmtId="4" fontId="35" fillId="7" borderId="35" applyNumberFormat="0" applyProtection="0">
      <alignment vertical="center"/>
    </xf>
    <xf numFmtId="4" fontId="23" fillId="7" borderId="35" applyNumberFormat="0" applyProtection="0">
      <alignment horizontal="left" vertical="center" indent="1"/>
    </xf>
    <xf numFmtId="0" fontId="23" fillId="7" borderId="35" applyNumberFormat="0" applyProtection="0">
      <alignment horizontal="left" vertical="top" indent="1"/>
    </xf>
    <xf numFmtId="0" fontId="4" fillId="6" borderId="0" applyNumberFormat="0" applyBorder="0" applyAlignment="0" applyProtection="0"/>
    <xf numFmtId="4" fontId="22" fillId="8" borderId="35" applyNumberFormat="0" applyProtection="0">
      <alignment horizontal="right" vertical="center"/>
    </xf>
    <xf numFmtId="4" fontId="22" fillId="3" borderId="35" applyNumberFormat="0" applyProtection="0">
      <alignment horizontal="right" vertical="center"/>
    </xf>
    <xf numFmtId="4" fontId="22" fillId="14" borderId="35" applyNumberFormat="0" applyProtection="0">
      <alignment horizontal="right" vertical="center"/>
    </xf>
    <xf numFmtId="4" fontId="22" fillId="10" borderId="35" applyNumberFormat="0" applyProtection="0">
      <alignment horizontal="right" vertical="center"/>
    </xf>
    <xf numFmtId="4" fontId="22" fillId="23" borderId="35" applyNumberFormat="0" applyProtection="0">
      <alignment horizontal="right" vertical="center"/>
    </xf>
    <xf numFmtId="4" fontId="22" fillId="9" borderId="35" applyNumberFormat="0" applyProtection="0">
      <alignment horizontal="right" vertical="center"/>
    </xf>
    <xf numFmtId="4" fontId="22" fillId="34" borderId="35" applyNumberFormat="0" applyProtection="0">
      <alignment horizontal="right" vertical="center"/>
    </xf>
    <xf numFmtId="4" fontId="22" fillId="42" borderId="35" applyNumberFormat="0" applyProtection="0">
      <alignment horizontal="right" vertical="center"/>
    </xf>
    <xf numFmtId="4" fontId="22" fillId="20" borderId="35"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5"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5" applyNumberFormat="0" applyProtection="0">
      <alignment horizontal="left" vertical="center" indent="1"/>
    </xf>
    <xf numFmtId="0" fontId="3" fillId="12" borderId="35" applyNumberFormat="0" applyProtection="0">
      <alignment horizontal="left" vertical="top" indent="1"/>
    </xf>
    <xf numFmtId="0" fontId="3" fillId="41" borderId="35" applyNumberFormat="0" applyProtection="0">
      <alignment horizontal="left" vertical="center" indent="1"/>
    </xf>
    <xf numFmtId="0" fontId="3" fillId="41" borderId="35" applyNumberFormat="0" applyProtection="0">
      <alignment horizontal="left" vertical="top" indent="1"/>
    </xf>
    <xf numFmtId="0" fontId="3" fillId="2" borderId="35" applyNumberFormat="0" applyProtection="0">
      <alignment horizontal="left" vertical="center" indent="1"/>
    </xf>
    <xf numFmtId="0" fontId="3" fillId="2" borderId="35" applyNumberFormat="0" applyProtection="0">
      <alignment horizontal="left" vertical="top" indent="1"/>
    </xf>
    <xf numFmtId="0" fontId="3" fillId="44" borderId="35" applyNumberFormat="0" applyProtection="0">
      <alignment horizontal="left" vertical="center" indent="1"/>
    </xf>
    <xf numFmtId="0" fontId="3" fillId="44" borderId="35" applyNumberFormat="0" applyProtection="0">
      <alignment horizontal="left" vertical="top" indent="1"/>
    </xf>
    <xf numFmtId="0" fontId="3" fillId="16" borderId="32" applyNumberFormat="0">
      <protection locked="0"/>
    </xf>
    <xf numFmtId="4" fontId="22" fillId="4" borderId="35" applyNumberFormat="0" applyProtection="0">
      <alignment vertical="center"/>
    </xf>
    <xf numFmtId="4" fontId="36" fillId="4" borderId="35" applyNumberFormat="0" applyProtection="0">
      <alignment vertical="center"/>
    </xf>
    <xf numFmtId="4" fontId="22" fillId="4" borderId="35" applyNumberFormat="0" applyProtection="0">
      <alignment horizontal="left" vertical="center" indent="1"/>
    </xf>
    <xf numFmtId="0" fontId="22" fillId="4" borderId="35" applyNumberFormat="0" applyProtection="0">
      <alignment horizontal="left" vertical="top" indent="1"/>
    </xf>
    <xf numFmtId="4" fontId="22" fillId="44" borderId="35" applyNumberFormat="0" applyProtection="0">
      <alignment horizontal="right" vertical="center"/>
    </xf>
    <xf numFmtId="4" fontId="36" fillId="44" borderId="35" applyNumberFormat="0" applyProtection="0">
      <alignment horizontal="right" vertical="center"/>
    </xf>
    <xf numFmtId="4" fontId="22" fillId="41" borderId="35" applyNumberFormat="0" applyProtection="0">
      <alignment horizontal="left" vertical="center" indent="1"/>
    </xf>
    <xf numFmtId="0" fontId="22" fillId="41" borderId="35" applyNumberFormat="0" applyProtection="0">
      <alignment horizontal="left" vertical="top" indent="1"/>
    </xf>
    <xf numFmtId="0" fontId="4" fillId="2" borderId="0" applyNumberFormat="0" applyBorder="0" applyAlignment="0" applyProtection="0"/>
    <xf numFmtId="4" fontId="25" fillId="44" borderId="35" applyNumberFormat="0" applyProtection="0">
      <alignment horizontal="right" vertical="center"/>
    </xf>
    <xf numFmtId="0" fontId="33" fillId="0" borderId="0" applyNumberFormat="0" applyFill="0" applyBorder="0" applyAlignment="0" applyProtection="0"/>
    <xf numFmtId="0" fontId="19" fillId="0" borderId="36"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3" fillId="4" borderId="40"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9"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9"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5"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6"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2"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6"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6"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2" borderId="0" applyNumberFormat="0" applyBorder="0" applyAlignment="0" applyProtection="0"/>
    <xf numFmtId="4" fontId="25" fillId="44" borderId="42" applyNumberFormat="0" applyProtection="0">
      <alignment horizontal="right" vertical="center"/>
    </xf>
    <xf numFmtId="0" fontId="33"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4" applyNumberFormat="0" applyFill="0" applyAlignment="0" applyProtection="0"/>
    <xf numFmtId="0" fontId="18" fillId="0" borderId="0" applyNumberFormat="0" applyFill="0" applyBorder="0" applyAlignment="0" applyProtection="0"/>
    <xf numFmtId="0" fontId="17" fillId="16" borderId="41"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0"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9"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9"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39"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39"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0" applyNumberFormat="0" applyFont="0" applyAlignment="0" applyProtection="0"/>
    <xf numFmtId="0" fontId="17" fillId="37" borderId="41" applyNumberFormat="0" applyAlignment="0" applyProtection="0"/>
    <xf numFmtId="9" fontId="3" fillId="0" borderId="0" applyFont="0" applyFill="0" applyBorder="0" applyAlignment="0" applyProtection="0"/>
    <xf numFmtId="4" fontId="23" fillId="7" borderId="42" applyNumberFormat="0" applyProtection="0">
      <alignment vertical="center"/>
    </xf>
    <xf numFmtId="4" fontId="35" fillId="7" borderId="42" applyNumberFormat="0" applyProtection="0">
      <alignment vertical="center"/>
    </xf>
    <xf numFmtId="4" fontId="23" fillId="7" borderId="42" applyNumberFormat="0" applyProtection="0">
      <alignment horizontal="left" vertical="center" indent="1"/>
    </xf>
    <xf numFmtId="0" fontId="23" fillId="7" borderId="42" applyNumberFormat="0" applyProtection="0">
      <alignment horizontal="left" vertical="top" indent="1"/>
    </xf>
    <xf numFmtId="0" fontId="4" fillId="3" borderId="0" applyNumberFormat="0" applyBorder="0" applyAlignment="0" applyProtection="0"/>
    <xf numFmtId="4" fontId="22" fillId="8" borderId="42" applyNumberFormat="0" applyProtection="0">
      <alignment horizontal="right" vertical="center"/>
    </xf>
    <xf numFmtId="4" fontId="22" fillId="3" borderId="42" applyNumberFormat="0" applyProtection="0">
      <alignment horizontal="right" vertical="center"/>
    </xf>
    <xf numFmtId="4" fontId="22" fillId="14" borderId="42" applyNumberFormat="0" applyProtection="0">
      <alignment horizontal="right" vertical="center"/>
    </xf>
    <xf numFmtId="4" fontId="22" fillId="10" borderId="42" applyNumberFormat="0" applyProtection="0">
      <alignment horizontal="right" vertical="center"/>
    </xf>
    <xf numFmtId="4" fontId="22" fillId="23" borderId="42" applyNumberFormat="0" applyProtection="0">
      <alignment horizontal="right" vertical="center"/>
    </xf>
    <xf numFmtId="4" fontId="22" fillId="9" borderId="42" applyNumberFormat="0" applyProtection="0">
      <alignment horizontal="right" vertical="center"/>
    </xf>
    <xf numFmtId="4" fontId="22" fillId="34" borderId="42" applyNumberFormat="0" applyProtection="0">
      <alignment horizontal="right" vertical="center"/>
    </xf>
    <xf numFmtId="4" fontId="22" fillId="42" borderId="42" applyNumberFormat="0" applyProtection="0">
      <alignment horizontal="right" vertical="center"/>
    </xf>
    <xf numFmtId="4" fontId="22" fillId="20" borderId="42"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2"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2" applyNumberFormat="0" applyProtection="0">
      <alignment horizontal="left" vertical="center" indent="1"/>
    </xf>
    <xf numFmtId="0" fontId="3" fillId="12" borderId="42" applyNumberFormat="0" applyProtection="0">
      <alignment horizontal="left" vertical="top" indent="1"/>
    </xf>
    <xf numFmtId="0" fontId="3" fillId="41" borderId="42" applyNumberFormat="0" applyProtection="0">
      <alignment horizontal="left" vertical="center" indent="1"/>
    </xf>
    <xf numFmtId="0" fontId="3" fillId="41" borderId="42" applyNumberFormat="0" applyProtection="0">
      <alignment horizontal="left" vertical="top" indent="1"/>
    </xf>
    <xf numFmtId="0" fontId="3" fillId="2" borderId="42" applyNumberFormat="0" applyProtection="0">
      <alignment horizontal="left" vertical="center" indent="1"/>
    </xf>
    <xf numFmtId="0" fontId="3" fillId="2" borderId="42" applyNumberFormat="0" applyProtection="0">
      <alignment horizontal="left" vertical="top" indent="1"/>
    </xf>
    <xf numFmtId="0" fontId="3" fillId="44" borderId="42" applyNumberFormat="0" applyProtection="0">
      <alignment horizontal="left" vertical="center" indent="1"/>
    </xf>
    <xf numFmtId="0" fontId="3" fillId="44" borderId="42" applyNumberFormat="0" applyProtection="0">
      <alignment horizontal="left" vertical="top" indent="1"/>
    </xf>
    <xf numFmtId="0" fontId="3" fillId="16" borderId="32" applyNumberFormat="0">
      <protection locked="0"/>
    </xf>
    <xf numFmtId="4" fontId="22" fillId="4" borderId="42" applyNumberFormat="0" applyProtection="0">
      <alignment vertical="center"/>
    </xf>
    <xf numFmtId="4" fontId="36" fillId="4" borderId="42" applyNumberFormat="0" applyProtection="0">
      <alignment vertical="center"/>
    </xf>
    <xf numFmtId="4" fontId="22" fillId="4" borderId="42" applyNumberFormat="0" applyProtection="0">
      <alignment horizontal="left" vertical="center" indent="1"/>
    </xf>
    <xf numFmtId="0" fontId="22" fillId="4" borderId="42" applyNumberFormat="0" applyProtection="0">
      <alignment horizontal="left" vertical="top" indent="1"/>
    </xf>
    <xf numFmtId="4" fontId="22" fillId="44" borderId="42" applyNumberFormat="0" applyProtection="0">
      <alignment horizontal="right" vertical="center"/>
    </xf>
    <xf numFmtId="4" fontId="36" fillId="44" borderId="42" applyNumberFormat="0" applyProtection="0">
      <alignment horizontal="right" vertical="center"/>
    </xf>
    <xf numFmtId="4" fontId="22" fillId="41" borderId="42" applyNumberFormat="0" applyProtection="0">
      <alignment horizontal="left" vertical="center" indent="1"/>
    </xf>
    <xf numFmtId="0" fontId="22" fillId="41" borderId="42" applyNumberFormat="0" applyProtection="0">
      <alignment horizontal="left" vertical="top" indent="1"/>
    </xf>
    <xf numFmtId="0" fontId="4" fillId="3" borderId="0" applyNumberFormat="0" applyBorder="0" applyAlignment="0" applyProtection="0"/>
    <xf numFmtId="4" fontId="25" fillId="44" borderId="42"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43"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50" applyNumberFormat="0" applyFill="0" applyAlignment="0" applyProtection="0"/>
    <xf numFmtId="0" fontId="18" fillId="0" borderId="0" applyNumberFormat="0" applyFill="0" applyBorder="0" applyAlignment="0" applyProtection="0"/>
    <xf numFmtId="0" fontId="17" fillId="16" borderId="47"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6"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5"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5"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5"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0" fontId="4" fillId="3" borderId="0" applyNumberFormat="0" applyBorder="0" applyAlignment="0" applyProtection="0"/>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8"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6"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6"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0" fontId="4" fillId="3" borderId="0" applyNumberFormat="0" applyBorder="0" applyAlignment="0" applyProtection="0"/>
    <xf numFmtId="4" fontId="25" fillId="44" borderId="48" applyNumberFormat="0" applyProtection="0">
      <alignment horizontal="right" vertical="center"/>
    </xf>
    <xf numFmtId="0" fontId="4" fillId="2" borderId="0" applyNumberFormat="0" applyBorder="0" applyAlignment="0" applyProtection="0"/>
    <xf numFmtId="0" fontId="33"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7" fillId="37" borderId="45"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14" fillId="5" borderId="45" applyNumberFormat="0" applyAlignment="0" applyProtection="0"/>
    <xf numFmtId="0" fontId="31" fillId="0" borderId="19" applyNumberFormat="0" applyFill="0" applyAlignment="0" applyProtection="0"/>
    <xf numFmtId="0" fontId="32" fillId="7" borderId="0" applyNumberFormat="0" applyBorder="0" applyAlignment="0" applyProtection="0"/>
    <xf numFmtId="0" fontId="3" fillId="4" borderId="46" applyNumberFormat="0" applyFont="0" applyAlignment="0" applyProtection="0"/>
    <xf numFmtId="0" fontId="17" fillId="37" borderId="47" applyNumberFormat="0" applyAlignment="0" applyProtection="0"/>
    <xf numFmtId="9" fontId="3" fillId="0" borderId="0" applyFont="0" applyFill="0" applyBorder="0" applyAlignment="0" applyProtection="0"/>
    <xf numFmtId="4" fontId="23" fillId="7" borderId="48" applyNumberFormat="0" applyProtection="0">
      <alignment vertical="center"/>
    </xf>
    <xf numFmtId="4" fontId="35" fillId="7" borderId="48" applyNumberFormat="0" applyProtection="0">
      <alignment vertical="center"/>
    </xf>
    <xf numFmtId="4" fontId="23" fillId="7" borderId="48" applyNumberFormat="0" applyProtection="0">
      <alignment horizontal="left" vertical="center" indent="1"/>
    </xf>
    <xf numFmtId="0" fontId="23" fillId="7" borderId="48" applyNumberFormat="0" applyProtection="0">
      <alignment horizontal="left" vertical="top" indent="1"/>
    </xf>
    <xf numFmtId="4" fontId="22" fillId="8" borderId="48" applyNumberFormat="0" applyProtection="0">
      <alignment horizontal="right" vertical="center"/>
    </xf>
    <xf numFmtId="4" fontId="22" fillId="3" borderId="48" applyNumberFormat="0" applyProtection="0">
      <alignment horizontal="right" vertical="center"/>
    </xf>
    <xf numFmtId="4" fontId="22" fillId="14" borderId="48" applyNumberFormat="0" applyProtection="0">
      <alignment horizontal="right" vertical="center"/>
    </xf>
    <xf numFmtId="4" fontId="22" fillId="10" borderId="48" applyNumberFormat="0" applyProtection="0">
      <alignment horizontal="right" vertical="center"/>
    </xf>
    <xf numFmtId="4" fontId="22" fillId="23" borderId="48" applyNumberFormat="0" applyProtection="0">
      <alignment horizontal="right" vertical="center"/>
    </xf>
    <xf numFmtId="4" fontId="22" fillId="9" borderId="48" applyNumberFormat="0" applyProtection="0">
      <alignment horizontal="right" vertical="center"/>
    </xf>
    <xf numFmtId="4" fontId="22" fillId="34" borderId="48" applyNumberFormat="0" applyProtection="0">
      <alignment horizontal="right" vertical="center"/>
    </xf>
    <xf numFmtId="4" fontId="22" fillId="42" borderId="48" applyNumberFormat="0" applyProtection="0">
      <alignment horizontal="right" vertical="center"/>
    </xf>
    <xf numFmtId="4" fontId="22" fillId="20" borderId="48" applyNumberFormat="0" applyProtection="0">
      <alignment horizontal="right" vertical="center"/>
    </xf>
    <xf numFmtId="4" fontId="22" fillId="41" borderId="48" applyNumberFormat="0" applyProtection="0">
      <alignment horizontal="right" vertical="center"/>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1" borderId="48" applyNumberFormat="0" applyProtection="0">
      <alignment horizontal="left" vertical="center" indent="1"/>
    </xf>
    <xf numFmtId="0" fontId="3" fillId="41" borderId="48" applyNumberFormat="0" applyProtection="0">
      <alignment horizontal="left" vertical="top" indent="1"/>
    </xf>
    <xf numFmtId="0" fontId="3" fillId="2" borderId="48" applyNumberFormat="0" applyProtection="0">
      <alignment horizontal="left" vertical="center" indent="1"/>
    </xf>
    <xf numFmtId="0" fontId="3" fillId="2" borderId="48" applyNumberFormat="0" applyProtection="0">
      <alignment horizontal="left" vertical="top" indent="1"/>
    </xf>
    <xf numFmtId="0" fontId="3" fillId="44" borderId="48" applyNumberFormat="0" applyProtection="0">
      <alignment horizontal="left" vertical="center" indent="1"/>
    </xf>
    <xf numFmtId="0" fontId="3" fillId="44" borderId="48" applyNumberFormat="0" applyProtection="0">
      <alignment horizontal="left" vertical="top" indent="1"/>
    </xf>
    <xf numFmtId="0" fontId="3" fillId="16" borderId="32" applyNumberFormat="0">
      <protection locked="0"/>
    </xf>
    <xf numFmtId="4" fontId="22" fillId="4" borderId="48" applyNumberFormat="0" applyProtection="0">
      <alignment vertical="center"/>
    </xf>
    <xf numFmtId="4" fontId="36" fillId="4" borderId="48" applyNumberFormat="0" applyProtection="0">
      <alignment vertical="center"/>
    </xf>
    <xf numFmtId="4" fontId="22" fillId="4" borderId="48" applyNumberFormat="0" applyProtection="0">
      <alignment horizontal="left" vertical="center" indent="1"/>
    </xf>
    <xf numFmtId="0" fontId="22" fillId="4" borderId="48" applyNumberFormat="0" applyProtection="0">
      <alignment horizontal="left" vertical="top" indent="1"/>
    </xf>
    <xf numFmtId="4" fontId="22" fillId="44" borderId="48" applyNumberFormat="0" applyProtection="0">
      <alignment horizontal="right" vertical="center"/>
    </xf>
    <xf numFmtId="4" fontId="36" fillId="44" borderId="48" applyNumberFormat="0" applyProtection="0">
      <alignment horizontal="right" vertical="center"/>
    </xf>
    <xf numFmtId="4" fontId="22" fillId="41" borderId="48" applyNumberFormat="0" applyProtection="0">
      <alignment horizontal="left" vertical="center" indent="1"/>
    </xf>
    <xf numFmtId="0" fontId="22" fillId="41" borderId="48" applyNumberFormat="0" applyProtection="0">
      <alignment horizontal="left" vertical="top" indent="1"/>
    </xf>
    <xf numFmtId="4" fontId="25" fillId="44" borderId="48" applyNumberFormat="0" applyProtection="0">
      <alignment horizontal="right" vertical="center"/>
    </xf>
    <xf numFmtId="0" fontId="33" fillId="0" borderId="0" applyNumberFormat="0" applyFill="0" applyBorder="0" applyAlignment="0" applyProtection="0"/>
    <xf numFmtId="0" fontId="19" fillId="0" borderId="49" applyNumberFormat="0" applyFill="0" applyAlignment="0" applyProtection="0"/>
    <xf numFmtId="0" fontId="15" fillId="0" borderId="0" applyNumberFormat="0" applyFill="0" applyBorder="0" applyAlignment="0" applyProtection="0"/>
    <xf numFmtId="0" fontId="3" fillId="16" borderId="32"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44" fontId="56"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8"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7" fillId="37" borderId="67" applyNumberFormat="0" applyAlignment="0" applyProtection="0"/>
    <xf numFmtId="0" fontId="3" fillId="52" borderId="0">
      <protection locked="0"/>
    </xf>
    <xf numFmtId="0" fontId="5" fillId="27" borderId="0" applyNumberFormat="0" applyBorder="0" applyAlignment="0" applyProtection="0"/>
    <xf numFmtId="0" fontId="3" fillId="53" borderId="61">
      <alignment horizontal="center" vertical="center"/>
      <protection locked="0"/>
    </xf>
    <xf numFmtId="181" fontId="58" fillId="0" borderId="0" applyFont="0" applyFill="0" applyBorder="0" applyAlignment="0" applyProtection="0"/>
    <xf numFmtId="43" fontId="58"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6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2" fontId="4" fillId="0" borderId="0"/>
    <xf numFmtId="0" fontId="4" fillId="0" borderId="0"/>
    <xf numFmtId="182" fontId="4" fillId="0" borderId="0"/>
    <xf numFmtId="182" fontId="4" fillId="0" borderId="0"/>
    <xf numFmtId="167" fontId="3" fillId="0" borderId="0"/>
    <xf numFmtId="182" fontId="3" fillId="0" borderId="0"/>
    <xf numFmtId="182" fontId="3" fillId="0" borderId="0"/>
    <xf numFmtId="182" fontId="3" fillId="0" borderId="0"/>
    <xf numFmtId="167" fontId="3" fillId="0" borderId="0"/>
    <xf numFmtId="167" fontId="3" fillId="0" borderId="0"/>
    <xf numFmtId="168" fontId="3" fillId="0" borderId="0"/>
    <xf numFmtId="0" fontId="4" fillId="4" borderId="68" applyNumberFormat="0" applyFont="0" applyAlignment="0" applyProtection="0"/>
    <xf numFmtId="0" fontId="4" fillId="4" borderId="68" applyNumberFormat="0" applyFont="0" applyAlignment="0" applyProtection="0"/>
    <xf numFmtId="0" fontId="3" fillId="4" borderId="68" applyNumberFormat="0" applyFont="0" applyAlignment="0" applyProtection="0"/>
    <xf numFmtId="0" fontId="17" fillId="37" borderId="69" applyNumberFormat="0" applyAlignment="0" applyProtection="0"/>
    <xf numFmtId="9" fontId="58"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0" fontId="3" fillId="53" borderId="60">
      <alignment vertical="center"/>
      <protection locked="0"/>
    </xf>
    <xf numFmtId="0" fontId="19" fillId="0" borderId="70"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7" fillId="37" borderId="67" applyNumberFormat="0" applyAlignment="0" applyProtection="0"/>
    <xf numFmtId="0" fontId="3" fillId="53" borderId="95">
      <alignment horizontal="center" vertical="center"/>
      <protection locked="0"/>
    </xf>
    <xf numFmtId="181" fontId="3" fillId="0" borderId="0" applyFont="0" applyFill="0" applyBorder="0" applyAlignment="0" applyProtection="0"/>
    <xf numFmtId="18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 fillId="5" borderId="67" applyNumberFormat="0" applyAlignment="0" applyProtection="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4" fillId="0" borderId="0"/>
    <xf numFmtId="0" fontId="1" fillId="0" borderId="0"/>
    <xf numFmtId="167" fontId="3"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3" fillId="0" borderId="0"/>
    <xf numFmtId="0" fontId="3"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182" fontId="4" fillId="0" borderId="0"/>
    <xf numFmtId="182" fontId="4" fillId="0" borderId="0"/>
    <xf numFmtId="182" fontId="4" fillId="0" borderId="0"/>
    <xf numFmtId="182" fontId="4" fillId="0" borderId="0"/>
    <xf numFmtId="182" fontId="4"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82" fontId="4" fillId="0" borderId="0"/>
    <xf numFmtId="0" fontId="3" fillId="0" borderId="0"/>
    <xf numFmtId="0" fontId="3" fillId="0" borderId="0"/>
    <xf numFmtId="167" fontId="3" fillId="0" borderId="0"/>
    <xf numFmtId="182" fontId="4" fillId="0" borderId="0"/>
    <xf numFmtId="182" fontId="4" fillId="0" borderId="0"/>
    <xf numFmtId="167" fontId="3" fillId="0" borderId="0"/>
    <xf numFmtId="182" fontId="1" fillId="0" borderId="0"/>
    <xf numFmtId="182" fontId="1" fillId="0" borderId="0"/>
    <xf numFmtId="167" fontId="3" fillId="0" borderId="0"/>
    <xf numFmtId="167" fontId="3" fillId="0" borderId="0"/>
    <xf numFmtId="0"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68" applyNumberFormat="0" applyFont="0" applyAlignment="0" applyProtection="0"/>
    <xf numFmtId="0" fontId="17" fillId="37" borderId="69"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70" applyNumberFormat="0" applyFill="0" applyAlignment="0" applyProtection="0"/>
    <xf numFmtId="0" fontId="3" fillId="0" borderId="0"/>
  </cellStyleXfs>
  <cellXfs count="492">
    <xf numFmtId="0" fontId="0" fillId="0" borderId="0" xfId="0"/>
    <xf numFmtId="0" fontId="2" fillId="0" borderId="0" xfId="0" applyFont="1"/>
    <xf numFmtId="0" fontId="38" fillId="0" borderId="0" xfId="0" applyFont="1"/>
    <xf numFmtId="2" fontId="0" fillId="0" borderId="0" xfId="0" applyNumberFormat="1"/>
    <xf numFmtId="0" fontId="57"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177" fontId="0" fillId="0" borderId="0" xfId="0" applyNumberFormat="1"/>
    <xf numFmtId="178" fontId="0" fillId="0" borderId="0" xfId="0" applyNumberFormat="1"/>
    <xf numFmtId="9" fontId="0" fillId="0" borderId="0" xfId="1168" applyFont="1"/>
    <xf numFmtId="0" fontId="20" fillId="0" borderId="0" xfId="0" applyFont="1" applyFill="1" applyBorder="1"/>
    <xf numFmtId="0" fontId="20" fillId="0" borderId="0" xfId="0" applyFont="1" applyFill="1" applyBorder="1" applyAlignment="1">
      <alignment vertical="center" wrapText="1"/>
    </xf>
    <xf numFmtId="0" fontId="20" fillId="0" borderId="0" xfId="0" applyFont="1" applyFill="1" applyBorder="1" applyAlignment="1">
      <alignment horizontal="center" wrapText="1"/>
    </xf>
    <xf numFmtId="0" fontId="3" fillId="0" borderId="0" xfId="0" applyFont="1" applyFill="1" applyBorder="1" applyAlignment="1">
      <alignment horizontal="center" wrapText="1"/>
    </xf>
    <xf numFmtId="170" fontId="46" fillId="0" borderId="0" xfId="1166" applyNumberFormat="1" applyFont="1" applyFill="1" applyBorder="1"/>
    <xf numFmtId="170" fontId="20" fillId="0" borderId="0" xfId="1166" applyNumberFormat="1" applyFont="1" applyFill="1" applyBorder="1"/>
    <xf numFmtId="0" fontId="0" fillId="0" borderId="0" xfId="0" applyBorder="1"/>
    <xf numFmtId="0" fontId="2" fillId="0" borderId="0" xfId="0" applyFont="1" applyBorder="1"/>
    <xf numFmtId="0" fontId="0" fillId="0" borderId="0" xfId="0" applyFill="1" applyBorder="1"/>
    <xf numFmtId="0" fontId="42" fillId="0" borderId="0" xfId="0" applyFont="1" applyFill="1" applyBorder="1" applyAlignment="1">
      <alignment horizontal="justify" wrapText="1"/>
    </xf>
    <xf numFmtId="0" fontId="38" fillId="0" borderId="0" xfId="0" applyFont="1" applyFill="1" applyBorder="1" applyAlignment="1">
      <alignment horizontal="center" vertical="center" wrapText="1"/>
    </xf>
    <xf numFmtId="0" fontId="38"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4" fontId="40" fillId="0" borderId="0" xfId="0" applyNumberFormat="1" applyFont="1" applyBorder="1" applyAlignment="1">
      <alignment horizontal="center" vertical="center" wrapText="1"/>
    </xf>
    <xf numFmtId="0" fontId="39" fillId="0" borderId="63" xfId="0" applyFont="1" applyBorder="1" applyAlignment="1">
      <alignment horizontal="center" vertical="center" wrapText="1"/>
    </xf>
    <xf numFmtId="0" fontId="39" fillId="0" borderId="25" xfId="0" applyFont="1" applyBorder="1" applyAlignment="1">
      <alignment horizontal="center" vertical="center" wrapText="1"/>
    </xf>
    <xf numFmtId="0" fontId="59" fillId="0" borderId="76" xfId="0" applyFont="1" applyBorder="1" applyAlignment="1">
      <alignment vertical="center"/>
    </xf>
    <xf numFmtId="0" fontId="59" fillId="0" borderId="77" xfId="0" applyFont="1" applyBorder="1" applyAlignment="1">
      <alignment vertical="center"/>
    </xf>
    <xf numFmtId="0" fontId="59" fillId="0" borderId="26" xfId="0" applyFont="1" applyBorder="1" applyAlignment="1">
      <alignment vertical="center"/>
    </xf>
    <xf numFmtId="0" fontId="59" fillId="0" borderId="77" xfId="0" applyFont="1" applyBorder="1" applyAlignment="1">
      <alignment vertical="center" wrapText="1"/>
    </xf>
    <xf numFmtId="0" fontId="20" fillId="46" borderId="83" xfId="0" applyFont="1" applyFill="1" applyBorder="1" applyAlignment="1">
      <alignment horizontal="left" indent="1"/>
    </xf>
    <xf numFmtId="0" fontId="0" fillId="0" borderId="0" xfId="0" applyFill="1"/>
    <xf numFmtId="0" fontId="2" fillId="47" borderId="77" xfId="0" applyFont="1" applyFill="1" applyBorder="1" applyAlignment="1">
      <alignment horizontal="center"/>
    </xf>
    <xf numFmtId="0" fontId="0" fillId="47" borderId="77" xfId="0" applyFill="1" applyBorder="1"/>
    <xf numFmtId="0" fontId="48" fillId="47" borderId="82" xfId="0" applyFont="1" applyFill="1" applyBorder="1" applyAlignment="1">
      <alignment horizontal="center" vertical="center" wrapText="1"/>
    </xf>
    <xf numFmtId="0" fontId="48" fillId="47" borderId="77" xfId="0" applyFont="1" applyFill="1" applyBorder="1" applyAlignment="1">
      <alignment horizontal="center" vertical="center" wrapText="1"/>
    </xf>
    <xf numFmtId="171" fontId="48" fillId="47" borderId="82" xfId="0" quotePrefix="1" applyNumberFormat="1" applyFont="1" applyFill="1" applyBorder="1" applyAlignment="1">
      <alignment horizontal="center" vertical="center" wrapText="1"/>
    </xf>
    <xf numFmtId="171" fontId="48" fillId="47" borderId="82" xfId="0" applyNumberFormat="1" applyFont="1" applyFill="1" applyBorder="1" applyAlignment="1">
      <alignment horizontal="center" vertical="center" wrapText="1"/>
    </xf>
    <xf numFmtId="0" fontId="49" fillId="49" borderId="77" xfId="0" applyFont="1" applyFill="1" applyBorder="1" applyAlignment="1">
      <alignment horizontal="left"/>
    </xf>
    <xf numFmtId="0" fontId="48" fillId="0" borderId="77" xfId="0" applyFont="1" applyFill="1" applyBorder="1" applyAlignment="1">
      <alignment horizontal="center" vertical="center" wrapText="1"/>
    </xf>
    <xf numFmtId="172" fontId="49" fillId="49" borderId="77" xfId="0" applyNumberFormat="1" applyFont="1" applyFill="1" applyBorder="1" applyAlignment="1">
      <alignment horizontal="center"/>
    </xf>
    <xf numFmtId="43" fontId="50" fillId="0" borderId="77" xfId="1166" applyNumberFormat="1" applyFont="1" applyFill="1" applyBorder="1" applyAlignment="1">
      <alignment horizontal="right" vertical="center" wrapText="1"/>
    </xf>
    <xf numFmtId="43" fontId="50" fillId="0" borderId="77" xfId="1168" applyNumberFormat="1" applyFont="1" applyFill="1" applyBorder="1" applyAlignment="1">
      <alignment horizontal="right" vertical="center" wrapText="1"/>
    </xf>
    <xf numFmtId="43" fontId="50" fillId="0" borderId="77" xfId="0" applyNumberFormat="1" applyFont="1" applyFill="1" applyBorder="1" applyAlignment="1">
      <alignment horizontal="right" vertical="center" wrapText="1"/>
    </xf>
    <xf numFmtId="0" fontId="0" fillId="0" borderId="77" xfId="0" applyBorder="1"/>
    <xf numFmtId="0" fontId="51" fillId="0" borderId="77" xfId="0" applyFont="1" applyBorder="1" applyAlignment="1">
      <alignment horizontal="left" vertical="center" wrapText="1"/>
    </xf>
    <xf numFmtId="0" fontId="50" fillId="0" borderId="77" xfId="0" applyFont="1" applyBorder="1" applyAlignment="1">
      <alignment horizontal="center" vertical="center" wrapText="1"/>
    </xf>
    <xf numFmtId="0" fontId="51" fillId="0" borderId="77" xfId="0" applyFont="1" applyBorder="1" applyAlignment="1">
      <alignment horizontal="center" vertical="center"/>
    </xf>
    <xf numFmtId="0" fontId="50" fillId="0" borderId="77" xfId="0" applyFont="1" applyFill="1" applyBorder="1" applyAlignment="1">
      <alignment horizontal="center" vertical="center" wrapText="1"/>
    </xf>
    <xf numFmtId="173" fontId="52" fillId="0" borderId="77" xfId="1166" applyNumberFormat="1" applyFont="1" applyBorder="1" applyAlignment="1">
      <alignment horizontal="right" vertical="center" wrapText="1"/>
    </xf>
    <xf numFmtId="0" fontId="49" fillId="49" borderId="77" xfId="0" applyFont="1" applyFill="1" applyBorder="1" applyAlignment="1">
      <alignment horizontal="center"/>
    </xf>
    <xf numFmtId="10" fontId="50" fillId="0" borderId="77" xfId="0" applyNumberFormat="1" applyFont="1" applyFill="1" applyBorder="1" applyAlignment="1">
      <alignment horizontal="right" vertical="center" wrapText="1"/>
    </xf>
    <xf numFmtId="174" fontId="50" fillId="0" borderId="77" xfId="1166" applyNumberFormat="1" applyFont="1" applyFill="1" applyBorder="1" applyAlignment="1">
      <alignment horizontal="right" vertical="center" wrapText="1"/>
    </xf>
    <xf numFmtId="175" fontId="50" fillId="50" borderId="77" xfId="1166" applyNumberFormat="1" applyFont="1" applyFill="1" applyBorder="1" applyAlignment="1">
      <alignment horizontal="right" vertical="center" wrapText="1"/>
    </xf>
    <xf numFmtId="175" fontId="52" fillId="0" borderId="77" xfId="1166" applyNumberFormat="1" applyFont="1" applyBorder="1" applyAlignment="1">
      <alignment horizontal="right" vertical="center" wrapText="1"/>
    </xf>
    <xf numFmtId="175" fontId="52" fillId="50" borderId="77" xfId="1166" applyNumberFormat="1" applyFont="1" applyFill="1" applyBorder="1" applyAlignment="1">
      <alignment horizontal="right" vertical="center" wrapText="1"/>
    </xf>
    <xf numFmtId="172" fontId="52" fillId="0" borderId="77" xfId="1168" applyNumberFormat="1" applyFont="1" applyBorder="1" applyAlignment="1">
      <alignment horizontal="right" vertical="center" wrapText="1"/>
    </xf>
    <xf numFmtId="0" fontId="48" fillId="50" borderId="77" xfId="0" applyFont="1" applyFill="1" applyBorder="1" applyAlignment="1">
      <alignment vertical="center" wrapText="1"/>
    </xf>
    <xf numFmtId="0" fontId="48" fillId="50" borderId="77" xfId="0" applyFont="1" applyFill="1" applyBorder="1" applyAlignment="1">
      <alignment horizontal="center" vertical="center" wrapText="1"/>
    </xf>
    <xf numFmtId="175" fontId="53" fillId="50" borderId="77" xfId="1166" applyNumberFormat="1" applyFont="1" applyFill="1" applyBorder="1" applyAlignment="1">
      <alignment horizontal="right" vertical="center" wrapText="1"/>
    </xf>
    <xf numFmtId="0" fontId="0" fillId="50" borderId="77" xfId="0" applyFill="1" applyBorder="1"/>
    <xf numFmtId="0" fontId="50" fillId="0" borderId="77" xfId="0" applyFont="1" applyBorder="1" applyAlignment="1">
      <alignment vertical="center" wrapText="1"/>
    </xf>
    <xf numFmtId="0" fontId="50" fillId="0" borderId="81" xfId="0" applyFont="1" applyBorder="1" applyAlignment="1">
      <alignment vertical="center" wrapText="1"/>
    </xf>
    <xf numFmtId="0" fontId="50" fillId="50" borderId="81" xfId="0" applyFont="1" applyFill="1" applyBorder="1" applyAlignment="1">
      <alignment vertical="center" wrapText="1"/>
    </xf>
    <xf numFmtId="0" fontId="50" fillId="50" borderId="77" xfId="0" applyFont="1" applyFill="1" applyBorder="1" applyAlignment="1">
      <alignment horizontal="center" vertical="center" wrapText="1"/>
    </xf>
    <xf numFmtId="175" fontId="52" fillId="0" borderId="77" xfId="1166" applyNumberFormat="1" applyFont="1" applyFill="1" applyBorder="1" applyAlignment="1">
      <alignment horizontal="right" vertical="center" wrapText="1"/>
    </xf>
    <xf numFmtId="0" fontId="48" fillId="50" borderId="81" xfId="0" applyFont="1" applyFill="1" applyBorder="1" applyAlignment="1">
      <alignment vertical="center" wrapText="1"/>
    </xf>
    <xf numFmtId="0" fontId="50" fillId="0" borderId="81" xfId="0" applyFont="1" applyFill="1" applyBorder="1" applyAlignment="1">
      <alignment vertical="center" wrapText="1"/>
    </xf>
    <xf numFmtId="0" fontId="50" fillId="0" borderId="77" xfId="0" applyFont="1" applyFill="1" applyBorder="1" applyAlignment="1">
      <alignment vertical="center" wrapText="1"/>
    </xf>
    <xf numFmtId="0" fontId="54" fillId="0" borderId="82" xfId="0" applyFont="1" applyFill="1" applyBorder="1" applyAlignment="1">
      <alignment vertical="center" wrapText="1"/>
    </xf>
    <xf numFmtId="0" fontId="55" fillId="50" borderId="82" xfId="0" applyFont="1" applyFill="1" applyBorder="1" applyAlignment="1">
      <alignment vertical="center" wrapText="1"/>
    </xf>
    <xf numFmtId="0" fontId="48" fillId="50" borderId="84" xfId="0" applyFont="1" applyFill="1" applyBorder="1" applyAlignment="1">
      <alignment horizontal="center" vertical="center" wrapText="1"/>
    </xf>
    <xf numFmtId="0" fontId="48" fillId="50" borderId="84" xfId="0" applyFont="1" applyFill="1" applyBorder="1" applyAlignment="1">
      <alignment vertical="center" wrapText="1"/>
    </xf>
    <xf numFmtId="0" fontId="54" fillId="50" borderId="77" xfId="0" applyFont="1" applyFill="1" applyBorder="1" applyAlignment="1">
      <alignment vertical="center" wrapText="1"/>
    </xf>
    <xf numFmtId="0" fontId="50" fillId="46" borderId="77" xfId="0" applyFont="1" applyFill="1" applyBorder="1" applyAlignment="1">
      <alignment vertical="center" wrapText="1"/>
    </xf>
    <xf numFmtId="0" fontId="50" fillId="46" borderId="77" xfId="0" applyFont="1" applyFill="1" applyBorder="1" applyAlignment="1">
      <alignment horizontal="center" vertical="center" wrapText="1"/>
    </xf>
    <xf numFmtId="0" fontId="48" fillId="46" borderId="77" xfId="0" applyFont="1" applyFill="1" applyBorder="1" applyAlignment="1">
      <alignment horizontal="center" vertical="center" wrapText="1"/>
    </xf>
    <xf numFmtId="0" fontId="55" fillId="50" borderId="77" xfId="0" applyFont="1" applyFill="1" applyBorder="1" applyAlignment="1">
      <alignment vertical="center" wrapText="1"/>
    </xf>
    <xf numFmtId="172" fontId="53" fillId="50" borderId="77" xfId="1168" applyNumberFormat="1" applyFont="1" applyFill="1" applyBorder="1" applyAlignment="1">
      <alignment horizontal="right" vertical="center" wrapText="1"/>
    </xf>
    <xf numFmtId="0" fontId="49" fillId="50" borderId="77" xfId="0" applyFont="1" applyFill="1" applyBorder="1" applyAlignment="1">
      <alignment horizontal="left"/>
    </xf>
    <xf numFmtId="172" fontId="49" fillId="50" borderId="77" xfId="0" applyNumberFormat="1" applyFont="1" applyFill="1" applyBorder="1" applyAlignment="1">
      <alignment horizontal="center"/>
    </xf>
    <xf numFmtId="43" fontId="50" fillId="50" borderId="77" xfId="1166" applyFont="1" applyFill="1" applyBorder="1" applyAlignment="1">
      <alignment horizontal="right" vertical="center" wrapText="1"/>
    </xf>
    <xf numFmtId="0" fontId="51" fillId="50" borderId="77" xfId="0" applyFont="1" applyFill="1" applyBorder="1" applyAlignment="1">
      <alignment horizontal="left" vertical="center" wrapText="1"/>
    </xf>
    <xf numFmtId="0" fontId="51" fillId="50" borderId="77" xfId="0" applyFont="1" applyFill="1" applyBorder="1" applyAlignment="1">
      <alignment horizontal="center" vertical="center"/>
    </xf>
    <xf numFmtId="173" fontId="52" fillId="50" borderId="77" xfId="1166" applyNumberFormat="1" applyFont="1" applyFill="1" applyBorder="1" applyAlignment="1">
      <alignment horizontal="right" vertical="center" wrapText="1"/>
    </xf>
    <xf numFmtId="0" fontId="49" fillId="50" borderId="77" xfId="0" applyFont="1" applyFill="1" applyBorder="1" applyAlignment="1">
      <alignment horizontal="center"/>
    </xf>
    <xf numFmtId="10" fontId="50" fillId="50" borderId="77" xfId="0" applyNumberFormat="1" applyFont="1" applyFill="1" applyBorder="1" applyAlignment="1">
      <alignment horizontal="right" vertical="center" wrapText="1"/>
    </xf>
    <xf numFmtId="174" fontId="50" fillId="0" borderId="77" xfId="1166" applyNumberFormat="1" applyFont="1" applyFill="1" applyBorder="1" applyAlignment="1">
      <alignment horizontal="center" vertical="center" wrapText="1"/>
    </xf>
    <xf numFmtId="176" fontId="52" fillId="50" borderId="77" xfId="1166" applyNumberFormat="1" applyFont="1" applyFill="1" applyBorder="1" applyAlignment="1">
      <alignment horizontal="right" vertical="center" wrapText="1"/>
    </xf>
    <xf numFmtId="0" fontId="50" fillId="0" borderId="77" xfId="0" quotePrefix="1" applyFont="1" applyBorder="1" applyAlignment="1">
      <alignment horizontal="center" vertical="center" wrapText="1"/>
    </xf>
    <xf numFmtId="0" fontId="54" fillId="0" borderId="77" xfId="0" applyFont="1" applyFill="1" applyBorder="1" applyAlignment="1">
      <alignment vertical="center" wrapText="1"/>
    </xf>
    <xf numFmtId="179" fontId="50" fillId="0" borderId="77" xfId="1166" applyNumberFormat="1" applyFont="1" applyFill="1" applyBorder="1" applyAlignment="1">
      <alignment horizontal="right" vertical="center" wrapText="1"/>
    </xf>
    <xf numFmtId="179" fontId="50" fillId="50" borderId="77" xfId="1166" applyNumberFormat="1" applyFont="1" applyFill="1" applyBorder="1" applyAlignment="1">
      <alignment horizontal="right" vertical="center" wrapText="1"/>
    </xf>
    <xf numFmtId="179" fontId="52" fillId="50" borderId="77" xfId="1166" applyNumberFormat="1" applyFont="1" applyFill="1" applyBorder="1" applyAlignment="1">
      <alignment horizontal="right" vertical="center" wrapText="1"/>
    </xf>
    <xf numFmtId="177" fontId="52" fillId="50" borderId="77" xfId="1166" applyNumberFormat="1" applyFont="1" applyFill="1" applyBorder="1" applyAlignment="1">
      <alignment horizontal="right" vertical="center" wrapText="1"/>
    </xf>
    <xf numFmtId="0" fontId="48" fillId="51" borderId="77" xfId="0" applyFont="1" applyFill="1" applyBorder="1" applyAlignment="1">
      <alignment vertical="center" wrapText="1"/>
    </xf>
    <xf numFmtId="0" fontId="48" fillId="51" borderId="77" xfId="0" applyFont="1" applyFill="1" applyBorder="1" applyAlignment="1">
      <alignment horizontal="center" vertical="center" wrapText="1"/>
    </xf>
    <xf numFmtId="179" fontId="53" fillId="51" borderId="77" xfId="1166" applyNumberFormat="1" applyFont="1" applyFill="1" applyBorder="1" applyAlignment="1">
      <alignment horizontal="right" vertical="center" wrapText="1"/>
    </xf>
    <xf numFmtId="0" fontId="0" fillId="51" borderId="77" xfId="0" applyFill="1" applyBorder="1"/>
    <xf numFmtId="179" fontId="52" fillId="0" borderId="77" xfId="1166" applyNumberFormat="1" applyFont="1" applyFill="1" applyBorder="1" applyAlignment="1">
      <alignment horizontal="right" vertical="center" wrapText="1"/>
    </xf>
    <xf numFmtId="0" fontId="48" fillId="51" borderId="81" xfId="0" applyFont="1" applyFill="1" applyBorder="1" applyAlignment="1">
      <alignment vertical="center" wrapText="1"/>
    </xf>
    <xf numFmtId="179" fontId="53" fillId="50" borderId="77" xfId="1166" applyNumberFormat="1" applyFont="1" applyFill="1" applyBorder="1" applyAlignment="1">
      <alignment horizontal="right" vertical="center" wrapText="1"/>
    </xf>
    <xf numFmtId="0" fontId="50" fillId="0" borderId="83" xfId="0" applyFont="1" applyFill="1" applyBorder="1" applyAlignment="1">
      <alignment horizontal="center" vertical="center" wrapText="1"/>
    </xf>
    <xf numFmtId="165" fontId="20" fillId="54" borderId="55" xfId="38" applyNumberFormat="1" applyFont="1" applyFill="1" applyBorder="1" applyAlignment="1" applyProtection="1">
      <alignment horizontal="center" vertical="center"/>
      <protection hidden="1"/>
    </xf>
    <xf numFmtId="0" fontId="38" fillId="54" borderId="10" xfId="0" applyFont="1" applyFill="1" applyBorder="1" applyAlignment="1">
      <alignment horizontal="center" vertical="center" wrapText="1"/>
    </xf>
    <xf numFmtId="2" fontId="22" fillId="0" borderId="0" xfId="38" applyNumberFormat="1" applyFont="1" applyFill="1" applyBorder="1" applyAlignment="1" applyProtection="1">
      <alignment horizontal="center"/>
      <protection hidden="1"/>
    </xf>
    <xf numFmtId="0" fontId="38" fillId="54" borderId="78" xfId="0" applyFont="1" applyFill="1" applyBorder="1" applyAlignment="1">
      <alignment horizontal="center" vertical="center"/>
    </xf>
    <xf numFmtId="0" fontId="38" fillId="54" borderId="79" xfId="0" applyFont="1" applyFill="1" applyBorder="1" applyAlignment="1">
      <alignment horizontal="center" vertical="center"/>
    </xf>
    <xf numFmtId="0" fontId="38" fillId="54" borderId="79" xfId="0" applyFont="1" applyFill="1" applyBorder="1" applyAlignment="1">
      <alignment horizontal="center" vertical="center" wrapText="1"/>
    </xf>
    <xf numFmtId="0" fontId="38" fillId="54" borderId="80" xfId="0" applyFont="1" applyFill="1" applyBorder="1" applyAlignment="1">
      <alignment horizontal="center" vertical="center" wrapText="1"/>
    </xf>
    <xf numFmtId="165" fontId="24" fillId="0" borderId="0" xfId="38" applyNumberFormat="1" applyFont="1" applyBorder="1" applyAlignment="1" applyProtection="1">
      <alignment horizontal="center"/>
      <protection locked="0"/>
    </xf>
    <xf numFmtId="164" fontId="3" fillId="0" borderId="0" xfId="38" applyNumberFormat="1" applyFont="1" applyBorder="1" applyAlignment="1" applyProtection="1">
      <alignment horizontal="center"/>
      <protection hidden="1"/>
    </xf>
    <xf numFmtId="165" fontId="3" fillId="0" borderId="86" xfId="38" applyNumberFormat="1" applyFont="1" applyBorder="1" applyAlignment="1" applyProtection="1">
      <alignment horizontal="center"/>
      <protection locked="0"/>
    </xf>
    <xf numFmtId="165" fontId="3" fillId="0" borderId="87" xfId="38" applyNumberFormat="1" applyFont="1" applyBorder="1" applyAlignment="1" applyProtection="1">
      <alignment horizontal="center"/>
      <protection locked="0"/>
    </xf>
    <xf numFmtId="165" fontId="3" fillId="0" borderId="64" xfId="38" applyNumberFormat="1" applyFont="1" applyBorder="1" applyAlignment="1" applyProtection="1">
      <alignment horizontal="center"/>
      <protection locked="0"/>
    </xf>
    <xf numFmtId="165" fontId="3" fillId="0" borderId="61" xfId="38" applyNumberFormat="1" applyFont="1" applyBorder="1" applyAlignment="1" applyProtection="1">
      <alignment horizontal="center"/>
      <protection locked="0"/>
    </xf>
    <xf numFmtId="165" fontId="3" fillId="0" borderId="66" xfId="38" applyNumberFormat="1" applyFont="1" applyBorder="1" applyAlignment="1" applyProtection="1">
      <alignment horizontal="center"/>
      <protection locked="0"/>
    </xf>
    <xf numFmtId="165" fontId="3" fillId="0" borderId="72" xfId="38" applyNumberFormat="1" applyFont="1" applyBorder="1" applyAlignment="1" applyProtection="1">
      <alignment horizontal="center"/>
      <protection locked="0"/>
    </xf>
    <xf numFmtId="0" fontId="43" fillId="0" borderId="0" xfId="0" applyFont="1" applyBorder="1" applyAlignment="1">
      <alignment horizontal="center" vertical="top" wrapText="1"/>
    </xf>
    <xf numFmtId="0" fontId="38" fillId="0" borderId="0" xfId="0" applyFont="1" applyBorder="1" applyAlignment="1">
      <alignment horizontal="center" vertical="top" wrapText="1"/>
    </xf>
    <xf numFmtId="0" fontId="43" fillId="0" borderId="0" xfId="0" applyFont="1" applyBorder="1" applyAlignment="1">
      <alignment horizontal="left" wrapText="1"/>
    </xf>
    <xf numFmtId="2" fontId="43" fillId="0" borderId="0" xfId="0" applyNumberFormat="1" applyFont="1" applyBorder="1" applyAlignment="1">
      <alignment horizontal="center" wrapText="1"/>
    </xf>
    <xf numFmtId="165" fontId="3" fillId="0" borderId="77" xfId="38" applyNumberFormat="1" applyFont="1" applyBorder="1" applyAlignment="1" applyProtection="1">
      <alignment horizontal="center"/>
      <protection locked="0"/>
    </xf>
    <xf numFmtId="165" fontId="3" fillId="0" borderId="63" xfId="38" applyNumberFormat="1" applyFont="1" applyBorder="1" applyAlignment="1" applyProtection="1">
      <alignment horizontal="center"/>
      <protection locked="0"/>
    </xf>
    <xf numFmtId="165" fontId="3" fillId="0" borderId="25"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8" xfId="38" applyNumberFormat="1" applyFont="1" applyBorder="1" applyAlignment="1" applyProtection="1">
      <alignment horizontal="center"/>
      <protection locked="0"/>
    </xf>
    <xf numFmtId="165" fontId="3" fillId="0" borderId="29" xfId="38" applyNumberFormat="1" applyFont="1" applyBorder="1" applyAlignment="1" applyProtection="1">
      <alignment horizontal="center"/>
      <protection locked="0"/>
    </xf>
    <xf numFmtId="0" fontId="38" fillId="54" borderId="78" xfId="0" applyFont="1" applyFill="1" applyBorder="1" applyAlignment="1">
      <alignment horizontal="center"/>
    </xf>
    <xf numFmtId="0" fontId="38" fillId="54" borderId="79" xfId="0" applyFont="1" applyFill="1" applyBorder="1" applyAlignment="1">
      <alignment horizontal="center"/>
    </xf>
    <xf numFmtId="0" fontId="38" fillId="54" borderId="79" xfId="0" applyFont="1" applyFill="1" applyBorder="1" applyAlignment="1">
      <alignment horizontal="center" wrapText="1"/>
    </xf>
    <xf numFmtId="0" fontId="38" fillId="54" borderId="80" xfId="0" applyFont="1" applyFill="1" applyBorder="1" applyAlignment="1">
      <alignment horizontal="center" wrapText="1"/>
    </xf>
    <xf numFmtId="170" fontId="2" fillId="0" borderId="0" xfId="1166" applyNumberFormat="1" applyFont="1" applyFill="1" applyBorder="1"/>
    <xf numFmtId="0" fontId="2" fillId="0" borderId="0" xfId="0" applyFont="1" applyAlignment="1"/>
    <xf numFmtId="165" fontId="3" fillId="0" borderId="52" xfId="38" applyNumberFormat="1" applyFont="1" applyBorder="1" applyAlignment="1" applyProtection="1">
      <alignment horizontal="center"/>
      <protection hidden="1"/>
    </xf>
    <xf numFmtId="165" fontId="3" fillId="0" borderId="71" xfId="38" applyNumberFormat="1" applyFont="1" applyBorder="1" applyAlignment="1" applyProtection="1">
      <alignment horizontal="center"/>
      <protection hidden="1"/>
    </xf>
    <xf numFmtId="0" fontId="3" fillId="0" borderId="89" xfId="38" applyFont="1" applyBorder="1" applyProtection="1">
      <protection locked="0"/>
    </xf>
    <xf numFmtId="165" fontId="3" fillId="0" borderId="57" xfId="38" applyNumberFormat="1" applyFont="1" applyBorder="1" applyAlignment="1" applyProtection="1">
      <alignment horizontal="center"/>
      <protection hidden="1"/>
    </xf>
    <xf numFmtId="0" fontId="3" fillId="0" borderId="90" xfId="38" applyFont="1" applyBorder="1" applyProtection="1">
      <protection locked="0"/>
    </xf>
    <xf numFmtId="169" fontId="0" fillId="0" borderId="0" xfId="0" applyNumberFormat="1"/>
    <xf numFmtId="183" fontId="0" fillId="0" borderId="0" xfId="0" applyNumberFormat="1"/>
    <xf numFmtId="164" fontId="0" fillId="0" borderId="0" xfId="0" applyNumberFormat="1"/>
    <xf numFmtId="0" fontId="0" fillId="0" borderId="77" xfId="0" applyFont="1" applyBorder="1" applyAlignment="1">
      <alignment horizontal="center" vertical="center"/>
    </xf>
    <xf numFmtId="2" fontId="0" fillId="0" borderId="77" xfId="0" applyNumberFormat="1" applyFont="1" applyBorder="1" applyAlignment="1">
      <alignment horizontal="center" vertical="center"/>
    </xf>
    <xf numFmtId="0" fontId="2" fillId="54" borderId="77" xfId="0" applyFont="1" applyFill="1" applyBorder="1" applyAlignment="1">
      <alignment horizontal="center" vertical="center"/>
    </xf>
    <xf numFmtId="0" fontId="2" fillId="54" borderId="77" xfId="0" applyFont="1" applyFill="1" applyBorder="1" applyAlignment="1">
      <alignment horizontal="center" vertical="center" wrapText="1"/>
    </xf>
    <xf numFmtId="0" fontId="20" fillId="46" borderId="82" xfId="0" applyFont="1" applyFill="1" applyBorder="1" applyAlignment="1">
      <alignment horizontal="center" vertical="center" wrapText="1"/>
    </xf>
    <xf numFmtId="0" fontId="20" fillId="46" borderId="82" xfId="0" applyFont="1" applyFill="1" applyBorder="1"/>
    <xf numFmtId="0" fontId="20" fillId="0" borderId="0" xfId="0" applyFont="1" applyFill="1" applyBorder="1" applyAlignment="1">
      <alignment horizontal="center" vertical="center" wrapText="1"/>
    </xf>
    <xf numFmtId="170" fontId="45" fillId="0" borderId="0" xfId="1166" applyNumberFormat="1" applyFont="1" applyFill="1" applyBorder="1"/>
    <xf numFmtId="170" fontId="0" fillId="0" borderId="0" xfId="1166" applyNumberFormat="1" applyFont="1" applyFill="1" applyBorder="1"/>
    <xf numFmtId="2" fontId="43" fillId="0" borderId="0" xfId="0" applyNumberFormat="1" applyFont="1" applyBorder="1" applyAlignment="1">
      <alignment horizontal="center" vertical="top" wrapText="1"/>
    </xf>
    <xf numFmtId="0" fontId="40" fillId="54" borderId="86" xfId="0" applyFont="1" applyFill="1" applyBorder="1" applyAlignment="1">
      <alignment horizontal="justify" vertical="top" wrapText="1"/>
    </xf>
    <xf numFmtId="0" fontId="40" fillId="54" borderId="87" xfId="0" applyFont="1" applyFill="1" applyBorder="1" applyAlignment="1">
      <alignment horizontal="justify" vertical="top" wrapText="1"/>
    </xf>
    <xf numFmtId="0" fontId="39" fillId="54" borderId="87" xfId="0" applyFont="1" applyFill="1" applyBorder="1" applyAlignment="1">
      <alignment horizontal="center" vertical="center" wrapText="1"/>
    </xf>
    <xf numFmtId="0" fontId="39" fillId="54" borderId="88" xfId="0" applyFont="1" applyFill="1" applyBorder="1" applyAlignment="1">
      <alignment horizontal="center" vertical="center" wrapText="1"/>
    </xf>
    <xf numFmtId="0" fontId="39" fillId="0" borderId="92" xfId="0" applyFont="1" applyBorder="1" applyAlignment="1">
      <alignment horizontal="center" vertical="center" wrapText="1"/>
    </xf>
    <xf numFmtId="0" fontId="39" fillId="0" borderId="0" xfId="0" applyFont="1" applyBorder="1" applyAlignment="1">
      <alignment horizontal="center" vertical="center" wrapText="1"/>
    </xf>
    <xf numFmtId="0" fontId="59" fillId="0" borderId="0" xfId="0" applyFont="1" applyBorder="1" applyAlignment="1">
      <alignment vertical="center"/>
    </xf>
    <xf numFmtId="183" fontId="40" fillId="0" borderId="0" xfId="0" applyNumberFormat="1" applyFont="1" applyBorder="1" applyAlignment="1">
      <alignment horizontal="center" vertical="center" wrapText="1"/>
    </xf>
    <xf numFmtId="0" fontId="62" fillId="0" borderId="0" xfId="38" applyFont="1" applyBorder="1" applyProtection="1">
      <protection locked="0"/>
    </xf>
    <xf numFmtId="0" fontId="0" fillId="0" borderId="0" xfId="0" quotePrefix="1"/>
    <xf numFmtId="0" fontId="63" fillId="0" borderId="0" xfId="0" applyFont="1" applyFill="1" applyBorder="1"/>
    <xf numFmtId="0" fontId="0" fillId="0" borderId="0" xfId="0" applyAlignment="1">
      <alignment horizontal="center"/>
    </xf>
    <xf numFmtId="0" fontId="0" fillId="0" borderId="0" xfId="0" applyBorder="1" applyAlignment="1">
      <alignment horizontal="center"/>
    </xf>
    <xf numFmtId="2" fontId="3" fillId="0" borderId="91" xfId="38" applyNumberFormat="1" applyFont="1" applyFill="1" applyBorder="1" applyAlignment="1" applyProtection="1">
      <alignment horizontal="center"/>
      <protection hidden="1"/>
    </xf>
    <xf numFmtId="2" fontId="3" fillId="0" borderId="95" xfId="38" applyNumberFormat="1" applyFont="1" applyFill="1" applyBorder="1" applyAlignment="1" applyProtection="1">
      <alignment horizontal="center"/>
      <protection hidden="1"/>
    </xf>
    <xf numFmtId="2" fontId="3" fillId="0" borderId="94" xfId="38" applyNumberFormat="1" applyFont="1" applyFill="1" applyBorder="1" applyAlignment="1" applyProtection="1">
      <alignment horizontal="center"/>
      <protection hidden="1"/>
    </xf>
    <xf numFmtId="164" fontId="3" fillId="0" borderId="72" xfId="38" applyNumberFormat="1" applyFont="1" applyFill="1" applyBorder="1" applyAlignment="1" applyProtection="1">
      <alignment horizontal="center"/>
      <protection hidden="1"/>
    </xf>
    <xf numFmtId="164" fontId="3" fillId="0" borderId="87" xfId="38" applyNumberFormat="1" applyFont="1" applyFill="1" applyBorder="1" applyAlignment="1" applyProtection="1">
      <alignment horizontal="center"/>
      <protection hidden="1"/>
    </xf>
    <xf numFmtId="2" fontId="3" fillId="0" borderId="88" xfId="38" applyNumberFormat="1" applyFont="1" applyFill="1" applyBorder="1" applyAlignment="1" applyProtection="1">
      <alignment horizontal="center"/>
      <protection hidden="1"/>
    </xf>
    <xf numFmtId="164" fontId="3" fillId="0" borderId="61" xfId="38" applyNumberFormat="1" applyFont="1" applyFill="1" applyBorder="1" applyAlignment="1" applyProtection="1">
      <alignment horizontal="center"/>
      <protection hidden="1"/>
    </xf>
    <xf numFmtId="2" fontId="3" fillId="0" borderId="61" xfId="38" applyNumberFormat="1" applyFont="1" applyFill="1" applyBorder="1" applyAlignment="1" applyProtection="1">
      <alignment horizontal="center"/>
      <protection hidden="1"/>
    </xf>
    <xf numFmtId="2" fontId="3" fillId="0" borderId="65" xfId="38" applyNumberFormat="1" applyFont="1" applyFill="1" applyBorder="1" applyAlignment="1" applyProtection="1">
      <alignment horizontal="center"/>
      <protection hidden="1"/>
    </xf>
    <xf numFmtId="2" fontId="3" fillId="0" borderId="72" xfId="38" applyNumberFormat="1" applyFont="1" applyFill="1" applyBorder="1" applyAlignment="1" applyProtection="1">
      <alignment horizontal="center"/>
      <protection hidden="1"/>
    </xf>
    <xf numFmtId="2" fontId="3" fillId="0" borderId="53" xfId="38" applyNumberFormat="1" applyFont="1" applyFill="1" applyBorder="1" applyAlignment="1" applyProtection="1">
      <alignment horizontal="center"/>
      <protection hidden="1"/>
    </xf>
    <xf numFmtId="0" fontId="48" fillId="47" borderId="77" xfId="0" applyFont="1" applyFill="1" applyBorder="1" applyAlignment="1">
      <alignment horizontal="center"/>
    </xf>
    <xf numFmtId="0" fontId="2" fillId="0" borderId="0" xfId="0" applyFont="1" applyAlignment="1">
      <alignment horizontal="left"/>
    </xf>
    <xf numFmtId="0" fontId="48" fillId="47" borderId="77" xfId="0" applyFont="1" applyFill="1" applyBorder="1" applyAlignment="1">
      <alignment horizontal="center"/>
    </xf>
    <xf numFmtId="0" fontId="0" fillId="0" borderId="0" xfId="0" applyAlignment="1">
      <alignment horizontal="left" vertical="center" wrapText="1"/>
    </xf>
    <xf numFmtId="0" fontId="61" fillId="46" borderId="89" xfId="0" applyFont="1" applyFill="1" applyBorder="1"/>
    <xf numFmtId="0" fontId="3" fillId="55" borderId="95" xfId="0" applyFont="1" applyFill="1" applyBorder="1" applyAlignment="1">
      <alignment horizontal="center" wrapText="1"/>
    </xf>
    <xf numFmtId="0" fontId="3" fillId="46" borderId="95" xfId="0" applyFont="1" applyFill="1" applyBorder="1" applyAlignment="1">
      <alignment horizontal="center" wrapText="1"/>
    </xf>
    <xf numFmtId="0" fontId="3" fillId="56" borderId="95" xfId="0" applyFont="1" applyFill="1" applyBorder="1" applyAlignment="1">
      <alignment horizontal="center" wrapText="1"/>
    </xf>
    <xf numFmtId="0" fontId="44" fillId="46" borderId="89" xfId="0" applyFont="1" applyFill="1" applyBorder="1" applyAlignment="1">
      <alignment horizontal="left" indent="1"/>
    </xf>
    <xf numFmtId="170" fontId="44" fillId="55" borderId="95" xfId="1166" applyNumberFormat="1" applyFont="1" applyFill="1" applyBorder="1"/>
    <xf numFmtId="170" fontId="44" fillId="46" borderId="95" xfId="1166" applyNumberFormat="1" applyFont="1" applyFill="1" applyBorder="1"/>
    <xf numFmtId="0" fontId="3" fillId="46" borderId="89" xfId="0" applyFont="1" applyFill="1" applyBorder="1" applyAlignment="1">
      <alignment horizontal="left" indent="1"/>
    </xf>
    <xf numFmtId="170" fontId="3" fillId="55" borderId="95" xfId="1166" applyNumberFormat="1" applyFont="1" applyFill="1" applyBorder="1"/>
    <xf numFmtId="170" fontId="3" fillId="46" borderId="95" xfId="1166" applyNumberFormat="1" applyFont="1" applyFill="1" applyBorder="1"/>
    <xf numFmtId="170" fontId="0" fillId="56" borderId="95" xfId="1166" applyNumberFormat="1" applyFont="1" applyFill="1" applyBorder="1"/>
    <xf numFmtId="0" fontId="61" fillId="46" borderId="89" xfId="0" applyFont="1" applyFill="1" applyBorder="1" applyAlignment="1">
      <alignment horizontal="left"/>
    </xf>
    <xf numFmtId="0" fontId="20" fillId="46" borderId="89" xfId="0" applyFont="1" applyFill="1" applyBorder="1"/>
    <xf numFmtId="170" fontId="20" fillId="55" borderId="95" xfId="1166" applyNumberFormat="1" applyFont="1" applyFill="1" applyBorder="1"/>
    <xf numFmtId="170" fontId="20" fillId="46" borderId="95" xfId="1166" applyNumberFormat="1" applyFont="1" applyFill="1" applyBorder="1"/>
    <xf numFmtId="170" fontId="20" fillId="56" borderId="95" xfId="1166" applyNumberFormat="1" applyFont="1" applyFill="1" applyBorder="1"/>
    <xf numFmtId="0" fontId="2" fillId="0" borderId="0" xfId="0" applyFont="1" applyFill="1"/>
    <xf numFmtId="172" fontId="0" fillId="0" borderId="0" xfId="1168" applyNumberFormat="1" applyFont="1"/>
    <xf numFmtId="0" fontId="0" fillId="0" borderId="77" xfId="0" applyBorder="1" applyAlignment="1">
      <alignment vertical="top"/>
    </xf>
    <xf numFmtId="0" fontId="64" fillId="0" borderId="0" xfId="0" applyFont="1"/>
    <xf numFmtId="2" fontId="0" fillId="0" borderId="77" xfId="1166" applyNumberFormat="1" applyFont="1" applyBorder="1" applyAlignment="1">
      <alignment horizontal="center" vertical="center"/>
    </xf>
    <xf numFmtId="0" fontId="0" fillId="47" borderId="77" xfId="0" applyFill="1" applyBorder="1" applyAlignment="1">
      <alignment vertical="top"/>
    </xf>
    <xf numFmtId="0" fontId="3" fillId="0" borderId="0" xfId="38" applyFont="1" applyFill="1" applyBorder="1" applyAlignment="1" applyProtection="1">
      <alignment horizontal="left"/>
      <protection locked="0"/>
    </xf>
    <xf numFmtId="169" fontId="3" fillId="0" borderId="0" xfId="38" applyNumberFormat="1" applyFont="1" applyFill="1" applyBorder="1" applyAlignment="1" applyProtection="1">
      <alignment horizontal="center"/>
      <protection hidden="1"/>
    </xf>
    <xf numFmtId="0" fontId="3" fillId="0" borderId="0" xfId="38" applyFont="1" applyFill="1" applyBorder="1" applyProtection="1">
      <protection locked="0"/>
    </xf>
    <xf numFmtId="164" fontId="3" fillId="0" borderId="0" xfId="38" applyNumberFormat="1" applyFont="1" applyFill="1" applyBorder="1" applyProtection="1">
      <protection hidden="1"/>
    </xf>
    <xf numFmtId="0" fontId="60" fillId="0" borderId="0" xfId="0" applyFont="1" applyFill="1" applyBorder="1"/>
    <xf numFmtId="169" fontId="43" fillId="0" borderId="0" xfId="0" applyNumberFormat="1" applyFont="1" applyBorder="1" applyAlignment="1">
      <alignment horizontal="center" wrapText="1"/>
    </xf>
    <xf numFmtId="0" fontId="40" fillId="54" borderId="97" xfId="0" applyFont="1" applyFill="1" applyBorder="1" applyAlignment="1">
      <alignment horizontal="justify" vertical="top" wrapText="1"/>
    </xf>
    <xf numFmtId="0" fontId="39" fillId="54" borderId="97" xfId="0" applyFont="1" applyFill="1" applyBorder="1" applyAlignment="1">
      <alignment horizontal="center" vertical="center" wrapText="1"/>
    </xf>
    <xf numFmtId="0" fontId="43" fillId="0" borderId="97" xfId="0" applyFont="1" applyFill="1" applyBorder="1" applyAlignment="1">
      <alignment horizontal="center" vertical="top" wrapText="1"/>
    </xf>
    <xf numFmtId="3" fontId="43" fillId="0" borderId="97" xfId="0" applyNumberFormat="1" applyFont="1" applyFill="1" applyBorder="1" applyAlignment="1">
      <alignment horizontal="center" vertical="top" wrapText="1"/>
    </xf>
    <xf numFmtId="172" fontId="43" fillId="0" borderId="97" xfId="0" applyNumberFormat="1" applyFont="1" applyFill="1" applyBorder="1" applyAlignment="1">
      <alignment horizontal="center" vertical="center" wrapText="1"/>
    </xf>
    <xf numFmtId="186" fontId="43" fillId="0" borderId="97" xfId="1166" applyNumberFormat="1" applyFont="1" applyFill="1" applyBorder="1" applyAlignment="1">
      <alignment horizontal="center" vertical="center" wrapText="1"/>
    </xf>
    <xf numFmtId="0" fontId="0" fillId="0" borderId="77" xfId="0" applyFill="1" applyBorder="1" applyAlignment="1">
      <alignment vertical="top"/>
    </xf>
    <xf numFmtId="2" fontId="40" fillId="0" borderId="0" xfId="0" applyNumberFormat="1" applyFont="1" applyFill="1" applyBorder="1" applyAlignment="1">
      <alignment horizontal="center" vertical="center" wrapText="1"/>
    </xf>
    <xf numFmtId="185" fontId="40"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80" fontId="40" fillId="0" borderId="0" xfId="0" applyNumberFormat="1" applyFont="1" applyFill="1" applyBorder="1" applyAlignment="1">
      <alignment horizontal="center" vertical="center" wrapText="1"/>
    </xf>
    <xf numFmtId="183" fontId="40" fillId="0" borderId="0" xfId="0" applyNumberFormat="1" applyFont="1" applyFill="1" applyBorder="1" applyAlignment="1">
      <alignment horizontal="center" vertical="center" wrapText="1"/>
    </xf>
    <xf numFmtId="1" fontId="0" fillId="0" borderId="0" xfId="0" applyNumberFormat="1"/>
    <xf numFmtId="0" fontId="22" fillId="0" borderId="0" xfId="0" applyFont="1" applyFill="1" applyBorder="1" applyAlignment="1">
      <alignment horizontal="center" wrapText="1"/>
    </xf>
    <xf numFmtId="15" fontId="22" fillId="0" borderId="0" xfId="37" applyNumberFormat="1" applyFont="1" applyFill="1" applyBorder="1" applyAlignment="1">
      <alignment horizontal="center" wrapText="1"/>
    </xf>
    <xf numFmtId="0" fontId="39" fillId="0" borderId="0" xfId="0" applyFont="1" applyFill="1" applyBorder="1" applyAlignment="1">
      <alignment horizontal="center" vertical="center" wrapText="1"/>
    </xf>
    <xf numFmtId="1" fontId="3" fillId="0" borderId="0" xfId="1174" applyNumberFormat="1" applyFont="1" applyFill="1" applyBorder="1" applyAlignment="1">
      <alignment horizontal="center"/>
    </xf>
    <xf numFmtId="0" fontId="60" fillId="0" borderId="0" xfId="0" applyFont="1" applyBorder="1" applyAlignment="1">
      <alignment horizontal="center"/>
    </xf>
    <xf numFmtId="0" fontId="20" fillId="55" borderId="97" xfId="0" applyFont="1" applyFill="1" applyBorder="1" applyAlignment="1">
      <alignment horizontal="center" wrapText="1"/>
    </xf>
    <xf numFmtId="0" fontId="20" fillId="46" borderId="97" xfId="0" applyFont="1" applyFill="1" applyBorder="1" applyAlignment="1">
      <alignment horizontal="center" wrapText="1"/>
    </xf>
    <xf numFmtId="0" fontId="20" fillId="56" borderId="97" xfId="0" applyFont="1" applyFill="1" applyBorder="1" applyAlignment="1">
      <alignment horizontal="center" wrapText="1"/>
    </xf>
    <xf numFmtId="170" fontId="20" fillId="55" borderId="96" xfId="1166" applyNumberFormat="1" applyFont="1" applyFill="1" applyBorder="1"/>
    <xf numFmtId="170" fontId="20" fillId="46" borderId="96" xfId="1166" applyNumberFormat="1" applyFont="1" applyFill="1" applyBorder="1"/>
    <xf numFmtId="170" fontId="2" fillId="56" borderId="96" xfId="1166" applyNumberFormat="1" applyFont="1" applyFill="1" applyBorder="1"/>
    <xf numFmtId="170" fontId="20" fillId="56" borderId="96" xfId="1166" applyNumberFormat="1" applyFont="1" applyFill="1" applyBorder="1"/>
    <xf numFmtId="170" fontId="20" fillId="55" borderId="97" xfId="1166" applyNumberFormat="1" applyFont="1" applyFill="1" applyBorder="1"/>
    <xf numFmtId="170" fontId="20" fillId="46" borderId="97" xfId="1166" applyNumberFormat="1" applyFont="1" applyFill="1" applyBorder="1"/>
    <xf numFmtId="170" fontId="2" fillId="56" borderId="97" xfId="1166" applyNumberFormat="1" applyFont="1" applyFill="1" applyBorder="1"/>
    <xf numFmtId="170" fontId="44" fillId="56" borderId="95" xfId="1166" applyNumberFormat="1" applyFont="1" applyFill="1" applyBorder="1"/>
    <xf numFmtId="0" fontId="47" fillId="47" borderId="97" xfId="0" applyFont="1" applyFill="1" applyBorder="1" applyAlignment="1">
      <alignment horizontal="left"/>
    </xf>
    <xf numFmtId="0" fontId="48" fillId="47" borderId="97" xfId="0" applyFont="1" applyFill="1" applyBorder="1" applyAlignment="1">
      <alignment horizontal="center"/>
    </xf>
    <xf numFmtId="179" fontId="50" fillId="46" borderId="97" xfId="0" applyNumberFormat="1" applyFont="1" applyFill="1" applyBorder="1" applyAlignment="1">
      <alignment vertical="center" wrapText="1"/>
    </xf>
    <xf numFmtId="0" fontId="0" fillId="0" borderId="97" xfId="0" applyBorder="1"/>
    <xf numFmtId="179" fontId="50" fillId="57" borderId="97" xfId="0" applyNumberFormat="1" applyFont="1" applyFill="1" applyBorder="1" applyAlignment="1">
      <alignment vertical="center" wrapText="1"/>
    </xf>
    <xf numFmtId="0" fontId="48" fillId="57" borderId="97" xfId="0" applyFont="1" applyFill="1" applyBorder="1" applyAlignment="1">
      <alignment horizontal="center" vertical="center" wrapText="1"/>
    </xf>
    <xf numFmtId="179" fontId="53" fillId="57" borderId="97" xfId="1167" applyNumberFormat="1" applyFont="1" applyFill="1" applyBorder="1" applyAlignment="1">
      <alignment vertical="center" wrapText="1"/>
    </xf>
    <xf numFmtId="0" fontId="2" fillId="57" borderId="97" xfId="0" applyFont="1" applyFill="1" applyBorder="1"/>
    <xf numFmtId="0" fontId="48" fillId="47" borderId="77"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xf>
    <xf numFmtId="0" fontId="48" fillId="47" borderId="77" xfId="0" applyFont="1" applyFill="1" applyBorder="1" applyAlignment="1">
      <alignment horizontal="left"/>
    </xf>
    <xf numFmtId="43" fontId="50" fillId="0" borderId="77" xfId="0" applyNumberFormat="1" applyFont="1" applyFill="1" applyBorder="1" applyAlignment="1">
      <alignment horizontal="left" vertical="center" wrapText="1"/>
    </xf>
    <xf numFmtId="173" fontId="52" fillId="0" borderId="77" xfId="1166" applyNumberFormat="1" applyFont="1" applyBorder="1" applyAlignment="1">
      <alignment horizontal="left" vertical="center" wrapText="1"/>
    </xf>
    <xf numFmtId="10" fontId="50" fillId="0" borderId="77" xfId="0" applyNumberFormat="1" applyFont="1" applyFill="1" applyBorder="1" applyAlignment="1">
      <alignment horizontal="left" vertical="center" wrapText="1"/>
    </xf>
    <xf numFmtId="174" fontId="50" fillId="0" borderId="77" xfId="1166" applyNumberFormat="1" applyFont="1" applyFill="1" applyBorder="1" applyAlignment="1">
      <alignment horizontal="left" vertical="center" wrapText="1"/>
    </xf>
    <xf numFmtId="175" fontId="52" fillId="0" borderId="77" xfId="1166" applyNumberFormat="1" applyFont="1" applyBorder="1" applyAlignment="1">
      <alignment horizontal="left" vertical="center" wrapText="1"/>
    </xf>
    <xf numFmtId="172" fontId="52" fillId="0" borderId="77" xfId="1168" applyNumberFormat="1" applyFont="1" applyBorder="1" applyAlignment="1">
      <alignment horizontal="left" vertical="center" wrapText="1"/>
    </xf>
    <xf numFmtId="175" fontId="53" fillId="50" borderId="77" xfId="1166" applyNumberFormat="1" applyFont="1" applyFill="1" applyBorder="1" applyAlignment="1">
      <alignment horizontal="left" vertical="center" wrapText="1"/>
    </xf>
    <xf numFmtId="175" fontId="52" fillId="50" borderId="77" xfId="1166" applyNumberFormat="1" applyFont="1" applyFill="1" applyBorder="1" applyAlignment="1">
      <alignment horizontal="left" vertical="center" wrapText="1"/>
    </xf>
    <xf numFmtId="175" fontId="52" fillId="0" borderId="77" xfId="1166" applyNumberFormat="1" applyFont="1" applyFill="1" applyBorder="1" applyAlignment="1">
      <alignment horizontal="left" vertical="center" wrapText="1"/>
    </xf>
    <xf numFmtId="172" fontId="53" fillId="50" borderId="77" xfId="1168" applyNumberFormat="1" applyFont="1" applyFill="1" applyBorder="1" applyAlignment="1">
      <alignment horizontal="left" vertical="center" wrapText="1"/>
    </xf>
    <xf numFmtId="43" fontId="50" fillId="50" borderId="77" xfId="1166" applyFont="1" applyFill="1" applyBorder="1" applyAlignment="1">
      <alignment horizontal="left" vertical="center" wrapText="1"/>
    </xf>
    <xf numFmtId="173" fontId="52" fillId="50" borderId="77" xfId="1166" applyNumberFormat="1" applyFont="1" applyFill="1" applyBorder="1" applyAlignment="1">
      <alignment horizontal="left" vertical="center" wrapText="1"/>
    </xf>
    <xf numFmtId="10" fontId="50" fillId="50" borderId="77" xfId="0" applyNumberFormat="1" applyFont="1" applyFill="1" applyBorder="1" applyAlignment="1">
      <alignment horizontal="left" vertical="center" wrapText="1"/>
    </xf>
    <xf numFmtId="176" fontId="52" fillId="50" borderId="77" xfId="1166" applyNumberFormat="1" applyFont="1" applyFill="1" applyBorder="1" applyAlignment="1">
      <alignment horizontal="left" vertical="center" wrapText="1"/>
    </xf>
    <xf numFmtId="2" fontId="43" fillId="0" borderId="97" xfId="0" applyNumberFormat="1" applyFont="1" applyFill="1" applyBorder="1" applyAlignment="1">
      <alignment horizontal="center" vertical="top" wrapText="1"/>
    </xf>
    <xf numFmtId="1" fontId="43" fillId="0" borderId="97" xfId="0" applyNumberFormat="1" applyFont="1" applyFill="1" applyBorder="1" applyAlignment="1">
      <alignment horizontal="center" vertical="center" wrapText="1"/>
    </xf>
    <xf numFmtId="0" fontId="60" fillId="0" borderId="0" xfId="0" applyFont="1" applyBorder="1"/>
    <xf numFmtId="1" fontId="60" fillId="0" borderId="0" xfId="0" applyNumberFormat="1" applyFont="1" applyBorder="1" applyAlignment="1">
      <alignment horizontal="center" vertical="center"/>
    </xf>
    <xf numFmtId="0" fontId="38" fillId="0" borderId="0" xfId="0" applyFont="1" applyFill="1" applyBorder="1" applyAlignment="1">
      <alignment horizontal="center" vertical="top" wrapText="1"/>
    </xf>
    <xf numFmtId="0" fontId="0" fillId="0" borderId="0" xfId="0" quotePrefix="1" applyFill="1"/>
    <xf numFmtId="0" fontId="38" fillId="54" borderId="54" xfId="0" applyFont="1" applyFill="1" applyBorder="1" applyAlignment="1">
      <alignment horizontal="center" vertical="center" wrapText="1"/>
    </xf>
    <xf numFmtId="180" fontId="40" fillId="0" borderId="85" xfId="0" applyNumberFormat="1" applyFont="1" applyFill="1" applyBorder="1" applyAlignment="1">
      <alignment horizontal="center" vertical="center" wrapText="1"/>
    </xf>
    <xf numFmtId="2" fontId="40" fillId="0" borderId="76" xfId="0" applyNumberFormat="1" applyFont="1" applyFill="1" applyBorder="1" applyAlignment="1">
      <alignment horizontal="center" vertical="center" wrapText="1"/>
    </xf>
    <xf numFmtId="2" fontId="40" fillId="0" borderId="77" xfId="0" applyNumberFormat="1" applyFont="1" applyFill="1" applyBorder="1" applyAlignment="1">
      <alignment horizontal="center" vertical="center" wrapText="1"/>
    </xf>
    <xf numFmtId="185" fontId="40" fillId="0" borderId="77" xfId="0" applyNumberFormat="1" applyFont="1" applyFill="1" applyBorder="1" applyAlignment="1">
      <alignment horizontal="center" vertical="center" wrapText="1"/>
    </xf>
    <xf numFmtId="3" fontId="40" fillId="0" borderId="77" xfId="0" applyNumberFormat="1" applyFont="1" applyFill="1" applyBorder="1" applyAlignment="1">
      <alignment horizontal="center" vertical="center" wrapText="1"/>
    </xf>
    <xf numFmtId="183" fontId="40" fillId="0" borderId="77" xfId="0" applyNumberFormat="1" applyFont="1" applyFill="1" applyBorder="1" applyAlignment="1">
      <alignment horizontal="center" vertical="center" wrapText="1"/>
    </xf>
    <xf numFmtId="0" fontId="2" fillId="0" borderId="0" xfId="0" applyFont="1" applyBorder="1" applyAlignment="1"/>
    <xf numFmtId="0" fontId="43" fillId="0" borderId="0" xfId="0" applyFont="1" applyFill="1" applyBorder="1" applyAlignment="1">
      <alignment horizontal="center" vertical="top" wrapText="1"/>
    </xf>
    <xf numFmtId="2" fontId="43" fillId="0" borderId="0" xfId="0" applyNumberFormat="1" applyFont="1" applyFill="1" applyBorder="1" applyAlignment="1">
      <alignment horizontal="center" vertical="top" wrapText="1"/>
    </xf>
    <xf numFmtId="172" fontId="43" fillId="0" borderId="0" xfId="0" applyNumberFormat="1" applyFont="1" applyFill="1" applyBorder="1" applyAlignment="1">
      <alignment horizontal="center" vertical="center" wrapText="1"/>
    </xf>
    <xf numFmtId="1" fontId="43" fillId="0" borderId="0" xfId="0" applyNumberFormat="1" applyFont="1" applyFill="1" applyBorder="1" applyAlignment="1">
      <alignment horizontal="center" vertical="center" wrapText="1"/>
    </xf>
    <xf numFmtId="186" fontId="43" fillId="0" borderId="0" xfId="1166" applyNumberFormat="1" applyFont="1" applyFill="1" applyBorder="1" applyAlignment="1">
      <alignment horizontal="center" vertical="center" wrapText="1"/>
    </xf>
    <xf numFmtId="2" fontId="40" fillId="0" borderId="75" xfId="0" applyNumberFormat="1" applyFont="1" applyFill="1" applyBorder="1" applyAlignment="1">
      <alignment horizontal="center" vertical="center" wrapText="1"/>
    </xf>
    <xf numFmtId="2" fontId="40" fillId="0" borderId="85" xfId="0" applyNumberFormat="1" applyFont="1" applyFill="1" applyBorder="1" applyAlignment="1">
      <alignment horizontal="center" vertical="center" wrapText="1"/>
    </xf>
    <xf numFmtId="185" fontId="40" fillId="0" borderId="85" xfId="0" applyNumberFormat="1" applyFont="1" applyFill="1" applyBorder="1" applyAlignment="1">
      <alignment horizontal="center" vertical="center" wrapText="1"/>
    </xf>
    <xf numFmtId="3" fontId="40" fillId="0" borderId="85" xfId="0" applyNumberFormat="1" applyFont="1" applyFill="1" applyBorder="1" applyAlignment="1">
      <alignment horizontal="center" vertical="center" wrapText="1"/>
    </xf>
    <xf numFmtId="0" fontId="0" fillId="0" borderId="97" xfId="0" applyBorder="1" applyAlignment="1">
      <alignment vertical="top"/>
    </xf>
    <xf numFmtId="183" fontId="43" fillId="0" borderId="97" xfId="0" applyNumberFormat="1" applyFont="1" applyFill="1" applyBorder="1" applyAlignment="1">
      <alignment horizontal="center" vertical="center"/>
    </xf>
    <xf numFmtId="0" fontId="38" fillId="54" borderId="96" xfId="0" applyFont="1" applyFill="1" applyBorder="1" applyAlignment="1">
      <alignment horizontal="center" vertical="center" wrapText="1"/>
    </xf>
    <xf numFmtId="0" fontId="38" fillId="54" borderId="96" xfId="0" applyFont="1" applyFill="1" applyBorder="1" applyAlignment="1">
      <alignment horizontal="center" vertical="center"/>
    </xf>
    <xf numFmtId="0" fontId="43" fillId="0" borderId="77" xfId="0" applyFont="1" applyBorder="1" applyAlignment="1">
      <alignment horizontal="center" vertical="top" wrapText="1"/>
    </xf>
    <xf numFmtId="0" fontId="38" fillId="54" borderId="51" xfId="0" applyFont="1" applyFill="1" applyBorder="1" applyAlignment="1">
      <alignment horizontal="center" vertical="center" wrapText="1"/>
    </xf>
    <xf numFmtId="0" fontId="38" fillId="54" borderId="12" xfId="0" applyFont="1" applyFill="1" applyBorder="1" applyAlignment="1">
      <alignment horizontal="center" vertical="center" wrapText="1"/>
    </xf>
    <xf numFmtId="183" fontId="40" fillId="0" borderId="26" xfId="0" applyNumberFormat="1" applyFont="1" applyFill="1" applyBorder="1" applyAlignment="1">
      <alignment horizontal="center" vertical="center" wrapText="1"/>
    </xf>
    <xf numFmtId="183" fontId="40" fillId="0" borderId="85" xfId="0" applyNumberFormat="1" applyFont="1" applyFill="1" applyBorder="1" applyAlignment="1">
      <alignment horizontal="center" vertical="center" wrapText="1"/>
    </xf>
    <xf numFmtId="0" fontId="38" fillId="54" borderId="54" xfId="0" applyFont="1" applyFill="1" applyBorder="1" applyAlignment="1">
      <alignment horizontal="center" vertical="top" wrapText="1"/>
    </xf>
    <xf numFmtId="183" fontId="40" fillId="0" borderId="27" xfId="0" applyNumberFormat="1" applyFont="1" applyFill="1" applyBorder="1" applyAlignment="1">
      <alignment horizontal="center" vertical="center" wrapText="1"/>
    </xf>
    <xf numFmtId="180" fontId="43" fillId="0" borderId="97" xfId="0" applyNumberFormat="1" applyFont="1" applyFill="1" applyBorder="1" applyAlignment="1">
      <alignment horizontal="center" vertical="center"/>
    </xf>
    <xf numFmtId="180" fontId="43" fillId="0" borderId="97" xfId="1166" applyNumberFormat="1" applyFont="1" applyFill="1" applyBorder="1" applyAlignment="1">
      <alignment horizontal="center" vertical="center"/>
    </xf>
    <xf numFmtId="0" fontId="43" fillId="0" borderId="62" xfId="0" applyFont="1" applyBorder="1" applyAlignment="1">
      <alignment horizontal="center" wrapText="1"/>
    </xf>
    <xf numFmtId="0" fontId="43" fillId="0" borderId="103" xfId="0" applyFont="1" applyBorder="1" applyAlignment="1">
      <alignment horizontal="center" wrapText="1"/>
    </xf>
    <xf numFmtId="0" fontId="43" fillId="0" borderId="62" xfId="0" applyFont="1" applyBorder="1" applyAlignment="1">
      <alignment horizontal="center" vertical="top" wrapText="1"/>
    </xf>
    <xf numFmtId="0" fontId="43" fillId="0" borderId="73" xfId="0" applyFont="1" applyFill="1" applyBorder="1" applyAlignment="1">
      <alignment horizontal="center" wrapText="1"/>
    </xf>
    <xf numFmtId="0" fontId="43" fillId="0" borderId="104" xfId="0" applyFont="1" applyFill="1" applyBorder="1" applyAlignment="1">
      <alignment horizontal="center" wrapText="1"/>
    </xf>
    <xf numFmtId="0" fontId="43" fillId="0" borderId="73" xfId="0" applyFont="1" applyFill="1" applyBorder="1" applyAlignment="1">
      <alignment horizontal="center" vertical="top" wrapText="1"/>
    </xf>
    <xf numFmtId="0" fontId="43" fillId="0" borderId="73" xfId="0" applyFont="1" applyBorder="1" applyAlignment="1">
      <alignment horizontal="center" wrapText="1"/>
    </xf>
    <xf numFmtId="0" fontId="43" fillId="0" borderId="104" xfId="0" applyFont="1" applyBorder="1" applyAlignment="1">
      <alignment horizontal="center" wrapText="1"/>
    </xf>
    <xf numFmtId="0" fontId="43" fillId="0" borderId="73" xfId="0" applyFont="1" applyBorder="1" applyAlignment="1">
      <alignment horizontal="center" vertical="top" wrapText="1"/>
    </xf>
    <xf numFmtId="0" fontId="43" fillId="0" borderId="73"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74" xfId="0" applyFont="1" applyBorder="1" applyAlignment="1">
      <alignment horizontal="center" wrapText="1"/>
    </xf>
    <xf numFmtId="0" fontId="43" fillId="0" borderId="105" xfId="0" applyFont="1" applyBorder="1" applyAlignment="1">
      <alignment horizontal="center" wrapText="1"/>
    </xf>
    <xf numFmtId="0" fontId="43" fillId="0" borderId="74" xfId="0" applyFont="1" applyBorder="1" applyAlignment="1">
      <alignment horizontal="center" vertical="top" wrapText="1"/>
    </xf>
    <xf numFmtId="164" fontId="20" fillId="54" borderId="0" xfId="38" applyNumberFormat="1" applyFont="1" applyFill="1" applyBorder="1" applyAlignment="1" applyProtection="1">
      <alignment horizontal="center" vertical="center" wrapText="1"/>
      <protection hidden="1"/>
    </xf>
    <xf numFmtId="164" fontId="20" fillId="0" borderId="0" xfId="38" quotePrefix="1" applyNumberFormat="1" applyFont="1" applyFill="1" applyBorder="1" applyAlignment="1" applyProtection="1">
      <alignment horizontal="center" vertical="center" wrapText="1"/>
      <protection hidden="1"/>
    </xf>
    <xf numFmtId="0" fontId="20" fillId="47" borderId="97" xfId="0" applyFont="1" applyFill="1" applyBorder="1" applyAlignment="1">
      <alignment horizontal="center" vertical="center" wrapText="1"/>
    </xf>
    <xf numFmtId="0" fontId="65" fillId="47" borderId="97" xfId="0" applyFont="1" applyFill="1" applyBorder="1" applyAlignment="1">
      <alignment vertical="center"/>
    </xf>
    <xf numFmtId="0" fontId="66" fillId="47" borderId="97" xfId="0" applyFont="1" applyFill="1" applyBorder="1" applyAlignment="1">
      <alignment vertical="center" wrapText="1"/>
    </xf>
    <xf numFmtId="0" fontId="20" fillId="47" borderId="97" xfId="0" applyFont="1" applyFill="1" applyBorder="1" applyAlignment="1">
      <alignment horizontal="center" vertical="center"/>
    </xf>
    <xf numFmtId="4" fontId="0" fillId="0" borderId="97" xfId="0" applyNumberFormat="1" applyBorder="1" applyAlignment="1">
      <alignment horizontal="center" vertical="center"/>
    </xf>
    <xf numFmtId="165" fontId="3" fillId="0" borderId="97" xfId="38" applyNumberFormat="1" applyFont="1" applyFill="1" applyBorder="1" applyAlignment="1" applyProtection="1">
      <alignment horizontal="center" vertical="center"/>
      <protection hidden="1"/>
    </xf>
    <xf numFmtId="0" fontId="3" fillId="0" borderId="97" xfId="38" applyFont="1" applyFill="1" applyBorder="1" applyAlignment="1" applyProtection="1">
      <alignment vertical="center"/>
      <protection locked="0"/>
    </xf>
    <xf numFmtId="0" fontId="38" fillId="54" borderId="97" xfId="0" applyFont="1" applyFill="1" applyBorder="1" applyAlignment="1">
      <alignment horizontal="center" wrapText="1"/>
    </xf>
    <xf numFmtId="0" fontId="43" fillId="0" borderId="97" xfId="0" applyFont="1" applyBorder="1" applyAlignment="1">
      <alignment horizontal="center" wrapText="1"/>
    </xf>
    <xf numFmtId="0" fontId="23" fillId="54" borderId="52" xfId="38" applyFont="1" applyFill="1" applyBorder="1" applyAlignment="1" applyProtection="1">
      <alignment horizontal="center" vertical="center"/>
      <protection locked="0"/>
    </xf>
    <xf numFmtId="164" fontId="23" fillId="54" borderId="54" xfId="38" applyNumberFormat="1" applyFont="1" applyFill="1" applyBorder="1" applyAlignment="1" applyProtection="1">
      <alignment horizontal="center" vertical="center"/>
      <protection hidden="1"/>
    </xf>
    <xf numFmtId="0" fontId="23" fillId="54" borderId="106" xfId="38" applyFont="1" applyFill="1" applyBorder="1" applyAlignment="1" applyProtection="1">
      <alignment horizontal="center" vertical="center"/>
      <protection locked="0"/>
    </xf>
    <xf numFmtId="0" fontId="38" fillId="54" borderId="59" xfId="0" applyFont="1" applyFill="1" applyBorder="1" applyAlignment="1">
      <alignment horizontal="center" vertical="top" wrapText="1"/>
    </xf>
    <xf numFmtId="0" fontId="38" fillId="54" borderId="0" xfId="0" applyFont="1" applyFill="1" applyBorder="1" applyAlignment="1">
      <alignment horizontal="center" vertical="top" wrapText="1"/>
    </xf>
    <xf numFmtId="0" fontId="43" fillId="0" borderId="54" xfId="0" applyFont="1" applyBorder="1" applyAlignment="1">
      <alignment horizontal="left" wrapText="1"/>
    </xf>
    <xf numFmtId="0" fontId="43" fillId="0" borderId="58" xfId="0" applyFont="1" applyBorder="1" applyAlignment="1">
      <alignment horizontal="left" wrapText="1"/>
    </xf>
    <xf numFmtId="0" fontId="43" fillId="0" borderId="13" xfId="0" applyFont="1" applyBorder="1" applyAlignment="1">
      <alignment horizontal="left" wrapText="1"/>
    </xf>
    <xf numFmtId="2" fontId="3" fillId="0" borderId="0" xfId="38" applyNumberFormat="1" applyFont="1" applyFill="1" applyBorder="1" applyAlignment="1" applyProtection="1">
      <alignment horizontal="center"/>
      <protection hidden="1"/>
    </xf>
    <xf numFmtId="0" fontId="20" fillId="54" borderId="101" xfId="38" applyFont="1" applyFill="1" applyBorder="1" applyAlignment="1" applyProtection="1">
      <alignment horizontal="center" vertical="center"/>
      <protection hidden="1"/>
    </xf>
    <xf numFmtId="0" fontId="3" fillId="0" borderId="102" xfId="38" applyFont="1" applyBorder="1" applyProtection="1">
      <protection locked="0"/>
    </xf>
    <xf numFmtId="0" fontId="20" fillId="54" borderId="55" xfId="38" applyFont="1" applyFill="1" applyBorder="1" applyAlignment="1" applyProtection="1">
      <alignment horizontal="center" vertical="center" wrapText="1"/>
      <protection hidden="1"/>
    </xf>
    <xf numFmtId="184" fontId="3" fillId="0" borderId="52" xfId="1166" applyNumberFormat="1" applyFont="1" applyBorder="1" applyAlignment="1" applyProtection="1">
      <alignment horizontal="center"/>
      <protection locked="0"/>
    </xf>
    <xf numFmtId="184" fontId="3" fillId="0" borderId="91" xfId="1166" applyNumberFormat="1" applyFont="1" applyFill="1" applyBorder="1" applyAlignment="1" applyProtection="1">
      <alignment horizontal="center"/>
      <protection hidden="1"/>
    </xf>
    <xf numFmtId="184" fontId="3" fillId="0" borderId="51" xfId="1166" applyNumberFormat="1" applyFont="1" applyFill="1" applyBorder="1" applyAlignment="1" applyProtection="1">
      <alignment horizontal="center"/>
      <protection hidden="1"/>
    </xf>
    <xf numFmtId="184" fontId="3" fillId="0" borderId="52" xfId="1166" applyNumberFormat="1" applyFont="1" applyFill="1" applyBorder="1" applyAlignment="1" applyProtection="1">
      <alignment horizontal="center"/>
      <protection hidden="1"/>
    </xf>
    <xf numFmtId="184" fontId="3" fillId="0" borderId="107" xfId="1166" applyNumberFormat="1" applyFont="1" applyBorder="1" applyAlignment="1" applyProtection="1">
      <alignment horizontal="center"/>
      <protection locked="0"/>
    </xf>
    <xf numFmtId="184" fontId="3" fillId="0" borderId="95" xfId="1166" applyNumberFormat="1" applyFont="1" applyFill="1" applyBorder="1" applyAlignment="1" applyProtection="1">
      <alignment horizontal="center"/>
      <protection hidden="1"/>
    </xf>
    <xf numFmtId="184" fontId="3" fillId="0" borderId="59" xfId="1166" applyNumberFormat="1" applyFont="1" applyFill="1" applyBorder="1" applyAlignment="1" applyProtection="1">
      <alignment horizontal="center"/>
      <protection hidden="1"/>
    </xf>
    <xf numFmtId="184" fontId="3" fillId="0" borderId="107" xfId="1166" applyNumberFormat="1" applyFont="1" applyFill="1" applyBorder="1" applyAlignment="1" applyProtection="1">
      <alignment horizontal="center"/>
      <protection hidden="1"/>
    </xf>
    <xf numFmtId="184" fontId="3" fillId="0" borderId="57" xfId="1166" applyNumberFormat="1" applyFont="1" applyBorder="1" applyAlignment="1" applyProtection="1">
      <alignment horizontal="center"/>
      <protection locked="0"/>
    </xf>
    <xf numFmtId="184" fontId="3" fillId="0" borderId="94" xfId="1166" applyNumberFormat="1" applyFont="1" applyFill="1" applyBorder="1" applyAlignment="1" applyProtection="1">
      <alignment horizontal="center"/>
      <protection hidden="1"/>
    </xf>
    <xf numFmtId="184" fontId="3" fillId="0" borderId="11" xfId="1166" applyNumberFormat="1" applyFont="1" applyFill="1" applyBorder="1" applyAlignment="1" applyProtection="1">
      <alignment horizontal="center"/>
      <protection hidden="1"/>
    </xf>
    <xf numFmtId="184" fontId="3" fillId="0" borderId="57" xfId="1166" applyNumberFormat="1" applyFont="1" applyFill="1" applyBorder="1" applyAlignment="1" applyProtection="1">
      <alignment horizontal="center"/>
      <protection hidden="1"/>
    </xf>
    <xf numFmtId="164" fontId="20" fillId="54" borderId="107" xfId="38" applyNumberFormat="1" applyFont="1" applyFill="1" applyBorder="1" applyAlignment="1" applyProtection="1">
      <alignment horizontal="center" vertical="center" wrapText="1"/>
      <protection hidden="1"/>
    </xf>
    <xf numFmtId="184" fontId="0" fillId="0" borderId="54" xfId="1166" applyNumberFormat="1" applyFont="1" applyBorder="1" applyAlignment="1">
      <alignment horizontal="center"/>
    </xf>
    <xf numFmtId="184" fontId="0" fillId="0" borderId="58" xfId="1166" applyNumberFormat="1" applyFont="1" applyBorder="1" applyAlignment="1">
      <alignment horizontal="center"/>
    </xf>
    <xf numFmtId="184" fontId="0" fillId="0" borderId="13" xfId="1166" applyNumberFormat="1" applyFont="1" applyBorder="1" applyAlignment="1">
      <alignment horizontal="center"/>
    </xf>
    <xf numFmtId="2" fontId="3" fillId="0" borderId="87" xfId="1166" applyNumberFormat="1" applyFont="1" applyFill="1" applyBorder="1" applyAlignment="1" applyProtection="1">
      <alignment horizontal="center"/>
      <protection hidden="1"/>
    </xf>
    <xf numFmtId="165" fontId="3" fillId="0" borderId="0" xfId="38" applyNumberFormat="1" applyFont="1" applyBorder="1" applyAlignment="1" applyProtection="1">
      <alignment horizontal="center"/>
      <protection locked="0"/>
    </xf>
    <xf numFmtId="164" fontId="3" fillId="0" borderId="0" xfId="38" applyNumberFormat="1" applyFont="1" applyFill="1" applyBorder="1" applyAlignment="1" applyProtection="1">
      <alignment horizontal="center"/>
      <protection hidden="1"/>
    </xf>
    <xf numFmtId="165" fontId="3" fillId="0" borderId="91" xfId="38" applyNumberFormat="1" applyFont="1" applyBorder="1" applyAlignment="1" applyProtection="1">
      <alignment horizontal="center"/>
      <protection locked="0"/>
    </xf>
    <xf numFmtId="2" fontId="3" fillId="0" borderId="91" xfId="38" applyNumberFormat="1" applyFont="1" applyFill="1" applyBorder="1" applyAlignment="1" applyProtection="1">
      <alignment horizontal="center"/>
      <protection locked="0"/>
    </xf>
    <xf numFmtId="165" fontId="3" fillId="0" borderId="98" xfId="38" applyNumberFormat="1" applyFont="1" applyBorder="1" applyAlignment="1" applyProtection="1">
      <alignment horizontal="center"/>
      <protection locked="0"/>
    </xf>
    <xf numFmtId="165" fontId="3" fillId="0" borderId="95" xfId="38" applyNumberFormat="1" applyFont="1" applyBorder="1" applyAlignment="1" applyProtection="1">
      <alignment horizontal="center"/>
      <protection locked="0"/>
    </xf>
    <xf numFmtId="2" fontId="3" fillId="0" borderId="95" xfId="38" applyNumberFormat="1" applyFont="1" applyFill="1" applyBorder="1" applyAlignment="1" applyProtection="1">
      <alignment horizontal="center"/>
      <protection locked="0"/>
    </xf>
    <xf numFmtId="165" fontId="3" fillId="0" borderId="94" xfId="38" applyNumberFormat="1" applyFont="1" applyBorder="1" applyAlignment="1" applyProtection="1">
      <alignment horizontal="center"/>
      <protection locked="0"/>
    </xf>
    <xf numFmtId="2" fontId="3" fillId="0" borderId="94" xfId="38" applyNumberFormat="1" applyFont="1" applyFill="1" applyBorder="1" applyAlignment="1" applyProtection="1">
      <alignment horizontal="center"/>
      <protection locked="0"/>
    </xf>
    <xf numFmtId="0" fontId="2" fillId="0" borderId="0" xfId="0" applyFont="1" applyFill="1" applyBorder="1" applyAlignment="1">
      <alignment wrapText="1"/>
    </xf>
    <xf numFmtId="1" fontId="0" fillId="0" borderId="0" xfId="0" applyNumberFormat="1" applyFill="1" applyBorder="1"/>
    <xf numFmtId="1" fontId="3" fillId="0" borderId="97" xfId="1174" applyNumberFormat="1" applyFont="1" applyFill="1" applyBorder="1" applyAlignment="1">
      <alignment horizontal="center"/>
    </xf>
    <xf numFmtId="0" fontId="60" fillId="0" borderId="97" xfId="0" applyFont="1" applyFill="1" applyBorder="1" applyAlignment="1">
      <alignment horizontal="center" vertical="center"/>
    </xf>
    <xf numFmtId="186" fontId="60" fillId="0" borderId="97" xfId="1166" applyNumberFormat="1" applyFont="1" applyFill="1" applyBorder="1" applyAlignment="1">
      <alignment horizontal="center" vertical="center"/>
    </xf>
    <xf numFmtId="186" fontId="0" fillId="0" borderId="97" xfId="1166" applyNumberFormat="1" applyFont="1" applyFill="1" applyBorder="1" applyAlignment="1">
      <alignment horizontal="center"/>
    </xf>
    <xf numFmtId="186" fontId="0" fillId="0" borderId="97" xfId="1166" applyNumberFormat="1" applyFont="1" applyFill="1" applyBorder="1" applyAlignment="1">
      <alignment horizontal="center" vertical="center"/>
    </xf>
    <xf numFmtId="0" fontId="0" fillId="0" borderId="97" xfId="0" applyFill="1" applyBorder="1" applyAlignment="1">
      <alignment horizontal="center"/>
    </xf>
    <xf numFmtId="1" fontId="60" fillId="0" borderId="97" xfId="0" applyNumberFormat="1" applyFont="1" applyFill="1" applyBorder="1" applyAlignment="1">
      <alignment horizontal="center" vertical="center"/>
    </xf>
    <xf numFmtId="0" fontId="60" fillId="0" borderId="97" xfId="0" applyFont="1" applyFill="1" applyBorder="1" applyAlignment="1">
      <alignment horizontal="center"/>
    </xf>
    <xf numFmtId="0" fontId="60" fillId="0" borderId="93" xfId="0" applyFont="1" applyFill="1" applyBorder="1" applyAlignment="1"/>
    <xf numFmtId="0" fontId="60" fillId="0" borderId="84" xfId="0" applyFont="1" applyFill="1" applyBorder="1" applyAlignment="1"/>
    <xf numFmtId="0" fontId="60" fillId="0" borderId="82" xfId="0" applyFont="1" applyFill="1" applyBorder="1" applyAlignment="1">
      <alignment horizontal="center"/>
    </xf>
    <xf numFmtId="1" fontId="0" fillId="0" borderId="97" xfId="0" applyNumberFormat="1" applyFill="1" applyBorder="1" applyAlignment="1">
      <alignment horizontal="center"/>
    </xf>
    <xf numFmtId="0" fontId="0" fillId="47" borderId="97" xfId="0" applyFill="1" applyBorder="1" applyAlignment="1">
      <alignment horizontal="left" vertical="top"/>
    </xf>
    <xf numFmtId="2" fontId="43" fillId="0" borderId="97" xfId="0" applyNumberFormat="1" applyFont="1" applyBorder="1" applyAlignment="1">
      <alignment horizontal="center" wrapText="1"/>
    </xf>
    <xf numFmtId="2" fontId="43" fillId="0" borderId="100" xfId="0" applyNumberFormat="1" applyFont="1" applyBorder="1" applyAlignment="1">
      <alignment horizontal="center" wrapText="1"/>
    </xf>
    <xf numFmtId="2" fontId="43" fillId="0" borderId="54" xfId="0" applyNumberFormat="1" applyFont="1" applyBorder="1" applyAlignment="1">
      <alignment horizontal="center" wrapText="1"/>
    </xf>
    <xf numFmtId="2" fontId="43" fillId="0" borderId="51" xfId="0" applyNumberFormat="1" applyFont="1" applyBorder="1" applyAlignment="1">
      <alignment horizontal="center" wrapText="1"/>
    </xf>
    <xf numFmtId="2" fontId="43" fillId="0" borderId="58" xfId="0" applyNumberFormat="1" applyFont="1" applyBorder="1" applyAlignment="1">
      <alignment horizontal="center" wrapText="1"/>
    </xf>
    <xf numFmtId="2" fontId="43" fillId="0" borderId="59" xfId="0" applyNumberFormat="1" applyFont="1" applyBorder="1" applyAlignment="1">
      <alignment horizontal="center" wrapText="1"/>
    </xf>
    <xf numFmtId="2" fontId="43" fillId="0" borderId="99" xfId="0" applyNumberFormat="1" applyFont="1" applyBorder="1" applyAlignment="1">
      <alignment horizontal="center" wrapText="1"/>
    </xf>
    <xf numFmtId="2" fontId="43" fillId="0" borderId="13" xfId="0" applyNumberFormat="1" applyFont="1" applyBorder="1" applyAlignment="1">
      <alignment horizontal="center" wrapText="1"/>
    </xf>
    <xf numFmtId="2" fontId="43" fillId="0" borderId="11" xfId="0" applyNumberFormat="1" applyFont="1" applyBorder="1" applyAlignment="1">
      <alignment horizontal="center" wrapText="1"/>
    </xf>
    <xf numFmtId="2" fontId="3" fillId="0" borderId="29" xfId="38" applyNumberFormat="1" applyFont="1" applyFill="1" applyBorder="1" applyAlignment="1" applyProtection="1">
      <alignment horizontal="center"/>
    </xf>
    <xf numFmtId="2" fontId="3" fillId="0" borderId="30" xfId="38" applyNumberFormat="1" applyFont="1" applyFill="1" applyBorder="1" applyAlignment="1" applyProtection="1">
      <alignment horizontal="center"/>
    </xf>
    <xf numFmtId="2" fontId="3" fillId="0" borderId="77" xfId="38" applyNumberFormat="1" applyFont="1" applyFill="1" applyBorder="1" applyAlignment="1" applyProtection="1">
      <alignment horizontal="center"/>
    </xf>
    <xf numFmtId="2" fontId="3" fillId="0" borderId="85" xfId="38" applyNumberFormat="1" applyFont="1" applyFill="1" applyBorder="1" applyAlignment="1" applyProtection="1">
      <alignment horizontal="center"/>
    </xf>
    <xf numFmtId="2" fontId="3" fillId="0" borderId="26" xfId="38" applyNumberFormat="1" applyFont="1" applyFill="1" applyBorder="1" applyAlignment="1" applyProtection="1">
      <alignment horizontal="center"/>
    </xf>
    <xf numFmtId="2" fontId="3" fillId="0" borderId="27" xfId="38" applyNumberFormat="1" applyFont="1" applyFill="1" applyBorder="1" applyAlignment="1" applyProtection="1">
      <alignment horizontal="center"/>
    </xf>
    <xf numFmtId="184" fontId="3" fillId="0" borderId="100" xfId="1166" applyNumberFormat="1" applyFont="1" applyFill="1" applyBorder="1" applyAlignment="1" applyProtection="1">
      <alignment horizontal="center"/>
      <protection hidden="1"/>
    </xf>
    <xf numFmtId="184" fontId="3" fillId="0" borderId="0" xfId="1166" applyNumberFormat="1" applyFont="1" applyFill="1" applyBorder="1" applyAlignment="1" applyProtection="1">
      <alignment horizontal="center"/>
      <protection hidden="1"/>
    </xf>
    <xf numFmtId="184" fontId="3" fillId="0" borderId="108" xfId="1166" applyNumberFormat="1" applyFont="1" applyFill="1" applyBorder="1" applyAlignment="1" applyProtection="1">
      <alignment horizontal="center"/>
      <protection hidden="1"/>
    </xf>
    <xf numFmtId="0" fontId="38" fillId="54" borderId="56" xfId="0" applyFont="1" applyFill="1" applyBorder="1" applyAlignment="1">
      <alignment horizontal="center" vertical="center" wrapText="1"/>
    </xf>
    <xf numFmtId="3" fontId="0" fillId="0" borderId="0" xfId="0" applyNumberFormat="1"/>
    <xf numFmtId="0" fontId="3" fillId="0" borderId="110" xfId="38" applyFont="1" applyFill="1" applyBorder="1" applyProtection="1">
      <protection locked="0"/>
    </xf>
    <xf numFmtId="164" fontId="3" fillId="0" borderId="62" xfId="38" applyNumberFormat="1" applyFont="1" applyFill="1" applyBorder="1" applyProtection="1">
      <protection hidden="1"/>
    </xf>
    <xf numFmtId="164" fontId="3" fillId="0" borderId="111" xfId="38" applyNumberFormat="1" applyFont="1" applyFill="1" applyBorder="1" applyProtection="1">
      <protection locked="0"/>
    </xf>
    <xf numFmtId="0" fontId="3" fillId="0" borderId="112" xfId="38" applyFont="1" applyFill="1" applyBorder="1" applyProtection="1">
      <protection locked="0"/>
    </xf>
    <xf numFmtId="164" fontId="3" fillId="0" borderId="73" xfId="38" applyNumberFormat="1" applyFont="1" applyFill="1" applyBorder="1" applyProtection="1">
      <protection hidden="1"/>
    </xf>
    <xf numFmtId="164" fontId="3" fillId="0" borderId="93" xfId="38" applyNumberFormat="1" applyFont="1" applyFill="1" applyBorder="1" applyProtection="1">
      <protection locked="0"/>
    </xf>
    <xf numFmtId="164" fontId="60" fillId="0" borderId="93" xfId="0" applyNumberFormat="1" applyFont="1" applyFill="1" applyBorder="1"/>
    <xf numFmtId="166" fontId="3" fillId="0" borderId="112" xfId="38" applyNumberFormat="1" applyFont="1" applyFill="1" applyBorder="1" applyProtection="1">
      <protection locked="0"/>
    </xf>
    <xf numFmtId="166" fontId="3" fillId="0" borderId="113" xfId="38" applyNumberFormat="1" applyFont="1" applyFill="1" applyBorder="1" applyProtection="1">
      <protection locked="0"/>
    </xf>
    <xf numFmtId="164" fontId="3" fillId="0" borderId="74" xfId="38" applyNumberFormat="1" applyFont="1" applyFill="1" applyBorder="1" applyProtection="1">
      <protection hidden="1"/>
    </xf>
    <xf numFmtId="164" fontId="3" fillId="0" borderId="114" xfId="38" applyNumberFormat="1" applyFont="1" applyFill="1" applyBorder="1" applyProtection="1">
      <protection locked="0"/>
    </xf>
    <xf numFmtId="164" fontId="60" fillId="0" borderId="114" xfId="0" applyNumberFormat="1" applyFont="1" applyFill="1" applyBorder="1"/>
    <xf numFmtId="1" fontId="0" fillId="0" borderId="0" xfId="0" applyNumberFormat="1" applyFill="1" applyBorder="1" applyAlignment="1">
      <alignment horizontal="center"/>
    </xf>
    <xf numFmtId="2" fontId="38" fillId="0" borderId="0" xfId="0" applyNumberFormat="1" applyFont="1" applyFill="1" applyBorder="1" applyAlignment="1">
      <alignment horizontal="center" vertical="center" wrapText="1"/>
    </xf>
    <xf numFmtId="0" fontId="0" fillId="0" borderId="97" xfId="0" quotePrefix="1" applyBorder="1" applyAlignment="1">
      <alignment horizontal="center"/>
    </xf>
    <xf numFmtId="2" fontId="0" fillId="0" borderId="97" xfId="0" applyNumberFormat="1" applyBorder="1" applyAlignment="1">
      <alignment horizontal="center"/>
    </xf>
    <xf numFmtId="0" fontId="2" fillId="58" borderId="97" xfId="0" applyFont="1" applyFill="1" applyBorder="1" applyAlignment="1">
      <alignment horizontal="center" vertical="center"/>
    </xf>
    <xf numFmtId="0" fontId="2" fillId="58" borderId="97" xfId="0" applyFont="1" applyFill="1" applyBorder="1" applyAlignment="1">
      <alignment vertical="center" wrapText="1"/>
    </xf>
    <xf numFmtId="0" fontId="2" fillId="58" borderId="97" xfId="0" applyFont="1" applyFill="1" applyBorder="1" applyAlignment="1">
      <alignment horizontal="center" vertical="center" wrapText="1"/>
    </xf>
    <xf numFmtId="183" fontId="0" fillId="0" borderId="0" xfId="0" applyNumberFormat="1" applyBorder="1"/>
    <xf numFmtId="180" fontId="0" fillId="0" borderId="0" xfId="0" quotePrefix="1" applyNumberFormat="1" applyBorder="1"/>
    <xf numFmtId="0" fontId="0" fillId="0" borderId="95" xfId="0" applyBorder="1" applyAlignment="1">
      <alignment horizontal="left" vertical="top"/>
    </xf>
    <xf numFmtId="0" fontId="38" fillId="54" borderId="97" xfId="0" applyFont="1" applyFill="1" applyBorder="1" applyAlignment="1">
      <alignment horizontal="center" vertical="center" wrapText="1"/>
    </xf>
    <xf numFmtId="183" fontId="43" fillId="0" borderId="97" xfId="0" applyNumberFormat="1" applyFont="1" applyFill="1" applyBorder="1" applyAlignment="1">
      <alignment horizontal="center" vertical="top" wrapText="1"/>
    </xf>
    <xf numFmtId="0" fontId="43" fillId="0" borderId="97" xfId="0" applyFont="1" applyBorder="1" applyAlignment="1">
      <alignment horizontal="center" vertical="top" wrapText="1"/>
    </xf>
    <xf numFmtId="180" fontId="43" fillId="0" borderId="97" xfId="0" applyNumberFormat="1" applyFont="1" applyFill="1" applyBorder="1" applyAlignment="1">
      <alignment horizontal="center" vertical="top" wrapText="1"/>
    </xf>
    <xf numFmtId="0" fontId="0" fillId="0" borderId="97" xfId="0" applyFont="1" applyFill="1" applyBorder="1" applyAlignment="1">
      <alignment horizontal="center" vertical="center" wrapText="1"/>
    </xf>
    <xf numFmtId="0" fontId="67" fillId="54" borderId="97" xfId="0" applyFont="1" applyFill="1" applyBorder="1" applyAlignment="1">
      <alignment horizontal="center" wrapText="1"/>
    </xf>
    <xf numFmtId="187" fontId="67" fillId="54" borderId="97" xfId="0" applyNumberFormat="1" applyFont="1" applyFill="1" applyBorder="1" applyAlignment="1">
      <alignment horizontal="center" wrapText="1"/>
    </xf>
    <xf numFmtId="0" fontId="2" fillId="54" borderId="97" xfId="0" applyFont="1" applyFill="1" applyBorder="1" applyAlignment="1">
      <alignment horizontal="center" wrapText="1"/>
    </xf>
    <xf numFmtId="0" fontId="38" fillId="54" borderId="97" xfId="0" applyFont="1" applyFill="1" applyBorder="1" applyAlignment="1">
      <alignment horizontal="center" vertical="center"/>
    </xf>
    <xf numFmtId="2" fontId="38" fillId="54" borderId="97" xfId="0" applyNumberFormat="1" applyFont="1" applyFill="1" applyBorder="1" applyAlignment="1">
      <alignment horizontal="center" vertical="center" wrapText="1"/>
    </xf>
    <xf numFmtId="165" fontId="3" fillId="0" borderId="97" xfId="38" applyNumberFormat="1" applyFont="1" applyFill="1" applyBorder="1" applyAlignment="1" applyProtection="1">
      <alignment horizontal="center"/>
      <protection locked="0"/>
    </xf>
    <xf numFmtId="165" fontId="3" fillId="0" borderId="97" xfId="38" applyNumberFormat="1" applyFont="1" applyFill="1" applyBorder="1" applyAlignment="1" applyProtection="1">
      <alignment horizontal="left"/>
      <protection locked="0"/>
    </xf>
    <xf numFmtId="3" fontId="22" fillId="0" borderId="97" xfId="38" applyNumberFormat="1" applyFont="1" applyFill="1" applyBorder="1" applyAlignment="1" applyProtection="1">
      <alignment horizontal="center"/>
    </xf>
    <xf numFmtId="3" fontId="0" fillId="0" borderId="97" xfId="0" applyNumberFormat="1" applyFill="1" applyBorder="1" applyAlignment="1">
      <alignment horizontal="center"/>
    </xf>
    <xf numFmtId="9" fontId="0" fillId="0" borderId="97" xfId="1168" applyFont="1" applyFill="1" applyBorder="1" applyAlignment="1">
      <alignment horizontal="center"/>
    </xf>
    <xf numFmtId="0" fontId="0" fillId="0" borderId="96" xfId="0" applyBorder="1" applyAlignment="1">
      <alignment horizontal="left" vertical="top"/>
    </xf>
    <xf numFmtId="0" fontId="0" fillId="0" borderId="29" xfId="0" applyBorder="1" applyAlignment="1">
      <alignment horizontal="left" vertical="top"/>
    </xf>
    <xf numFmtId="0" fontId="0" fillId="47" borderId="96" xfId="0" applyFill="1" applyBorder="1" applyAlignment="1">
      <alignment horizontal="left" vertical="top"/>
    </xf>
    <xf numFmtId="0" fontId="0" fillId="47" borderId="95" xfId="0" applyFill="1" applyBorder="1" applyAlignment="1">
      <alignment horizontal="left" vertical="top"/>
    </xf>
    <xf numFmtId="0" fontId="0" fillId="0" borderId="95" xfId="0" applyBorder="1" applyAlignment="1">
      <alignment horizontal="left" vertical="top"/>
    </xf>
    <xf numFmtId="0" fontId="0" fillId="47" borderId="96" xfId="0" applyFont="1" applyFill="1" applyBorder="1" applyAlignment="1">
      <alignment horizontal="left" vertical="top"/>
    </xf>
    <xf numFmtId="0" fontId="0" fillId="47" borderId="95" xfId="0" applyFont="1" applyFill="1" applyBorder="1" applyAlignment="1">
      <alignment horizontal="left" vertical="top"/>
    </xf>
    <xf numFmtId="0" fontId="0" fillId="47" borderId="29" xfId="0" applyFont="1" applyFill="1" applyBorder="1" applyAlignment="1">
      <alignment horizontal="left" vertical="top"/>
    </xf>
    <xf numFmtId="0" fontId="0" fillId="0" borderId="96" xfId="0" applyFont="1" applyFill="1" applyBorder="1" applyAlignment="1">
      <alignment horizontal="left" vertical="top"/>
    </xf>
    <xf numFmtId="0" fontId="0" fillId="0" borderId="95" xfId="0" applyFont="1" applyFill="1" applyBorder="1" applyAlignment="1">
      <alignment horizontal="left" vertical="top"/>
    </xf>
    <xf numFmtId="0" fontId="0" fillId="0" borderId="29" xfId="0" applyFont="1" applyFill="1" applyBorder="1" applyAlignment="1">
      <alignment horizontal="left" vertical="top"/>
    </xf>
    <xf numFmtId="0" fontId="0" fillId="47" borderId="29" xfId="0" applyFill="1" applyBorder="1" applyAlignment="1">
      <alignment horizontal="left" vertical="top"/>
    </xf>
    <xf numFmtId="0" fontId="0" fillId="0" borderId="96" xfId="0" applyFill="1" applyBorder="1" applyAlignment="1">
      <alignment horizontal="left" vertical="top"/>
    </xf>
    <xf numFmtId="0" fontId="0" fillId="0" borderId="95" xfId="0" applyFill="1" applyBorder="1" applyAlignment="1">
      <alignment horizontal="left" vertical="top"/>
    </xf>
    <xf numFmtId="0" fontId="0" fillId="0" borderId="109" xfId="0" applyBorder="1" applyAlignment="1">
      <alignment horizontal="left" vertical="top"/>
    </xf>
    <xf numFmtId="0" fontId="0" fillId="0" borderId="109" xfId="0" applyFill="1" applyBorder="1" applyAlignment="1">
      <alignment horizontal="left" vertical="top"/>
    </xf>
    <xf numFmtId="0" fontId="38" fillId="54" borderId="54" xfId="0" applyFont="1" applyFill="1" applyBorder="1" applyAlignment="1">
      <alignment horizontal="justify" vertical="center" wrapText="1"/>
    </xf>
    <xf numFmtId="0" fontId="38" fillId="54" borderId="58" xfId="0" applyFont="1" applyFill="1" applyBorder="1" applyAlignment="1">
      <alignment horizontal="justify" vertical="center" wrapText="1"/>
    </xf>
    <xf numFmtId="0" fontId="38" fillId="54" borderId="56" xfId="0" applyFont="1" applyFill="1" applyBorder="1" applyAlignment="1">
      <alignment horizontal="center" vertical="top" wrapText="1"/>
    </xf>
    <xf numFmtId="0" fontId="38" fillId="54" borderId="10" xfId="0" applyFont="1" applyFill="1" applyBorder="1" applyAlignment="1">
      <alignment horizontal="center" vertical="top" wrapText="1"/>
    </xf>
    <xf numFmtId="0" fontId="38" fillId="54" borderId="97" xfId="0" applyFont="1" applyFill="1" applyBorder="1" applyAlignment="1">
      <alignment horizontal="center" wrapText="1"/>
    </xf>
    <xf numFmtId="0" fontId="2" fillId="0" borderId="0" xfId="0" applyFont="1" applyAlignment="1">
      <alignment horizontal="left"/>
    </xf>
    <xf numFmtId="0" fontId="20" fillId="46" borderId="96" xfId="0" applyFont="1" applyFill="1" applyBorder="1" applyAlignment="1">
      <alignment horizontal="center" vertical="center"/>
    </xf>
    <xf numFmtId="0" fontId="20" fillId="46" borderId="29" xfId="0" applyFont="1" applyFill="1" applyBorder="1" applyAlignment="1">
      <alignment horizontal="center" vertical="center"/>
    </xf>
    <xf numFmtId="0" fontId="20" fillId="46" borderId="82" xfId="0" applyFont="1" applyFill="1" applyBorder="1" applyAlignment="1">
      <alignment horizontal="center" vertical="center" wrapText="1"/>
    </xf>
    <xf numFmtId="0" fontId="20" fillId="46" borderId="84" xfId="0" applyFont="1" applyFill="1" applyBorder="1" applyAlignment="1">
      <alignment horizontal="center" vertical="center" wrapText="1"/>
    </xf>
    <xf numFmtId="0" fontId="2" fillId="54" borderId="57" xfId="0" applyFont="1" applyFill="1" applyBorder="1" applyAlignment="1">
      <alignment horizontal="center" vertical="center" wrapText="1"/>
    </xf>
    <xf numFmtId="0" fontId="2" fillId="54" borderId="108" xfId="0" applyFont="1" applyFill="1" applyBorder="1" applyAlignment="1">
      <alignment horizontal="center" vertical="center" wrapText="1"/>
    </xf>
    <xf numFmtId="164" fontId="20" fillId="54" borderId="57" xfId="38" applyNumberFormat="1" applyFont="1" applyFill="1" applyBorder="1" applyAlignment="1" applyProtection="1">
      <alignment horizontal="center" vertical="center" wrapText="1"/>
      <protection hidden="1"/>
    </xf>
    <xf numFmtId="164" fontId="20" fillId="54" borderId="108" xfId="38" applyNumberFormat="1" applyFont="1" applyFill="1" applyBorder="1" applyAlignment="1" applyProtection="1">
      <alignment horizontal="center" vertical="center" wrapText="1"/>
      <protection hidden="1"/>
    </xf>
    <xf numFmtId="164" fontId="20" fillId="54" borderId="11" xfId="38" applyNumberFormat="1" applyFont="1" applyFill="1" applyBorder="1" applyAlignment="1" applyProtection="1">
      <alignment horizontal="center" vertical="center" wrapText="1"/>
      <protection hidden="1"/>
    </xf>
    <xf numFmtId="164" fontId="20" fillId="54" borderId="55" xfId="38" applyNumberFormat="1" applyFont="1" applyFill="1" applyBorder="1" applyAlignment="1" applyProtection="1">
      <alignment horizontal="center" vertical="center" wrapText="1"/>
      <protection hidden="1"/>
    </xf>
    <xf numFmtId="164" fontId="20" fillId="54" borderId="56" xfId="38" applyNumberFormat="1" applyFont="1" applyFill="1" applyBorder="1" applyAlignment="1" applyProtection="1">
      <alignment horizontal="center" vertical="center" wrapText="1"/>
      <protection hidden="1"/>
    </xf>
    <xf numFmtId="164" fontId="20" fillId="54" borderId="10" xfId="38" applyNumberFormat="1" applyFont="1" applyFill="1" applyBorder="1" applyAlignment="1" applyProtection="1">
      <alignment horizontal="center" vertical="center" wrapText="1"/>
      <protection hidden="1"/>
    </xf>
    <xf numFmtId="0" fontId="38" fillId="54" borderId="54" xfId="0" applyFont="1" applyFill="1" applyBorder="1" applyAlignment="1">
      <alignment horizontal="center" vertical="center" wrapText="1"/>
    </xf>
    <xf numFmtId="0" fontId="38" fillId="54" borderId="13" xfId="0" applyFont="1" applyFill="1" applyBorder="1" applyAlignment="1">
      <alignment horizontal="center" vertical="center" wrapText="1"/>
    </xf>
    <xf numFmtId="0" fontId="2" fillId="58" borderId="82" xfId="0" applyFont="1" applyFill="1" applyBorder="1" applyAlignment="1">
      <alignment horizontal="center" vertical="center" wrapText="1"/>
    </xf>
    <xf numFmtId="0" fontId="2" fillId="58" borderId="84" xfId="0" applyFont="1" applyFill="1" applyBorder="1" applyAlignment="1">
      <alignment horizontal="center" vertical="center" wrapText="1"/>
    </xf>
    <xf numFmtId="0" fontId="47" fillId="47" borderId="77" xfId="0" applyFont="1" applyFill="1" applyBorder="1" applyAlignment="1">
      <alignment horizontal="left"/>
    </xf>
    <xf numFmtId="14" fontId="2" fillId="48" borderId="82" xfId="0" applyNumberFormat="1" applyFont="1" applyFill="1" applyBorder="1" applyAlignment="1">
      <alignment horizontal="center"/>
    </xf>
    <xf numFmtId="14" fontId="2" fillId="48" borderId="93" xfId="0" applyNumberFormat="1" applyFont="1" applyFill="1" applyBorder="1" applyAlignment="1">
      <alignment horizontal="center"/>
    </xf>
    <xf numFmtId="14" fontId="2" fillId="48" borderId="84" xfId="0" applyNumberFormat="1" applyFont="1" applyFill="1" applyBorder="1" applyAlignment="1">
      <alignment horizontal="center"/>
    </xf>
    <xf numFmtId="0" fontId="48" fillId="47" borderId="96" xfId="0" applyFont="1" applyFill="1" applyBorder="1" applyAlignment="1">
      <alignment horizontal="left"/>
    </xf>
    <xf numFmtId="0" fontId="48" fillId="47" borderId="29" xfId="0" applyFont="1" applyFill="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47" fillId="47" borderId="82" xfId="0" applyFont="1" applyFill="1" applyBorder="1" applyAlignment="1">
      <alignment horizontal="left"/>
    </xf>
    <xf numFmtId="0" fontId="47" fillId="47" borderId="93" xfId="0" applyFont="1" applyFill="1" applyBorder="1" applyAlignment="1">
      <alignment horizontal="left"/>
    </xf>
    <xf numFmtId="0" fontId="47" fillId="47" borderId="84" xfId="0" applyFont="1" applyFill="1" applyBorder="1" applyAlignment="1">
      <alignment horizontal="left"/>
    </xf>
    <xf numFmtId="179" fontId="50" fillId="46" borderId="96" xfId="0" applyNumberFormat="1" applyFont="1" applyFill="1" applyBorder="1" applyAlignment="1">
      <alignment horizontal="right" vertical="center" wrapText="1"/>
    </xf>
    <xf numFmtId="179" fontId="50" fillId="46" borderId="95" xfId="0" applyNumberFormat="1" applyFont="1" applyFill="1" applyBorder="1" applyAlignment="1">
      <alignment horizontal="right" vertical="center" wrapText="1"/>
    </xf>
    <xf numFmtId="179" fontId="50" fillId="46" borderId="29" xfId="0" applyNumberFormat="1" applyFont="1" applyFill="1" applyBorder="1" applyAlignment="1">
      <alignment horizontal="right" vertical="center" wrapText="1"/>
    </xf>
    <xf numFmtId="0" fontId="2" fillId="47" borderId="96" xfId="0" applyFont="1" applyFill="1" applyBorder="1" applyAlignment="1">
      <alignment horizontal="left"/>
    </xf>
    <xf numFmtId="0" fontId="2" fillId="47" borderId="95" xfId="0" applyFont="1" applyFill="1" applyBorder="1" applyAlignment="1">
      <alignment horizontal="left"/>
    </xf>
    <xf numFmtId="0" fontId="2" fillId="47" borderId="29" xfId="0" applyFont="1" applyFill="1" applyBorder="1" applyAlignment="1">
      <alignment horizontal="left"/>
    </xf>
    <xf numFmtId="0" fontId="0" fillId="0" borderId="82" xfId="0" applyFill="1" applyBorder="1" applyAlignment="1">
      <alignment horizontal="left"/>
    </xf>
    <xf numFmtId="0" fontId="0" fillId="0" borderId="84" xfId="0" applyFill="1" applyBorder="1" applyAlignment="1">
      <alignment horizontal="left"/>
    </xf>
  </cellXfs>
  <cellStyles count="1407">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12" xfId="1262"/>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lumn field 2" xfId="1263"/>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omma 5 2" xfId="1265"/>
    <cellStyle name="Comma 5 3" xfId="1264"/>
    <cellStyle name="Comma 6" xfId="1266"/>
    <cellStyle name="Comma 7" xfId="1267"/>
    <cellStyle name="Comma 8" xfId="1268"/>
    <cellStyle name="Currency" xfId="1167" builtinId="4"/>
    <cellStyle name="Currency 2" xfId="95"/>
    <cellStyle name="Currency 3" xfId="1172"/>
    <cellStyle name="Currency 3 2" xfId="1269"/>
    <cellStyle name="Currency 4" xfId="1270"/>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Input 10" xfId="885"/>
    <cellStyle name="Input 11" xfId="1002"/>
    <cellStyle name="Input 12" xfId="1203"/>
    <cellStyle name="Input 2" xfId="34"/>
    <cellStyle name="Input 2 10" xfId="1034"/>
    <cellStyle name="Input 2 11" xfId="1124"/>
    <cellStyle name="Input 2 12" xfId="1271"/>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10 2" xfId="1272"/>
    <cellStyle name="Normal 10 20" xfId="1406"/>
    <cellStyle name="Normal 2" xfId="1173"/>
    <cellStyle name="Normal 2 10" xfId="881"/>
    <cellStyle name="Normal 2 10 2" xfId="1273"/>
    <cellStyle name="Normal 2 10 3" xfId="1274"/>
    <cellStyle name="Normal 2 11" xfId="998"/>
    <cellStyle name="Normal 2 11 2" xfId="1275"/>
    <cellStyle name="Normal 2 11 3" xfId="1276"/>
    <cellStyle name="Normal 2 12" xfId="1204"/>
    <cellStyle name="Normal 2 12 2" xfId="1277"/>
    <cellStyle name="Normal 2 12 3" xfId="1278"/>
    <cellStyle name="Normal 2 13" xfId="1205"/>
    <cellStyle name="Normal 2 13 2" xfId="1279"/>
    <cellStyle name="Normal 2 13 3" xfId="1280"/>
    <cellStyle name="Normal 2 14" xfId="1206"/>
    <cellStyle name="Normal 2 14 2" xfId="1281"/>
    <cellStyle name="Normal 2 14 3" xfId="1282"/>
    <cellStyle name="Normal 2 15" xfId="1207"/>
    <cellStyle name="Normal 2 15 2" xfId="1283"/>
    <cellStyle name="Normal 2 15 3" xfId="1284"/>
    <cellStyle name="Normal 2 16" xfId="1208"/>
    <cellStyle name="Normal 2 17" xfId="1209"/>
    <cellStyle name="Normal 2 18" xfId="1210"/>
    <cellStyle name="Normal 2 19" xfId="1211"/>
    <cellStyle name="Normal 2 2" xfId="37"/>
    <cellStyle name="Normal 2 2 2" xfId="1285"/>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 2" xfId="1286"/>
    <cellStyle name="Normal 2 3 3" xfId="1287"/>
    <cellStyle name="Normal 2 30" xfId="1222"/>
    <cellStyle name="Normal 2 31" xfId="108"/>
    <cellStyle name="Normal 2 31 10" xfId="1288"/>
    <cellStyle name="Normal 2 31 11" xfId="1289"/>
    <cellStyle name="Normal 2 31 2" xfId="1223"/>
    <cellStyle name="Normal 2 31 2 2" xfId="1224"/>
    <cellStyle name="Normal 2 31 2 3" xfId="1225"/>
    <cellStyle name="Normal 2 31 2 4" xfId="1290"/>
    <cellStyle name="Normal 2 31 2_Circuits" xfId="1226"/>
    <cellStyle name="Normal 2 31 3" xfId="1227"/>
    <cellStyle name="Normal 2 31 4" xfId="1291"/>
    <cellStyle name="Normal 2 31 5" xfId="1292"/>
    <cellStyle name="Normal 2 31 6" xfId="1293"/>
    <cellStyle name="Normal 2 31 7" xfId="1294"/>
    <cellStyle name="Normal 2 31 8" xfId="1295"/>
    <cellStyle name="Normal 2 31 9" xfId="1296"/>
    <cellStyle name="Normal 2 31_Circuits" xfId="1228"/>
    <cellStyle name="Normal 2 32" xfId="1229"/>
    <cellStyle name="Normal 2 4" xfId="278"/>
    <cellStyle name="Normal 2 4 2" xfId="1297"/>
    <cellStyle name="Normal 2 4 3" xfId="1298"/>
    <cellStyle name="Normal 2 5" xfId="366"/>
    <cellStyle name="Normal 2 5 2" xfId="1299"/>
    <cellStyle name="Normal 2 5 3" xfId="1300"/>
    <cellStyle name="Normal 2 6" xfId="346"/>
    <cellStyle name="Normal 2 6 2" xfId="1301"/>
    <cellStyle name="Normal 2 6 3" xfId="1302"/>
    <cellStyle name="Normal 2 7" xfId="525"/>
    <cellStyle name="Normal 2 7 2" xfId="1303"/>
    <cellStyle name="Normal 2 7 3" xfId="1304"/>
    <cellStyle name="Normal 2 8" xfId="644"/>
    <cellStyle name="Normal 2 8 2" xfId="1305"/>
    <cellStyle name="Normal 2 8 3" xfId="1306"/>
    <cellStyle name="Normal 2 9" xfId="762"/>
    <cellStyle name="Normal 2 9 2" xfId="1307"/>
    <cellStyle name="Normal 2 9 3" xfId="1308"/>
    <cellStyle name="Normal 2_Circuits" xfId="1230"/>
    <cellStyle name="Normal 20" xfId="109"/>
    <cellStyle name="Normal 21" xfId="110"/>
    <cellStyle name="Normal 21 2" xfId="1231"/>
    <cellStyle name="Normal 21 3" xfId="1232"/>
    <cellStyle name="Normal 29" xfId="1233"/>
    <cellStyle name="Normal 29 2" xfId="1309"/>
    <cellStyle name="Normal 29 3" xfId="1310"/>
    <cellStyle name="Normal 3" xfId="111"/>
    <cellStyle name="Normal 3 10" xfId="1311"/>
    <cellStyle name="Normal 3 2" xfId="1235"/>
    <cellStyle name="Normal 3 2 2" xfId="1236"/>
    <cellStyle name="Normal 3 2 2 2" xfId="1312"/>
    <cellStyle name="Normal 3 2 2 2 2" xfId="1313"/>
    <cellStyle name="Normal 3 2 2 2 3" xfId="1314"/>
    <cellStyle name="Normal 3 2 2 3" xfId="1315"/>
    <cellStyle name="Normal 3 2 2 4" xfId="1316"/>
    <cellStyle name="Normal 3 2 2 5" xfId="1317"/>
    <cellStyle name="Normal 3 2 2 6" xfId="1318"/>
    <cellStyle name="Normal 3 2 3" xfId="1319"/>
    <cellStyle name="Normal 3 2 3 2" xfId="1320"/>
    <cellStyle name="Normal 3 2 3 3" xfId="1321"/>
    <cellStyle name="Normal 3 2 4" xfId="1322"/>
    <cellStyle name="Normal 3 2 5" xfId="1323"/>
    <cellStyle name="Normal 3 2 6" xfId="1324"/>
    <cellStyle name="Normal 3 2 7" xfId="1325"/>
    <cellStyle name="Normal 3 3" xfId="1237"/>
    <cellStyle name="Normal 3 3 2" xfId="1238"/>
    <cellStyle name="Normal 3 3 2 2" xfId="1326"/>
    <cellStyle name="Normal 3 3 2 2 2" xfId="1327"/>
    <cellStyle name="Normal 3 3 2 2 3" xfId="1328"/>
    <cellStyle name="Normal 3 3 2 3" xfId="1329"/>
    <cellStyle name="Normal 3 3 2 4" xfId="1330"/>
    <cellStyle name="Normal 3 3 2 5" xfId="1331"/>
    <cellStyle name="Normal 3 3 2 6" xfId="1332"/>
    <cellStyle name="Normal 3 3 3" xfId="1333"/>
    <cellStyle name="Normal 3 3 3 2" xfId="1334"/>
    <cellStyle name="Normal 3 3 3 3" xfId="1335"/>
    <cellStyle name="Normal 3 3 4" xfId="1336"/>
    <cellStyle name="Normal 3 3 5" xfId="1337"/>
    <cellStyle name="Normal 3 3 6" xfId="1338"/>
    <cellStyle name="Normal 3 3 7" xfId="1339"/>
    <cellStyle name="Normal 3 4" xfId="1239"/>
    <cellStyle name="Normal 3 4 2" xfId="1340"/>
    <cellStyle name="Normal 3 4 2 2" xfId="1341"/>
    <cellStyle name="Normal 3 4 2 3" xfId="1342"/>
    <cellStyle name="Normal 3 4 3" xfId="1343"/>
    <cellStyle name="Normal 3 4 4" xfId="1344"/>
    <cellStyle name="Normal 3 4 5" xfId="1345"/>
    <cellStyle name="Normal 3 4 6" xfId="1346"/>
    <cellStyle name="Normal 3 4 7" xfId="1347"/>
    <cellStyle name="Normal 3 4 8" xfId="1348"/>
    <cellStyle name="Normal 3 5" xfId="1234"/>
    <cellStyle name="Normal 3 5 2" xfId="1349"/>
    <cellStyle name="Normal 3 5 3" xfId="1350"/>
    <cellStyle name="Normal 3 6" xfId="1351"/>
    <cellStyle name="Normal 3 6 2" xfId="1352"/>
    <cellStyle name="Normal 3 6 3" xfId="1353"/>
    <cellStyle name="Normal 3 7" xfId="1354"/>
    <cellStyle name="Normal 3 7 2" xfId="1355"/>
    <cellStyle name="Normal 3 7 3" xfId="1356"/>
    <cellStyle name="Normal 3 8" xfId="1357"/>
    <cellStyle name="Normal 3 9" xfId="1358"/>
    <cellStyle name="Normal 3_Circuits" xfId="1240"/>
    <cellStyle name="Normal 31" xfId="44"/>
    <cellStyle name="Normal 39" xfId="112"/>
    <cellStyle name="Normal 39 10" xfId="1359"/>
    <cellStyle name="Normal 39 11" xfId="1360"/>
    <cellStyle name="Normal 39 2" xfId="1241"/>
    <cellStyle name="Normal 39 2 2" xfId="1242"/>
    <cellStyle name="Normal 39 2 3" xfId="1243"/>
    <cellStyle name="Normal 39 2 4" xfId="1361"/>
    <cellStyle name="Normal 39 2_Circuits" xfId="1244"/>
    <cellStyle name="Normal 39 3" xfId="1245"/>
    <cellStyle name="Normal 39 4" xfId="1362"/>
    <cellStyle name="Normal 39 5" xfId="1363"/>
    <cellStyle name="Normal 39 6" xfId="1364"/>
    <cellStyle name="Normal 39 7" xfId="1365"/>
    <cellStyle name="Normal 39 8" xfId="1366"/>
    <cellStyle name="Normal 39 9" xfId="1367"/>
    <cellStyle name="Normal 39_Circuits" xfId="1246"/>
    <cellStyle name="Normal 4" xfId="113"/>
    <cellStyle name="Normal 4 2" xfId="1368"/>
    <cellStyle name="Normal 4 2 2" xfId="1369"/>
    <cellStyle name="Normal 4 2 2 2" xfId="1370"/>
    <cellStyle name="Normal 4 2 2 3" xfId="1371"/>
    <cellStyle name="Normal 4 2 3" xfId="1372"/>
    <cellStyle name="Normal 4 2 4" xfId="1373"/>
    <cellStyle name="Normal 4 2 5" xfId="1374"/>
    <cellStyle name="Normal 4 2 6" xfId="1375"/>
    <cellStyle name="Normal 4 3" xfId="1376"/>
    <cellStyle name="Normal 4 4" xfId="1377"/>
    <cellStyle name="Normal 4 5" xfId="1378"/>
    <cellStyle name="Normal 4 6" xfId="1379"/>
    <cellStyle name="Normal 4 7" xfId="1380"/>
    <cellStyle name="Normal 43" xfId="1381"/>
    <cellStyle name="Normal 43 2" xfId="1382"/>
    <cellStyle name="Normal 44" xfId="1383"/>
    <cellStyle name="Normal 44 2" xfId="1384"/>
    <cellStyle name="Normal 45" xfId="1385"/>
    <cellStyle name="Normal 45 2" xfId="1386"/>
    <cellStyle name="Normal 46" xfId="1387"/>
    <cellStyle name="Normal 5" xfId="1174"/>
    <cellStyle name="Normal 5 2" xfId="1389"/>
    <cellStyle name="Normal 5 3" xfId="1390"/>
    <cellStyle name="Normal 5 4" xfId="1391"/>
    <cellStyle name="Normal 5 5" xfId="1392"/>
    <cellStyle name="Normal 5 6" xfId="1388"/>
    <cellStyle name="Normal 6" xfId="316"/>
    <cellStyle name="Normal 6 2" xfId="1393"/>
    <cellStyle name="Normal 7" xfId="404"/>
    <cellStyle name="Normal 7 2" xfId="1394"/>
    <cellStyle name="Normal 8" xfId="473"/>
    <cellStyle name="Normal 8 2" xfId="1395"/>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4 2" xfId="139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12" xfId="1397"/>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2 2" xfId="1398"/>
    <cellStyle name="Percent 2 2 3" xfId="1399"/>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3 2" xfId="1400"/>
    <cellStyle name="Percent 3 3" xfId="1401"/>
    <cellStyle name="Percent 4" xfId="1177"/>
    <cellStyle name="Percent 4 2" xfId="1402"/>
    <cellStyle name="Percent 5" xfId="1251"/>
    <cellStyle name="Percent 5 2" xfId="1403"/>
    <cellStyle name="Percent 6" xfId="1404"/>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12" xfId="1405"/>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Jan to May change in 2016/17 Tariffs for Generic Conventional and Intermittent Power Stations</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252176313665651"/>
          <c:y val="0.23464607000460821"/>
          <c:w val="0.81784389631087884"/>
          <c:h val="0.59630241830458219"/>
        </c:manualLayout>
      </c:layout>
      <c:barChart>
        <c:barDir val="col"/>
        <c:grouping val="clustered"/>
        <c:varyColors val="0"/>
        <c:ser>
          <c:idx val="2"/>
          <c:order val="1"/>
          <c:tx>
            <c:strRef>
              <c:f>'Tables 12 - 14'!$D$5</c:f>
              <c:strCache>
                <c:ptCount val="1"/>
                <c:pt idx="0">
                  <c:v>Conventional 70%</c:v>
                </c:pt>
              </c:strCache>
            </c:strRef>
          </c:tx>
          <c:spPr>
            <a:solidFill>
              <a:schemeClr val="accent1"/>
            </a:solidFill>
          </c:spPr>
          <c:invertIfNegative val="0"/>
          <c:cat>
            <c:numRef>
              <c:f>'Tables 12 - 14'!$B$7:$B$33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'Tables 12 - 14'!$F$7:$F$33</c:f>
              <c:numCache>
                <c:formatCode>#,##0.00_ ;\-#,##0.00\ </c:formatCode>
                <c:ptCount val="27"/>
                <c:pt idx="0">
                  <c:v>1.5869673270321734</c:v>
                </c:pt>
                <c:pt idx="1">
                  <c:v>1.7635538524955621</c:v>
                </c:pt>
                <c:pt idx="2">
                  <c:v>1.6325222563656503</c:v>
                </c:pt>
                <c:pt idx="3">
                  <c:v>-1.805599800814635</c:v>
                </c:pt>
                <c:pt idx="4">
                  <c:v>1.6310340886228722</c:v>
                </c:pt>
                <c:pt idx="5">
                  <c:v>1.6212728728386843</c:v>
                </c:pt>
                <c:pt idx="6">
                  <c:v>1.3038409973664713</c:v>
                </c:pt>
                <c:pt idx="7">
                  <c:v>1.5810219412464903</c:v>
                </c:pt>
                <c:pt idx="8">
                  <c:v>1.2918959117028681</c:v>
                </c:pt>
                <c:pt idx="9">
                  <c:v>2.1612503773177441</c:v>
                </c:pt>
                <c:pt idx="10">
                  <c:v>-0.79302084896147562</c:v>
                </c:pt>
                <c:pt idx="11">
                  <c:v>0.81623326230692683</c:v>
                </c:pt>
                <c:pt idx="12">
                  <c:v>-1.6172671237359992E-3</c:v>
                </c:pt>
                <c:pt idx="13">
                  <c:v>0.61063734430667083</c:v>
                </c:pt>
                <c:pt idx="14">
                  <c:v>-8.5686774716765335E-2</c:v>
                </c:pt>
                <c:pt idx="15">
                  <c:v>7.4816503557260106E-3</c:v>
                </c:pt>
                <c:pt idx="16">
                  <c:v>8.0494376347375329E-2</c:v>
                </c:pt>
                <c:pt idx="17">
                  <c:v>4.8345669770104571E-2</c:v>
                </c:pt>
                <c:pt idx="18">
                  <c:v>0.15465188818586562</c:v>
                </c:pt>
                <c:pt idx="19">
                  <c:v>-0.50530691810497874</c:v>
                </c:pt>
                <c:pt idx="20">
                  <c:v>-0.70017412360256159</c:v>
                </c:pt>
                <c:pt idx="21">
                  <c:v>-1.0228533106529409</c:v>
                </c:pt>
                <c:pt idx="22">
                  <c:v>0.79991149744669077</c:v>
                </c:pt>
                <c:pt idx="23">
                  <c:v>0.38112810018570475</c:v>
                </c:pt>
                <c:pt idx="24">
                  <c:v>0.22029440905526809</c:v>
                </c:pt>
                <c:pt idx="25">
                  <c:v>-0.44753748635022816</c:v>
                </c:pt>
                <c:pt idx="26">
                  <c:v>-0.82183467899802931</c:v>
                </c:pt>
              </c:numCache>
            </c:numRef>
          </c:val>
        </c:ser>
        <c:ser>
          <c:idx val="1"/>
          <c:order val="2"/>
          <c:tx>
            <c:strRef>
              <c:f>'Tables 12 - 14'!$G$5</c:f>
              <c:strCache>
                <c:ptCount val="1"/>
                <c:pt idx="0">
                  <c:v>Intermittent 30%</c:v>
                </c:pt>
              </c:strCache>
            </c:strRef>
          </c:tx>
          <c:spPr>
            <a:solidFill>
              <a:schemeClr val="accent3">
                <a:lumMod val="75000"/>
              </a:schemeClr>
            </a:solidFill>
          </c:spPr>
          <c:invertIfNegative val="0"/>
          <c:val>
            <c:numRef>
              <c:f>'Tables 12 - 14'!$I$7:$I$33</c:f>
              <c:numCache>
                <c:formatCode>#,##0.00_ ;\-#,##0.00\ </c:formatCode>
                <c:ptCount val="27"/>
                <c:pt idx="0">
                  <c:v>1.0365014603518112</c:v>
                </c:pt>
                <c:pt idx="1">
                  <c:v>1.031966747552314</c:v>
                </c:pt>
                <c:pt idx="2">
                  <c:v>1.0228976333153366</c:v>
                </c:pt>
                <c:pt idx="3">
                  <c:v>-0.68473863326082984</c:v>
                </c:pt>
                <c:pt idx="4">
                  <c:v>1.1435352938651242</c:v>
                </c:pt>
                <c:pt idx="5">
                  <c:v>1.0365661770208767</c:v>
                </c:pt>
                <c:pt idx="6">
                  <c:v>0.89469550551780053</c:v>
                </c:pt>
                <c:pt idx="7">
                  <c:v>0.98143819242620367</c:v>
                </c:pt>
                <c:pt idx="8">
                  <c:v>0.9017963564713174</c:v>
                </c:pt>
                <c:pt idx="9">
                  <c:v>1.140073063732606</c:v>
                </c:pt>
                <c:pt idx="10">
                  <c:v>-0.26529549004537412</c:v>
                </c:pt>
                <c:pt idx="11">
                  <c:v>0.75301424756037694</c:v>
                </c:pt>
                <c:pt idx="12">
                  <c:v>0.19551245461502198</c:v>
                </c:pt>
                <c:pt idx="13">
                  <c:v>0.52160511039555502</c:v>
                </c:pt>
                <c:pt idx="14">
                  <c:v>0.42854184264363115</c:v>
                </c:pt>
                <c:pt idx="15">
                  <c:v>0.22141832170835252</c:v>
                </c:pt>
                <c:pt idx="16">
                  <c:v>0.15055177193821323</c:v>
                </c:pt>
                <c:pt idx="17">
                  <c:v>0.18794141711199752</c:v>
                </c:pt>
                <c:pt idx="18">
                  <c:v>0.34173916759277501</c:v>
                </c:pt>
                <c:pt idx="19">
                  <c:v>-5.5908821683132492E-2</c:v>
                </c:pt>
                <c:pt idx="20">
                  <c:v>-5.5590367342487568E-2</c:v>
                </c:pt>
                <c:pt idx="21">
                  <c:v>-0.81289849189383556</c:v>
                </c:pt>
                <c:pt idx="22">
                  <c:v>0.25728243375151205</c:v>
                </c:pt>
                <c:pt idx="23">
                  <c:v>0.18712842458686652</c:v>
                </c:pt>
                <c:pt idx="24">
                  <c:v>0.10356486712824631</c:v>
                </c:pt>
                <c:pt idx="25">
                  <c:v>-6.3039241568407345E-2</c:v>
                </c:pt>
                <c:pt idx="26">
                  <c:v>-0.12993591720093112</c:v>
                </c:pt>
              </c:numCache>
            </c:numRef>
          </c:val>
        </c:ser>
        <c:dLbls>
          <c:showLegendKey val="0"/>
          <c:showVal val="0"/>
          <c:showCatName val="0"/>
          <c:showSerName val="0"/>
          <c:showPercent val="0"/>
          <c:showBubbleSize val="0"/>
        </c:dLbls>
        <c:gapWidth val="150"/>
        <c:axId val="176252032"/>
        <c:axId val="176253952"/>
      </c:barChart>
      <c:lineChart>
        <c:grouping val="standard"/>
        <c:varyColors val="0"/>
        <c:ser>
          <c:idx val="0"/>
          <c:order val="0"/>
          <c:tx>
            <c:strRef>
              <c:f>'Tables 12 - 14'!$J$5</c:f>
              <c:strCache>
                <c:ptCount val="1"/>
                <c:pt idx="0">
                  <c:v>Change in Residual (£/kW)</c:v>
                </c:pt>
              </c:strCache>
            </c:strRef>
          </c:tx>
          <c:spPr>
            <a:ln>
              <a:solidFill>
                <a:srgbClr val="FF0000"/>
              </a:solidFill>
              <a:prstDash val="sysDash"/>
            </a:ln>
          </c:spPr>
          <c:marker>
            <c:symbol val="none"/>
          </c:marker>
          <c:val>
            <c:numRef>
              <c:f>'Tables 12 - 14'!$J$7:$J$33</c:f>
              <c:numCache>
                <c:formatCode>#,##0.00_ ;\-#,##0.00\ </c:formatCode>
                <c:ptCount val="27"/>
                <c:pt idx="0">
                  <c:v>0.19131646777487155</c:v>
                </c:pt>
                <c:pt idx="1">
                  <c:v>0.19131646777487155</c:v>
                </c:pt>
                <c:pt idx="2">
                  <c:v>0.19131646777487155</c:v>
                </c:pt>
                <c:pt idx="3">
                  <c:v>0.19131646777487155</c:v>
                </c:pt>
                <c:pt idx="4">
                  <c:v>0.19131646777487155</c:v>
                </c:pt>
                <c:pt idx="5">
                  <c:v>0.19131646777487155</c:v>
                </c:pt>
                <c:pt idx="6">
                  <c:v>0.19131646777487155</c:v>
                </c:pt>
                <c:pt idx="7">
                  <c:v>0.19131646777487155</c:v>
                </c:pt>
                <c:pt idx="8">
                  <c:v>0.19131646777487155</c:v>
                </c:pt>
                <c:pt idx="9">
                  <c:v>0.19131646777487155</c:v>
                </c:pt>
                <c:pt idx="10">
                  <c:v>0.19131646777487155</c:v>
                </c:pt>
                <c:pt idx="11">
                  <c:v>0.19131646777487155</c:v>
                </c:pt>
                <c:pt idx="12">
                  <c:v>0.19131646777487155</c:v>
                </c:pt>
                <c:pt idx="13">
                  <c:v>0.19131646777487155</c:v>
                </c:pt>
                <c:pt idx="14">
                  <c:v>0.19131646777487155</c:v>
                </c:pt>
                <c:pt idx="15">
                  <c:v>0.19131646777487155</c:v>
                </c:pt>
                <c:pt idx="16">
                  <c:v>0.19131646777487155</c:v>
                </c:pt>
                <c:pt idx="17">
                  <c:v>0.19131646777487155</c:v>
                </c:pt>
                <c:pt idx="18">
                  <c:v>0.19131646777487155</c:v>
                </c:pt>
                <c:pt idx="19">
                  <c:v>0.19131646777487155</c:v>
                </c:pt>
                <c:pt idx="20">
                  <c:v>0.19131646777487155</c:v>
                </c:pt>
                <c:pt idx="21">
                  <c:v>0.19131646777487155</c:v>
                </c:pt>
                <c:pt idx="22">
                  <c:v>0.19131646777487155</c:v>
                </c:pt>
                <c:pt idx="23">
                  <c:v>0.19131646777487155</c:v>
                </c:pt>
                <c:pt idx="24">
                  <c:v>0.19131646777487155</c:v>
                </c:pt>
                <c:pt idx="25">
                  <c:v>0.19131646777487155</c:v>
                </c:pt>
                <c:pt idx="26">
                  <c:v>0.19131646777487155</c:v>
                </c:pt>
              </c:numCache>
            </c:numRef>
          </c:val>
          <c:smooth val="0"/>
        </c:ser>
        <c:dLbls>
          <c:showLegendKey val="0"/>
          <c:showVal val="0"/>
          <c:showCatName val="0"/>
          <c:showSerName val="0"/>
          <c:showPercent val="0"/>
          <c:showBubbleSize val="0"/>
        </c:dLbls>
        <c:marker val="1"/>
        <c:smooth val="0"/>
        <c:axId val="176252032"/>
        <c:axId val="176253952"/>
      </c:lineChart>
      <c:catAx>
        <c:axId val="176252032"/>
        <c:scaling>
          <c:orientation val="minMax"/>
        </c:scaling>
        <c:delete val="0"/>
        <c:axPos val="b"/>
        <c:title>
          <c:tx>
            <c:rich>
              <a:bodyPr/>
              <a:lstStyle/>
              <a:p>
                <a:pPr>
                  <a:defRPr sz="1200"/>
                </a:pPr>
                <a:r>
                  <a:rPr lang="en-US" sz="1200"/>
                  <a:t>Generation Zone</a:t>
                </a:r>
              </a:p>
            </c:rich>
          </c:tx>
          <c:layout/>
          <c:overlay val="0"/>
        </c:title>
        <c:numFmt formatCode="0_)" sourceLinked="1"/>
        <c:majorTickMark val="out"/>
        <c:minorTickMark val="none"/>
        <c:tickLblPos val="nextTo"/>
        <c:crossAx val="176253952"/>
        <c:crosses val="autoZero"/>
        <c:auto val="1"/>
        <c:lblAlgn val="ctr"/>
        <c:lblOffset val="100"/>
        <c:noMultiLvlLbl val="0"/>
      </c:catAx>
      <c:valAx>
        <c:axId val="176253952"/>
        <c:scaling>
          <c:orientation val="minMax"/>
        </c:scaling>
        <c:delete val="0"/>
        <c:axPos val="l"/>
        <c:majorGridlines/>
        <c:title>
          <c:tx>
            <c:rich>
              <a:bodyPr rot="-5400000" vert="horz"/>
              <a:lstStyle/>
              <a:p>
                <a:pPr>
                  <a:defRPr sz="1200"/>
                </a:pPr>
                <a:r>
                  <a:rPr lang="en-US" sz="1200"/>
                  <a:t>Change </a:t>
                </a:r>
                <a:r>
                  <a:rPr lang="en-US" sz="1200" baseline="0"/>
                  <a:t> in 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176252032"/>
        <c:crosses val="autoZero"/>
        <c:crossBetween val="between"/>
      </c:valAx>
    </c:plotArea>
    <c:legend>
      <c:legendPos val="b"/>
      <c:layout>
        <c:manualLayout>
          <c:xMode val="edge"/>
          <c:yMode val="edge"/>
          <c:x val="0.18323469283570279"/>
          <c:y val="0.89800785398008454"/>
          <c:w val="0.63353061432859437"/>
          <c:h val="4.6012502254012141E-2"/>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Jan to May Change in HH Demand Tariffs (£/kW)</a:t>
            </a:r>
          </a:p>
        </c:rich>
      </c:tx>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'Tables 12 - 14'!$P$37</c:f>
              <c:strCache>
                <c:ptCount val="1"/>
                <c:pt idx="0">
                  <c:v>Change (£/kW)</c:v>
                </c:pt>
              </c:strCache>
            </c:strRef>
          </c:tx>
          <c:spPr>
            <a:solidFill>
              <a:schemeClr val="tx2">
                <a:lumMod val="60000"/>
                <a:lumOff val="40000"/>
              </a:schemeClr>
            </a:solidFill>
          </c:spPr>
          <c:invertIfNegative val="0"/>
          <c:cat>
            <c:numRef>
              <c:f>'Tables 12 - 14'!$L$38:$L$51</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12 - 14'!$P$38:$P$51</c:f>
              <c:numCache>
                <c:formatCode>0.00</c:formatCode>
                <c:ptCount val="14"/>
                <c:pt idx="0">
                  <c:v>-0.44714485222370115</c:v>
                </c:pt>
                <c:pt idx="1">
                  <c:v>-0.440643594884083</c:v>
                </c:pt>
                <c:pt idx="2">
                  <c:v>1.0932124468580966</c:v>
                </c:pt>
                <c:pt idx="3">
                  <c:v>0.82647464386103309</c:v>
                </c:pt>
                <c:pt idx="4">
                  <c:v>1.1879717737866144</c:v>
                </c:pt>
                <c:pt idx="5">
                  <c:v>1.2948863257554564</c:v>
                </c:pt>
                <c:pt idx="6">
                  <c:v>1.4951686826839605</c:v>
                </c:pt>
                <c:pt idx="7">
                  <c:v>1.6594825465641847</c:v>
                </c:pt>
                <c:pt idx="8">
                  <c:v>1.2932142429630176</c:v>
                </c:pt>
                <c:pt idx="9">
                  <c:v>2.2741897109933191</c:v>
                </c:pt>
                <c:pt idx="10">
                  <c:v>1.2414653335752845</c:v>
                </c:pt>
                <c:pt idx="11">
                  <c:v>0.70754359478109308</c:v>
                </c:pt>
                <c:pt idx="12">
                  <c:v>1.8943723318312493</c:v>
                </c:pt>
                <c:pt idx="13">
                  <c:v>2.9215147559647789</c:v>
                </c:pt>
              </c:numCache>
            </c:numRef>
          </c:val>
        </c:ser>
        <c:dLbls>
          <c:showLegendKey val="0"/>
          <c:showVal val="0"/>
          <c:showCatName val="0"/>
          <c:showSerName val="0"/>
          <c:showPercent val="0"/>
          <c:showBubbleSize val="0"/>
        </c:dLbls>
        <c:gapWidth val="150"/>
        <c:axId val="173552384"/>
        <c:axId val="173554304"/>
      </c:barChart>
      <c:lineChart>
        <c:grouping val="standard"/>
        <c:varyColors val="0"/>
        <c:ser>
          <c:idx val="3"/>
          <c:order val="1"/>
          <c:tx>
            <c:strRef>
              <c:f>'Tables 12 - 14'!$Q$37</c:f>
              <c:strCache>
                <c:ptCount val="1"/>
                <c:pt idx="0">
                  <c:v>Change in Residual (£/kW)</c:v>
                </c:pt>
              </c:strCache>
            </c:strRef>
          </c:tx>
          <c:spPr>
            <a:ln>
              <a:solidFill>
                <a:srgbClr val="FF0000"/>
              </a:solidFill>
              <a:prstDash val="dash"/>
            </a:ln>
          </c:spPr>
          <c:marker>
            <c:symbol val="none"/>
          </c:marker>
          <c:cat>
            <c:numRef>
              <c:f>'Tables 12 - 14'!$L$38:$L$51</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'Tables 12 - 14'!$Q$38:$Q$51</c:f>
              <c:numCache>
                <c:formatCode>0.00</c:formatCode>
                <c:ptCount val="14"/>
                <c:pt idx="0">
                  <c:v>1.274116109606716</c:v>
                </c:pt>
                <c:pt idx="1">
                  <c:v>1.274116109606716</c:v>
                </c:pt>
                <c:pt idx="2">
                  <c:v>1.274116109606716</c:v>
                </c:pt>
                <c:pt idx="3">
                  <c:v>1.274116109606716</c:v>
                </c:pt>
                <c:pt idx="4">
                  <c:v>1.274116109606716</c:v>
                </c:pt>
                <c:pt idx="5">
                  <c:v>1.274116109606716</c:v>
                </c:pt>
                <c:pt idx="6">
                  <c:v>1.274116109606716</c:v>
                </c:pt>
                <c:pt idx="7">
                  <c:v>1.274116109606716</c:v>
                </c:pt>
                <c:pt idx="8">
                  <c:v>1.274116109606716</c:v>
                </c:pt>
                <c:pt idx="9">
                  <c:v>1.274116109606716</c:v>
                </c:pt>
                <c:pt idx="10">
                  <c:v>1.274116109606716</c:v>
                </c:pt>
                <c:pt idx="11">
                  <c:v>1.274116109606716</c:v>
                </c:pt>
                <c:pt idx="12">
                  <c:v>1.274116109606716</c:v>
                </c:pt>
                <c:pt idx="13">
                  <c:v>1.274116109606716</c:v>
                </c:pt>
              </c:numCache>
            </c:numRef>
          </c:val>
          <c:smooth val="0"/>
        </c:ser>
        <c:dLbls>
          <c:showLegendKey val="0"/>
          <c:showVal val="0"/>
          <c:showCatName val="0"/>
          <c:showSerName val="0"/>
          <c:showPercent val="0"/>
          <c:showBubbleSize val="0"/>
        </c:dLbls>
        <c:marker val="1"/>
        <c:smooth val="0"/>
        <c:axId val="173552384"/>
        <c:axId val="173554304"/>
      </c:lineChart>
      <c:catAx>
        <c:axId val="173552384"/>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73554304"/>
        <c:crosses val="autoZero"/>
        <c:auto val="1"/>
        <c:lblAlgn val="ctr"/>
        <c:lblOffset val="100"/>
        <c:noMultiLvlLbl val="0"/>
      </c:catAx>
      <c:valAx>
        <c:axId val="173554304"/>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173552384"/>
        <c:crosses val="autoZero"/>
        <c:crossBetween val="between"/>
      </c:valAx>
      <c:spPr>
        <a:noFill/>
      </c:spPr>
    </c:plotArea>
    <c:legend>
      <c:legendPos val="b"/>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Jan to May Change in NHH Demand Tariffs (p/kWh)</a:t>
            </a:r>
          </a:p>
        </c:rich>
      </c:tx>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tx>
            <c:strRef>
              <c:f>'Tables 12 - 14'!$W$55</c:f>
              <c:strCache>
                <c:ptCount val="1"/>
                <c:pt idx="0">
                  <c:v>Change (p/kWh)</c:v>
                </c:pt>
              </c:strCache>
            </c:strRef>
          </c:tx>
          <c:spPr>
            <a:solidFill>
              <a:schemeClr val="accent1"/>
            </a:solidFill>
          </c:spPr>
          <c:invertIfNegative val="0"/>
          <c:val>
            <c:numRef>
              <c:f>'Tables 12 - 14'!$W$56:$W$69</c:f>
              <c:numCache>
                <c:formatCode>0.00</c:formatCode>
                <c:ptCount val="14"/>
                <c:pt idx="0">
                  <c:v>0.13237684719678011</c:v>
                </c:pt>
                <c:pt idx="1">
                  <c:v>0.47484949305234014</c:v>
                </c:pt>
                <c:pt idx="2">
                  <c:v>0.44788103449285277</c:v>
                </c:pt>
                <c:pt idx="3">
                  <c:v>0.44540660215516592</c:v>
                </c:pt>
                <c:pt idx="4">
                  <c:v>0.45376158609489714</c:v>
                </c:pt>
                <c:pt idx="5">
                  <c:v>0.48678769618284878</c:v>
                </c:pt>
                <c:pt idx="6">
                  <c:v>0.59632768332602559</c:v>
                </c:pt>
                <c:pt idx="7">
                  <c:v>0.60613301153573662</c:v>
                </c:pt>
                <c:pt idx="8">
                  <c:v>0.48879272035646704</c:v>
                </c:pt>
                <c:pt idx="9">
                  <c:v>0.68781310865061052</c:v>
                </c:pt>
                <c:pt idx="10">
                  <c:v>0.50141119954522395</c:v>
                </c:pt>
                <c:pt idx="11">
                  <c:v>0.68832856482055771</c:v>
                </c:pt>
                <c:pt idx="12">
                  <c:v>0.67677286333064934</c:v>
                </c:pt>
                <c:pt idx="13">
                  <c:v>0.7388187514920137</c:v>
                </c:pt>
              </c:numCache>
            </c:numRef>
          </c:val>
        </c:ser>
        <c:dLbls>
          <c:showLegendKey val="0"/>
          <c:showVal val="0"/>
          <c:showCatName val="0"/>
          <c:showSerName val="0"/>
          <c:showPercent val="0"/>
          <c:showBubbleSize val="0"/>
        </c:dLbls>
        <c:gapWidth val="150"/>
        <c:axId val="173571072"/>
        <c:axId val="173593728"/>
      </c:barChart>
      <c:catAx>
        <c:axId val="173571072"/>
        <c:scaling>
          <c:orientation val="minMax"/>
        </c:scaling>
        <c:delete val="0"/>
        <c:axPos val="b"/>
        <c:title>
          <c:tx>
            <c:rich>
              <a:bodyPr/>
              <a:lstStyle/>
              <a:p>
                <a:pPr>
                  <a:defRPr sz="1200"/>
                </a:pPr>
                <a:r>
                  <a:rPr lang="en-US" sz="1200"/>
                  <a:t>Demand Zone</a:t>
                </a:r>
              </a:p>
            </c:rich>
          </c:tx>
          <c:overlay val="0"/>
        </c:title>
        <c:numFmt formatCode="0_)" sourceLinked="1"/>
        <c:majorTickMark val="out"/>
        <c:minorTickMark val="none"/>
        <c:tickLblPos val="low"/>
        <c:crossAx val="173593728"/>
        <c:crosses val="autoZero"/>
        <c:auto val="1"/>
        <c:lblAlgn val="ctr"/>
        <c:lblOffset val="100"/>
        <c:noMultiLvlLbl val="0"/>
      </c:catAx>
      <c:valAx>
        <c:axId val="173593728"/>
        <c:scaling>
          <c:orientation val="minMax"/>
        </c:scaling>
        <c:delete val="0"/>
        <c:axPos val="l"/>
        <c:majorGridlines/>
        <c:title>
          <c:tx>
            <c:rich>
              <a:bodyPr rot="-5400000" vert="horz"/>
              <a:lstStyle/>
              <a:p>
                <a:pPr>
                  <a:defRPr sz="1200"/>
                </a:pPr>
                <a:r>
                  <a:rPr lang="en-US" sz="1200"/>
                  <a:t>Tariff (p/kWh)</a:t>
                </a:r>
              </a:p>
            </c:rich>
          </c:tx>
          <c:overlay val="0"/>
        </c:title>
        <c:numFmt formatCode="0.0" sourceLinked="0"/>
        <c:majorTickMark val="out"/>
        <c:minorTickMark val="none"/>
        <c:tickLblPos val="nextTo"/>
        <c:crossAx val="17357107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a:t>2016/17 May Forecast net demand 
(GWh) as percentage of January Forecast  </a:t>
            </a:r>
          </a:p>
        </c:rich>
      </c:tx>
      <c:layout>
        <c:manualLayout>
          <c:xMode val="edge"/>
          <c:yMode val="edge"/>
          <c:x val="0.16854855643044619"/>
          <c:y val="2.7777777777777776E-2"/>
        </c:manualLayout>
      </c:layout>
      <c:overlay val="0"/>
    </c:title>
    <c:autoTitleDeleted val="0"/>
    <c:plotArea>
      <c:layout/>
      <c:barChart>
        <c:barDir val="col"/>
        <c:grouping val="clustered"/>
        <c:varyColors val="0"/>
        <c:ser>
          <c:idx val="2"/>
          <c:order val="0"/>
          <c:tx>
            <c:strRef>
              <c:f>'Table 23 - 24 '!$P$38</c:f>
              <c:strCache>
                <c:ptCount val="1"/>
                <c:pt idx="0">
                  <c:v>2016/17
May Forecast
Net Demand 
(GWh)</c:v>
                </c:pt>
              </c:strCache>
            </c:strRef>
          </c:tx>
          <c:invertIfNegative val="0"/>
          <c:val>
            <c:numRef>
              <c:f>'Table 23 - 24 '!$P$39:$P$52</c:f>
              <c:numCache>
                <c:formatCode>0%</c:formatCode>
                <c:ptCount val="14"/>
                <c:pt idx="0">
                  <c:v>0.94604887748347744</c:v>
                </c:pt>
                <c:pt idx="1">
                  <c:v>0.8685447400387708</c:v>
                </c:pt>
                <c:pt idx="2">
                  <c:v>0.89739154578814928</c:v>
                </c:pt>
                <c:pt idx="3">
                  <c:v>0.96573325297117107</c:v>
                </c:pt>
                <c:pt idx="4">
                  <c:v>0.93708308959706488</c:v>
                </c:pt>
                <c:pt idx="5">
                  <c:v>0.77502818424951803</c:v>
                </c:pt>
                <c:pt idx="6">
                  <c:v>0.93687060199596273</c:v>
                </c:pt>
                <c:pt idx="7">
                  <c:v>0.97501954703878901</c:v>
                </c:pt>
                <c:pt idx="8">
                  <c:v>0.89073850018592537</c:v>
                </c:pt>
                <c:pt idx="9">
                  <c:v>0.96284897463304808</c:v>
                </c:pt>
                <c:pt idx="10">
                  <c:v>0.92973900444086266</c:v>
                </c:pt>
                <c:pt idx="11">
                  <c:v>0.84514307797300547</c:v>
                </c:pt>
                <c:pt idx="12">
                  <c:v>0.95477243983776661</c:v>
                </c:pt>
                <c:pt idx="13">
                  <c:v>0.85789096552990385</c:v>
                </c:pt>
              </c:numCache>
            </c:numRef>
          </c:val>
        </c:ser>
        <c:dLbls>
          <c:showLegendKey val="0"/>
          <c:showVal val="0"/>
          <c:showCatName val="0"/>
          <c:showSerName val="0"/>
          <c:showPercent val="0"/>
          <c:showBubbleSize val="0"/>
        </c:dLbls>
        <c:gapWidth val="150"/>
        <c:axId val="176310144"/>
        <c:axId val="176316416"/>
      </c:barChart>
      <c:catAx>
        <c:axId val="176310144"/>
        <c:scaling>
          <c:orientation val="minMax"/>
        </c:scaling>
        <c:delete val="0"/>
        <c:axPos val="b"/>
        <c:title>
          <c:tx>
            <c:rich>
              <a:bodyPr/>
              <a:lstStyle/>
              <a:p>
                <a:pPr>
                  <a:defRPr/>
                </a:pPr>
                <a:r>
                  <a:rPr lang="en-US"/>
                  <a:t>Demand Zone</a:t>
                </a:r>
              </a:p>
            </c:rich>
          </c:tx>
          <c:layout/>
          <c:overlay val="0"/>
        </c:title>
        <c:majorTickMark val="out"/>
        <c:minorTickMark val="none"/>
        <c:tickLblPos val="nextTo"/>
        <c:crossAx val="176316416"/>
        <c:crosses val="autoZero"/>
        <c:auto val="1"/>
        <c:lblAlgn val="ctr"/>
        <c:lblOffset val="100"/>
        <c:noMultiLvlLbl val="0"/>
      </c:catAx>
      <c:valAx>
        <c:axId val="176316416"/>
        <c:scaling>
          <c:orientation val="minMax"/>
          <c:max val="1"/>
        </c:scaling>
        <c:delete val="0"/>
        <c:axPos val="l"/>
        <c:majorGridlines/>
        <c:numFmt formatCode="0%" sourceLinked="1"/>
        <c:majorTickMark val="out"/>
        <c:minorTickMark val="none"/>
        <c:tickLblPos val="nextTo"/>
        <c:crossAx val="1763101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0</xdr:colOff>
      <xdr:row>4</xdr:row>
      <xdr:rowOff>276225</xdr:rowOff>
    </xdr:from>
    <xdr:to>
      <xdr:col>18</xdr:col>
      <xdr:colOff>0</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36</xdr:row>
      <xdr:rowOff>0</xdr:rowOff>
    </xdr:from>
    <xdr:to>
      <xdr:col>24</xdr:col>
      <xdr:colOff>485775</xdr:colOff>
      <xdr:row>51</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19049</xdr:colOff>
      <xdr:row>54</xdr:row>
      <xdr:rowOff>28575</xdr:rowOff>
    </xdr:from>
    <xdr:to>
      <xdr:col>34</xdr:col>
      <xdr:colOff>0</xdr:colOff>
      <xdr:row>68</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342900</xdr:colOff>
      <xdr:row>37</xdr:row>
      <xdr:rowOff>0</xdr:rowOff>
    </xdr:from>
    <xdr:to>
      <xdr:col>24</xdr:col>
      <xdr:colOff>38100</xdr:colOff>
      <xdr:row>51</xdr:row>
      <xdr:rowOff>200024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6"/>
  <sheetViews>
    <sheetView tabSelected="1" zoomScale="76" zoomScaleNormal="76" workbookViewId="0">
      <pane xSplit="1" ySplit="3" topLeftCell="B4" activePane="bottomRight" state="frozen"/>
      <selection pane="topRight" activeCell="B1" sqref="B1"/>
      <selection pane="bottomLeft" activeCell="A4" sqref="A4"/>
      <selection pane="bottomRight" activeCell="E14" sqref="E14"/>
    </sheetView>
  </sheetViews>
  <sheetFormatPr defaultRowHeight="15"/>
  <cols>
    <col min="2" max="2" width="49.7109375" bestFit="1" customWidth="1"/>
    <col min="4" max="4" width="14.7109375" customWidth="1"/>
    <col min="5" max="5" width="11.140625" bestFit="1" customWidth="1"/>
  </cols>
  <sheetData>
    <row r="2" spans="2:2" ht="21">
      <c r="B2" s="200" t="s">
        <v>294</v>
      </c>
    </row>
    <row r="4" spans="2:2">
      <c r="B4" s="440" t="s">
        <v>110</v>
      </c>
    </row>
    <row r="5" spans="2:2">
      <c r="B5" s="441"/>
    </row>
    <row r="6" spans="2:2">
      <c r="B6" s="442"/>
    </row>
    <row r="7" spans="2:2">
      <c r="B7" s="443" t="s">
        <v>111</v>
      </c>
    </row>
    <row r="8" spans="2:2">
      <c r="B8" s="444"/>
    </row>
    <row r="9" spans="2:2">
      <c r="B9" s="445"/>
    </row>
    <row r="10" spans="2:2">
      <c r="B10" s="202" t="str">
        <f>'Tables 1 - 5'!B2</f>
        <v>Table 1 - Generation Wider Tariffs</v>
      </c>
    </row>
    <row r="11" spans="2:2">
      <c r="B11" s="215" t="str">
        <f>'Tables 1 - 5'!K34</f>
        <v>Table 2 - Local Substation Tariffs</v>
      </c>
    </row>
    <row r="12" spans="2:2">
      <c r="B12" s="202" t="str">
        <f>'Tables 1 - 5'!Q43</f>
        <v>Table 3 - Local Circuit Tariffs</v>
      </c>
    </row>
    <row r="13" spans="2:2">
      <c r="B13" s="215" t="str">
        <f>'Tables 1 - 5'!X71</f>
        <v>Table 4 - Offshore Local Tariffs</v>
      </c>
    </row>
    <row r="14" spans="2:2">
      <c r="B14" s="202" t="str">
        <f>'Tables 1 - 5'!AC88</f>
        <v>Table 5 - Demand Tariffs</v>
      </c>
    </row>
    <row r="15" spans="2:2">
      <c r="B15" s="447" t="str">
        <f>'Tables 6 - 11'!B2</f>
        <v>Table 6 - Contracted and Modelled TEC</v>
      </c>
    </row>
    <row r="16" spans="2:2">
      <c r="B16" s="448"/>
    </row>
    <row r="17" spans="2:2">
      <c r="B17" s="450"/>
    </row>
    <row r="18" spans="2:2">
      <c r="B18" s="202" t="str">
        <f>'Tables 6 - 11'!G8</f>
        <v>Table 7 - Allowed Revenues</v>
      </c>
    </row>
    <row r="19" spans="2:2">
      <c r="B19" s="199" t="str">
        <f>'Tables 6 - 11'!Y48</f>
        <v>Table 10 - Generation and Demand Revenue Proportions</v>
      </c>
    </row>
    <row r="20" spans="2:2">
      <c r="B20" s="437" t="str">
        <f>'Tables 6 - 11'!AD61</f>
        <v>Table 11 - Residual Calculation</v>
      </c>
    </row>
    <row r="21" spans="2:2">
      <c r="B21" s="438"/>
    </row>
    <row r="22" spans="2:2">
      <c r="B22" s="446"/>
    </row>
    <row r="23" spans="2:2">
      <c r="B23" s="435" t="str">
        <f>'Tables 6 - 11'!L31</f>
        <v>Table 8 - Charging Bases</v>
      </c>
    </row>
    <row r="24" spans="2:2">
      <c r="B24" s="449"/>
    </row>
    <row r="25" spans="2:2">
      <c r="B25" s="202" t="str">
        <f>'Tables 6 - 11'!Q39</f>
        <v>Table 9 - Interconectors</v>
      </c>
    </row>
    <row r="26" spans="2:2">
      <c r="B26" s="447" t="str">
        <f>'Tables 12 - 14'!B2</f>
        <v>Table 12 - Variation in Generation Zonal Tariffs</v>
      </c>
    </row>
    <row r="27" spans="2:2">
      <c r="B27" s="448"/>
    </row>
    <row r="28" spans="2:2">
      <c r="B28" s="437" t="str">
        <f>'Tables 12 - 14'!L35</f>
        <v>Table 13 - Change in HH Demand Tariffs</v>
      </c>
    </row>
    <row r="29" spans="2:2">
      <c r="B29" s="438"/>
    </row>
    <row r="30" spans="2:2">
      <c r="B30" s="435" t="str">
        <f>'Tables 12 - 14'!S53</f>
        <v>Table 14 - NHH Demand Tariff Changes</v>
      </c>
    </row>
    <row r="31" spans="2:2">
      <c r="B31" s="439"/>
    </row>
    <row r="32" spans="2:2">
      <c r="B32" s="377" t="str">
        <f>'Tables 15 - 18'!B2</f>
        <v>Table 15 - Impact of change in allowed revenue</v>
      </c>
    </row>
    <row r="33" spans="2:2">
      <c r="B33" s="419" t="str">
        <f>'Tables 15 - 18'!E9</f>
        <v>Table 16 - Impact of change to peak system demand</v>
      </c>
    </row>
    <row r="34" spans="2:2">
      <c r="B34" s="377" t="str">
        <f>'Tables 15 - 18'!H14</f>
        <v>Table 17 - Impact of change to NHH demand</v>
      </c>
    </row>
    <row r="35" spans="2:2">
      <c r="B35" s="419" t="str">
        <f>'Tables 15 - 18'!K19</f>
        <v>Table 18 - Impact of change to generation</v>
      </c>
    </row>
    <row r="36" spans="2:2">
      <c r="B36" s="202" t="s">
        <v>81</v>
      </c>
    </row>
    <row r="37" spans="2:2">
      <c r="B37" s="199" t="s">
        <v>82</v>
      </c>
    </row>
    <row r="38" spans="2:2">
      <c r="B38" s="202" t="s">
        <v>83</v>
      </c>
    </row>
    <row r="39" spans="2:2">
      <c r="B39" s="199" t="s">
        <v>84</v>
      </c>
    </row>
    <row r="40" spans="2:2">
      <c r="B40" s="377" t="str">
        <f>'Table 23 - 24 '!B2</f>
        <v>Table 23 - Generation TEC Changes</v>
      </c>
    </row>
    <row r="41" spans="2:2">
      <c r="B41" s="435" t="str">
        <f>'Table 23 - 24 '!J36</f>
        <v>Table 24 - Week 24 Demand and Negative Generation</v>
      </c>
    </row>
    <row r="42" spans="2:2">
      <c r="B42" s="436"/>
    </row>
    <row r="43" spans="2:2">
      <c r="B43" s="287" t="str">
        <f>'Table 23 - 24 '!R36</f>
        <v xml:space="preserve">Figure 1 - Change in forecast net locational demand </v>
      </c>
    </row>
    <row r="44" spans="2:2">
      <c r="B44" s="202" t="str">
        <f>'Tables 12 - 14'!L4</f>
        <v>Figure 2 - Generation Changes</v>
      </c>
    </row>
    <row r="45" spans="2:2">
      <c r="B45" s="199" t="str">
        <f>'Tables 12 - 14'!S34</f>
        <v>Figure 3 - HH Demand Tariff Changes</v>
      </c>
    </row>
    <row r="46" spans="2:2">
      <c r="B46" s="202" t="str">
        <f>'Tables 12 - 14'!Z53</f>
        <v>Figure 4 - Change in NHH Tariff</v>
      </c>
    </row>
  </sheetData>
  <mergeCells count="9">
    <mergeCell ref="B41:B42"/>
    <mergeCell ref="B28:B29"/>
    <mergeCell ref="B30:B31"/>
    <mergeCell ref="B4:B6"/>
    <mergeCell ref="B7:B9"/>
    <mergeCell ref="B20:B22"/>
    <mergeCell ref="B26:B27"/>
    <mergeCell ref="B23:B24"/>
    <mergeCell ref="B15:B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E28"/>
  <sheetViews>
    <sheetView zoomScale="65" zoomScaleNormal="65" workbookViewId="0">
      <pane ySplit="3" topLeftCell="A4" activePane="bottomLeft" state="frozen"/>
      <selection activeCell="A3" sqref="A3:L46"/>
      <selection pane="bottomLeft" activeCell="A2" sqref="A2"/>
    </sheetView>
  </sheetViews>
  <sheetFormatPr defaultRowHeight="15"/>
  <cols>
    <col min="1" max="1" width="66.42578125" customWidth="1"/>
    <col min="2" max="4" width="11.140625" bestFit="1" customWidth="1"/>
    <col min="5" max="5" width="35.28515625" bestFit="1" customWidth="1"/>
  </cols>
  <sheetData>
    <row r="2" spans="1:5">
      <c r="A2" s="1" t="s">
        <v>290</v>
      </c>
    </row>
    <row r="3" spans="1:5">
      <c r="A3" s="32"/>
      <c r="B3" s="32"/>
      <c r="C3" s="32"/>
      <c r="D3" s="32"/>
      <c r="E3" s="32"/>
    </row>
    <row r="4" spans="1:5" ht="26.25">
      <c r="A4" s="238" t="s">
        <v>144</v>
      </c>
      <c r="B4" s="474">
        <v>42118</v>
      </c>
      <c r="C4" s="475"/>
      <c r="D4" s="476"/>
      <c r="E4" s="487" t="s">
        <v>121</v>
      </c>
    </row>
    <row r="5" spans="1:5" ht="15.75">
      <c r="A5" s="35" t="s">
        <v>117</v>
      </c>
      <c r="B5" s="239" t="s">
        <v>118</v>
      </c>
      <c r="C5" s="239" t="s">
        <v>119</v>
      </c>
      <c r="D5" s="239" t="s">
        <v>120</v>
      </c>
      <c r="E5" s="488"/>
    </row>
    <row r="6" spans="1:5" ht="15.75">
      <c r="A6" s="35" t="s">
        <v>122</v>
      </c>
      <c r="B6" s="38" t="s">
        <v>42</v>
      </c>
      <c r="C6" s="38" t="s">
        <v>43</v>
      </c>
      <c r="D6" s="38" t="s">
        <v>115</v>
      </c>
      <c r="E6" s="489"/>
    </row>
    <row r="7" spans="1:5" ht="15.75">
      <c r="A7" s="103" t="s">
        <v>66</v>
      </c>
      <c r="B7" s="240">
        <v>5.4759483870350794</v>
      </c>
      <c r="C7" s="240">
        <v>5.6051191659779338</v>
      </c>
      <c r="D7" s="240">
        <v>5.6725737706346857</v>
      </c>
      <c r="E7" s="241" t="s">
        <v>155</v>
      </c>
    </row>
    <row r="8" spans="1:5" ht="15.75">
      <c r="A8" s="103" t="s">
        <v>145</v>
      </c>
      <c r="B8" s="240">
        <v>6.8531524225899307</v>
      </c>
      <c r="C8" s="240">
        <v>7.0144590179136701</v>
      </c>
      <c r="D8" s="240">
        <v>7.0999012135570778</v>
      </c>
      <c r="E8" s="241" t="s">
        <v>155</v>
      </c>
    </row>
    <row r="9" spans="1:5" ht="15.75">
      <c r="A9" s="103" t="s">
        <v>68</v>
      </c>
      <c r="B9" s="240">
        <v>12.491059506303356</v>
      </c>
      <c r="C9" s="240">
        <v>12.786364558839976</v>
      </c>
      <c r="D9" s="240">
        <v>12.939357243398808</v>
      </c>
      <c r="E9" s="241" t="s">
        <v>155</v>
      </c>
    </row>
    <row r="10" spans="1:5" ht="15.75">
      <c r="A10" s="103" t="s">
        <v>146</v>
      </c>
      <c r="B10" s="240">
        <v>7.7094720644957526</v>
      </c>
      <c r="C10" s="240">
        <v>7.8914406617198356</v>
      </c>
      <c r="D10" s="240">
        <v>7.9860825707416119</v>
      </c>
      <c r="E10" s="241" t="s">
        <v>155</v>
      </c>
    </row>
    <row r="11" spans="1:5" ht="15.75">
      <c r="A11" s="103" t="s">
        <v>69</v>
      </c>
      <c r="B11" s="240">
        <v>12.926960730569261</v>
      </c>
      <c r="C11" s="240">
        <v>13.232210748352349</v>
      </c>
      <c r="D11" s="240">
        <v>13.392211110714831</v>
      </c>
      <c r="E11" s="241" t="s">
        <v>155</v>
      </c>
    </row>
    <row r="12" spans="1:5" ht="15.75">
      <c r="A12" s="103" t="s">
        <v>70</v>
      </c>
      <c r="B12" s="240">
        <v>18.92412411049645</v>
      </c>
      <c r="C12" s="240">
        <v>19.498933866515603</v>
      </c>
      <c r="D12" s="240">
        <v>19.734983371317934</v>
      </c>
      <c r="E12" s="241" t="s">
        <v>155</v>
      </c>
    </row>
    <row r="13" spans="1:5" ht="15.75">
      <c r="A13" s="103" t="s">
        <v>67</v>
      </c>
      <c r="B13" s="240">
        <v>11.570501887309904</v>
      </c>
      <c r="C13" s="240">
        <v>11.843091171267096</v>
      </c>
      <c r="D13" s="240">
        <v>11.987839114841588</v>
      </c>
      <c r="E13" s="241" t="s">
        <v>155</v>
      </c>
    </row>
    <row r="14" spans="1:5" ht="15.75">
      <c r="A14" s="103" t="s">
        <v>71</v>
      </c>
      <c r="B14" s="240">
        <v>25.999519895629486</v>
      </c>
      <c r="C14" s="240">
        <v>26.619250228001508</v>
      </c>
      <c r="D14" s="240">
        <v>26.930703156860567</v>
      </c>
      <c r="E14" s="241" t="s">
        <v>155</v>
      </c>
    </row>
    <row r="15" spans="1:5" ht="15.75">
      <c r="A15" s="103" t="s">
        <v>72</v>
      </c>
      <c r="B15" s="240">
        <v>37.572952823693697</v>
      </c>
      <c r="C15" s="240">
        <v>39.21209850266176</v>
      </c>
      <c r="D15" s="240">
        <v>37.927523807040323</v>
      </c>
      <c r="E15" s="241" t="s">
        <v>155</v>
      </c>
    </row>
    <row r="16" spans="1:5" ht="15.75">
      <c r="A16" s="103" t="s">
        <v>112</v>
      </c>
      <c r="B16" s="484">
        <v>78.856681666789868</v>
      </c>
      <c r="C16" s="240">
        <v>17.517052725652213</v>
      </c>
      <c r="D16" s="240">
        <v>17.66958062993859</v>
      </c>
      <c r="E16" s="241" t="s">
        <v>155</v>
      </c>
    </row>
    <row r="17" spans="1:5" ht="15.75">
      <c r="A17" s="103" t="s">
        <v>109</v>
      </c>
      <c r="B17" s="485"/>
      <c r="C17" s="240">
        <v>25.563393838820964</v>
      </c>
      <c r="D17" s="240">
        <v>25.406141461068053</v>
      </c>
      <c r="E17" s="241" t="s">
        <v>155</v>
      </c>
    </row>
    <row r="18" spans="1:5" ht="15.75">
      <c r="A18" s="103" t="s">
        <v>147</v>
      </c>
      <c r="B18" s="485"/>
      <c r="C18" s="240">
        <v>26.283585134974199</v>
      </c>
      <c r="D18" s="240">
        <v>25.601214000829994</v>
      </c>
      <c r="E18" s="241" t="s">
        <v>155</v>
      </c>
    </row>
    <row r="19" spans="1:5" ht="15.75">
      <c r="A19" s="103" t="s">
        <v>148</v>
      </c>
      <c r="B19" s="486"/>
      <c r="C19" s="484">
        <v>35.289999599240495</v>
      </c>
      <c r="D19" s="484">
        <v>53.236243606293542</v>
      </c>
      <c r="E19" s="241" t="s">
        <v>156</v>
      </c>
    </row>
    <row r="20" spans="1:5" ht="15.75">
      <c r="A20" s="103" t="s">
        <v>149</v>
      </c>
      <c r="B20" s="242"/>
      <c r="C20" s="485"/>
      <c r="D20" s="485"/>
      <c r="E20" s="241" t="s">
        <v>156</v>
      </c>
    </row>
    <row r="21" spans="1:5" ht="15.75">
      <c r="A21" s="103" t="s">
        <v>150</v>
      </c>
      <c r="B21" s="242"/>
      <c r="C21" s="486"/>
      <c r="D21" s="486"/>
      <c r="E21" s="241" t="s">
        <v>156</v>
      </c>
    </row>
    <row r="22" spans="1:5" ht="15.75">
      <c r="A22" s="243" t="s">
        <v>151</v>
      </c>
      <c r="B22" s="244">
        <f>SUM(B7:B21)</f>
        <v>218.38037349491282</v>
      </c>
      <c r="C22" s="244">
        <f>SUM(C7:C21)</f>
        <v>248.35699921993759</v>
      </c>
      <c r="D22" s="244">
        <f>SUM(D7:D21)</f>
        <v>265.58435505723759</v>
      </c>
      <c r="E22" s="245" t="s">
        <v>116</v>
      </c>
    </row>
    <row r="23" spans="1:5">
      <c r="B23" s="141"/>
      <c r="C23" s="141"/>
      <c r="D23" s="141"/>
    </row>
    <row r="24" spans="1:5">
      <c r="A24" s="1" t="s">
        <v>123</v>
      </c>
    </row>
    <row r="25" spans="1:5">
      <c r="A25" t="s">
        <v>124</v>
      </c>
    </row>
    <row r="26" spans="1:5">
      <c r="A26" t="s">
        <v>125</v>
      </c>
    </row>
    <row r="27" spans="1:5">
      <c r="A27" t="s">
        <v>126</v>
      </c>
    </row>
    <row r="28" spans="1:5">
      <c r="A28" t="s">
        <v>152</v>
      </c>
    </row>
  </sheetData>
  <mergeCells count="5">
    <mergeCell ref="D19:D21"/>
    <mergeCell ref="C19:C21"/>
    <mergeCell ref="B16:B19"/>
    <mergeCell ref="B4:D4"/>
    <mergeCell ref="E4:E6"/>
  </mergeCells>
  <conditionalFormatting sqref="B22:D22">
    <cfRule type="cellIs" dxfId="0" priority="2" operator="lessThan">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R53"/>
  <sheetViews>
    <sheetView zoomScaleNormal="100" workbookViewId="0">
      <selection activeCell="B2" sqref="B2"/>
    </sheetView>
  </sheetViews>
  <sheetFormatPr defaultRowHeight="15"/>
  <cols>
    <col min="2" max="2" width="51.140625" bestFit="1" customWidth="1"/>
    <col min="3" max="3" width="11" bestFit="1" customWidth="1"/>
    <col min="4" max="4" width="12.85546875" bestFit="1" customWidth="1"/>
    <col min="6" max="7" width="10.85546875" bestFit="1" customWidth="1"/>
    <col min="8" max="8" width="9.5703125" bestFit="1" customWidth="1"/>
    <col min="11" max="11" width="16.85546875" bestFit="1" customWidth="1"/>
    <col min="12" max="12" width="13.5703125" customWidth="1"/>
    <col min="13" max="13" width="13.42578125" customWidth="1"/>
  </cols>
  <sheetData>
    <row r="2" spans="2:12">
      <c r="B2" s="1" t="s">
        <v>291</v>
      </c>
      <c r="C2" s="1"/>
    </row>
    <row r="3" spans="2:12">
      <c r="G3" s="221"/>
    </row>
    <row r="4" spans="2:12" ht="45">
      <c r="B4" s="425" t="s">
        <v>205</v>
      </c>
      <c r="C4" s="425" t="s">
        <v>206</v>
      </c>
      <c r="D4" s="425" t="s">
        <v>204</v>
      </c>
      <c r="E4" s="425" t="s">
        <v>0</v>
      </c>
      <c r="F4" s="426" t="s">
        <v>208</v>
      </c>
      <c r="G4" s="426" t="s">
        <v>209</v>
      </c>
      <c r="H4" s="427" t="s">
        <v>207</v>
      </c>
      <c r="I4" s="363"/>
    </row>
    <row r="5" spans="2:12">
      <c r="B5" s="370" t="s">
        <v>527</v>
      </c>
      <c r="C5" s="376" t="s">
        <v>528</v>
      </c>
      <c r="D5" s="365" t="s">
        <v>529</v>
      </c>
      <c r="E5" s="366">
        <v>21</v>
      </c>
      <c r="F5" s="367">
        <v>500</v>
      </c>
      <c r="G5" s="367">
        <v>0</v>
      </c>
      <c r="H5" s="368">
        <v>-500</v>
      </c>
      <c r="I5" s="364"/>
    </row>
    <row r="6" spans="2:12">
      <c r="B6" s="370" t="s">
        <v>530</v>
      </c>
      <c r="C6" s="376" t="s">
        <v>528</v>
      </c>
      <c r="D6" s="365" t="s">
        <v>531</v>
      </c>
      <c r="E6" s="366">
        <v>11</v>
      </c>
      <c r="F6" s="369">
        <v>108</v>
      </c>
      <c r="G6" s="367">
        <v>140</v>
      </c>
      <c r="H6" s="368">
        <v>32</v>
      </c>
      <c r="I6" s="364"/>
    </row>
    <row r="7" spans="2:12">
      <c r="B7" s="372" t="s">
        <v>532</v>
      </c>
      <c r="C7" s="376" t="s">
        <v>528</v>
      </c>
      <c r="D7" s="365" t="s">
        <v>533</v>
      </c>
      <c r="E7" s="370">
        <v>10</v>
      </c>
      <c r="F7" s="368">
        <v>0</v>
      </c>
      <c r="G7" s="367">
        <v>35</v>
      </c>
      <c r="H7" s="368">
        <v>35</v>
      </c>
      <c r="I7" s="18"/>
    </row>
    <row r="8" spans="2:12">
      <c r="B8" s="372" t="s">
        <v>534</v>
      </c>
      <c r="C8" s="376" t="s">
        <v>528</v>
      </c>
      <c r="D8" s="365" t="s">
        <v>535</v>
      </c>
      <c r="E8" s="366">
        <v>24</v>
      </c>
      <c r="F8" s="369">
        <v>950</v>
      </c>
      <c r="G8" s="367">
        <v>0</v>
      </c>
      <c r="H8" s="368">
        <v>-950</v>
      </c>
      <c r="I8" s="18"/>
    </row>
    <row r="9" spans="2:12">
      <c r="B9" s="372" t="s">
        <v>536</v>
      </c>
      <c r="C9" s="376" t="s">
        <v>537</v>
      </c>
      <c r="D9" s="365" t="s">
        <v>538</v>
      </c>
      <c r="E9" s="371">
        <v>21</v>
      </c>
      <c r="F9" s="369">
        <v>235</v>
      </c>
      <c r="G9" s="367">
        <v>0</v>
      </c>
      <c r="H9" s="368">
        <v>-235</v>
      </c>
      <c r="I9" s="364"/>
    </row>
    <row r="10" spans="2:12">
      <c r="B10" s="372" t="s">
        <v>539</v>
      </c>
      <c r="C10" s="376" t="s">
        <v>537</v>
      </c>
      <c r="D10" s="365" t="s">
        <v>540</v>
      </c>
      <c r="E10" s="366">
        <v>16</v>
      </c>
      <c r="F10" s="369">
        <v>155</v>
      </c>
      <c r="G10" s="367">
        <v>0</v>
      </c>
      <c r="H10" s="368">
        <v>-155</v>
      </c>
      <c r="I10" s="364"/>
    </row>
    <row r="11" spans="2:12">
      <c r="B11" s="372" t="s">
        <v>541</v>
      </c>
      <c r="C11" s="376" t="s">
        <v>528</v>
      </c>
      <c r="D11" s="365" t="s">
        <v>542</v>
      </c>
      <c r="E11" s="366">
        <v>15</v>
      </c>
      <c r="F11" s="369">
        <v>490</v>
      </c>
      <c r="G11" s="367">
        <v>0</v>
      </c>
      <c r="H11" s="368">
        <v>-490</v>
      </c>
      <c r="I11" s="364"/>
    </row>
    <row r="12" spans="2:12">
      <c r="B12" s="372" t="s">
        <v>543</v>
      </c>
      <c r="C12" s="376" t="s">
        <v>528</v>
      </c>
      <c r="D12" s="365" t="s">
        <v>544</v>
      </c>
      <c r="E12" s="366">
        <v>11</v>
      </c>
      <c r="F12" s="369">
        <v>331.8</v>
      </c>
      <c r="G12" s="367">
        <v>374.5</v>
      </c>
      <c r="H12" s="368">
        <v>42.699999999999989</v>
      </c>
      <c r="I12" s="364"/>
      <c r="J12" s="222"/>
      <c r="L12" s="223"/>
    </row>
    <row r="13" spans="2:12">
      <c r="B13" s="372" t="s">
        <v>545</v>
      </c>
      <c r="C13" s="376" t="s">
        <v>528</v>
      </c>
      <c r="D13" s="365" t="s">
        <v>546</v>
      </c>
      <c r="E13" s="366">
        <v>11</v>
      </c>
      <c r="F13" s="369">
        <v>179.8</v>
      </c>
      <c r="G13" s="367">
        <v>128.80000000000001</v>
      </c>
      <c r="H13" s="368">
        <v>-51</v>
      </c>
      <c r="I13" s="364"/>
      <c r="J13" s="222"/>
      <c r="L13" s="223"/>
    </row>
    <row r="14" spans="2:12">
      <c r="B14" s="372" t="s">
        <v>547</v>
      </c>
      <c r="C14" s="376" t="s">
        <v>528</v>
      </c>
      <c r="D14" s="365" t="s">
        <v>548</v>
      </c>
      <c r="E14" s="366">
        <v>16</v>
      </c>
      <c r="F14" s="369">
        <v>515</v>
      </c>
      <c r="G14" s="367">
        <v>260</v>
      </c>
      <c r="H14" s="368">
        <v>-255</v>
      </c>
      <c r="I14" s="364"/>
    </row>
    <row r="15" spans="2:12">
      <c r="B15" s="372" t="s">
        <v>472</v>
      </c>
      <c r="C15" s="376" t="s">
        <v>528</v>
      </c>
      <c r="D15" s="365" t="s">
        <v>549</v>
      </c>
      <c r="E15" s="366">
        <v>11</v>
      </c>
      <c r="F15" s="369">
        <v>18</v>
      </c>
      <c r="G15" s="367">
        <v>39</v>
      </c>
      <c r="H15" s="368">
        <v>21</v>
      </c>
      <c r="I15" s="364"/>
    </row>
    <row r="16" spans="2:12">
      <c r="B16" s="372" t="s">
        <v>550</v>
      </c>
      <c r="C16" s="376" t="s">
        <v>528</v>
      </c>
      <c r="D16" s="365" t="s">
        <v>551</v>
      </c>
      <c r="E16" s="366">
        <v>5</v>
      </c>
      <c r="F16" s="369">
        <v>204</v>
      </c>
      <c r="G16" s="367">
        <v>188.6</v>
      </c>
      <c r="H16" s="368">
        <v>-15.400000000000006</v>
      </c>
      <c r="I16" s="364"/>
    </row>
    <row r="17" spans="2:9">
      <c r="B17" s="372" t="s">
        <v>552</v>
      </c>
      <c r="C17" s="376" t="s">
        <v>528</v>
      </c>
      <c r="D17" s="365" t="s">
        <v>553</v>
      </c>
      <c r="E17" s="366">
        <v>16</v>
      </c>
      <c r="F17" s="369">
        <v>565</v>
      </c>
      <c r="G17" s="367">
        <v>574</v>
      </c>
      <c r="H17" s="368">
        <v>9</v>
      </c>
      <c r="I17" s="364"/>
    </row>
    <row r="18" spans="2:9">
      <c r="B18" s="372" t="s">
        <v>508</v>
      </c>
      <c r="C18" s="376" t="s">
        <v>528</v>
      </c>
      <c r="D18" s="365" t="s">
        <v>554</v>
      </c>
      <c r="E18" s="366">
        <v>10</v>
      </c>
      <c r="F18" s="369">
        <v>117</v>
      </c>
      <c r="G18" s="367">
        <v>99.9</v>
      </c>
      <c r="H18" s="368">
        <v>-17.099999999999994</v>
      </c>
      <c r="I18" s="364"/>
    </row>
    <row r="19" spans="2:9">
      <c r="B19" s="372" t="s">
        <v>555</v>
      </c>
      <c r="C19" s="376" t="s">
        <v>528</v>
      </c>
      <c r="D19" s="365" t="s">
        <v>556</v>
      </c>
      <c r="E19" s="366">
        <v>11</v>
      </c>
      <c r="F19" s="369">
        <v>80</v>
      </c>
      <c r="G19" s="367">
        <v>0</v>
      </c>
      <c r="H19" s="368">
        <v>-80</v>
      </c>
      <c r="I19" s="364"/>
    </row>
    <row r="20" spans="2:9">
      <c r="B20" s="372" t="s">
        <v>557</v>
      </c>
      <c r="C20" s="376" t="s">
        <v>528</v>
      </c>
      <c r="D20" s="365" t="s">
        <v>558</v>
      </c>
      <c r="E20" s="366">
        <v>18</v>
      </c>
      <c r="F20" s="369">
        <v>680</v>
      </c>
      <c r="G20" s="367">
        <v>0</v>
      </c>
      <c r="H20" s="368">
        <v>-680</v>
      </c>
      <c r="I20" s="364"/>
    </row>
    <row r="21" spans="2:9">
      <c r="B21" s="372" t="s">
        <v>559</v>
      </c>
      <c r="C21" s="376" t="s">
        <v>528</v>
      </c>
      <c r="D21" s="365" t="s">
        <v>542</v>
      </c>
      <c r="E21" s="366">
        <v>15</v>
      </c>
      <c r="F21" s="369">
        <v>900</v>
      </c>
      <c r="G21" s="367">
        <v>0</v>
      </c>
      <c r="H21" s="368">
        <v>-900</v>
      </c>
      <c r="I21" s="364"/>
    </row>
    <row r="22" spans="2:9">
      <c r="B22" s="372" t="s">
        <v>560</v>
      </c>
      <c r="C22" s="376" t="s">
        <v>528</v>
      </c>
      <c r="D22" s="365" t="s">
        <v>542</v>
      </c>
      <c r="E22" s="371">
        <v>15</v>
      </c>
      <c r="F22" s="369">
        <v>665</v>
      </c>
      <c r="G22" s="367">
        <v>0</v>
      </c>
      <c r="H22" s="368">
        <v>-665</v>
      </c>
      <c r="I22" s="364"/>
    </row>
    <row r="23" spans="2:9">
      <c r="B23" s="372" t="s">
        <v>561</v>
      </c>
      <c r="C23" s="376" t="s">
        <v>537</v>
      </c>
      <c r="D23" s="365" t="s">
        <v>562</v>
      </c>
      <c r="E23" s="366">
        <v>13</v>
      </c>
      <c r="F23" s="369">
        <v>376</v>
      </c>
      <c r="G23" s="367">
        <v>0</v>
      </c>
      <c r="H23" s="368">
        <v>-376</v>
      </c>
      <c r="I23" s="364"/>
    </row>
    <row r="24" spans="2:9">
      <c r="B24" s="372" t="s">
        <v>563</v>
      </c>
      <c r="C24" s="376" t="s">
        <v>528</v>
      </c>
      <c r="D24" s="365" t="s">
        <v>564</v>
      </c>
      <c r="E24" s="366">
        <v>11</v>
      </c>
      <c r="F24" s="369">
        <v>52.5</v>
      </c>
      <c r="G24" s="367">
        <v>0</v>
      </c>
      <c r="H24" s="368">
        <v>-52.5</v>
      </c>
      <c r="I24" s="364"/>
    </row>
    <row r="25" spans="2:9">
      <c r="B25" s="372" t="s">
        <v>565</v>
      </c>
      <c r="C25" s="376" t="s">
        <v>537</v>
      </c>
      <c r="D25" s="372" t="s">
        <v>566</v>
      </c>
      <c r="E25" s="366">
        <v>17</v>
      </c>
      <c r="F25" s="369">
        <v>245</v>
      </c>
      <c r="G25" s="367">
        <v>0</v>
      </c>
      <c r="H25" s="368">
        <v>-245</v>
      </c>
      <c r="I25" s="364"/>
    </row>
    <row r="26" spans="2:9">
      <c r="B26" s="372" t="s">
        <v>567</v>
      </c>
      <c r="C26" s="372" t="s">
        <v>528</v>
      </c>
      <c r="D26" s="365" t="s">
        <v>568</v>
      </c>
      <c r="E26" s="372">
        <v>25</v>
      </c>
      <c r="F26" s="368">
        <v>664</v>
      </c>
      <c r="G26" s="367">
        <v>332</v>
      </c>
      <c r="H26" s="368">
        <v>-332</v>
      </c>
      <c r="I26" s="364"/>
    </row>
    <row r="27" spans="2:9">
      <c r="B27" s="372" t="s">
        <v>569</v>
      </c>
      <c r="C27" s="372" t="s">
        <v>528</v>
      </c>
      <c r="D27" s="365" t="s">
        <v>570</v>
      </c>
      <c r="E27" s="372">
        <v>18</v>
      </c>
      <c r="F27" s="368">
        <v>1018</v>
      </c>
      <c r="G27" s="367">
        <v>980</v>
      </c>
      <c r="H27" s="368">
        <v>-38</v>
      </c>
      <c r="I27" s="364"/>
    </row>
    <row r="28" spans="2:9">
      <c r="B28" s="372" t="s">
        <v>571</v>
      </c>
      <c r="C28" s="372" t="s">
        <v>528</v>
      </c>
      <c r="D28" s="365" t="s">
        <v>572</v>
      </c>
      <c r="E28" s="372">
        <v>18</v>
      </c>
      <c r="F28" s="368">
        <v>1212</v>
      </c>
      <c r="G28" s="367">
        <v>1216</v>
      </c>
      <c r="H28" s="368">
        <v>4</v>
      </c>
      <c r="I28" s="364"/>
    </row>
    <row r="29" spans="2:9">
      <c r="B29" s="372" t="s">
        <v>506</v>
      </c>
      <c r="C29" s="372" t="s">
        <v>528</v>
      </c>
      <c r="D29" s="365" t="s">
        <v>573</v>
      </c>
      <c r="E29" s="372">
        <v>15</v>
      </c>
      <c r="F29" s="368">
        <v>1285</v>
      </c>
      <c r="G29" s="367">
        <v>540</v>
      </c>
      <c r="H29" s="368">
        <v>-745</v>
      </c>
      <c r="I29" s="364"/>
    </row>
    <row r="30" spans="2:9">
      <c r="B30" s="372" t="s">
        <v>574</v>
      </c>
      <c r="C30" s="372" t="s">
        <v>528</v>
      </c>
      <c r="D30" s="365" t="s">
        <v>575</v>
      </c>
      <c r="E30" s="372">
        <v>21</v>
      </c>
      <c r="F30" s="368">
        <v>0</v>
      </c>
      <c r="G30" s="367">
        <v>115</v>
      </c>
      <c r="H30" s="368">
        <v>115</v>
      </c>
      <c r="I30" s="364"/>
    </row>
    <row r="31" spans="2:9">
      <c r="B31" s="372" t="s">
        <v>576</v>
      </c>
      <c r="C31" s="372" t="s">
        <v>528</v>
      </c>
      <c r="D31" s="365" t="s">
        <v>577</v>
      </c>
      <c r="E31" s="372">
        <v>14</v>
      </c>
      <c r="F31" s="368">
        <v>330</v>
      </c>
      <c r="G31" s="367">
        <v>0</v>
      </c>
      <c r="H31" s="368">
        <v>-330</v>
      </c>
      <c r="I31" s="364"/>
    </row>
    <row r="32" spans="2:9">
      <c r="B32" s="372" t="s">
        <v>578</v>
      </c>
      <c r="C32" s="372" t="s">
        <v>528</v>
      </c>
      <c r="D32" s="365" t="s">
        <v>577</v>
      </c>
      <c r="E32" s="372">
        <v>14</v>
      </c>
      <c r="F32" s="368">
        <v>330</v>
      </c>
      <c r="G32" s="367">
        <v>0</v>
      </c>
      <c r="H32" s="368">
        <v>-330</v>
      </c>
      <c r="I32" s="364"/>
    </row>
    <row r="33" spans="2:18">
      <c r="B33" s="375" t="s">
        <v>161</v>
      </c>
      <c r="C33" s="373"/>
      <c r="D33" s="373"/>
      <c r="E33" s="374"/>
      <c r="F33" s="368">
        <v>12206.1</v>
      </c>
      <c r="G33" s="367">
        <v>5022.8</v>
      </c>
      <c r="H33" s="368">
        <v>-7183.3</v>
      </c>
      <c r="I33" s="364"/>
    </row>
    <row r="34" spans="2:18">
      <c r="B34" s="266" t="s">
        <v>210</v>
      </c>
      <c r="C34" s="266"/>
      <c r="D34" s="225"/>
      <c r="E34" s="226"/>
      <c r="F34" s="16"/>
      <c r="G34" s="267"/>
      <c r="H34" s="221"/>
      <c r="I34" s="221"/>
    </row>
    <row r="35" spans="2:18">
      <c r="B35" s="266"/>
      <c r="C35" s="266"/>
      <c r="D35" s="225"/>
      <c r="E35" s="226"/>
      <c r="F35" s="16"/>
      <c r="G35" s="267"/>
      <c r="H35" s="221"/>
      <c r="I35" s="221"/>
    </row>
    <row r="36" spans="2:18">
      <c r="B36" s="266"/>
      <c r="C36" s="266"/>
      <c r="D36" s="225"/>
      <c r="E36" s="226"/>
      <c r="F36" s="16"/>
      <c r="G36" s="267"/>
      <c r="H36" s="221"/>
      <c r="I36" s="221"/>
      <c r="J36" s="1" t="s">
        <v>292</v>
      </c>
      <c r="R36" s="1" t="s">
        <v>226</v>
      </c>
    </row>
    <row r="37" spans="2:18">
      <c r="B37" s="266"/>
      <c r="C37" s="266"/>
      <c r="D37" s="225"/>
      <c r="E37" s="226"/>
      <c r="F37" s="16"/>
      <c r="G37" s="267"/>
      <c r="H37" s="221"/>
      <c r="I37" s="221"/>
    </row>
    <row r="38" spans="2:18" ht="76.5">
      <c r="B38" s="266"/>
      <c r="C38" s="266"/>
      <c r="D38" s="225"/>
      <c r="E38" s="226"/>
      <c r="F38" s="16"/>
      <c r="G38" s="267"/>
      <c r="H38" s="221"/>
      <c r="I38" s="221"/>
      <c r="J38" s="428" t="s">
        <v>0</v>
      </c>
      <c r="K38" s="428" t="s">
        <v>1</v>
      </c>
      <c r="L38" s="420" t="s">
        <v>159</v>
      </c>
      <c r="M38" s="420" t="s">
        <v>160</v>
      </c>
      <c r="N38" s="429" t="s">
        <v>162</v>
      </c>
      <c r="O38" s="411"/>
      <c r="P38" s="20" t="s">
        <v>215</v>
      </c>
    </row>
    <row r="39" spans="2:18">
      <c r="B39" s="266"/>
      <c r="C39" s="266"/>
      <c r="D39" s="225"/>
      <c r="E39" s="226"/>
      <c r="F39" s="16"/>
      <c r="G39" s="267"/>
      <c r="H39" s="221"/>
      <c r="I39" s="221"/>
      <c r="J39" s="430">
        <v>1</v>
      </c>
      <c r="K39" s="431" t="s">
        <v>29</v>
      </c>
      <c r="L39" s="432">
        <v>896.39178653149747</v>
      </c>
      <c r="M39" s="432">
        <v>848.03044343353213</v>
      </c>
      <c r="N39" s="434">
        <f>(+M39-L39)/L39</f>
        <v>-5.3951122516522544E-2</v>
      </c>
      <c r="O39" s="410"/>
      <c r="P39" s="9">
        <f>M39/L39</f>
        <v>0.94604887748347744</v>
      </c>
    </row>
    <row r="40" spans="2:18">
      <c r="B40" s="266"/>
      <c r="C40" s="266"/>
      <c r="D40" s="225"/>
      <c r="E40" s="226"/>
      <c r="F40" s="16"/>
      <c r="G40" s="267"/>
      <c r="H40" s="221"/>
      <c r="I40" s="221"/>
      <c r="J40" s="430">
        <v>2</v>
      </c>
      <c r="K40" s="431" t="s">
        <v>30</v>
      </c>
      <c r="L40" s="432">
        <v>3842.356621040637</v>
      </c>
      <c r="M40" s="432">
        <v>3337.25863255799</v>
      </c>
      <c r="N40" s="434">
        <f t="shared" ref="N40:N53" si="0">(+M40-L40)/L40</f>
        <v>-0.13145525996122914</v>
      </c>
      <c r="O40" s="410"/>
      <c r="P40" s="9">
        <f t="shared" ref="P40:P52" si="1">M40/L40</f>
        <v>0.8685447400387708</v>
      </c>
    </row>
    <row r="41" spans="2:18">
      <c r="B41" s="266"/>
      <c r="C41" s="266"/>
      <c r="D41" s="225"/>
      <c r="E41" s="226"/>
      <c r="F41" s="16"/>
      <c r="G41" s="267"/>
      <c r="H41" s="221"/>
      <c r="I41" s="221"/>
      <c r="J41" s="430">
        <v>3</v>
      </c>
      <c r="K41" s="431" t="s">
        <v>31</v>
      </c>
      <c r="L41" s="432">
        <v>2936.9724457524371</v>
      </c>
      <c r="M41" s="432">
        <v>2635.614243030981</v>
      </c>
      <c r="N41" s="434">
        <f t="shared" si="0"/>
        <v>-0.10260845421185071</v>
      </c>
      <c r="O41" s="410"/>
      <c r="P41" s="9">
        <f t="shared" si="1"/>
        <v>0.89739154578814928</v>
      </c>
    </row>
    <row r="42" spans="2:18">
      <c r="B42" s="266"/>
      <c r="C42" s="266"/>
      <c r="D42" s="225"/>
      <c r="E42" s="226"/>
      <c r="F42" s="16"/>
      <c r="G42" s="267"/>
      <c r="H42" s="221"/>
      <c r="I42" s="221"/>
      <c r="J42" s="430">
        <v>4</v>
      </c>
      <c r="K42" s="431" t="s">
        <v>32</v>
      </c>
      <c r="L42" s="432">
        <v>4151.5302553529082</v>
      </c>
      <c r="M42" s="432">
        <v>4009.2708183102004</v>
      </c>
      <c r="N42" s="434">
        <f t="shared" si="0"/>
        <v>-3.4266747028828953E-2</v>
      </c>
      <c r="O42" s="410"/>
      <c r="P42" s="9">
        <f t="shared" si="1"/>
        <v>0.96573325297117107</v>
      </c>
    </row>
    <row r="43" spans="2:18">
      <c r="J43" s="430">
        <v>5</v>
      </c>
      <c r="K43" s="431" t="s">
        <v>33</v>
      </c>
      <c r="L43" s="432">
        <v>4889.1844296665986</v>
      </c>
      <c r="M43" s="432">
        <v>4581.5720509618395</v>
      </c>
      <c r="N43" s="434">
        <f t="shared" si="0"/>
        <v>-6.2916910402935164E-2</v>
      </c>
      <c r="O43" s="410"/>
      <c r="P43" s="9">
        <f t="shared" si="1"/>
        <v>0.93708308959706488</v>
      </c>
    </row>
    <row r="44" spans="2:18">
      <c r="J44" s="430">
        <v>6</v>
      </c>
      <c r="K44" s="431" t="s">
        <v>34</v>
      </c>
      <c r="L44" s="432">
        <v>2698.8750043920936</v>
      </c>
      <c r="M44" s="432">
        <v>2091.7041941704142</v>
      </c>
      <c r="N44" s="434">
        <f t="shared" si="0"/>
        <v>-0.224971815750482</v>
      </c>
      <c r="O44" s="410"/>
      <c r="P44" s="9">
        <f t="shared" si="1"/>
        <v>0.77502818424951803</v>
      </c>
    </row>
    <row r="45" spans="2:18">
      <c r="J45" s="430">
        <v>7</v>
      </c>
      <c r="K45" s="431" t="s">
        <v>35</v>
      </c>
      <c r="L45" s="432">
        <v>5300.7</v>
      </c>
      <c r="M45" s="432">
        <v>4966.07</v>
      </c>
      <c r="N45" s="434">
        <f t="shared" si="0"/>
        <v>-6.3129398004037232E-2</v>
      </c>
      <c r="O45" s="410"/>
      <c r="P45" s="9">
        <f t="shared" si="1"/>
        <v>0.93687060199596273</v>
      </c>
    </row>
    <row r="46" spans="2:18">
      <c r="J46" s="430">
        <v>8</v>
      </c>
      <c r="K46" s="431" t="s">
        <v>36</v>
      </c>
      <c r="L46" s="432">
        <v>4527.54</v>
      </c>
      <c r="M46" s="432">
        <v>4414.4399999999987</v>
      </c>
      <c r="N46" s="434">
        <f t="shared" si="0"/>
        <v>-2.4980452961211007E-2</v>
      </c>
      <c r="O46" s="410"/>
      <c r="P46" s="9">
        <f t="shared" si="1"/>
        <v>0.97501954703878901</v>
      </c>
    </row>
    <row r="47" spans="2:18">
      <c r="J47" s="430">
        <v>9</v>
      </c>
      <c r="K47" s="431" t="s">
        <v>37</v>
      </c>
      <c r="L47" s="432">
        <v>6268.0108181001469</v>
      </c>
      <c r="M47" s="432">
        <v>5583.1585552636798</v>
      </c>
      <c r="N47" s="434">
        <f t="shared" si="0"/>
        <v>-0.10926149981407467</v>
      </c>
      <c r="O47" s="410"/>
      <c r="P47" s="9">
        <f t="shared" si="1"/>
        <v>0.89073850018592537</v>
      </c>
    </row>
    <row r="48" spans="2:18">
      <c r="J48" s="430">
        <v>10</v>
      </c>
      <c r="K48" s="431" t="s">
        <v>22</v>
      </c>
      <c r="L48" s="432">
        <v>1994.5777883055025</v>
      </c>
      <c r="M48" s="432">
        <v>1920.477178295806</v>
      </c>
      <c r="N48" s="434">
        <f t="shared" si="0"/>
        <v>-3.7151025366951897E-2</v>
      </c>
      <c r="O48" s="410"/>
      <c r="P48" s="9">
        <f t="shared" si="1"/>
        <v>0.96284897463304808</v>
      </c>
    </row>
    <row r="49" spans="10:16">
      <c r="J49" s="430">
        <v>11</v>
      </c>
      <c r="K49" s="431" t="s">
        <v>38</v>
      </c>
      <c r="L49" s="432">
        <v>3882.1946664377965</v>
      </c>
      <c r="M49" s="432">
        <v>3609.4278042195037</v>
      </c>
      <c r="N49" s="434">
        <f t="shared" si="0"/>
        <v>-7.0260995559137368E-2</v>
      </c>
      <c r="O49" s="410"/>
      <c r="P49" s="9">
        <f t="shared" si="1"/>
        <v>0.92973900444086266</v>
      </c>
    </row>
    <row r="50" spans="10:16">
      <c r="J50" s="430">
        <v>12</v>
      </c>
      <c r="K50" s="431" t="s">
        <v>39</v>
      </c>
      <c r="L50" s="432">
        <v>5514.6251463340086</v>
      </c>
      <c r="M50" s="432">
        <v>4660.64727004006</v>
      </c>
      <c r="N50" s="434">
        <f t="shared" si="0"/>
        <v>-0.15485692202699447</v>
      </c>
      <c r="O50" s="410"/>
      <c r="P50" s="9">
        <f t="shared" si="1"/>
        <v>0.84514307797300547</v>
      </c>
    </row>
    <row r="51" spans="10:16">
      <c r="J51" s="430">
        <v>13</v>
      </c>
      <c r="K51" s="431" t="s">
        <v>40</v>
      </c>
      <c r="L51" s="432">
        <v>6279.2090968874109</v>
      </c>
      <c r="M51" s="432">
        <v>5995.215789686692</v>
      </c>
      <c r="N51" s="434">
        <f t="shared" si="0"/>
        <v>-4.5227560162233435E-2</v>
      </c>
      <c r="O51" s="410"/>
      <c r="P51" s="9">
        <f t="shared" si="1"/>
        <v>0.95477243983776661</v>
      </c>
    </row>
    <row r="52" spans="10:16">
      <c r="J52" s="430">
        <v>14</v>
      </c>
      <c r="K52" s="431" t="s">
        <v>41</v>
      </c>
      <c r="L52" s="432">
        <v>2934.6891947489967</v>
      </c>
      <c r="M52" s="432">
        <v>2517.6433468133928</v>
      </c>
      <c r="N52" s="434">
        <f t="shared" si="0"/>
        <v>-0.14210903447009615</v>
      </c>
      <c r="O52" s="410"/>
      <c r="P52" s="9">
        <f t="shared" si="1"/>
        <v>0.85789096552990385</v>
      </c>
    </row>
    <row r="53" spans="10:16">
      <c r="J53" s="490" t="s">
        <v>161</v>
      </c>
      <c r="K53" s="491"/>
      <c r="L53" s="433">
        <f>SUM(L39:L52)</f>
        <v>56116.857253550043</v>
      </c>
      <c r="M53" s="433">
        <f>SUM(M39:M52)</f>
        <v>51170.530326784086</v>
      </c>
      <c r="N53" s="434">
        <f t="shared" si="0"/>
        <v>-8.8143334620775532E-2</v>
      </c>
      <c r="O53" s="410"/>
      <c r="P53" s="397"/>
    </row>
  </sheetData>
  <sortState ref="B5:F34">
    <sortCondition ref="B5:B34"/>
  </sortState>
  <mergeCells count="1">
    <mergeCell ref="J53:K5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G9"/>
  <sheetViews>
    <sheetView workbookViewId="0">
      <selection activeCell="B17" sqref="B17"/>
    </sheetView>
  </sheetViews>
  <sheetFormatPr defaultRowHeight="15"/>
  <cols>
    <col min="2" max="2" width="34.85546875" bestFit="1" customWidth="1"/>
    <col min="3" max="3" width="11.140625" bestFit="1" customWidth="1"/>
    <col min="4" max="4" width="12.140625" bestFit="1" customWidth="1"/>
    <col min="5" max="5" width="7.5703125" bestFit="1" customWidth="1"/>
  </cols>
  <sheetData>
    <row r="2" spans="2:7" ht="30">
      <c r="B2" s="145" t="s">
        <v>95</v>
      </c>
      <c r="C2" s="146" t="s">
        <v>199</v>
      </c>
      <c r="D2" s="146" t="s">
        <v>196</v>
      </c>
      <c r="E2" s="146" t="s">
        <v>200</v>
      </c>
    </row>
    <row r="3" spans="2:7">
      <c r="B3" s="143" t="s">
        <v>80</v>
      </c>
      <c r="C3" s="144">
        <v>1.3086471705412264</v>
      </c>
      <c r="D3" s="201">
        <v>1.4999636383160979</v>
      </c>
      <c r="E3" s="201">
        <f>D3-C3</f>
        <v>0.19131646777487155</v>
      </c>
      <c r="F3" s="162"/>
    </row>
    <row r="4" spans="2:7">
      <c r="B4" s="143" t="s">
        <v>79</v>
      </c>
      <c r="C4" s="144">
        <v>43.611580469244807</v>
      </c>
      <c r="D4" s="201">
        <v>44.885696578851523</v>
      </c>
      <c r="E4" s="201">
        <f>D4-C4</f>
        <v>1.274116109606716</v>
      </c>
      <c r="F4" s="162"/>
    </row>
    <row r="6" spans="2:7" ht="30">
      <c r="B6" s="145" t="s">
        <v>96</v>
      </c>
      <c r="C6" s="146" t="s">
        <v>199</v>
      </c>
      <c r="D6" s="146" t="s">
        <v>196</v>
      </c>
      <c r="E6" s="146" t="s">
        <v>200</v>
      </c>
    </row>
    <row r="7" spans="2:7">
      <c r="B7" s="143" t="s">
        <v>92</v>
      </c>
      <c r="C7" s="144">
        <v>7.656510254052681</v>
      </c>
      <c r="D7" s="144">
        <v>7.4026113468455348</v>
      </c>
      <c r="E7" s="144">
        <f>D7-C7</f>
        <v>-0.25389890720714625</v>
      </c>
      <c r="F7" s="162"/>
      <c r="G7" t="s">
        <v>153</v>
      </c>
    </row>
    <row r="8" spans="2:7">
      <c r="B8" s="143" t="s">
        <v>93</v>
      </c>
      <c r="C8" s="144">
        <v>43.962451541428294</v>
      </c>
      <c r="D8" s="144">
        <v>45.310964069074842</v>
      </c>
      <c r="E8" s="144">
        <f t="shared" ref="E8:E9" si="0">D8-C8</f>
        <v>1.3485125276465482</v>
      </c>
      <c r="F8" s="162"/>
    </row>
    <row r="9" spans="2:7">
      <c r="B9" s="143" t="s">
        <v>94</v>
      </c>
      <c r="C9" s="144">
        <v>5.7350871826598517</v>
      </c>
      <c r="D9" s="144">
        <v>6.27916151224351</v>
      </c>
      <c r="E9" s="144">
        <f t="shared" si="0"/>
        <v>0.54407432958365831</v>
      </c>
      <c r="F9" s="16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K125"/>
  <sheetViews>
    <sheetView zoomScaleNormal="100" workbookViewId="0">
      <selection activeCell="B2" sqref="B2"/>
    </sheetView>
  </sheetViews>
  <sheetFormatPr defaultRowHeight="15"/>
  <cols>
    <col min="3" max="3" width="43.85546875" bestFit="1" customWidth="1"/>
    <col min="4" max="4" width="11.140625" bestFit="1" customWidth="1"/>
    <col min="5" max="7" width="11.140625" customWidth="1"/>
    <col min="8" max="8" width="13.140625" bestFit="1" customWidth="1"/>
    <col min="9" max="9" width="11.85546875" bestFit="1" customWidth="1"/>
    <col min="10" max="10" width="11.140625" customWidth="1"/>
    <col min="11" max="12" width="13.5703125" customWidth="1"/>
    <col min="17" max="17" width="26.7109375" customWidth="1"/>
    <col min="18" max="18" width="9.7109375" bestFit="1" customWidth="1"/>
    <col min="19" max="19" width="26.7109375" customWidth="1"/>
    <col min="20" max="20" width="9.28515625" bestFit="1" customWidth="1"/>
    <col min="21" max="21" width="26.7109375" customWidth="1"/>
    <col min="22" max="22" width="9.7109375" bestFit="1" customWidth="1"/>
    <col min="24" max="24" width="18.5703125" bestFit="1" customWidth="1"/>
    <col min="25" max="25" width="13.140625" customWidth="1"/>
    <col min="26" max="26" width="13.5703125" customWidth="1"/>
    <col min="27" max="27" width="12.7109375" customWidth="1"/>
    <col min="29" max="29" width="7.28515625" bestFit="1" customWidth="1"/>
    <col min="30" max="30" width="20.7109375" customWidth="1"/>
    <col min="31" max="31" width="14.28515625" customWidth="1"/>
    <col min="32" max="32" width="15.5703125" customWidth="1"/>
  </cols>
  <sheetData>
    <row r="2" spans="2:12">
      <c r="B2" s="1" t="s">
        <v>89</v>
      </c>
      <c r="C2" s="2"/>
    </row>
    <row r="4" spans="2:12" ht="38.25">
      <c r="B4" s="317"/>
      <c r="C4" s="318"/>
      <c r="D4" s="316" t="s">
        <v>183</v>
      </c>
      <c r="E4" s="316" t="s">
        <v>184</v>
      </c>
      <c r="F4" s="316" t="s">
        <v>185</v>
      </c>
      <c r="G4" s="316" t="s">
        <v>95</v>
      </c>
      <c r="H4" s="316" t="s">
        <v>191</v>
      </c>
      <c r="I4" s="316" t="s">
        <v>192</v>
      </c>
      <c r="J4" s="315"/>
    </row>
    <row r="5" spans="2:12" ht="25.5">
      <c r="B5" s="319" t="s">
        <v>0</v>
      </c>
      <c r="C5" s="319" t="s">
        <v>1</v>
      </c>
      <c r="D5" s="316" t="s">
        <v>193</v>
      </c>
      <c r="E5" s="316" t="s">
        <v>193</v>
      </c>
      <c r="F5" s="316" t="s">
        <v>193</v>
      </c>
      <c r="G5" s="316" t="s">
        <v>193</v>
      </c>
      <c r="H5" s="316" t="s">
        <v>193</v>
      </c>
      <c r="I5" s="316" t="s">
        <v>193</v>
      </c>
      <c r="J5" s="204"/>
      <c r="K5" s="140"/>
      <c r="L5" s="141"/>
    </row>
    <row r="6" spans="2:12">
      <c r="B6" s="321">
        <v>1</v>
      </c>
      <c r="C6" s="322" t="s">
        <v>2</v>
      </c>
      <c r="D6" s="320">
        <v>3.0542579733345439</v>
      </c>
      <c r="E6" s="320">
        <v>14.112764742486791</v>
      </c>
      <c r="F6" s="320">
        <v>7.7837596629789365</v>
      </c>
      <c r="G6" s="320">
        <v>1.4999636383160979</v>
      </c>
      <c r="H6" s="320">
        <v>22.216916594370332</v>
      </c>
      <c r="I6" s="320">
        <v>13.517552724041073</v>
      </c>
      <c r="J6" s="204"/>
      <c r="K6" s="140"/>
      <c r="L6" s="141"/>
    </row>
    <row r="7" spans="2:12">
      <c r="B7" s="321">
        <v>2</v>
      </c>
      <c r="C7" s="322" t="s">
        <v>3</v>
      </c>
      <c r="D7" s="320">
        <v>4.1069847778023707</v>
      </c>
      <c r="E7" s="320">
        <v>7.6746462306137033</v>
      </c>
      <c r="F7" s="320">
        <v>7.7837596629789365</v>
      </c>
      <c r="G7" s="320">
        <v>1.4999636383160979</v>
      </c>
      <c r="H7" s="320">
        <v>18.762960440526996</v>
      </c>
      <c r="I7" s="320">
        <v>11.586117170479145</v>
      </c>
      <c r="J7" s="204"/>
      <c r="K7" s="140"/>
      <c r="L7" s="141"/>
    </row>
    <row r="8" spans="2:12">
      <c r="B8" s="321">
        <v>3</v>
      </c>
      <c r="C8" s="322" t="s">
        <v>4</v>
      </c>
      <c r="D8" s="320">
        <v>2.8800061936272403</v>
      </c>
      <c r="E8" s="320">
        <v>12.03279211355013</v>
      </c>
      <c r="F8" s="320">
        <v>7.4832630458869867</v>
      </c>
      <c r="G8" s="320">
        <v>1.4999636383160979</v>
      </c>
      <c r="H8" s="320">
        <v>20.286187357315413</v>
      </c>
      <c r="I8" s="320">
        <v>12.593064318268123</v>
      </c>
      <c r="J8" s="204"/>
      <c r="K8" s="140"/>
      <c r="L8" s="141"/>
    </row>
    <row r="9" spans="2:12">
      <c r="B9" s="321">
        <v>4</v>
      </c>
      <c r="C9" s="322" t="s">
        <v>5</v>
      </c>
      <c r="D9" s="320">
        <v>-2.875443502201759</v>
      </c>
      <c r="E9" s="320">
        <v>12.03279211355013</v>
      </c>
      <c r="F9" s="320">
        <v>7.2443197949550662</v>
      </c>
      <c r="G9" s="320">
        <v>1.4999636383160979</v>
      </c>
      <c r="H9" s="320">
        <v>14.291794410554497</v>
      </c>
      <c r="I9" s="320">
        <v>12.354121067336203</v>
      </c>
      <c r="J9" s="204"/>
      <c r="K9" s="140"/>
      <c r="L9" s="141"/>
    </row>
    <row r="10" spans="2:12">
      <c r="B10" s="321">
        <v>5</v>
      </c>
      <c r="C10" s="322" t="s">
        <v>6</v>
      </c>
      <c r="D10" s="320">
        <v>2.2938905342304046</v>
      </c>
      <c r="E10" s="320">
        <v>11.092587608716583</v>
      </c>
      <c r="F10" s="320">
        <v>7.0497213172153135</v>
      </c>
      <c r="G10" s="320">
        <v>1.4999636383160979</v>
      </c>
      <c r="H10" s="320">
        <v>18.608386815863426</v>
      </c>
      <c r="I10" s="320">
        <v>11.877461238146386</v>
      </c>
      <c r="J10" s="204"/>
      <c r="K10" s="140"/>
      <c r="L10" s="141"/>
    </row>
    <row r="11" spans="2:12">
      <c r="B11" s="321">
        <v>6</v>
      </c>
      <c r="C11" s="322" t="s">
        <v>7</v>
      </c>
      <c r="D11" s="320">
        <v>4.2827444100761207</v>
      </c>
      <c r="E11" s="320">
        <v>10.901317410604269</v>
      </c>
      <c r="F11" s="320">
        <v>6.9171492104722683</v>
      </c>
      <c r="G11" s="320">
        <v>1.4999636383160979</v>
      </c>
      <c r="H11" s="320">
        <v>20.330779446287472</v>
      </c>
      <c r="I11" s="320">
        <v>11.687508071969647</v>
      </c>
      <c r="J11" s="204"/>
      <c r="K11" s="140"/>
      <c r="L11" s="141"/>
    </row>
    <row r="12" spans="2:12">
      <c r="B12" s="321">
        <v>7</v>
      </c>
      <c r="C12" s="322" t="s">
        <v>8</v>
      </c>
      <c r="D12" s="320">
        <v>3.1652898132841174</v>
      </c>
      <c r="E12" s="320">
        <v>8.7431477125334656</v>
      </c>
      <c r="F12" s="320">
        <v>10.241649732944721</v>
      </c>
      <c r="G12" s="320">
        <v>1.4999636383160979</v>
      </c>
      <c r="H12" s="320">
        <v>21.027106583318364</v>
      </c>
      <c r="I12" s="320">
        <v>14.364557685020857</v>
      </c>
      <c r="J12" s="204"/>
      <c r="K12" s="140"/>
      <c r="L12" s="141"/>
    </row>
    <row r="13" spans="2:12">
      <c r="B13" s="321">
        <v>8</v>
      </c>
      <c r="C13" s="322" t="s">
        <v>9</v>
      </c>
      <c r="D13" s="320">
        <v>3.4704903965700873</v>
      </c>
      <c r="E13" s="320">
        <v>8.7431477125334656</v>
      </c>
      <c r="F13" s="320">
        <v>5.3234025504383533</v>
      </c>
      <c r="G13" s="320">
        <v>1.4999636383160979</v>
      </c>
      <c r="H13" s="320">
        <v>16.414059984097968</v>
      </c>
      <c r="I13" s="320">
        <v>9.4463105025144909</v>
      </c>
      <c r="J13" s="204"/>
      <c r="K13" s="140"/>
      <c r="L13" s="141"/>
    </row>
    <row r="14" spans="2:12">
      <c r="B14" s="321">
        <v>9</v>
      </c>
      <c r="C14" s="322" t="s">
        <v>10</v>
      </c>
      <c r="D14" s="320">
        <v>3.7722469977850808</v>
      </c>
      <c r="E14" s="320">
        <v>7.6932711343283682</v>
      </c>
      <c r="F14" s="320">
        <v>4.9419197653594953</v>
      </c>
      <c r="G14" s="320">
        <v>1.4999636383160979</v>
      </c>
      <c r="H14" s="320">
        <v>15.599420195490531</v>
      </c>
      <c r="I14" s="320">
        <v>8.7498647439741042</v>
      </c>
      <c r="J14" s="204"/>
      <c r="K14" s="140"/>
      <c r="L14" s="141"/>
    </row>
    <row r="15" spans="2:12">
      <c r="B15" s="321">
        <v>10</v>
      </c>
      <c r="C15" s="322" t="s">
        <v>186</v>
      </c>
      <c r="D15" s="320">
        <v>2.4472778354518434</v>
      </c>
      <c r="E15" s="320">
        <v>8.8700045691928704</v>
      </c>
      <c r="F15" s="320">
        <v>4.9419197653594953</v>
      </c>
      <c r="G15" s="320">
        <v>1.4999636383160979</v>
      </c>
      <c r="H15" s="320">
        <v>15.098164437562446</v>
      </c>
      <c r="I15" s="320">
        <v>9.1028847744334538</v>
      </c>
      <c r="J15" s="204"/>
      <c r="K15" s="140"/>
      <c r="L15" s="141"/>
    </row>
    <row r="16" spans="2:12">
      <c r="B16" s="321">
        <v>11</v>
      </c>
      <c r="C16" s="322" t="s">
        <v>12</v>
      </c>
      <c r="D16" s="320">
        <v>2.8886756354474485</v>
      </c>
      <c r="E16" s="320">
        <v>8.8700045691928704</v>
      </c>
      <c r="F16" s="320">
        <v>1.1107386254041034</v>
      </c>
      <c r="G16" s="320">
        <v>1.4999636383160979</v>
      </c>
      <c r="H16" s="320">
        <v>11.708381097602659</v>
      </c>
      <c r="I16" s="320">
        <v>5.2717036344780626</v>
      </c>
      <c r="J16" s="204"/>
      <c r="K16" s="140"/>
      <c r="L16" s="141"/>
    </row>
    <row r="17" spans="2:12">
      <c r="B17" s="321">
        <v>12</v>
      </c>
      <c r="C17" s="322" t="s">
        <v>13</v>
      </c>
      <c r="D17" s="320">
        <v>1.437425112178514</v>
      </c>
      <c r="E17" s="320">
        <v>5.5523155165875355</v>
      </c>
      <c r="F17" s="320">
        <v>3.2960285754758467</v>
      </c>
      <c r="G17" s="320">
        <v>1.4999636383160979</v>
      </c>
      <c r="H17" s="320">
        <v>10.120038187581732</v>
      </c>
      <c r="I17" s="320">
        <v>6.4616868687682052</v>
      </c>
      <c r="J17" s="204"/>
      <c r="K17" s="140"/>
      <c r="L17" s="141"/>
    </row>
    <row r="18" spans="2:12">
      <c r="B18" s="321">
        <v>13</v>
      </c>
      <c r="C18" s="322" t="s">
        <v>14</v>
      </c>
      <c r="D18" s="320">
        <v>3.3375911839106318</v>
      </c>
      <c r="E18" s="320">
        <v>3.0130994820698929</v>
      </c>
      <c r="F18" s="320">
        <v>1.645380556103063</v>
      </c>
      <c r="G18" s="320">
        <v>1.4999636383160979</v>
      </c>
      <c r="H18" s="320">
        <v>8.5921050157787171</v>
      </c>
      <c r="I18" s="320">
        <v>4.0492740390401289</v>
      </c>
      <c r="J18" s="204"/>
      <c r="K18" s="140"/>
      <c r="L18" s="141"/>
    </row>
    <row r="19" spans="2:12">
      <c r="B19" s="321">
        <v>14</v>
      </c>
      <c r="C19" s="322" t="s">
        <v>187</v>
      </c>
      <c r="D19" s="320">
        <v>1.705204549076061</v>
      </c>
      <c r="E19" s="320">
        <v>3.0130994820698929</v>
      </c>
      <c r="F19" s="320">
        <v>1.9207552262223051</v>
      </c>
      <c r="G19" s="320">
        <v>1.4999636383160979</v>
      </c>
      <c r="H19" s="320">
        <v>7.2350930510633891</v>
      </c>
      <c r="I19" s="320">
        <v>4.3246487091593711</v>
      </c>
      <c r="J19" s="204"/>
      <c r="K19" s="140"/>
      <c r="L19" s="141"/>
    </row>
    <row r="20" spans="2:12">
      <c r="B20" s="321">
        <v>15</v>
      </c>
      <c r="C20" s="322" t="s">
        <v>188</v>
      </c>
      <c r="D20" s="320">
        <v>3.7295010087766656</v>
      </c>
      <c r="E20" s="320">
        <v>1.2807543094943261</v>
      </c>
      <c r="F20" s="320">
        <v>0</v>
      </c>
      <c r="G20" s="320">
        <v>1.4999636383160979</v>
      </c>
      <c r="H20" s="320">
        <v>6.125992663738792</v>
      </c>
      <c r="I20" s="320">
        <v>1.8841899311643957</v>
      </c>
      <c r="J20" s="204"/>
      <c r="K20" s="140"/>
      <c r="L20" s="141"/>
    </row>
    <row r="21" spans="2:12">
      <c r="B21" s="321">
        <v>16</v>
      </c>
      <c r="C21" s="322" t="s">
        <v>17</v>
      </c>
      <c r="D21" s="320">
        <v>3.2892864034418636</v>
      </c>
      <c r="E21" s="320">
        <v>0.1573420452406645</v>
      </c>
      <c r="F21" s="320">
        <v>0</v>
      </c>
      <c r="G21" s="320">
        <v>1.4999636383160979</v>
      </c>
      <c r="H21" s="320">
        <v>4.8993894734264263</v>
      </c>
      <c r="I21" s="320">
        <v>1.5471662518882972</v>
      </c>
      <c r="J21" s="204"/>
      <c r="K21" s="140"/>
      <c r="L21" s="141"/>
    </row>
    <row r="22" spans="2:12">
      <c r="B22" s="321">
        <v>17</v>
      </c>
      <c r="C22" s="322" t="s">
        <v>189</v>
      </c>
      <c r="D22" s="320">
        <v>1.590685533520398</v>
      </c>
      <c r="E22" s="320">
        <v>-0.20922515621964458</v>
      </c>
      <c r="F22" s="320">
        <v>0</v>
      </c>
      <c r="G22" s="320">
        <v>1.4999636383160979</v>
      </c>
      <c r="H22" s="320">
        <v>2.9441915624827448</v>
      </c>
      <c r="I22" s="320">
        <v>1.4371960914502044</v>
      </c>
      <c r="J22" s="204"/>
      <c r="K22" s="140"/>
      <c r="L22" s="141"/>
    </row>
    <row r="23" spans="2:12">
      <c r="B23" s="321">
        <v>18</v>
      </c>
      <c r="C23" s="322" t="s">
        <v>19</v>
      </c>
      <c r="D23" s="320">
        <v>1.0865665930401429</v>
      </c>
      <c r="E23" s="320">
        <v>-0.14639013716786173</v>
      </c>
      <c r="F23" s="320">
        <v>0</v>
      </c>
      <c r="G23" s="320">
        <v>1.4999636383160979</v>
      </c>
      <c r="H23" s="320">
        <v>2.4840571353387375</v>
      </c>
      <c r="I23" s="320">
        <v>1.4560465971657395</v>
      </c>
      <c r="J23" s="204"/>
      <c r="K23" s="140"/>
      <c r="L23" s="141"/>
    </row>
    <row r="24" spans="2:12">
      <c r="B24" s="321">
        <v>19</v>
      </c>
      <c r="C24" s="322" t="s">
        <v>20</v>
      </c>
      <c r="D24" s="320">
        <v>4.3940973239409686</v>
      </c>
      <c r="E24" s="320">
        <v>2.0804261882080826</v>
      </c>
      <c r="F24" s="320">
        <v>0</v>
      </c>
      <c r="G24" s="320">
        <v>1.4999636383160979</v>
      </c>
      <c r="H24" s="320">
        <v>7.3503592940027245</v>
      </c>
      <c r="I24" s="320">
        <v>2.1240914947785225</v>
      </c>
      <c r="J24" s="204"/>
      <c r="K24" s="140"/>
      <c r="L24" s="141"/>
    </row>
    <row r="25" spans="2:12">
      <c r="B25" s="321">
        <v>20</v>
      </c>
      <c r="C25" s="322" t="s">
        <v>21</v>
      </c>
      <c r="D25" s="320">
        <v>7.9514743884187018</v>
      </c>
      <c r="E25" s="320">
        <v>-4.2608259905565555</v>
      </c>
      <c r="F25" s="320">
        <v>0</v>
      </c>
      <c r="G25" s="320">
        <v>1.4999636383160979</v>
      </c>
      <c r="H25" s="320">
        <v>6.4688598333452116</v>
      </c>
      <c r="I25" s="320">
        <v>0.22171584114913134</v>
      </c>
      <c r="J25" s="204"/>
      <c r="K25" s="140"/>
      <c r="L25" s="141"/>
    </row>
    <row r="26" spans="2:12">
      <c r="B26" s="321">
        <v>21</v>
      </c>
      <c r="C26" s="322" t="s">
        <v>190</v>
      </c>
      <c r="D26" s="320">
        <v>5.0816497461986785</v>
      </c>
      <c r="E26" s="320">
        <v>-4.3560023383765198</v>
      </c>
      <c r="F26" s="320">
        <v>0</v>
      </c>
      <c r="G26" s="320">
        <v>1.4999636383160979</v>
      </c>
      <c r="H26" s="320">
        <v>3.5324117476512127</v>
      </c>
      <c r="I26" s="320">
        <v>0.193162936803142</v>
      </c>
      <c r="J26" s="204"/>
      <c r="K26" s="140"/>
      <c r="L26" s="141"/>
    </row>
    <row r="27" spans="2:12">
      <c r="B27" s="321">
        <v>22</v>
      </c>
      <c r="C27" s="322" t="s">
        <v>23</v>
      </c>
      <c r="D27" s="320">
        <v>1.9593641749679775</v>
      </c>
      <c r="E27" s="320">
        <v>2.5142402397185273</v>
      </c>
      <c r="F27" s="320">
        <v>-6.9500423970339122</v>
      </c>
      <c r="G27" s="320">
        <v>1.4999636383160979</v>
      </c>
      <c r="H27" s="320">
        <v>-1.7307464159468675</v>
      </c>
      <c r="I27" s="320">
        <v>-4.6958066868022561</v>
      </c>
      <c r="J27" s="204"/>
      <c r="K27" s="140"/>
      <c r="L27" s="141"/>
    </row>
    <row r="28" spans="2:12">
      <c r="B28" s="321">
        <v>23</v>
      </c>
      <c r="C28" s="322" t="s">
        <v>24</v>
      </c>
      <c r="D28" s="320">
        <v>-3.2855161214095574</v>
      </c>
      <c r="E28" s="320">
        <v>2.5142402397185273</v>
      </c>
      <c r="F28" s="320">
        <v>-5.2179483375578402</v>
      </c>
      <c r="G28" s="320">
        <v>1.4999636383160979</v>
      </c>
      <c r="H28" s="320">
        <v>-5.2435326528483301</v>
      </c>
      <c r="I28" s="320">
        <v>-2.963712627326184</v>
      </c>
      <c r="J28" s="204"/>
      <c r="K28" s="140"/>
      <c r="L28" s="141"/>
    </row>
    <row r="29" spans="2:12">
      <c r="B29" s="321">
        <v>24</v>
      </c>
      <c r="C29" s="322" t="s">
        <v>25</v>
      </c>
      <c r="D29" s="320">
        <v>-4.261731152629185</v>
      </c>
      <c r="E29" s="320">
        <v>2.5142402397185273</v>
      </c>
      <c r="F29" s="320">
        <v>0</v>
      </c>
      <c r="G29" s="320">
        <v>1.4999636383160979</v>
      </c>
      <c r="H29" s="320">
        <v>-1.001799346510118</v>
      </c>
      <c r="I29" s="320">
        <v>2.2542357102316561</v>
      </c>
      <c r="J29" s="204"/>
      <c r="K29" s="140"/>
      <c r="L29" s="141"/>
    </row>
    <row r="30" spans="2:12">
      <c r="B30" s="321">
        <v>25</v>
      </c>
      <c r="C30" s="322" t="s">
        <v>26</v>
      </c>
      <c r="D30" s="320">
        <v>-1.5654316654543576</v>
      </c>
      <c r="E30" s="320">
        <v>-2.3767198849647153</v>
      </c>
      <c r="F30" s="320">
        <v>0</v>
      </c>
      <c r="G30" s="320">
        <v>1.4999636383160979</v>
      </c>
      <c r="H30" s="320">
        <v>-1.7291719466135604</v>
      </c>
      <c r="I30" s="320">
        <v>0.78694767282668332</v>
      </c>
      <c r="J30" s="204"/>
      <c r="K30" s="140"/>
      <c r="L30" s="141"/>
    </row>
    <row r="31" spans="2:12">
      <c r="B31" s="321">
        <v>26</v>
      </c>
      <c r="C31" s="322" t="s">
        <v>27</v>
      </c>
      <c r="D31" s="320">
        <v>-2.1777583819346447</v>
      </c>
      <c r="E31" s="320">
        <v>-4.316691639752432</v>
      </c>
      <c r="F31" s="320">
        <v>0</v>
      </c>
      <c r="G31" s="320">
        <v>1.4999636383160979</v>
      </c>
      <c r="H31" s="320">
        <v>-3.6994788914452492</v>
      </c>
      <c r="I31" s="320">
        <v>0.20495614639036841</v>
      </c>
      <c r="J31" s="204"/>
      <c r="K31" s="140"/>
      <c r="L31" s="141"/>
    </row>
    <row r="32" spans="2:12" ht="15.75" customHeight="1">
      <c r="B32" s="321">
        <v>27</v>
      </c>
      <c r="C32" s="322" t="s">
        <v>28</v>
      </c>
      <c r="D32" s="320">
        <v>-1.8852957030171063</v>
      </c>
      <c r="E32" s="320">
        <v>-6.6811575540322234</v>
      </c>
      <c r="F32" s="320">
        <v>0</v>
      </c>
      <c r="G32" s="320">
        <v>1.4999636383160979</v>
      </c>
      <c r="H32" s="320">
        <v>-5.0621423525235638</v>
      </c>
      <c r="I32" s="320">
        <v>-0.50438362789356894</v>
      </c>
      <c r="J32" s="204"/>
    </row>
    <row r="33" spans="2:22" ht="15.75" customHeight="1">
      <c r="B33" s="203"/>
      <c r="C33" s="203"/>
      <c r="D33" s="204"/>
      <c r="E33" s="204"/>
      <c r="F33" s="204"/>
      <c r="G33" s="204"/>
      <c r="H33" s="204"/>
      <c r="I33" s="204"/>
      <c r="J33" s="204"/>
    </row>
    <row r="34" spans="2:22">
      <c r="K34" s="1" t="s">
        <v>86</v>
      </c>
    </row>
    <row r="36" spans="2:22">
      <c r="K36" s="455" t="s">
        <v>48</v>
      </c>
      <c r="L36" s="455" t="s">
        <v>49</v>
      </c>
      <c r="M36" s="455" t="s">
        <v>50</v>
      </c>
      <c r="N36" s="455"/>
      <c r="O36" s="455"/>
    </row>
    <row r="37" spans="2:22">
      <c r="K37" s="455"/>
      <c r="L37" s="455"/>
      <c r="M37" s="323" t="s">
        <v>51</v>
      </c>
      <c r="N37" s="323" t="s">
        <v>52</v>
      </c>
      <c r="O37" s="323" t="s">
        <v>53</v>
      </c>
    </row>
    <row r="38" spans="2:22">
      <c r="K38" s="324" t="s">
        <v>54</v>
      </c>
      <c r="L38" s="324" t="s">
        <v>55</v>
      </c>
      <c r="M38" s="378">
        <v>0.185859</v>
      </c>
      <c r="N38" s="378">
        <v>0.106323</v>
      </c>
      <c r="O38" s="378">
        <v>7.6607999999999996E-2</v>
      </c>
      <c r="T38" s="140"/>
      <c r="U38" s="140"/>
      <c r="V38" s="140"/>
    </row>
    <row r="39" spans="2:22">
      <c r="K39" s="324" t="s">
        <v>54</v>
      </c>
      <c r="L39" s="324" t="s">
        <v>56</v>
      </c>
      <c r="M39" s="378">
        <v>0.40943299999999999</v>
      </c>
      <c r="N39" s="378">
        <v>0.25331799999999999</v>
      </c>
      <c r="O39" s="378">
        <v>0.18423500000000001</v>
      </c>
      <c r="T39" s="140"/>
      <c r="U39" s="140"/>
      <c r="V39" s="140"/>
    </row>
    <row r="40" spans="2:22">
      <c r="K40" s="324" t="s">
        <v>57</v>
      </c>
      <c r="L40" s="324" t="s">
        <v>55</v>
      </c>
      <c r="M40" s="378"/>
      <c r="N40" s="378">
        <v>0.33337</v>
      </c>
      <c r="O40" s="378">
        <v>0.241095</v>
      </c>
      <c r="T40" s="140"/>
      <c r="U40" s="140"/>
      <c r="V40" s="140"/>
    </row>
    <row r="41" spans="2:22">
      <c r="K41" s="324" t="s">
        <v>57</v>
      </c>
      <c r="L41" s="324" t="s">
        <v>56</v>
      </c>
      <c r="M41" s="378"/>
      <c r="N41" s="378">
        <v>0.54730900000000005</v>
      </c>
      <c r="O41" s="378">
        <v>0.39949099999999999</v>
      </c>
      <c r="T41" s="140"/>
      <c r="U41" s="140"/>
      <c r="V41" s="140"/>
    </row>
    <row r="43" spans="2:22">
      <c r="Q43" s="1" t="s">
        <v>87</v>
      </c>
      <c r="R43" s="1"/>
    </row>
    <row r="44" spans="2:22" ht="15.75" thickBot="1"/>
    <row r="45" spans="2:22" ht="20.25" customHeight="1" thickBot="1">
      <c r="Q45" s="325" t="s">
        <v>58</v>
      </c>
      <c r="R45" s="326" t="s">
        <v>59</v>
      </c>
      <c r="S45" s="327" t="s">
        <v>58</v>
      </c>
      <c r="T45" s="326" t="s">
        <v>59</v>
      </c>
      <c r="U45" s="327" t="s">
        <v>58</v>
      </c>
      <c r="V45" s="326" t="s">
        <v>59</v>
      </c>
    </row>
    <row r="46" spans="2:22">
      <c r="M46" s="161"/>
      <c r="N46" s="161"/>
      <c r="O46" s="161"/>
      <c r="Q46" s="398" t="s">
        <v>456</v>
      </c>
      <c r="R46" s="399">
        <v>3.9718393960457052</v>
      </c>
      <c r="S46" s="400" t="s">
        <v>457</v>
      </c>
      <c r="T46" s="399">
        <v>2.2254332513056085</v>
      </c>
      <c r="U46" s="400" t="s">
        <v>458</v>
      </c>
      <c r="V46" s="399">
        <v>0.18282171029696315</v>
      </c>
    </row>
    <row r="47" spans="2:22">
      <c r="M47" s="161"/>
      <c r="N47" s="161"/>
      <c r="O47" s="161"/>
      <c r="Q47" s="401" t="s">
        <v>459</v>
      </c>
      <c r="R47" s="402">
        <v>0.60544107143424863</v>
      </c>
      <c r="S47" s="403" t="s">
        <v>460</v>
      </c>
      <c r="T47" s="402">
        <v>1.3287797644014627</v>
      </c>
      <c r="U47" s="403" t="s">
        <v>461</v>
      </c>
      <c r="V47" s="402">
        <v>0.60866797266509931</v>
      </c>
    </row>
    <row r="48" spans="2:22">
      <c r="M48" s="161"/>
      <c r="N48" s="161"/>
      <c r="O48" s="161"/>
      <c r="Q48" s="401" t="s">
        <v>462</v>
      </c>
      <c r="R48" s="402">
        <v>2.8249172956109199</v>
      </c>
      <c r="S48" s="403" t="s">
        <v>463</v>
      </c>
      <c r="T48" s="402">
        <v>1.102491645915501</v>
      </c>
      <c r="U48" s="403" t="s">
        <v>464</v>
      </c>
      <c r="V48" s="402">
        <v>0.33875755978043631</v>
      </c>
    </row>
    <row r="49" spans="13:22">
      <c r="M49" s="161"/>
      <c r="N49" s="161"/>
      <c r="O49" s="161"/>
      <c r="Q49" s="401" t="s">
        <v>465</v>
      </c>
      <c r="R49" s="402">
        <v>3.2893505737838962</v>
      </c>
      <c r="S49" s="403" t="s">
        <v>466</v>
      </c>
      <c r="T49" s="402">
        <v>3.3509902464780352</v>
      </c>
      <c r="U49" s="403" t="s">
        <v>467</v>
      </c>
      <c r="V49" s="402">
        <v>1.0518000231975089</v>
      </c>
    </row>
    <row r="50" spans="13:22">
      <c r="M50" s="161"/>
      <c r="N50" s="161"/>
      <c r="O50" s="161"/>
      <c r="Q50" s="401" t="s">
        <v>468</v>
      </c>
      <c r="R50" s="402">
        <v>0.6693897425299612</v>
      </c>
      <c r="S50" s="403" t="s">
        <v>469</v>
      </c>
      <c r="T50" s="402">
        <v>6.3366585354023846</v>
      </c>
      <c r="U50" s="403" t="s">
        <v>470</v>
      </c>
      <c r="V50" s="402">
        <v>0.81052348241772543</v>
      </c>
    </row>
    <row r="51" spans="13:22">
      <c r="M51" s="161"/>
      <c r="N51" s="161"/>
      <c r="O51" s="161"/>
      <c r="Q51" s="401" t="s">
        <v>471</v>
      </c>
      <c r="R51" s="402">
        <v>4.5407291370964851</v>
      </c>
      <c r="S51" s="403" t="s">
        <v>472</v>
      </c>
      <c r="T51" s="402">
        <v>4.8587442692590255</v>
      </c>
      <c r="U51" s="403" t="s">
        <v>473</v>
      </c>
      <c r="V51" s="402">
        <v>0.88037794435749173</v>
      </c>
    </row>
    <row r="52" spans="13:22">
      <c r="M52" s="161"/>
      <c r="N52" s="161"/>
      <c r="O52" s="161"/>
      <c r="Q52" s="401" t="s">
        <v>474</v>
      </c>
      <c r="R52" s="402">
        <v>2.1516760034570783</v>
      </c>
      <c r="S52" s="403" t="s">
        <v>475</v>
      </c>
      <c r="T52" s="402">
        <v>2.3481481323978943E-3</v>
      </c>
      <c r="U52" s="403" t="s">
        <v>476</v>
      </c>
      <c r="V52" s="402">
        <v>6.9262197595295019E-2</v>
      </c>
    </row>
    <row r="53" spans="13:22">
      <c r="M53" s="161"/>
      <c r="N53" s="161"/>
      <c r="O53" s="161"/>
      <c r="Q53" s="401" t="s">
        <v>477</v>
      </c>
      <c r="R53" s="402">
        <v>1.1344461141928193</v>
      </c>
      <c r="S53" s="403" t="s">
        <v>478</v>
      </c>
      <c r="T53" s="402">
        <v>0.60739009195310634</v>
      </c>
      <c r="U53" s="403" t="s">
        <v>479</v>
      </c>
      <c r="V53" s="402">
        <v>1.2343533428695836E-16</v>
      </c>
    </row>
    <row r="54" spans="13:22">
      <c r="M54" s="161"/>
      <c r="N54" s="161"/>
      <c r="O54" s="161"/>
      <c r="Q54" s="401" t="s">
        <v>480</v>
      </c>
      <c r="R54" s="402">
        <v>2.0325453586826181</v>
      </c>
      <c r="S54" s="403" t="s">
        <v>481</v>
      </c>
      <c r="T54" s="402">
        <v>4.071819915643796</v>
      </c>
      <c r="U54" s="403" t="s">
        <v>482</v>
      </c>
      <c r="V54" s="402">
        <v>0.70981643652470472</v>
      </c>
    </row>
    <row r="55" spans="13:22">
      <c r="M55" s="161"/>
      <c r="N55" s="161"/>
      <c r="O55" s="161"/>
      <c r="Q55" s="401" t="s">
        <v>483</v>
      </c>
      <c r="R55" s="402">
        <v>0.9256083708565952</v>
      </c>
      <c r="S55" s="403" t="s">
        <v>484</v>
      </c>
      <c r="T55" s="402">
        <v>0.23459446431872955</v>
      </c>
      <c r="U55" s="403" t="s">
        <v>485</v>
      </c>
      <c r="V55" s="402">
        <v>-1.1369497942777882</v>
      </c>
    </row>
    <row r="56" spans="13:22">
      <c r="M56" s="161"/>
      <c r="N56" s="161"/>
      <c r="O56" s="161"/>
      <c r="Q56" s="401" t="s">
        <v>486</v>
      </c>
      <c r="R56" s="402">
        <v>0.10286822872963557</v>
      </c>
      <c r="S56" s="403" t="s">
        <v>487</v>
      </c>
      <c r="T56" s="402">
        <v>0.29641286480788198</v>
      </c>
      <c r="U56" s="403" t="s">
        <v>488</v>
      </c>
      <c r="V56" s="402">
        <v>-0.34562271467114786</v>
      </c>
    </row>
    <row r="57" spans="13:22">
      <c r="M57" s="161"/>
      <c r="N57" s="161"/>
      <c r="O57" s="161"/>
      <c r="Q57" s="401" t="s">
        <v>489</v>
      </c>
      <c r="R57" s="402">
        <v>-1.8757779339623718E-3</v>
      </c>
      <c r="S57" s="403" t="s">
        <v>490</v>
      </c>
      <c r="T57" s="402">
        <v>0.70736594829183574</v>
      </c>
      <c r="U57" s="403" t="s">
        <v>491</v>
      </c>
      <c r="V57" s="402">
        <v>-2.2077088784207546</v>
      </c>
    </row>
    <row r="58" spans="13:22">
      <c r="M58" s="161"/>
      <c r="N58" s="161"/>
      <c r="O58" s="161"/>
      <c r="Q58" s="401" t="s">
        <v>492</v>
      </c>
      <c r="R58" s="402">
        <v>0.10152011294929082</v>
      </c>
      <c r="S58" s="403" t="s">
        <v>493</v>
      </c>
      <c r="T58" s="402">
        <v>1.7027734264111833</v>
      </c>
      <c r="U58" s="404" t="s">
        <v>494</v>
      </c>
      <c r="V58" s="402">
        <v>3.6095757675686664</v>
      </c>
    </row>
    <row r="59" spans="13:22">
      <c r="M59" s="161"/>
      <c r="N59" s="161"/>
      <c r="O59" s="161"/>
      <c r="Q59" s="401" t="s">
        <v>495</v>
      </c>
      <c r="R59" s="402">
        <v>0.11740309836232472</v>
      </c>
      <c r="S59" s="403" t="s">
        <v>496</v>
      </c>
      <c r="T59" s="402">
        <v>1.2232451242198981</v>
      </c>
      <c r="U59" s="404" t="s">
        <v>497</v>
      </c>
      <c r="V59" s="402">
        <v>0.1166182213642506</v>
      </c>
    </row>
    <row r="60" spans="13:22">
      <c r="M60" s="161"/>
      <c r="N60" s="161"/>
      <c r="O60" s="161"/>
      <c r="Q60" s="401" t="s">
        <v>498</v>
      </c>
      <c r="R60" s="402">
        <v>5.9838867194429712E-2</v>
      </c>
      <c r="S60" s="403" t="s">
        <v>499</v>
      </c>
      <c r="T60" s="402">
        <v>2.1516760034570779</v>
      </c>
      <c r="U60" s="404" t="s">
        <v>500</v>
      </c>
      <c r="V60" s="402">
        <v>1.6343755423273116E-2</v>
      </c>
    </row>
    <row r="61" spans="13:22">
      <c r="M61" s="161"/>
      <c r="N61" s="161"/>
      <c r="O61" s="161"/>
      <c r="Q61" s="401" t="s">
        <v>501</v>
      </c>
      <c r="R61" s="402">
        <v>2.3464737133519309</v>
      </c>
      <c r="S61" s="403" t="s">
        <v>502</v>
      </c>
      <c r="T61" s="402">
        <v>1.2022914333418011</v>
      </c>
      <c r="U61" s="404" t="s">
        <v>503</v>
      </c>
      <c r="V61" s="402">
        <v>0.30842221475188097</v>
      </c>
    </row>
    <row r="62" spans="13:22">
      <c r="M62" s="161"/>
      <c r="N62" s="161"/>
      <c r="O62" s="161"/>
      <c r="Q62" s="401" t="s">
        <v>504</v>
      </c>
      <c r="R62" s="402">
        <v>2.5448854112075967</v>
      </c>
      <c r="S62" s="403" t="s">
        <v>505</v>
      </c>
      <c r="T62" s="402">
        <v>5.7919569101806259</v>
      </c>
      <c r="U62" s="404" t="s">
        <v>506</v>
      </c>
      <c r="V62" s="402">
        <v>0.3827432713903634</v>
      </c>
    </row>
    <row r="63" spans="13:22">
      <c r="M63" s="161"/>
      <c r="N63" s="161"/>
      <c r="O63" s="161"/>
      <c r="Q63" s="401" t="s">
        <v>507</v>
      </c>
      <c r="R63" s="402">
        <v>4.9954615335736335E-2</v>
      </c>
      <c r="S63" s="403" t="s">
        <v>508</v>
      </c>
      <c r="T63" s="402">
        <v>2.5622761173277562</v>
      </c>
      <c r="U63" s="404" t="s">
        <v>509</v>
      </c>
      <c r="V63" s="402">
        <v>0.25283772696985574</v>
      </c>
    </row>
    <row r="64" spans="13:22">
      <c r="M64" s="16"/>
      <c r="N64" s="161"/>
      <c r="O64" s="161"/>
      <c r="Q64" s="401" t="s">
        <v>510</v>
      </c>
      <c r="R64" s="402">
        <v>1.6452898844599386</v>
      </c>
      <c r="S64" s="403" t="s">
        <v>511</v>
      </c>
      <c r="T64" s="402">
        <v>4.9125416729404634</v>
      </c>
      <c r="U64" s="404" t="s">
        <v>512</v>
      </c>
      <c r="V64" s="402">
        <v>1.070666966725988</v>
      </c>
    </row>
    <row r="65" spans="12:27">
      <c r="M65" s="16"/>
      <c r="N65" s="161"/>
      <c r="O65" s="161"/>
      <c r="Q65" s="401" t="s">
        <v>513</v>
      </c>
      <c r="R65" s="402">
        <v>0.2084822611377122</v>
      </c>
      <c r="S65" s="403" t="s">
        <v>514</v>
      </c>
      <c r="T65" s="402">
        <v>0.55460831797282872</v>
      </c>
      <c r="U65" s="404" t="s">
        <v>515</v>
      </c>
      <c r="V65" s="402">
        <v>2.1977463552373719</v>
      </c>
    </row>
    <row r="66" spans="12:27">
      <c r="L66" s="142"/>
      <c r="M66" s="16"/>
      <c r="N66" s="161"/>
      <c r="O66" s="161"/>
      <c r="Q66" s="401" t="s">
        <v>516</v>
      </c>
      <c r="R66" s="402">
        <v>1.6044330410596224</v>
      </c>
      <c r="S66" s="403" t="s">
        <v>517</v>
      </c>
      <c r="T66" s="402">
        <v>0.18125207298059492</v>
      </c>
      <c r="U66" s="404" t="s">
        <v>518</v>
      </c>
      <c r="V66" s="402">
        <v>1.3499015497890401</v>
      </c>
      <c r="Y66" s="1"/>
    </row>
    <row r="67" spans="12:27">
      <c r="L67" s="142"/>
      <c r="M67" s="16"/>
      <c r="N67" s="161"/>
      <c r="O67" s="161"/>
      <c r="Q67" s="405" t="s">
        <v>519</v>
      </c>
      <c r="R67" s="402">
        <v>2.6358542817408077</v>
      </c>
      <c r="S67" s="403" t="s">
        <v>520</v>
      </c>
      <c r="T67" s="402">
        <v>0.13939421273659286</v>
      </c>
      <c r="U67" s="404" t="s">
        <v>521</v>
      </c>
      <c r="V67" s="402">
        <v>9.8245270596087939E-2</v>
      </c>
      <c r="Y67" s="1"/>
    </row>
    <row r="68" spans="12:27">
      <c r="L68" s="142"/>
      <c r="M68" s="16"/>
      <c r="N68" s="161"/>
      <c r="O68" s="161"/>
      <c r="Q68" s="405" t="s">
        <v>522</v>
      </c>
      <c r="R68" s="402">
        <v>3.9486937553343209</v>
      </c>
      <c r="S68" s="403" t="s">
        <v>523</v>
      </c>
      <c r="T68" s="402">
        <v>1.3133734472526344</v>
      </c>
      <c r="U68" s="404" t="s">
        <v>524</v>
      </c>
      <c r="V68" s="402">
        <v>0.27312185225712449</v>
      </c>
      <c r="Y68" s="1"/>
    </row>
    <row r="69" spans="12:27" ht="15.75" thickBot="1">
      <c r="L69" s="142"/>
      <c r="M69" s="16"/>
      <c r="N69" s="161"/>
      <c r="O69" s="161"/>
      <c r="Q69" s="406" t="s">
        <v>525</v>
      </c>
      <c r="R69" s="407">
        <v>0.47383557878739135</v>
      </c>
      <c r="S69" s="408" t="s">
        <v>526</v>
      </c>
      <c r="T69" s="407">
        <v>0.97426560007787177</v>
      </c>
      <c r="U69" s="409"/>
      <c r="V69" s="407"/>
      <c r="Y69" s="1"/>
    </row>
    <row r="70" spans="12:27">
      <c r="L70" s="142"/>
      <c r="M70" s="16"/>
      <c r="N70" s="161"/>
      <c r="O70" s="161"/>
      <c r="Q70" s="205"/>
      <c r="R70" s="206"/>
      <c r="S70" s="205"/>
      <c r="T70" s="206"/>
      <c r="U70" s="207"/>
      <c r="V70" s="206"/>
      <c r="Y70" s="1"/>
    </row>
    <row r="71" spans="12:27">
      <c r="L71" s="142"/>
      <c r="M71" s="16"/>
      <c r="N71" s="161"/>
      <c r="O71" s="161"/>
      <c r="X71" s="1" t="s">
        <v>90</v>
      </c>
    </row>
    <row r="72" spans="12:27" ht="15.75" thickBot="1">
      <c r="L72" s="142"/>
      <c r="M72" s="16"/>
      <c r="N72" s="161"/>
      <c r="O72" s="161"/>
    </row>
    <row r="73" spans="12:27" ht="15.75" thickBot="1">
      <c r="L73" s="142"/>
      <c r="M73" s="16"/>
      <c r="N73" s="161"/>
      <c r="O73" s="161"/>
      <c r="X73" s="451" t="s">
        <v>60</v>
      </c>
      <c r="Y73" s="453" t="s">
        <v>61</v>
      </c>
      <c r="Z73" s="453"/>
      <c r="AA73" s="454"/>
    </row>
    <row r="74" spans="12:27" ht="15.75" thickBot="1">
      <c r="L74" s="142"/>
      <c r="M74" s="16"/>
      <c r="N74" s="161"/>
      <c r="O74" s="161"/>
      <c r="X74" s="452"/>
      <c r="Y74" s="329" t="s">
        <v>62</v>
      </c>
      <c r="Z74" s="296" t="s">
        <v>63</v>
      </c>
      <c r="AA74" s="328" t="s">
        <v>64</v>
      </c>
    </row>
    <row r="75" spans="12:27">
      <c r="L75" s="142"/>
      <c r="M75" s="16"/>
      <c r="N75" s="161"/>
      <c r="O75" s="161"/>
      <c r="X75" s="330" t="s">
        <v>66</v>
      </c>
      <c r="Y75" s="379">
        <v>7.3298430000000003</v>
      </c>
      <c r="Z75" s="380">
        <v>38.349733000000001</v>
      </c>
      <c r="AA75" s="381">
        <v>0.95227600000000001</v>
      </c>
    </row>
    <row r="76" spans="12:27">
      <c r="L76" s="142"/>
      <c r="M76" s="16"/>
      <c r="N76" s="161"/>
      <c r="O76" s="161"/>
      <c r="X76" s="331" t="s">
        <v>71</v>
      </c>
      <c r="Y76" s="122">
        <v>13.742594</v>
      </c>
      <c r="Z76" s="382">
        <v>31.579128999999998</v>
      </c>
      <c r="AA76" s="383">
        <v>0</v>
      </c>
    </row>
    <row r="77" spans="12:27" ht="16.5" customHeight="1">
      <c r="L77" s="142"/>
      <c r="M77" s="16"/>
      <c r="N77" s="161"/>
      <c r="O77" s="161"/>
      <c r="X77" s="331" t="s">
        <v>145</v>
      </c>
      <c r="Y77" s="122">
        <v>15.863365999999999</v>
      </c>
      <c r="Z77" s="382">
        <v>14.563812</v>
      </c>
      <c r="AA77" s="383">
        <v>2.7220610000000001</v>
      </c>
    </row>
    <row r="78" spans="12:27">
      <c r="L78" s="142"/>
      <c r="M78" s="16"/>
      <c r="N78" s="161"/>
      <c r="O78" s="161"/>
      <c r="X78" s="331" t="s">
        <v>194</v>
      </c>
      <c r="Y78" s="122">
        <v>16.736281000000002</v>
      </c>
      <c r="Z78" s="382">
        <v>16.487304999999999</v>
      </c>
      <c r="AA78" s="383">
        <v>0</v>
      </c>
    </row>
    <row r="79" spans="12:27">
      <c r="L79" s="142"/>
      <c r="M79" s="16"/>
      <c r="N79" s="161"/>
      <c r="O79" s="161"/>
      <c r="X79" s="331" t="s">
        <v>109</v>
      </c>
      <c r="Y79" s="122">
        <v>13.698262</v>
      </c>
      <c r="Z79" s="382">
        <v>54.918990999999998</v>
      </c>
      <c r="AA79" s="383">
        <v>0</v>
      </c>
    </row>
    <row r="80" spans="12:27">
      <c r="L80" s="142"/>
      <c r="M80" s="16"/>
      <c r="N80" s="161"/>
      <c r="O80" s="161"/>
      <c r="X80" s="331" t="s">
        <v>72</v>
      </c>
      <c r="Y80" s="122">
        <v>9.3247669999999996</v>
      </c>
      <c r="Z80" s="382">
        <v>31.759634999999999</v>
      </c>
      <c r="AA80" s="383">
        <v>0</v>
      </c>
    </row>
    <row r="81" spans="12:37">
      <c r="L81" s="142"/>
      <c r="M81" s="16"/>
      <c r="N81" s="161"/>
      <c r="O81" s="161"/>
      <c r="X81" s="331" t="s">
        <v>67</v>
      </c>
      <c r="Y81" s="122">
        <v>22.659939000000001</v>
      </c>
      <c r="Z81" s="382">
        <v>42.213343999999999</v>
      </c>
      <c r="AA81" s="383">
        <v>0.33640500000000001</v>
      </c>
    </row>
    <row r="82" spans="12:37">
      <c r="L82" s="142"/>
      <c r="M82" s="16"/>
      <c r="N82" s="161"/>
      <c r="O82" s="161"/>
      <c r="X82" s="331" t="s">
        <v>97</v>
      </c>
      <c r="Y82" s="122">
        <v>-0.419178</v>
      </c>
      <c r="Z82" s="382">
        <v>27.766976</v>
      </c>
      <c r="AA82" s="383">
        <v>8.6062639999999995</v>
      </c>
    </row>
    <row r="83" spans="12:37">
      <c r="L83" s="142"/>
      <c r="M83" s="16"/>
      <c r="N83" s="161"/>
      <c r="O83" s="161"/>
      <c r="X83" s="331" t="s">
        <v>65</v>
      </c>
      <c r="Y83" s="122">
        <v>-0.419178</v>
      </c>
      <c r="Z83" s="382">
        <v>27.766976</v>
      </c>
      <c r="AA83" s="383">
        <v>8.6062639999999995</v>
      </c>
    </row>
    <row r="84" spans="12:37">
      <c r="L84" s="142"/>
      <c r="M84" s="16"/>
      <c r="N84" s="161"/>
      <c r="O84" s="161"/>
      <c r="X84" s="331" t="s">
        <v>70</v>
      </c>
      <c r="Y84" s="122">
        <v>21.893428</v>
      </c>
      <c r="Z84" s="382">
        <v>25.675863</v>
      </c>
      <c r="AA84" s="383">
        <v>0.55811699999999997</v>
      </c>
    </row>
    <row r="85" spans="12:37">
      <c r="L85" s="142"/>
      <c r="M85" s="16"/>
      <c r="N85" s="161"/>
      <c r="O85" s="161"/>
      <c r="X85" s="331" t="s">
        <v>68</v>
      </c>
      <c r="Y85" s="122">
        <v>19.556602000000002</v>
      </c>
      <c r="Z85" s="382">
        <v>38.946921000000003</v>
      </c>
      <c r="AA85" s="383">
        <v>0</v>
      </c>
      <c r="AD85" s="1"/>
    </row>
    <row r="86" spans="12:37" ht="15.75" thickBot="1">
      <c r="L86" s="142"/>
      <c r="M86" s="16"/>
      <c r="N86" s="161"/>
      <c r="O86" s="161"/>
      <c r="X86" s="332" t="s">
        <v>69</v>
      </c>
      <c r="Y86" s="384">
        <v>19.414372</v>
      </c>
      <c r="Z86" s="385">
        <v>39.290045999999997</v>
      </c>
      <c r="AA86" s="386">
        <v>0</v>
      </c>
      <c r="AD86" s="1"/>
    </row>
    <row r="87" spans="12:37">
      <c r="L87" s="142"/>
      <c r="M87" s="16"/>
      <c r="N87" s="161"/>
      <c r="O87" s="161"/>
      <c r="X87" s="121"/>
      <c r="Y87" s="208"/>
      <c r="Z87" s="208"/>
      <c r="AA87" s="208"/>
      <c r="AD87" s="1"/>
    </row>
    <row r="88" spans="12:37">
      <c r="L88" s="142"/>
      <c r="M88" s="16"/>
      <c r="N88" s="161"/>
      <c r="O88" s="161"/>
      <c r="X88" s="121"/>
      <c r="Y88" s="122"/>
      <c r="Z88" s="122"/>
      <c r="AA88" s="122"/>
      <c r="AC88" s="1" t="s">
        <v>88</v>
      </c>
      <c r="AD88" s="1"/>
    </row>
    <row r="89" spans="12:37" ht="15.75" thickBot="1">
      <c r="L89" s="142"/>
      <c r="M89" s="16"/>
      <c r="N89" s="161"/>
      <c r="O89" s="161"/>
    </row>
    <row r="90" spans="12:37" ht="27" thickBot="1">
      <c r="L90" s="142"/>
      <c r="M90" s="16"/>
      <c r="N90" s="161"/>
      <c r="O90" s="161"/>
      <c r="Y90" s="3"/>
      <c r="Z90" s="3"/>
      <c r="AA90" s="3"/>
      <c r="AC90" s="129" t="s">
        <v>0</v>
      </c>
      <c r="AD90" s="130" t="s">
        <v>1</v>
      </c>
      <c r="AE90" s="131" t="s">
        <v>44</v>
      </c>
      <c r="AF90" s="132" t="s">
        <v>45</v>
      </c>
    </row>
    <row r="91" spans="12:37">
      <c r="L91" s="142"/>
      <c r="M91" s="16"/>
      <c r="N91" s="161"/>
      <c r="O91" s="161"/>
      <c r="AC91" s="127">
        <v>1</v>
      </c>
      <c r="AD91" s="128" t="s">
        <v>29</v>
      </c>
      <c r="AE91" s="387">
        <v>29.341148146735645</v>
      </c>
      <c r="AF91" s="388">
        <v>4.3386860765904931</v>
      </c>
      <c r="AJ91" s="3"/>
      <c r="AK91" s="3"/>
    </row>
    <row r="92" spans="12:37">
      <c r="L92" s="142"/>
      <c r="M92" s="16"/>
      <c r="N92" s="16"/>
      <c r="O92" s="161"/>
      <c r="AC92" s="124">
        <v>2</v>
      </c>
      <c r="AD92" s="123" t="s">
        <v>30</v>
      </c>
      <c r="AE92" s="389">
        <v>31.403486826317895</v>
      </c>
      <c r="AF92" s="390">
        <v>4.5704953735773994</v>
      </c>
      <c r="AJ92" s="3"/>
      <c r="AK92" s="3"/>
    </row>
    <row r="93" spans="12:37">
      <c r="L93" s="142"/>
      <c r="M93" s="16"/>
      <c r="N93" s="16"/>
      <c r="O93" s="161"/>
      <c r="AC93" s="124">
        <v>3</v>
      </c>
      <c r="AD93" s="123" t="s">
        <v>31</v>
      </c>
      <c r="AE93" s="389">
        <v>37.381195280157797</v>
      </c>
      <c r="AF93" s="390">
        <v>5.0540656468354426</v>
      </c>
      <c r="AJ93" s="3"/>
      <c r="AK93" s="3"/>
    </row>
    <row r="94" spans="12:37">
      <c r="L94" s="142"/>
      <c r="M94" s="16"/>
      <c r="N94" s="16"/>
      <c r="O94" s="161"/>
      <c r="AC94" s="124">
        <v>4</v>
      </c>
      <c r="AD94" s="123" t="s">
        <v>32</v>
      </c>
      <c r="AE94" s="389">
        <v>40.918934042380755</v>
      </c>
      <c r="AF94" s="390">
        <v>5.765562496493895</v>
      </c>
      <c r="AJ94" s="3"/>
      <c r="AK94" s="3"/>
    </row>
    <row r="95" spans="12:37">
      <c r="L95" s="142"/>
      <c r="M95" s="16"/>
      <c r="N95" s="16"/>
      <c r="O95" s="161"/>
      <c r="AC95" s="124">
        <v>5</v>
      </c>
      <c r="AD95" s="123" t="s">
        <v>33</v>
      </c>
      <c r="AE95" s="389">
        <v>41.667456289008321</v>
      </c>
      <c r="AF95" s="390">
        <v>6.1024943528778417</v>
      </c>
      <c r="AJ95" s="3"/>
      <c r="AK95" s="3"/>
    </row>
    <row r="96" spans="12:37">
      <c r="L96" s="142"/>
      <c r="M96" s="16"/>
      <c r="N96" s="16"/>
      <c r="O96" s="161"/>
      <c r="AC96" s="124">
        <v>6</v>
      </c>
      <c r="AD96" s="123" t="s">
        <v>34</v>
      </c>
      <c r="AE96" s="389">
        <v>41.280162830797565</v>
      </c>
      <c r="AF96" s="390">
        <v>6.7872707121245321</v>
      </c>
      <c r="AJ96" s="3"/>
      <c r="AK96" s="3"/>
    </row>
    <row r="97" spans="12:37">
      <c r="L97" s="142"/>
      <c r="M97" s="16"/>
      <c r="N97" s="16"/>
      <c r="O97" s="161"/>
      <c r="AC97" s="124">
        <v>7</v>
      </c>
      <c r="AD97" s="123" t="s">
        <v>35</v>
      </c>
      <c r="AE97" s="389">
        <v>44.845054365935987</v>
      </c>
      <c r="AF97" s="390">
        <v>6.2255257370702468</v>
      </c>
      <c r="AJ97" s="3"/>
      <c r="AK97" s="3"/>
    </row>
    <row r="98" spans="12:37">
      <c r="L98" s="142"/>
      <c r="M98" s="16"/>
      <c r="N98" s="16"/>
      <c r="O98" s="161"/>
      <c r="AC98" s="124">
        <v>8</v>
      </c>
      <c r="AD98" s="123" t="s">
        <v>36</v>
      </c>
      <c r="AE98" s="389">
        <v>45.623724843506189</v>
      </c>
      <c r="AF98" s="390">
        <v>6.5287088879318924</v>
      </c>
      <c r="AJ98" s="3"/>
      <c r="AK98" s="3"/>
    </row>
    <row r="99" spans="12:37">
      <c r="L99" s="142"/>
      <c r="M99" s="16"/>
      <c r="N99" s="16"/>
      <c r="O99" s="161"/>
      <c r="AC99" s="124">
        <v>9</v>
      </c>
      <c r="AD99" s="123" t="s">
        <v>37</v>
      </c>
      <c r="AE99" s="389">
        <v>46.971469813681878</v>
      </c>
      <c r="AF99" s="390">
        <v>6.4470392127984457</v>
      </c>
      <c r="AJ99" s="3"/>
      <c r="AK99" s="3"/>
    </row>
    <row r="100" spans="12:37">
      <c r="L100" s="142"/>
      <c r="M100" s="16"/>
      <c r="N100" s="16"/>
      <c r="O100" s="161"/>
      <c r="AC100" s="124">
        <v>10</v>
      </c>
      <c r="AD100" s="123" t="s">
        <v>22</v>
      </c>
      <c r="AE100" s="389">
        <v>44.089827203400453</v>
      </c>
      <c r="AF100" s="390">
        <v>6.3670381335252468</v>
      </c>
      <c r="AJ100" s="3"/>
      <c r="AK100" s="3"/>
    </row>
    <row r="101" spans="12:37">
      <c r="L101" s="142"/>
      <c r="M101" s="16"/>
      <c r="N101" s="16"/>
      <c r="O101" s="161"/>
      <c r="AC101" s="124">
        <v>11</v>
      </c>
      <c r="AD101" s="123" t="s">
        <v>38</v>
      </c>
      <c r="AE101" s="389">
        <v>49.652619820236659</v>
      </c>
      <c r="AF101" s="390">
        <v>6.724220266089036</v>
      </c>
      <c r="AJ101" s="3"/>
      <c r="AK101" s="3"/>
    </row>
    <row r="102" spans="12:37">
      <c r="L102" s="142"/>
      <c r="M102" s="16"/>
      <c r="N102" s="16"/>
      <c r="O102" s="161"/>
      <c r="AC102" s="124">
        <v>12</v>
      </c>
      <c r="AD102" s="123" t="s">
        <v>39</v>
      </c>
      <c r="AE102" s="389">
        <v>51.954835774188894</v>
      </c>
      <c r="AF102" s="390">
        <v>7.1205234637987473</v>
      </c>
      <c r="AJ102" s="3"/>
      <c r="AK102" s="3"/>
    </row>
    <row r="103" spans="12:37">
      <c r="L103" s="142"/>
      <c r="M103" s="16"/>
      <c r="N103" s="16"/>
      <c r="O103" s="161"/>
      <c r="AC103" s="124">
        <v>13</v>
      </c>
      <c r="AD103" s="123" t="s">
        <v>40</v>
      </c>
      <c r="AE103" s="389">
        <v>51.001553004229962</v>
      </c>
      <c r="AF103" s="390">
        <v>7.1571729773615687</v>
      </c>
      <c r="AJ103" s="3"/>
      <c r="AK103" s="3"/>
    </row>
    <row r="104" spans="12:37" ht="15.75" thickBot="1">
      <c r="L104" s="142"/>
      <c r="M104" s="16"/>
      <c r="N104" s="16"/>
      <c r="O104" s="161"/>
      <c r="AC104" s="125">
        <v>14</v>
      </c>
      <c r="AD104" s="126" t="s">
        <v>41</v>
      </c>
      <c r="AE104" s="391">
        <v>51.301841703625698</v>
      </c>
      <c r="AF104" s="392">
        <v>6.9184661055209329</v>
      </c>
      <c r="AJ104" s="3"/>
      <c r="AK104" s="3"/>
    </row>
    <row r="105" spans="12:37">
      <c r="L105" s="142"/>
      <c r="M105" s="16"/>
      <c r="N105" s="16"/>
      <c r="O105" s="161"/>
    </row>
    <row r="106" spans="12:37">
      <c r="L106" s="142"/>
      <c r="M106" s="16"/>
      <c r="N106" s="16"/>
      <c r="O106" s="161"/>
    </row>
    <row r="107" spans="12:37">
      <c r="L107" s="142"/>
      <c r="M107" s="16"/>
      <c r="N107" s="16"/>
      <c r="O107" s="161"/>
    </row>
    <row r="108" spans="12:37">
      <c r="L108" s="142"/>
      <c r="M108" s="16"/>
      <c r="N108" s="16"/>
      <c r="O108" s="161"/>
    </row>
    <row r="109" spans="12:37">
      <c r="L109" s="142"/>
      <c r="M109" s="16"/>
      <c r="N109" s="16"/>
      <c r="O109" s="161"/>
    </row>
    <row r="110" spans="12:37">
      <c r="L110" s="142"/>
      <c r="M110" s="16"/>
      <c r="N110" s="16"/>
      <c r="O110" s="161"/>
    </row>
    <row r="111" spans="12:37">
      <c r="M111" s="16"/>
      <c r="N111" s="16"/>
      <c r="O111" s="161"/>
    </row>
    <row r="112" spans="12:37">
      <c r="M112" s="16"/>
      <c r="N112" s="16"/>
      <c r="O112" s="161"/>
    </row>
    <row r="113" spans="13:15">
      <c r="M113" s="16"/>
      <c r="N113" s="16"/>
      <c r="O113" s="16"/>
    </row>
    <row r="114" spans="13:15">
      <c r="M114" s="16"/>
      <c r="N114" s="16"/>
      <c r="O114" s="16"/>
    </row>
    <row r="115" spans="13:15">
      <c r="M115" s="16"/>
      <c r="N115" s="16"/>
      <c r="O115" s="16"/>
    </row>
    <row r="116" spans="13:15">
      <c r="M116" s="16"/>
      <c r="N116" s="16"/>
      <c r="O116" s="16"/>
    </row>
    <row r="117" spans="13:15">
      <c r="M117" s="16"/>
      <c r="N117" s="16"/>
      <c r="O117" s="16"/>
    </row>
    <row r="118" spans="13:15">
      <c r="M118" s="16"/>
      <c r="N118" s="16"/>
      <c r="O118" s="16"/>
    </row>
    <row r="119" spans="13:15">
      <c r="M119" s="16"/>
      <c r="N119" s="16"/>
      <c r="O119" s="16"/>
    </row>
    <row r="120" spans="13:15">
      <c r="M120" s="16"/>
      <c r="N120" s="16"/>
      <c r="O120" s="16"/>
    </row>
    <row r="121" spans="13:15">
      <c r="M121" s="16"/>
      <c r="N121" s="16"/>
      <c r="O121" s="16"/>
    </row>
    <row r="122" spans="13:15">
      <c r="M122" s="16"/>
      <c r="N122" s="16"/>
      <c r="O122" s="16"/>
    </row>
    <row r="123" spans="13:15">
      <c r="M123" s="16"/>
      <c r="N123" s="16"/>
      <c r="O123" s="16"/>
    </row>
    <row r="124" spans="13:15">
      <c r="M124" s="16"/>
      <c r="N124" s="16"/>
      <c r="O124" s="16"/>
    </row>
    <row r="125" spans="13:15">
      <c r="M125" s="16"/>
      <c r="N125" s="16"/>
      <c r="O125" s="16"/>
    </row>
  </sheetData>
  <sortState ref="X75:X86">
    <sortCondition ref="X75:X86"/>
  </sortState>
  <mergeCells count="5">
    <mergeCell ref="X73:X74"/>
    <mergeCell ref="Y73:AA73"/>
    <mergeCell ref="K36:K37"/>
    <mergeCell ref="L36:L37"/>
    <mergeCell ref="M36:O36"/>
  </mergeCells>
  <conditionalFormatting sqref="D6:I32">
    <cfRule type="cellIs" dxfId="19" priority="1" operator="equal">
      <formula>0</formula>
    </cfRule>
  </conditionalFormatting>
  <pageMargins left="0.7" right="0.7" top="0.75" bottom="0.75" header="0.3" footer="0.3"/>
  <pageSetup paperSize="9"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AM91"/>
  <sheetViews>
    <sheetView zoomScaleNormal="100" workbookViewId="0">
      <selection activeCell="B2" sqref="B2"/>
    </sheetView>
  </sheetViews>
  <sheetFormatPr defaultRowHeight="15"/>
  <cols>
    <col min="2" max="2" width="18.7109375" customWidth="1"/>
    <col min="4" max="4" width="11.7109375" bestFit="1" customWidth="1"/>
    <col min="7" max="7" width="30.85546875" bestFit="1" customWidth="1"/>
    <col min="12" max="12" width="28.5703125" customWidth="1"/>
    <col min="13" max="15" width="15.7109375" customWidth="1"/>
    <col min="17" max="17" width="22.140625" bestFit="1" customWidth="1"/>
    <col min="18" max="18" width="20.5703125" customWidth="1"/>
    <col min="19" max="19" width="17.7109375" customWidth="1"/>
    <col min="21" max="21" width="17.42578125" customWidth="1"/>
    <col min="22" max="22" width="17.28515625" customWidth="1"/>
    <col min="23" max="23" width="16" customWidth="1"/>
    <col min="25" max="25" width="11.42578125" customWidth="1"/>
    <col min="26" max="26" width="34.85546875" bestFit="1" customWidth="1"/>
    <col min="27" max="27" width="13.28515625" customWidth="1"/>
    <col min="28" max="28" width="13.85546875" bestFit="1" customWidth="1"/>
    <col min="29" max="29" width="10.140625" customWidth="1"/>
    <col min="30" max="30" width="12" bestFit="1" customWidth="1"/>
    <col min="31" max="31" width="57.140625" bestFit="1" customWidth="1"/>
    <col min="32" max="32" width="11.85546875" customWidth="1"/>
    <col min="33" max="34" width="12.28515625" customWidth="1"/>
    <col min="35" max="35" width="28.42578125" bestFit="1" customWidth="1"/>
    <col min="36" max="38" width="15.7109375" customWidth="1"/>
    <col min="40" max="40" width="23.140625" bestFit="1" customWidth="1"/>
    <col min="41" max="41" width="18.28515625" bestFit="1" customWidth="1"/>
    <col min="42" max="42" width="16.28515625" bestFit="1" customWidth="1"/>
    <col min="43" max="43" width="11.42578125" bestFit="1" customWidth="1"/>
    <col min="44" max="44" width="17.28515625" customWidth="1"/>
    <col min="45" max="46" width="16.7109375" bestFit="1" customWidth="1"/>
  </cols>
  <sheetData>
    <row r="2" spans="2:26">
      <c r="B2" s="1" t="s">
        <v>91</v>
      </c>
      <c r="C2" s="1"/>
    </row>
    <row r="4" spans="2:26" ht="38.25">
      <c r="B4" s="289" t="s">
        <v>85</v>
      </c>
      <c r="C4" s="289" t="s">
        <v>43</v>
      </c>
      <c r="D4" s="420" t="s">
        <v>238</v>
      </c>
      <c r="E4" s="420" t="s">
        <v>239</v>
      </c>
      <c r="F4" s="268"/>
    </row>
    <row r="5" spans="2:26">
      <c r="B5" s="324" t="s">
        <v>73</v>
      </c>
      <c r="C5" s="211">
        <v>78.7</v>
      </c>
      <c r="D5" s="423">
        <v>77.900000000000006</v>
      </c>
      <c r="E5" s="421">
        <v>81.734210000000004</v>
      </c>
      <c r="F5" s="269"/>
    </row>
    <row r="6" spans="2:26">
      <c r="B6" s="422" t="s">
        <v>74</v>
      </c>
      <c r="C6" s="421">
        <v>78.739710000000017</v>
      </c>
      <c r="D6" s="421">
        <v>82.911710000000028</v>
      </c>
      <c r="E6" s="421">
        <v>79.07041000000001</v>
      </c>
      <c r="F6" s="162"/>
    </row>
    <row r="7" spans="2:26">
      <c r="B7" s="120"/>
      <c r="C7" s="119"/>
      <c r="D7" s="119"/>
      <c r="E7" s="119"/>
    </row>
    <row r="8" spans="2:26">
      <c r="B8" s="16"/>
      <c r="C8" s="16"/>
      <c r="D8" s="16"/>
      <c r="E8" s="16"/>
      <c r="G8" s="1" t="s">
        <v>230</v>
      </c>
    </row>
    <row r="9" spans="2:26">
      <c r="B9" s="16"/>
      <c r="C9" s="16"/>
      <c r="D9" s="16"/>
      <c r="E9" s="16"/>
      <c r="G9" s="32"/>
      <c r="H9" s="32"/>
      <c r="I9" s="32"/>
      <c r="J9" s="32"/>
    </row>
    <row r="10" spans="2:26" ht="38.25">
      <c r="B10" s="16"/>
      <c r="C10" s="418"/>
      <c r="D10" s="417"/>
      <c r="E10" s="16"/>
      <c r="G10" s="457" t="s">
        <v>98</v>
      </c>
      <c r="H10" s="147" t="s">
        <v>99</v>
      </c>
      <c r="I10" s="459" t="s">
        <v>293</v>
      </c>
      <c r="J10" s="460"/>
      <c r="K10" s="149"/>
      <c r="L10" s="149"/>
      <c r="M10" s="149"/>
      <c r="N10" s="149"/>
      <c r="O10" s="149"/>
      <c r="P10" s="149"/>
      <c r="Q10" s="149"/>
      <c r="R10" s="149"/>
      <c r="S10" s="149"/>
      <c r="T10" s="149"/>
      <c r="U10" s="149"/>
      <c r="V10" s="149"/>
      <c r="W10" s="149"/>
      <c r="X10" s="149"/>
      <c r="Y10" s="11"/>
      <c r="Z10" s="11"/>
    </row>
    <row r="11" spans="2:26" ht="39">
      <c r="G11" s="458"/>
      <c r="H11" s="227" t="s">
        <v>114</v>
      </c>
      <c r="I11" s="228" t="s">
        <v>154</v>
      </c>
      <c r="J11" s="229" t="s">
        <v>216</v>
      </c>
      <c r="K11" s="12"/>
      <c r="L11" s="12"/>
      <c r="M11" s="12"/>
      <c r="N11" s="12"/>
      <c r="O11" s="12"/>
      <c r="P11" s="12"/>
      <c r="Q11" s="12"/>
      <c r="R11" s="12"/>
      <c r="S11" s="12"/>
      <c r="T11" s="12"/>
      <c r="U11" s="12"/>
      <c r="V11" s="12"/>
      <c r="W11" s="12"/>
      <c r="X11" s="12"/>
      <c r="Y11" s="12"/>
      <c r="Z11" s="12"/>
    </row>
    <row r="12" spans="2:26">
      <c r="G12" s="181" t="s">
        <v>100</v>
      </c>
      <c r="H12" s="182"/>
      <c r="I12" s="183"/>
      <c r="J12" s="184"/>
      <c r="K12" s="13"/>
      <c r="L12" s="13"/>
      <c r="M12" s="13"/>
      <c r="N12" s="13"/>
      <c r="O12" s="13"/>
      <c r="P12" s="13"/>
      <c r="Q12" s="13"/>
      <c r="R12" s="13"/>
      <c r="S12" s="13"/>
      <c r="T12" s="13"/>
      <c r="U12" s="13"/>
      <c r="V12" s="13"/>
      <c r="W12" s="13"/>
      <c r="X12" s="13"/>
      <c r="Y12" s="13"/>
      <c r="Z12" s="13"/>
    </row>
    <row r="13" spans="2:26">
      <c r="G13" s="185" t="s">
        <v>101</v>
      </c>
      <c r="H13" s="186">
        <v>1780.6535646768998</v>
      </c>
      <c r="I13" s="187">
        <v>1953.7604258292843</v>
      </c>
      <c r="J13" s="237">
        <v>1936.9506342828049</v>
      </c>
      <c r="K13" s="150"/>
      <c r="L13" s="150"/>
      <c r="M13" s="150"/>
      <c r="N13" s="150"/>
      <c r="O13" s="150"/>
      <c r="P13" s="150"/>
      <c r="Q13" s="150"/>
      <c r="R13" s="150"/>
      <c r="S13" s="150"/>
      <c r="T13" s="150"/>
      <c r="U13" s="150"/>
      <c r="V13" s="150"/>
      <c r="W13" s="150"/>
      <c r="X13" s="150"/>
      <c r="Y13" s="14"/>
      <c r="Z13" s="14"/>
    </row>
    <row r="14" spans="2:26">
      <c r="G14" s="185" t="s">
        <v>102</v>
      </c>
      <c r="H14" s="186">
        <v>44.955204119999998</v>
      </c>
      <c r="I14" s="187">
        <v>48.288275289298603</v>
      </c>
      <c r="J14" s="237">
        <v>44.955204119999998</v>
      </c>
      <c r="K14" s="150"/>
      <c r="L14" s="150"/>
      <c r="M14" s="150"/>
      <c r="N14" s="150"/>
      <c r="O14" s="150"/>
      <c r="P14" s="150"/>
      <c r="Q14" s="150"/>
      <c r="R14" s="150"/>
      <c r="S14" s="150"/>
      <c r="T14" s="150"/>
      <c r="U14" s="150"/>
      <c r="V14" s="150"/>
      <c r="W14" s="150"/>
      <c r="X14" s="150"/>
      <c r="Y14" s="14"/>
      <c r="Z14" s="14"/>
    </row>
    <row r="15" spans="2:26">
      <c r="G15" s="31" t="s">
        <v>103</v>
      </c>
      <c r="H15" s="230">
        <f t="shared" ref="H15:J15" si="0">H13-H14</f>
        <v>1735.6983605568998</v>
      </c>
      <c r="I15" s="231">
        <f t="shared" si="0"/>
        <v>1905.4721505399857</v>
      </c>
      <c r="J15" s="232">
        <f t="shared" si="0"/>
        <v>1891.995430162805</v>
      </c>
      <c r="K15" s="133"/>
      <c r="L15" s="133"/>
      <c r="M15" s="133"/>
      <c r="N15" s="133"/>
      <c r="O15" s="133"/>
      <c r="P15" s="133"/>
      <c r="Q15" s="133"/>
      <c r="R15" s="133"/>
      <c r="S15" s="133"/>
      <c r="T15" s="133"/>
      <c r="U15" s="133"/>
      <c r="V15" s="133"/>
      <c r="W15" s="133"/>
      <c r="X15" s="133"/>
      <c r="Y15" s="15"/>
      <c r="Z15" s="15"/>
    </row>
    <row r="16" spans="2:26">
      <c r="G16" s="188"/>
      <c r="H16" s="189"/>
      <c r="I16" s="190"/>
      <c r="J16" s="191"/>
      <c r="K16" s="151"/>
      <c r="L16" s="151"/>
      <c r="M16" s="151"/>
      <c r="N16" s="151"/>
      <c r="O16" s="151"/>
      <c r="P16" s="151"/>
      <c r="Q16" s="151"/>
      <c r="R16" s="151"/>
      <c r="S16" s="151"/>
      <c r="T16" s="151"/>
      <c r="U16" s="151"/>
      <c r="V16" s="151"/>
      <c r="W16" s="151"/>
      <c r="X16" s="151"/>
      <c r="Y16" s="15"/>
      <c r="Z16" s="15"/>
    </row>
    <row r="17" spans="7:26">
      <c r="G17" s="192" t="s">
        <v>104</v>
      </c>
      <c r="H17" s="189"/>
      <c r="I17" s="190"/>
      <c r="J17" s="191"/>
      <c r="K17" s="151"/>
      <c r="L17" s="151"/>
      <c r="M17" s="151"/>
      <c r="N17" s="151"/>
      <c r="O17" s="151"/>
      <c r="P17" s="151"/>
      <c r="Q17" s="151"/>
      <c r="R17" s="151"/>
      <c r="S17" s="151"/>
      <c r="T17" s="151"/>
      <c r="U17" s="151"/>
      <c r="V17" s="151"/>
      <c r="W17" s="151"/>
      <c r="X17" s="151"/>
      <c r="Y17" s="15"/>
      <c r="Z17" s="15"/>
    </row>
    <row r="18" spans="7:26">
      <c r="G18" s="185" t="s">
        <v>101</v>
      </c>
      <c r="H18" s="186">
        <v>306.4100000000002</v>
      </c>
      <c r="I18" s="187">
        <v>320.9904821866225</v>
      </c>
      <c r="J18" s="237">
        <v>303.13415680510991</v>
      </c>
      <c r="K18" s="150"/>
      <c r="L18" s="150"/>
      <c r="M18" s="150"/>
      <c r="N18" s="150"/>
      <c r="O18" s="150"/>
      <c r="P18" s="150"/>
      <c r="Q18" s="150"/>
      <c r="R18" s="150"/>
      <c r="S18" s="150"/>
      <c r="T18" s="150"/>
      <c r="U18" s="150"/>
      <c r="V18" s="150"/>
      <c r="W18" s="150"/>
      <c r="X18" s="150"/>
      <c r="Y18" s="14"/>
      <c r="Z18" s="14"/>
    </row>
    <row r="19" spans="7:26">
      <c r="G19" s="185" t="s">
        <v>102</v>
      </c>
      <c r="H19" s="186">
        <v>10.745443267875203</v>
      </c>
      <c r="I19" s="187">
        <v>10.486774629236379</v>
      </c>
      <c r="J19" s="237">
        <v>8.9236943495972767</v>
      </c>
      <c r="K19" s="150"/>
      <c r="L19" s="150"/>
      <c r="M19" s="150"/>
      <c r="N19" s="150"/>
      <c r="O19" s="150"/>
      <c r="P19" s="150"/>
      <c r="Q19" s="150"/>
      <c r="R19" s="150"/>
      <c r="S19" s="150"/>
      <c r="T19" s="150"/>
      <c r="U19" s="150"/>
      <c r="V19" s="150"/>
      <c r="W19" s="150"/>
      <c r="X19" s="150"/>
      <c r="Y19" s="14"/>
      <c r="Z19" s="14"/>
    </row>
    <row r="20" spans="7:26">
      <c r="G20" s="31" t="s">
        <v>103</v>
      </c>
      <c r="H20" s="230">
        <f t="shared" ref="H20:J20" si="1">H18-H19</f>
        <v>295.66455673212499</v>
      </c>
      <c r="I20" s="231">
        <f t="shared" si="1"/>
        <v>310.50370755738612</v>
      </c>
      <c r="J20" s="232">
        <f t="shared" si="1"/>
        <v>294.21046245551264</v>
      </c>
      <c r="K20" s="133"/>
      <c r="L20" s="133"/>
      <c r="M20" s="133"/>
      <c r="N20" s="133"/>
      <c r="O20" s="133"/>
      <c r="P20" s="133"/>
      <c r="Q20" s="133"/>
      <c r="R20" s="133"/>
      <c r="S20" s="133"/>
      <c r="T20" s="133"/>
      <c r="U20" s="133"/>
      <c r="V20" s="133"/>
      <c r="W20" s="133"/>
      <c r="X20" s="133"/>
      <c r="Y20" s="15"/>
      <c r="Z20" s="15"/>
    </row>
    <row r="21" spans="7:26">
      <c r="G21" s="188"/>
      <c r="H21" s="189"/>
      <c r="I21" s="190"/>
      <c r="J21" s="191"/>
      <c r="K21" s="151"/>
      <c r="L21" s="151"/>
      <c r="M21" s="151"/>
      <c r="N21" s="151"/>
      <c r="O21" s="151"/>
      <c r="P21" s="151"/>
      <c r="Q21" s="151"/>
      <c r="R21" s="151"/>
      <c r="S21" s="151"/>
      <c r="T21" s="151"/>
      <c r="U21" s="151"/>
      <c r="V21" s="151"/>
      <c r="W21" s="151"/>
      <c r="X21" s="151"/>
      <c r="Y21" s="15"/>
      <c r="Z21" s="15"/>
    </row>
    <row r="22" spans="7:26">
      <c r="G22" s="192" t="s">
        <v>105</v>
      </c>
      <c r="H22" s="189"/>
      <c r="I22" s="190"/>
      <c r="J22" s="191"/>
      <c r="K22" s="151"/>
      <c r="L22" s="151"/>
      <c r="M22" s="151"/>
      <c r="N22" s="151"/>
      <c r="O22" s="151"/>
      <c r="P22" s="151"/>
      <c r="Q22" s="151"/>
      <c r="R22" s="151"/>
      <c r="S22" s="151"/>
      <c r="T22" s="151"/>
      <c r="U22" s="151"/>
      <c r="V22" s="151"/>
      <c r="W22" s="151"/>
      <c r="X22" s="151"/>
      <c r="Y22" s="15"/>
      <c r="Z22" s="15"/>
    </row>
    <row r="23" spans="7:26">
      <c r="G23" s="185" t="s">
        <v>101</v>
      </c>
      <c r="H23" s="186">
        <v>341.67982277211905</v>
      </c>
      <c r="I23" s="187">
        <v>343.0413076142334</v>
      </c>
      <c r="J23" s="237">
        <v>333.61289659801014</v>
      </c>
      <c r="K23" s="150"/>
      <c r="L23" s="150"/>
      <c r="M23" s="150"/>
      <c r="N23" s="150"/>
      <c r="O23" s="150"/>
      <c r="P23" s="150"/>
      <c r="Q23" s="150"/>
      <c r="R23" s="150"/>
      <c r="S23" s="150"/>
      <c r="T23" s="150"/>
      <c r="U23" s="150"/>
      <c r="V23" s="150"/>
      <c r="W23" s="150"/>
      <c r="X23" s="150"/>
      <c r="Y23" s="14"/>
      <c r="Z23" s="14"/>
    </row>
    <row r="24" spans="7:26">
      <c r="G24" s="185" t="s">
        <v>102</v>
      </c>
      <c r="H24" s="186">
        <v>3.4725205989060441</v>
      </c>
      <c r="I24" s="187">
        <v>3.5649603299854107</v>
      </c>
      <c r="J24" s="237">
        <v>3.5132189673319116</v>
      </c>
      <c r="K24" s="150"/>
      <c r="L24" s="150"/>
      <c r="M24" s="150"/>
      <c r="N24" s="150"/>
      <c r="O24" s="150"/>
      <c r="P24" s="150"/>
      <c r="Q24" s="150"/>
      <c r="R24" s="150"/>
      <c r="S24" s="150"/>
      <c r="T24" s="150"/>
      <c r="U24" s="150"/>
      <c r="V24" s="150"/>
      <c r="W24" s="150"/>
      <c r="X24" s="150"/>
      <c r="Y24" s="14"/>
      <c r="Z24" s="14"/>
    </row>
    <row r="25" spans="7:26">
      <c r="G25" s="31" t="s">
        <v>103</v>
      </c>
      <c r="H25" s="230">
        <f t="shared" ref="H25:J25" si="2">H23-H24</f>
        <v>338.20730217321301</v>
      </c>
      <c r="I25" s="231">
        <f t="shared" si="2"/>
        <v>339.47634728424799</v>
      </c>
      <c r="J25" s="233">
        <f t="shared" si="2"/>
        <v>330.09967763067823</v>
      </c>
      <c r="K25" s="15"/>
      <c r="L25" s="15"/>
      <c r="M25" s="15"/>
      <c r="N25" s="15"/>
      <c r="O25" s="15"/>
      <c r="P25" s="15"/>
      <c r="Q25" s="15"/>
      <c r="R25" s="15"/>
      <c r="S25" s="15"/>
      <c r="T25" s="15"/>
      <c r="U25" s="15"/>
      <c r="V25" s="15"/>
      <c r="W25" s="15"/>
      <c r="X25" s="15"/>
      <c r="Y25" s="15"/>
      <c r="Z25" s="15"/>
    </row>
    <row r="26" spans="7:26">
      <c r="G26" s="188"/>
      <c r="H26" s="189"/>
      <c r="I26" s="190"/>
      <c r="J26" s="191"/>
      <c r="K26" s="151"/>
      <c r="L26" s="151"/>
      <c r="M26" s="151"/>
      <c r="N26" s="151"/>
      <c r="O26" s="151"/>
      <c r="P26" s="151"/>
      <c r="Q26" s="151"/>
      <c r="R26" s="151"/>
      <c r="S26" s="151"/>
      <c r="T26" s="151"/>
      <c r="U26" s="151"/>
      <c r="V26" s="151"/>
      <c r="W26" s="151"/>
      <c r="X26" s="151"/>
      <c r="Y26" s="15"/>
      <c r="Z26" s="15"/>
    </row>
    <row r="27" spans="7:26">
      <c r="G27" s="193" t="s">
        <v>106</v>
      </c>
      <c r="H27" s="194">
        <v>248.35699921993759</v>
      </c>
      <c r="I27" s="195">
        <v>269.08470435494382</v>
      </c>
      <c r="J27" s="196">
        <v>265.58435505723759</v>
      </c>
      <c r="K27" s="133"/>
      <c r="L27" s="133"/>
      <c r="M27" s="133"/>
      <c r="N27" s="133"/>
      <c r="O27" s="133"/>
      <c r="P27" s="133"/>
      <c r="Q27" s="133"/>
      <c r="R27" s="133"/>
      <c r="S27" s="133"/>
      <c r="T27" s="133"/>
      <c r="U27" s="133"/>
      <c r="V27" s="133"/>
      <c r="W27" s="133"/>
      <c r="X27" s="133"/>
      <c r="Y27" s="14"/>
      <c r="Z27" s="14"/>
    </row>
    <row r="28" spans="7:26">
      <c r="G28" s="193" t="s">
        <v>107</v>
      </c>
      <c r="H28" s="194">
        <v>18.760655919999998</v>
      </c>
      <c r="I28" s="195">
        <v>48.443896982562954</v>
      </c>
      <c r="J28" s="196">
        <v>40.5</v>
      </c>
      <c r="K28" s="15"/>
      <c r="L28" s="15"/>
      <c r="M28" s="15"/>
      <c r="N28" s="15"/>
      <c r="O28" s="15"/>
      <c r="P28" s="15"/>
      <c r="Q28" s="15"/>
      <c r="R28" s="15"/>
      <c r="S28" s="15"/>
      <c r="T28" s="15"/>
      <c r="U28" s="15"/>
      <c r="V28" s="15"/>
      <c r="W28" s="15"/>
      <c r="X28" s="15"/>
      <c r="Y28" s="14"/>
      <c r="Z28" s="14"/>
    </row>
    <row r="29" spans="7:26">
      <c r="G29" s="148" t="s">
        <v>108</v>
      </c>
      <c r="H29" s="234">
        <f t="shared" ref="H29:I29" si="3">H15+H20+H25+H27+H28</f>
        <v>2636.6878746021753</v>
      </c>
      <c r="I29" s="235">
        <f t="shared" si="3"/>
        <v>2872.9808067191261</v>
      </c>
      <c r="J29" s="236">
        <f>J15+J20+J25+J27+J28</f>
        <v>2822.3899253062336</v>
      </c>
      <c r="K29" s="133"/>
      <c r="L29" s="133"/>
      <c r="M29" s="133"/>
      <c r="N29" s="133"/>
      <c r="O29" s="133"/>
      <c r="P29" s="133"/>
      <c r="Q29" s="133"/>
      <c r="R29" s="133"/>
      <c r="S29" s="133"/>
      <c r="T29" s="133"/>
      <c r="U29" s="133"/>
      <c r="V29" s="133"/>
      <c r="W29" s="133"/>
      <c r="X29" s="133"/>
      <c r="Y29" s="15"/>
      <c r="Z29" s="15"/>
    </row>
    <row r="30" spans="7:26">
      <c r="G30" s="10"/>
      <c r="H30" s="15"/>
      <c r="I30" s="15"/>
      <c r="J30" s="133"/>
      <c r="K30" s="133"/>
      <c r="L30" s="133"/>
      <c r="M30" s="133"/>
      <c r="N30" s="133"/>
      <c r="O30" s="133"/>
      <c r="P30" s="133"/>
      <c r="Q30" s="133"/>
      <c r="R30" s="133"/>
      <c r="S30" s="133"/>
      <c r="T30" s="133"/>
      <c r="U30" s="133"/>
      <c r="V30" s="133"/>
      <c r="W30" s="133"/>
      <c r="X30" s="133"/>
      <c r="Y30" s="15"/>
      <c r="Z30" s="15"/>
    </row>
    <row r="31" spans="7:26" ht="23.25">
      <c r="G31" s="10"/>
      <c r="H31" s="15"/>
      <c r="I31" s="15"/>
      <c r="J31" s="133"/>
      <c r="K31" s="133"/>
      <c r="L31" s="1" t="s">
        <v>231</v>
      </c>
      <c r="N31" s="163"/>
      <c r="O31" s="163"/>
      <c r="P31" s="133"/>
      <c r="Q31" s="133"/>
      <c r="R31" s="133"/>
      <c r="S31" s="133"/>
      <c r="T31" s="133"/>
      <c r="U31" s="133"/>
      <c r="V31" s="133"/>
      <c r="W31" s="133"/>
      <c r="X31" s="133"/>
      <c r="Y31" s="15"/>
      <c r="Z31" s="15"/>
    </row>
    <row r="32" spans="7:26">
      <c r="G32" s="10"/>
      <c r="H32" s="15"/>
      <c r="I32" s="15"/>
      <c r="J32" s="133"/>
      <c r="K32" s="133"/>
      <c r="N32" s="18"/>
      <c r="O32" s="18"/>
      <c r="P32" s="133"/>
      <c r="Q32" s="133"/>
      <c r="R32" s="133"/>
      <c r="S32" s="133"/>
      <c r="T32" s="133"/>
      <c r="U32" s="133"/>
      <c r="V32" s="133"/>
      <c r="W32" s="133"/>
      <c r="X32" s="133"/>
      <c r="Y32" s="15"/>
      <c r="Z32" s="15"/>
    </row>
    <row r="33" spans="7:29" ht="38.25">
      <c r="G33" s="10"/>
      <c r="H33" s="15"/>
      <c r="I33" s="15"/>
      <c r="J33" s="133"/>
      <c r="K33" s="133"/>
      <c r="L33" s="289" t="s">
        <v>76</v>
      </c>
      <c r="M33" s="290" t="s">
        <v>43</v>
      </c>
      <c r="N33" s="289" t="s">
        <v>240</v>
      </c>
      <c r="O33" s="289" t="s">
        <v>241</v>
      </c>
      <c r="P33" s="133"/>
      <c r="Q33" s="133"/>
      <c r="R33" s="133"/>
      <c r="S33" s="133"/>
      <c r="T33" s="133"/>
      <c r="U33" s="133"/>
      <c r="V33" s="133"/>
      <c r="W33" s="133"/>
      <c r="X33" s="133"/>
      <c r="Y33" s="15"/>
      <c r="Z33" s="15"/>
    </row>
    <row r="34" spans="7:29">
      <c r="G34" s="10"/>
      <c r="H34" s="15"/>
      <c r="I34" s="15"/>
      <c r="J34" s="133"/>
      <c r="K34" s="133"/>
      <c r="L34" s="291" t="s">
        <v>180</v>
      </c>
      <c r="M34" s="288">
        <v>71.5</v>
      </c>
      <c r="N34" s="298">
        <v>74.075410000000005</v>
      </c>
      <c r="O34" s="298">
        <v>74.075410000000005</v>
      </c>
      <c r="P34" s="133"/>
      <c r="Q34" s="133"/>
      <c r="R34" s="133"/>
      <c r="S34" s="133"/>
      <c r="T34" s="133"/>
      <c r="U34" s="133"/>
      <c r="V34" s="133"/>
      <c r="W34" s="133"/>
      <c r="X34" s="133"/>
      <c r="Y34" s="15"/>
      <c r="Z34" s="15"/>
    </row>
    <row r="35" spans="7:29">
      <c r="G35" s="10"/>
      <c r="H35" s="15"/>
      <c r="I35" s="15"/>
      <c r="J35" s="133"/>
      <c r="K35" s="133"/>
      <c r="L35" s="291" t="s">
        <v>181</v>
      </c>
      <c r="M35" s="288">
        <v>52.4</v>
      </c>
      <c r="N35" s="298">
        <v>50.832350711999993</v>
      </c>
      <c r="O35" s="298">
        <v>50.832350711999993</v>
      </c>
      <c r="P35" s="133"/>
      <c r="Q35" s="133"/>
      <c r="R35" s="133"/>
      <c r="S35" s="133"/>
      <c r="T35" s="133"/>
      <c r="U35" s="133"/>
      <c r="V35" s="133"/>
      <c r="W35" s="133"/>
      <c r="X35" s="133"/>
      <c r="Y35" s="15"/>
      <c r="Z35" s="15"/>
    </row>
    <row r="36" spans="7:29">
      <c r="G36" s="10"/>
      <c r="H36" s="15"/>
      <c r="I36" s="15"/>
      <c r="J36" s="133"/>
      <c r="K36" s="133"/>
      <c r="L36" s="291" t="s">
        <v>182</v>
      </c>
      <c r="M36" s="288">
        <v>15</v>
      </c>
      <c r="N36" s="299">
        <v>13.60797368063492</v>
      </c>
      <c r="O36" s="299">
        <v>17.334613120696432</v>
      </c>
      <c r="P36" s="133"/>
      <c r="Q36" s="133"/>
      <c r="R36" s="133"/>
      <c r="S36" s="133"/>
      <c r="T36" s="133"/>
      <c r="U36" s="133"/>
      <c r="V36" s="133"/>
      <c r="W36" s="133"/>
      <c r="X36" s="133"/>
      <c r="Y36" s="15"/>
      <c r="Z36" s="15"/>
    </row>
    <row r="37" spans="7:29">
      <c r="G37" s="10"/>
      <c r="H37" s="15"/>
      <c r="I37" s="15"/>
      <c r="J37" s="133"/>
      <c r="K37" s="133"/>
      <c r="L37" s="291" t="s">
        <v>113</v>
      </c>
      <c r="M37" s="288">
        <v>27.4</v>
      </c>
      <c r="N37" s="298">
        <v>26.157537641420944</v>
      </c>
      <c r="O37" s="298">
        <v>23.706834416542087</v>
      </c>
      <c r="P37" s="133"/>
      <c r="Q37" s="133"/>
      <c r="R37" s="133"/>
      <c r="S37" s="133"/>
      <c r="T37" s="133"/>
      <c r="U37" s="133"/>
      <c r="V37" s="133"/>
      <c r="W37" s="133"/>
      <c r="X37" s="133"/>
      <c r="Y37" s="15"/>
      <c r="Z37" s="15"/>
    </row>
    <row r="38" spans="7:29">
      <c r="G38" s="10"/>
      <c r="H38" s="15"/>
      <c r="I38" s="15"/>
      <c r="J38" s="133"/>
      <c r="K38" s="133"/>
      <c r="L38" s="133"/>
      <c r="M38" s="133"/>
      <c r="N38" s="133"/>
      <c r="O38" s="133"/>
      <c r="P38" s="133"/>
      <c r="Q38" s="133"/>
      <c r="R38" s="133"/>
      <c r="S38" s="133"/>
      <c r="T38" s="133"/>
      <c r="U38" s="133"/>
      <c r="V38" s="133"/>
      <c r="W38" s="133"/>
      <c r="X38" s="133"/>
      <c r="Y38" s="15"/>
      <c r="Z38" s="15"/>
    </row>
    <row r="39" spans="7:29">
      <c r="G39" s="10"/>
      <c r="H39" s="15"/>
      <c r="I39" s="15"/>
      <c r="J39" s="133"/>
      <c r="K39" s="133"/>
      <c r="L39" s="133"/>
      <c r="M39" s="133"/>
      <c r="N39" s="133"/>
      <c r="O39" s="133"/>
      <c r="P39" s="133"/>
      <c r="Q39" s="1" t="s">
        <v>232</v>
      </c>
      <c r="R39" s="1"/>
      <c r="S39" s="1"/>
      <c r="X39" s="133"/>
      <c r="Y39" s="15"/>
      <c r="Z39" s="15"/>
    </row>
    <row r="40" spans="7:29" ht="15.75" thickBot="1">
      <c r="G40" s="10"/>
      <c r="H40" s="15"/>
      <c r="I40" s="15"/>
      <c r="J40" s="133"/>
      <c r="K40" s="133"/>
      <c r="L40" s="133"/>
      <c r="M40" s="133"/>
      <c r="N40" s="133"/>
      <c r="O40" s="133"/>
      <c r="P40" s="133"/>
      <c r="X40" s="133"/>
      <c r="Y40" s="15"/>
      <c r="Z40" s="15"/>
    </row>
    <row r="41" spans="7:29" ht="39" thickBot="1">
      <c r="G41" s="10"/>
      <c r="H41" s="15"/>
      <c r="I41" s="15"/>
      <c r="J41" s="133"/>
      <c r="K41" s="133"/>
      <c r="L41" s="133"/>
      <c r="M41" s="133"/>
      <c r="N41" s="133"/>
      <c r="O41" s="133"/>
      <c r="P41" s="133"/>
      <c r="Q41" s="293" t="s">
        <v>75</v>
      </c>
      <c r="R41" s="292" t="s">
        <v>175</v>
      </c>
      <c r="S41" s="270" t="s">
        <v>178</v>
      </c>
      <c r="T41" s="270" t="s">
        <v>179</v>
      </c>
      <c r="U41" s="292" t="s">
        <v>211</v>
      </c>
      <c r="V41" s="292" t="s">
        <v>212</v>
      </c>
      <c r="W41" s="292" t="s">
        <v>176</v>
      </c>
      <c r="X41" s="133"/>
      <c r="Y41" s="15"/>
      <c r="Z41" s="15"/>
    </row>
    <row r="42" spans="7:29">
      <c r="G42" s="10"/>
      <c r="H42" s="15"/>
      <c r="I42" s="15"/>
      <c r="J42" s="133"/>
      <c r="K42" s="133"/>
      <c r="L42" s="133"/>
      <c r="M42" s="133"/>
      <c r="N42" s="133"/>
      <c r="O42" s="133"/>
      <c r="P42" s="133"/>
      <c r="Q42" s="300" t="s">
        <v>164</v>
      </c>
      <c r="R42" s="301" t="s">
        <v>163</v>
      </c>
      <c r="S42" s="300" t="s">
        <v>165</v>
      </c>
      <c r="T42" s="300">
        <v>24</v>
      </c>
      <c r="U42" s="300">
        <v>0</v>
      </c>
      <c r="V42" s="300">
        <v>2000</v>
      </c>
      <c r="W42" s="302">
        <v>0</v>
      </c>
      <c r="X42" s="133"/>
      <c r="Y42" s="15"/>
      <c r="Z42" s="15"/>
    </row>
    <row r="43" spans="7:29">
      <c r="G43" s="10"/>
      <c r="H43" s="15"/>
      <c r="I43" s="15"/>
      <c r="J43" s="133"/>
      <c r="K43" s="133"/>
      <c r="L43" s="133"/>
      <c r="M43" s="133"/>
      <c r="N43" s="133"/>
      <c r="O43" s="133"/>
      <c r="P43" s="133"/>
      <c r="Q43" s="303" t="s">
        <v>177</v>
      </c>
      <c r="R43" s="304" t="s">
        <v>163</v>
      </c>
      <c r="S43" s="303" t="s">
        <v>165</v>
      </c>
      <c r="T43" s="303">
        <v>24</v>
      </c>
      <c r="U43" s="303">
        <v>0</v>
      </c>
      <c r="V43" s="303">
        <v>1000</v>
      </c>
      <c r="W43" s="305">
        <v>0</v>
      </c>
      <c r="X43" s="133"/>
      <c r="Y43" s="15"/>
      <c r="Z43" s="15"/>
    </row>
    <row r="44" spans="7:29">
      <c r="G44" s="10"/>
      <c r="H44" s="15"/>
      <c r="I44" s="15"/>
      <c r="J44" s="133"/>
      <c r="K44" s="133"/>
      <c r="L44" s="133"/>
      <c r="M44" s="133"/>
      <c r="N44" s="133"/>
      <c r="O44" s="133"/>
      <c r="P44" s="133"/>
      <c r="Q44" s="306" t="s">
        <v>167</v>
      </c>
      <c r="R44" s="307" t="s">
        <v>166</v>
      </c>
      <c r="S44" s="306" t="s">
        <v>168</v>
      </c>
      <c r="T44" s="306">
        <v>24</v>
      </c>
      <c r="U44" s="306">
        <v>0</v>
      </c>
      <c r="V44" s="306">
        <v>1200</v>
      </c>
      <c r="W44" s="308">
        <v>0</v>
      </c>
      <c r="X44" s="133"/>
      <c r="Y44" s="15"/>
      <c r="Z44" s="15"/>
    </row>
    <row r="45" spans="7:29">
      <c r="G45" s="10"/>
      <c r="H45" s="15"/>
      <c r="I45" s="15"/>
      <c r="J45" s="133"/>
      <c r="K45" s="133"/>
      <c r="L45" s="133"/>
      <c r="M45" s="133"/>
      <c r="N45" s="133"/>
      <c r="O45" s="133"/>
      <c r="P45" s="133"/>
      <c r="Q45" s="306" t="s">
        <v>171</v>
      </c>
      <c r="R45" s="310" t="s">
        <v>169</v>
      </c>
      <c r="S45" s="309" t="s">
        <v>170</v>
      </c>
      <c r="T45" s="309">
        <v>16</v>
      </c>
      <c r="U45" s="309">
        <v>0</v>
      </c>
      <c r="V45" s="309">
        <v>505</v>
      </c>
      <c r="W45" s="309">
        <v>0</v>
      </c>
      <c r="X45" s="133"/>
      <c r="Y45" s="15"/>
      <c r="Z45" s="15"/>
    </row>
    <row r="46" spans="7:29" ht="15.75" thickBot="1">
      <c r="G46" s="10"/>
      <c r="H46" s="15"/>
      <c r="I46" s="15"/>
      <c r="J46" s="133"/>
      <c r="K46" s="133"/>
      <c r="L46" s="133"/>
      <c r="M46" s="133"/>
      <c r="N46" s="133"/>
      <c r="O46" s="133"/>
      <c r="P46" s="133"/>
      <c r="Q46" s="311" t="s">
        <v>174</v>
      </c>
      <c r="R46" s="312" t="s">
        <v>172</v>
      </c>
      <c r="S46" s="311" t="s">
        <v>173</v>
      </c>
      <c r="T46" s="311">
        <v>10</v>
      </c>
      <c r="U46" s="311">
        <v>0</v>
      </c>
      <c r="V46" s="311">
        <v>295</v>
      </c>
      <c r="W46" s="313">
        <v>0</v>
      </c>
      <c r="X46" s="133"/>
      <c r="Y46" s="15"/>
      <c r="Z46" s="15"/>
    </row>
    <row r="47" spans="7:29">
      <c r="G47" s="10"/>
      <c r="H47" s="15"/>
      <c r="I47" s="15"/>
      <c r="J47" s="133"/>
      <c r="K47" s="133"/>
      <c r="L47" s="133"/>
      <c r="M47" s="133"/>
      <c r="N47" s="133"/>
      <c r="O47" s="133"/>
      <c r="P47" s="133"/>
      <c r="Q47" s="133"/>
      <c r="R47" s="133"/>
      <c r="S47" s="133"/>
      <c r="T47" s="133"/>
      <c r="U47" s="133"/>
      <c r="V47" s="133"/>
      <c r="W47" s="133"/>
      <c r="X47" s="133"/>
      <c r="Y47" s="15"/>
      <c r="Z47" s="15"/>
    </row>
    <row r="48" spans="7:29">
      <c r="G48" s="10"/>
      <c r="H48" s="15"/>
      <c r="I48" s="15"/>
      <c r="J48" s="133"/>
      <c r="Y48" s="134" t="s">
        <v>237</v>
      </c>
      <c r="Z48" s="134"/>
      <c r="AA48" s="134"/>
      <c r="AB48" s="134"/>
      <c r="AC48" s="277"/>
    </row>
    <row r="49" spans="7:39">
      <c r="G49" s="10"/>
      <c r="H49" s="15"/>
      <c r="I49" s="15"/>
      <c r="J49" s="133"/>
      <c r="AC49" s="16"/>
    </row>
    <row r="50" spans="7:39">
      <c r="G50" s="10"/>
      <c r="H50" s="15"/>
      <c r="I50" s="15"/>
      <c r="J50" s="133"/>
      <c r="Y50" s="209"/>
      <c r="Z50" s="209"/>
      <c r="AA50" s="210" t="s">
        <v>43</v>
      </c>
      <c r="AB50" s="210" t="s">
        <v>115</v>
      </c>
      <c r="AC50" s="224"/>
    </row>
    <row r="51" spans="7:39">
      <c r="G51" s="10"/>
      <c r="H51" s="15"/>
      <c r="I51" s="15"/>
      <c r="J51" s="133"/>
      <c r="Y51" s="211" t="s">
        <v>245</v>
      </c>
      <c r="Z51" s="211" t="s">
        <v>244</v>
      </c>
      <c r="AA51" s="211">
        <v>2.34</v>
      </c>
      <c r="AB51" s="211">
        <v>2.34</v>
      </c>
      <c r="AC51" s="278"/>
    </row>
    <row r="52" spans="7:39">
      <c r="G52" s="10"/>
      <c r="H52" s="15"/>
      <c r="I52" s="15"/>
      <c r="J52" s="133"/>
      <c r="Y52" s="211" t="s">
        <v>249</v>
      </c>
      <c r="Z52" s="211" t="s">
        <v>248</v>
      </c>
      <c r="AA52" s="211">
        <v>1.22</v>
      </c>
      <c r="AB52" s="211">
        <v>1.36</v>
      </c>
      <c r="AC52" s="278"/>
    </row>
    <row r="53" spans="7:39">
      <c r="G53" s="10"/>
      <c r="H53" s="15"/>
      <c r="I53" s="15"/>
      <c r="J53" s="133"/>
      <c r="Y53" s="211" t="s">
        <v>245</v>
      </c>
      <c r="Z53" s="211" t="s">
        <v>255</v>
      </c>
      <c r="AA53" s="264">
        <f>+AA51/AA52</f>
        <v>1.9180327868852458</v>
      </c>
      <c r="AB53" s="264">
        <f>+AB51/AB52</f>
        <v>1.7205882352941175</v>
      </c>
      <c r="AC53" s="279"/>
    </row>
    <row r="54" spans="7:39">
      <c r="G54" s="10"/>
      <c r="H54" s="15"/>
      <c r="I54" s="15"/>
      <c r="J54" s="133"/>
      <c r="Y54" s="211" t="s">
        <v>247</v>
      </c>
      <c r="Z54" s="211" t="s">
        <v>246</v>
      </c>
      <c r="AA54" s="212">
        <f>H29</f>
        <v>2636.6878746021753</v>
      </c>
      <c r="AB54" s="212">
        <f>J29</f>
        <v>2822.3899253062336</v>
      </c>
      <c r="AC54" s="279"/>
    </row>
    <row r="55" spans="7:39">
      <c r="G55" s="10"/>
      <c r="H55" s="15"/>
      <c r="I55" s="15"/>
      <c r="J55" s="133"/>
      <c r="Y55" s="211" t="s">
        <v>243</v>
      </c>
      <c r="Z55" s="211" t="s">
        <v>242</v>
      </c>
      <c r="AA55" s="211">
        <v>319.60000000000002</v>
      </c>
      <c r="AB55" s="211">
        <v>318.7</v>
      </c>
      <c r="AC55" s="279"/>
    </row>
    <row r="56" spans="7:39">
      <c r="G56" s="10"/>
      <c r="H56" s="15"/>
      <c r="I56" s="15"/>
      <c r="J56" s="133"/>
      <c r="Y56" s="211" t="s">
        <v>77</v>
      </c>
      <c r="Z56" s="211" t="s">
        <v>253</v>
      </c>
      <c r="AA56" s="213">
        <f>ROUND((AA55*AA51)/(AA54*AA52),3)</f>
        <v>0.23200000000000001</v>
      </c>
      <c r="AB56" s="213">
        <f>ROUND((AB55*AB51)/(AB54*AB52),3)</f>
        <v>0.19400000000000001</v>
      </c>
      <c r="AC56" s="280"/>
    </row>
    <row r="57" spans="7:39">
      <c r="G57" s="10"/>
      <c r="H57" s="15"/>
      <c r="I57" s="15"/>
      <c r="J57" s="133"/>
      <c r="Y57" s="211" t="s">
        <v>78</v>
      </c>
      <c r="Z57" s="211" t="s">
        <v>254</v>
      </c>
      <c r="AA57" s="213">
        <f>1-AA56</f>
        <v>0.76800000000000002</v>
      </c>
      <c r="AB57" s="213">
        <f>1-AB56</f>
        <v>0.80600000000000005</v>
      </c>
      <c r="AC57" s="280"/>
    </row>
    <row r="58" spans="7:39" ht="25.5">
      <c r="G58" s="10"/>
      <c r="H58" s="15"/>
      <c r="I58" s="15"/>
      <c r="J58" s="133"/>
      <c r="Y58" s="211" t="s">
        <v>250</v>
      </c>
      <c r="Z58" s="211" t="s">
        <v>256</v>
      </c>
      <c r="AA58" s="265">
        <f>AA56*AA54</f>
        <v>611.71158690770471</v>
      </c>
      <c r="AB58" s="265">
        <f>ROUND(AB56*AB54,3)</f>
        <v>547.54399999999998</v>
      </c>
      <c r="AC58" s="281"/>
    </row>
    <row r="59" spans="7:39">
      <c r="G59" s="10"/>
      <c r="H59" s="15"/>
      <c r="I59" s="15"/>
      <c r="J59" s="133"/>
      <c r="Y59" s="211" t="s">
        <v>252</v>
      </c>
      <c r="Z59" s="211" t="s">
        <v>251</v>
      </c>
      <c r="AA59" s="214">
        <f>AA54*AA57</f>
        <v>2024.9762876944706</v>
      </c>
      <c r="AB59" s="214">
        <f>AB54*AB57</f>
        <v>2274.8462797968245</v>
      </c>
      <c r="AC59" s="282"/>
    </row>
    <row r="60" spans="7:39">
      <c r="G60" s="10"/>
      <c r="H60" s="15"/>
      <c r="I60" s="15"/>
      <c r="J60" s="133"/>
      <c r="Y60" s="119"/>
      <c r="Z60" s="119"/>
      <c r="AA60" s="152"/>
      <c r="AB60" s="119"/>
      <c r="AC60" s="119"/>
    </row>
    <row r="61" spans="7:39">
      <c r="G61" s="10"/>
      <c r="H61" s="15"/>
      <c r="I61" s="15"/>
      <c r="J61" s="133"/>
      <c r="AD61" s="456" t="s">
        <v>233</v>
      </c>
      <c r="AE61" s="456"/>
      <c r="AF61" s="456"/>
      <c r="AG61" s="456"/>
      <c r="AH61" s="178"/>
    </row>
    <row r="62" spans="7:39" ht="15.75" thickBot="1">
      <c r="G62" s="10"/>
      <c r="H62" s="15"/>
      <c r="I62" s="15"/>
      <c r="J62" s="133"/>
    </row>
    <row r="63" spans="7:39" ht="15.75" thickBot="1">
      <c r="G63" s="10"/>
      <c r="H63" s="15"/>
      <c r="I63" s="15"/>
      <c r="J63" s="133"/>
      <c r="AD63" s="153"/>
      <c r="AE63" s="154"/>
      <c r="AF63" s="155" t="s">
        <v>43</v>
      </c>
      <c r="AG63" s="156" t="s">
        <v>115</v>
      </c>
      <c r="AH63" s="224"/>
    </row>
    <row r="64" spans="7:39">
      <c r="G64" s="10"/>
      <c r="H64" s="15"/>
      <c r="I64" s="15"/>
      <c r="J64" s="133"/>
      <c r="AD64" s="157" t="s">
        <v>269</v>
      </c>
      <c r="AE64" s="27" t="s">
        <v>257</v>
      </c>
      <c r="AF64" s="272">
        <f>((AF68*AF66)-AF69-AF71-AF72-AF73)/AF74</f>
        <v>4.8074967977331431</v>
      </c>
      <c r="AG64" s="283">
        <f>((AG68*AG66)-AG69-AG71-AG72-AG73)/AG74</f>
        <v>1.489058196431593</v>
      </c>
      <c r="AH64" s="216"/>
      <c r="AI64" s="3"/>
      <c r="AJ64" s="3"/>
      <c r="AK64" s="3"/>
      <c r="AL64" s="3"/>
      <c r="AM64" s="3"/>
    </row>
    <row r="65" spans="7:39">
      <c r="G65" s="10"/>
      <c r="H65" s="15"/>
      <c r="I65" s="15"/>
      <c r="J65" s="133"/>
      <c r="AD65" s="25" t="s">
        <v>270</v>
      </c>
      <c r="AE65" s="28" t="s">
        <v>258</v>
      </c>
      <c r="AF65" s="273">
        <f>((AF68*AF67)-AF70)/AF75</f>
        <v>35.634955475797639</v>
      </c>
      <c r="AG65" s="284">
        <f>((AG68*AG67)-AG70)/AG75</f>
        <v>44.901588526941886</v>
      </c>
      <c r="AH65" s="216"/>
      <c r="AI65" s="3"/>
      <c r="AJ65" s="3"/>
      <c r="AK65" s="3"/>
      <c r="AL65" s="3"/>
      <c r="AM65" s="3"/>
    </row>
    <row r="66" spans="7:39">
      <c r="G66" s="10"/>
      <c r="H66" s="15"/>
      <c r="I66" s="15"/>
      <c r="J66" s="133"/>
      <c r="AD66" s="25" t="s">
        <v>77</v>
      </c>
      <c r="AE66" s="28" t="s">
        <v>259</v>
      </c>
      <c r="AF66" s="274">
        <f>AA56</f>
        <v>0.23200000000000001</v>
      </c>
      <c r="AG66" s="285">
        <f>AB56</f>
        <v>0.19400000000000001</v>
      </c>
      <c r="AH66" s="217"/>
      <c r="AI66" s="3"/>
      <c r="AJ66" s="3"/>
      <c r="AK66" s="3"/>
      <c r="AL66" s="3"/>
      <c r="AM66" s="3"/>
    </row>
    <row r="67" spans="7:39">
      <c r="G67" s="10"/>
      <c r="H67" s="15"/>
      <c r="I67" s="15"/>
      <c r="J67" s="133"/>
      <c r="AD67" s="25" t="s">
        <v>78</v>
      </c>
      <c r="AE67" s="28" t="s">
        <v>260</v>
      </c>
      <c r="AF67" s="274">
        <f>AA57</f>
        <v>0.76800000000000002</v>
      </c>
      <c r="AG67" s="285">
        <f>AB57</f>
        <v>0.80600000000000005</v>
      </c>
      <c r="AH67" s="217"/>
      <c r="AI67" s="3"/>
      <c r="AJ67" s="3"/>
      <c r="AK67" s="3"/>
      <c r="AL67" s="3"/>
      <c r="AM67" s="3"/>
    </row>
    <row r="68" spans="7:39">
      <c r="G68" s="10"/>
      <c r="H68" s="15"/>
      <c r="I68" s="15"/>
      <c r="J68" s="133"/>
      <c r="AD68" s="25" t="s">
        <v>247</v>
      </c>
      <c r="AE68" s="28" t="s">
        <v>261</v>
      </c>
      <c r="AF68" s="275">
        <f>H29</f>
        <v>2636.6878746021753</v>
      </c>
      <c r="AG68" s="286">
        <f>J29</f>
        <v>2822.3899253062336</v>
      </c>
      <c r="AH68" s="218"/>
      <c r="AI68" s="3"/>
      <c r="AJ68" s="3"/>
      <c r="AK68" s="3"/>
      <c r="AL68" s="3"/>
      <c r="AM68" s="3"/>
    </row>
    <row r="69" spans="7:39" ht="15" customHeight="1">
      <c r="G69" s="10"/>
      <c r="H69" s="15"/>
      <c r="I69" s="15"/>
      <c r="J69" s="133"/>
      <c r="AD69" s="25" t="s">
        <v>271</v>
      </c>
      <c r="AE69" s="30" t="s">
        <v>262</v>
      </c>
      <c r="AF69" s="276">
        <v>47.639937522060478</v>
      </c>
      <c r="AG69" s="271">
        <v>225.48904815313682</v>
      </c>
      <c r="AH69" s="219"/>
      <c r="AI69" s="3"/>
      <c r="AJ69" s="3"/>
      <c r="AK69" s="3"/>
      <c r="AL69" s="3"/>
      <c r="AM69" s="3"/>
    </row>
    <row r="70" spans="7:39" ht="24">
      <c r="G70" s="10"/>
      <c r="H70" s="15"/>
      <c r="I70" s="15"/>
      <c r="J70" s="133"/>
      <c r="AD70" s="25" t="s">
        <v>272</v>
      </c>
      <c r="AE70" s="30" t="s">
        <v>263</v>
      </c>
      <c r="AF70" s="276">
        <v>157.70462076267438</v>
      </c>
      <c r="AG70" s="271">
        <v>-7.6070157306009021</v>
      </c>
      <c r="AH70" s="219"/>
      <c r="AI70" s="3"/>
      <c r="AJ70" s="3"/>
      <c r="AK70" s="3"/>
      <c r="AL70" s="3"/>
      <c r="AM70" s="3"/>
    </row>
    <row r="71" spans="7:39">
      <c r="G71" s="10"/>
      <c r="H71" s="15"/>
      <c r="I71" s="15"/>
      <c r="J71" s="133"/>
      <c r="AD71" s="25" t="s">
        <v>273</v>
      </c>
      <c r="AE71" s="28" t="s">
        <v>264</v>
      </c>
      <c r="AF71" s="276">
        <v>186.5809622579695</v>
      </c>
      <c r="AG71" s="271">
        <v>175.82271485308081</v>
      </c>
      <c r="AH71" s="219"/>
      <c r="AI71" s="3"/>
      <c r="AJ71" s="3"/>
      <c r="AK71" s="3"/>
      <c r="AL71" s="3"/>
      <c r="AM71" s="3"/>
    </row>
    <row r="72" spans="7:39">
      <c r="G72" s="10"/>
      <c r="H72" s="15"/>
      <c r="I72" s="15"/>
      <c r="J72" s="133"/>
      <c r="AD72" s="25" t="s">
        <v>274</v>
      </c>
      <c r="AE72" s="28" t="s">
        <v>265</v>
      </c>
      <c r="AF72" s="276">
        <v>20.129805764589992</v>
      </c>
      <c r="AG72" s="271">
        <v>20.03018772099</v>
      </c>
      <c r="AH72" s="219"/>
      <c r="AI72" s="3"/>
      <c r="AJ72" s="3"/>
      <c r="AK72" s="3"/>
      <c r="AL72" s="3"/>
      <c r="AM72" s="3"/>
    </row>
    <row r="73" spans="7:39">
      <c r="G73" s="10"/>
      <c r="H73" s="15"/>
      <c r="I73" s="15"/>
      <c r="J73" s="133"/>
      <c r="AD73" s="25" t="s">
        <v>275</v>
      </c>
      <c r="AE73" s="28" t="s">
        <v>266</v>
      </c>
      <c r="AF73" s="276">
        <v>13.797401385235636</v>
      </c>
      <c r="AG73" s="271">
        <v>15.899098367670891</v>
      </c>
      <c r="AH73" s="219"/>
      <c r="AI73" s="3"/>
      <c r="AJ73" s="3"/>
      <c r="AK73" s="3"/>
      <c r="AL73" s="3"/>
      <c r="AM73" s="3"/>
    </row>
    <row r="74" spans="7:39">
      <c r="G74" s="10"/>
      <c r="H74" s="15"/>
      <c r="I74" s="15"/>
      <c r="J74" s="133"/>
      <c r="AD74" s="25" t="s">
        <v>276</v>
      </c>
      <c r="AE74" s="28" t="s">
        <v>267</v>
      </c>
      <c r="AF74" s="276">
        <v>71.464110000000005</v>
      </c>
      <c r="AG74" s="295">
        <v>74.075410000000005</v>
      </c>
      <c r="AH74" s="220"/>
      <c r="AI74" s="3"/>
      <c r="AJ74" s="3"/>
      <c r="AK74" s="3"/>
      <c r="AL74" s="3"/>
      <c r="AM74" s="3"/>
    </row>
    <row r="75" spans="7:39" ht="15.75" thickBot="1">
      <c r="G75" s="10"/>
      <c r="H75" s="15"/>
      <c r="I75" s="15"/>
      <c r="J75" s="133"/>
      <c r="AD75" s="26" t="s">
        <v>277</v>
      </c>
      <c r="AE75" s="29" t="s">
        <v>268</v>
      </c>
      <c r="AF75" s="294">
        <v>52.4</v>
      </c>
      <c r="AG75" s="297">
        <v>50.832350712</v>
      </c>
      <c r="AH75" s="220"/>
      <c r="AI75" s="3"/>
      <c r="AJ75" s="3"/>
      <c r="AK75" s="3"/>
      <c r="AL75" s="3"/>
      <c r="AM75" s="3"/>
    </row>
    <row r="76" spans="7:39">
      <c r="G76" s="10"/>
      <c r="H76" s="15"/>
      <c r="I76" s="15"/>
      <c r="J76" s="133"/>
      <c r="AD76" s="158"/>
      <c r="AE76" s="159"/>
      <c r="AF76" s="160"/>
      <c r="AG76" s="160"/>
      <c r="AH76" s="160"/>
    </row>
    <row r="80" spans="7:39" ht="15" customHeight="1"/>
    <row r="81" ht="15" customHeight="1"/>
    <row r="82" ht="15" customHeight="1"/>
    <row r="91" ht="16.5" customHeight="1"/>
  </sheetData>
  <mergeCells count="3">
    <mergeCell ref="AD61:AG61"/>
    <mergeCell ref="G10:G11"/>
    <mergeCell ref="I10:J10"/>
  </mergeCells>
  <pageMargins left="0.7" right="0.7" top="0.75" bottom="0.75" header="0.3" footer="0.3"/>
  <pageSetup paperSize="9"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AN69"/>
  <sheetViews>
    <sheetView zoomScaleNormal="100" workbookViewId="0">
      <selection activeCell="B2" sqref="B2"/>
    </sheetView>
  </sheetViews>
  <sheetFormatPr defaultRowHeight="15"/>
  <cols>
    <col min="1" max="1" width="14.28515625" customWidth="1"/>
    <col min="3" max="3" width="28.5703125" bestFit="1" customWidth="1"/>
    <col min="4" max="4" width="12.7109375" customWidth="1"/>
    <col min="5" max="6" width="12.7109375" style="164" customWidth="1"/>
    <col min="7" max="9" width="12.7109375" customWidth="1"/>
    <col min="10" max="10" width="12.5703125" customWidth="1"/>
    <col min="11" max="11" width="11.85546875" customWidth="1"/>
    <col min="12" max="12" width="13.42578125" customWidth="1"/>
    <col min="13" max="13" width="16.85546875" bestFit="1" customWidth="1"/>
    <col min="14" max="14" width="14.42578125" bestFit="1" customWidth="1"/>
    <col min="15" max="15" width="15" bestFit="1" customWidth="1"/>
    <col min="16" max="16" width="13.28515625" customWidth="1"/>
    <col min="17" max="18" width="13.85546875" customWidth="1"/>
    <col min="20" max="20" width="22.140625" customWidth="1"/>
    <col min="21" max="21" width="13" customWidth="1"/>
    <col min="22" max="22" width="11.85546875" customWidth="1"/>
    <col min="24" max="24" width="10.28515625" customWidth="1"/>
  </cols>
  <sheetData>
    <row r="2" spans="2:40">
      <c r="B2" s="1" t="s">
        <v>234</v>
      </c>
    </row>
    <row r="3" spans="2:40" ht="15.75" thickBot="1"/>
    <row r="4" spans="2:40" ht="15.75" customHeight="1" thickBot="1">
      <c r="B4" s="466" t="s">
        <v>46</v>
      </c>
      <c r="C4" s="467"/>
      <c r="D4" s="467"/>
      <c r="E4" s="467"/>
      <c r="F4" s="467"/>
      <c r="G4" s="467"/>
      <c r="H4" s="467"/>
      <c r="I4" s="467"/>
      <c r="J4" s="468"/>
      <c r="L4" s="1" t="s">
        <v>227</v>
      </c>
    </row>
    <row r="5" spans="2:40" ht="30.75" customHeight="1" thickBot="1">
      <c r="B5" s="349"/>
      <c r="C5" s="314"/>
      <c r="D5" s="463" t="s">
        <v>191</v>
      </c>
      <c r="E5" s="464"/>
      <c r="F5" s="465"/>
      <c r="G5" s="461" t="s">
        <v>192</v>
      </c>
      <c r="H5" s="462"/>
      <c r="I5" s="462"/>
      <c r="J5" s="469" t="s">
        <v>213</v>
      </c>
      <c r="L5" s="1"/>
    </row>
    <row r="6" spans="2:40" ht="39" thickBot="1">
      <c r="B6" s="104" t="s">
        <v>0</v>
      </c>
      <c r="C6" s="334" t="s">
        <v>1</v>
      </c>
      <c r="D6" s="336" t="s">
        <v>195</v>
      </c>
      <c r="E6" s="109" t="s">
        <v>198</v>
      </c>
      <c r="F6" s="105" t="s">
        <v>197</v>
      </c>
      <c r="G6" s="336" t="s">
        <v>195</v>
      </c>
      <c r="H6" s="109" t="s">
        <v>198</v>
      </c>
      <c r="I6" s="396" t="s">
        <v>197</v>
      </c>
      <c r="J6" s="470"/>
      <c r="AF6" s="3"/>
      <c r="AM6" s="3"/>
      <c r="AN6" s="3"/>
    </row>
    <row r="7" spans="2:40">
      <c r="B7" s="135">
        <v>1</v>
      </c>
      <c r="C7" s="335" t="s">
        <v>2</v>
      </c>
      <c r="D7" s="337">
        <v>20.629949267338159</v>
      </c>
      <c r="E7" s="338">
        <v>22.216916594370332</v>
      </c>
      <c r="F7" s="339">
        <f>E7-D7</f>
        <v>1.5869673270321734</v>
      </c>
      <c r="G7" s="340">
        <v>12.481051263689261</v>
      </c>
      <c r="H7" s="338">
        <v>13.517552724041073</v>
      </c>
      <c r="I7" s="393">
        <f t="shared" ref="I7:I33" si="0">H7-G7</f>
        <v>1.0365014603518112</v>
      </c>
      <c r="J7" s="350">
        <f>Residual!$E$3</f>
        <v>0.19131646777487155</v>
      </c>
      <c r="K7" s="3"/>
      <c r="AF7" s="3"/>
      <c r="AM7" s="140"/>
      <c r="AN7" s="3"/>
    </row>
    <row r="8" spans="2:40">
      <c r="B8" s="136">
        <v>2</v>
      </c>
      <c r="C8" s="137" t="s">
        <v>3</v>
      </c>
      <c r="D8" s="341">
        <v>16.999406588031434</v>
      </c>
      <c r="E8" s="342">
        <v>18.762960440526996</v>
      </c>
      <c r="F8" s="343">
        <f t="shared" ref="F8:F33" si="1">E8-D8</f>
        <v>1.7635538524955621</v>
      </c>
      <c r="G8" s="344">
        <v>10.554150422926831</v>
      </c>
      <c r="H8" s="342">
        <v>11.586117170479145</v>
      </c>
      <c r="I8" s="394">
        <f t="shared" si="0"/>
        <v>1.031966747552314</v>
      </c>
      <c r="J8" s="351">
        <f>Residual!$E$3</f>
        <v>0.19131646777487155</v>
      </c>
      <c r="K8" s="3"/>
      <c r="AF8" s="3"/>
      <c r="AM8" s="140"/>
      <c r="AN8" s="3"/>
    </row>
    <row r="9" spans="2:40">
      <c r="B9" s="136">
        <v>3</v>
      </c>
      <c r="C9" s="137" t="s">
        <v>4</v>
      </c>
      <c r="D9" s="341">
        <v>18.653665100949762</v>
      </c>
      <c r="E9" s="342">
        <v>20.286187357315413</v>
      </c>
      <c r="F9" s="343">
        <f t="shared" si="1"/>
        <v>1.6325222563656503</v>
      </c>
      <c r="G9" s="344">
        <v>11.570166684952786</v>
      </c>
      <c r="H9" s="342">
        <v>12.593064318268123</v>
      </c>
      <c r="I9" s="394">
        <f t="shared" si="0"/>
        <v>1.0228976333153366</v>
      </c>
      <c r="J9" s="351">
        <f>Residual!$E$3</f>
        <v>0.19131646777487155</v>
      </c>
      <c r="K9" s="3"/>
      <c r="AF9" s="3"/>
      <c r="AM9" s="140"/>
      <c r="AN9" s="3"/>
    </row>
    <row r="10" spans="2:40">
      <c r="B10" s="136">
        <v>4</v>
      </c>
      <c r="C10" s="137" t="s">
        <v>5</v>
      </c>
      <c r="D10" s="341">
        <v>16.097394211369132</v>
      </c>
      <c r="E10" s="342">
        <v>14.291794410554497</v>
      </c>
      <c r="F10" s="343">
        <f t="shared" si="1"/>
        <v>-1.805599800814635</v>
      </c>
      <c r="G10" s="344">
        <v>13.038859700597033</v>
      </c>
      <c r="H10" s="342">
        <v>12.354121067336203</v>
      </c>
      <c r="I10" s="394">
        <f t="shared" si="0"/>
        <v>-0.68473863326082984</v>
      </c>
      <c r="J10" s="351">
        <f>Residual!$E$3</f>
        <v>0.19131646777487155</v>
      </c>
      <c r="K10" s="3"/>
      <c r="AF10" s="3"/>
      <c r="AM10" s="140"/>
      <c r="AN10" s="3"/>
    </row>
    <row r="11" spans="2:40">
      <c r="B11" s="136">
        <v>5</v>
      </c>
      <c r="C11" s="137" t="s">
        <v>6</v>
      </c>
      <c r="D11" s="341">
        <v>16.977352727240554</v>
      </c>
      <c r="E11" s="342">
        <v>18.608386815863426</v>
      </c>
      <c r="F11" s="343">
        <f t="shared" si="1"/>
        <v>1.6310340886228722</v>
      </c>
      <c r="G11" s="344">
        <v>10.733925944281262</v>
      </c>
      <c r="H11" s="342">
        <v>11.877461238146386</v>
      </c>
      <c r="I11" s="394">
        <f t="shared" si="0"/>
        <v>1.1435352938651242</v>
      </c>
      <c r="J11" s="351">
        <f>Residual!$E$3</f>
        <v>0.19131646777487155</v>
      </c>
      <c r="K11" s="3"/>
      <c r="AF11" s="3"/>
      <c r="AM11" s="140"/>
      <c r="AN11" s="3"/>
    </row>
    <row r="12" spans="2:40">
      <c r="B12" s="136">
        <v>6</v>
      </c>
      <c r="C12" s="137" t="s">
        <v>7</v>
      </c>
      <c r="D12" s="341">
        <v>18.709506573448788</v>
      </c>
      <c r="E12" s="342">
        <v>20.330779446287472</v>
      </c>
      <c r="F12" s="343">
        <f t="shared" si="1"/>
        <v>1.6212728728386843</v>
      </c>
      <c r="G12" s="344">
        <v>10.650941894948771</v>
      </c>
      <c r="H12" s="342">
        <v>11.687508071969647</v>
      </c>
      <c r="I12" s="394">
        <f t="shared" si="0"/>
        <v>1.0365661770208767</v>
      </c>
      <c r="J12" s="351">
        <f>Residual!$E$3</f>
        <v>0.19131646777487155</v>
      </c>
      <c r="K12" s="3"/>
      <c r="AF12" s="3"/>
      <c r="AM12" s="140"/>
      <c r="AN12" s="3"/>
    </row>
    <row r="13" spans="2:40">
      <c r="B13" s="136">
        <v>7</v>
      </c>
      <c r="C13" s="137" t="s">
        <v>8</v>
      </c>
      <c r="D13" s="341">
        <v>19.723265585951893</v>
      </c>
      <c r="E13" s="342">
        <v>21.027106583318364</v>
      </c>
      <c r="F13" s="343">
        <f t="shared" si="1"/>
        <v>1.3038409973664713</v>
      </c>
      <c r="G13" s="344">
        <v>13.469862179503057</v>
      </c>
      <c r="H13" s="342">
        <v>14.364557685020857</v>
      </c>
      <c r="I13" s="394">
        <f t="shared" si="0"/>
        <v>0.89469550551780053</v>
      </c>
      <c r="J13" s="351">
        <f>Residual!$E$3</f>
        <v>0.19131646777487155</v>
      </c>
      <c r="K13" s="3"/>
      <c r="AF13" s="3"/>
      <c r="AM13" s="140"/>
      <c r="AN13" s="3"/>
    </row>
    <row r="14" spans="2:40">
      <c r="B14" s="136">
        <v>8</v>
      </c>
      <c r="C14" s="137" t="s">
        <v>9</v>
      </c>
      <c r="D14" s="341">
        <v>14.833038042851477</v>
      </c>
      <c r="E14" s="342">
        <v>16.414059984097968</v>
      </c>
      <c r="F14" s="343">
        <f t="shared" si="1"/>
        <v>1.5810219412464903</v>
      </c>
      <c r="G14" s="344">
        <v>8.4648723100882872</v>
      </c>
      <c r="H14" s="342">
        <v>9.4463105025144909</v>
      </c>
      <c r="I14" s="394">
        <f t="shared" si="0"/>
        <v>0.98143819242620367</v>
      </c>
      <c r="J14" s="351">
        <f>Residual!$E$3</f>
        <v>0.19131646777487155</v>
      </c>
      <c r="K14" s="3"/>
      <c r="AF14" s="3"/>
      <c r="AM14" s="140"/>
      <c r="AN14" s="3"/>
    </row>
    <row r="15" spans="2:40">
      <c r="B15" s="136">
        <v>9</v>
      </c>
      <c r="C15" s="137" t="s">
        <v>10</v>
      </c>
      <c r="D15" s="341">
        <v>14.307524283787663</v>
      </c>
      <c r="E15" s="342">
        <v>15.599420195490531</v>
      </c>
      <c r="F15" s="343">
        <f t="shared" si="1"/>
        <v>1.2918959117028681</v>
      </c>
      <c r="G15" s="344">
        <v>7.8480683875027868</v>
      </c>
      <c r="H15" s="342">
        <v>8.7498647439741042</v>
      </c>
      <c r="I15" s="394">
        <f t="shared" si="0"/>
        <v>0.9017963564713174</v>
      </c>
      <c r="J15" s="351">
        <f>Residual!$E$3</f>
        <v>0.19131646777487155</v>
      </c>
      <c r="K15" s="3"/>
      <c r="AF15" s="3"/>
      <c r="AM15" s="140"/>
      <c r="AN15" s="3"/>
    </row>
    <row r="16" spans="2:40">
      <c r="B16" s="136">
        <v>10</v>
      </c>
      <c r="C16" s="137" t="s">
        <v>11</v>
      </c>
      <c r="D16" s="341">
        <v>12.936914060244701</v>
      </c>
      <c r="E16" s="342">
        <v>15.098164437562446</v>
      </c>
      <c r="F16" s="343">
        <f t="shared" si="1"/>
        <v>2.1612503773177441</v>
      </c>
      <c r="G16" s="344">
        <v>7.9628117107008478</v>
      </c>
      <c r="H16" s="342">
        <v>9.1028847744334538</v>
      </c>
      <c r="I16" s="394">
        <f t="shared" si="0"/>
        <v>1.140073063732606</v>
      </c>
      <c r="J16" s="351">
        <f>Residual!$E$3</f>
        <v>0.19131646777487155</v>
      </c>
      <c r="K16" s="3"/>
      <c r="AF16" s="3"/>
      <c r="AM16" s="140"/>
      <c r="AN16" s="3"/>
    </row>
    <row r="17" spans="2:40">
      <c r="B17" s="136">
        <v>11</v>
      </c>
      <c r="C17" s="137" t="s">
        <v>12</v>
      </c>
      <c r="D17" s="341">
        <v>12.501401946564135</v>
      </c>
      <c r="E17" s="342">
        <v>11.708381097602659</v>
      </c>
      <c r="F17" s="343">
        <f t="shared" si="1"/>
        <v>-0.79302084896147562</v>
      </c>
      <c r="G17" s="344">
        <v>5.5369991245234367</v>
      </c>
      <c r="H17" s="342">
        <v>5.2717036344780626</v>
      </c>
      <c r="I17" s="394">
        <f t="shared" si="0"/>
        <v>-0.26529549004537412</v>
      </c>
      <c r="J17" s="351">
        <f>Residual!$E$3</f>
        <v>0.19131646777487155</v>
      </c>
      <c r="K17" s="3"/>
      <c r="AF17" s="3"/>
      <c r="AM17" s="140"/>
      <c r="AN17" s="3"/>
    </row>
    <row r="18" spans="2:40">
      <c r="B18" s="136">
        <v>12</v>
      </c>
      <c r="C18" s="137" t="s">
        <v>13</v>
      </c>
      <c r="D18" s="341">
        <v>9.3038049252748056</v>
      </c>
      <c r="E18" s="342">
        <v>10.120038187581732</v>
      </c>
      <c r="F18" s="343">
        <f t="shared" si="1"/>
        <v>0.81623326230692683</v>
      </c>
      <c r="G18" s="344">
        <v>5.7086726212078283</v>
      </c>
      <c r="H18" s="342">
        <v>6.4616868687682052</v>
      </c>
      <c r="I18" s="394">
        <f t="shared" si="0"/>
        <v>0.75301424756037694</v>
      </c>
      <c r="J18" s="351">
        <f>Residual!$E$3</f>
        <v>0.19131646777487155</v>
      </c>
      <c r="K18" s="3"/>
      <c r="AF18" s="3"/>
      <c r="AM18" s="140"/>
      <c r="AN18" s="3"/>
    </row>
    <row r="19" spans="2:40">
      <c r="B19" s="136">
        <v>13</v>
      </c>
      <c r="C19" s="137" t="s">
        <v>14</v>
      </c>
      <c r="D19" s="341">
        <v>8.5937222829024531</v>
      </c>
      <c r="E19" s="342">
        <v>8.5921050157787171</v>
      </c>
      <c r="F19" s="343">
        <f t="shared" si="1"/>
        <v>-1.6172671237359992E-3</v>
      </c>
      <c r="G19" s="344">
        <v>3.853761584425107</v>
      </c>
      <c r="H19" s="342">
        <v>4.0492740390401289</v>
      </c>
      <c r="I19" s="394">
        <f t="shared" si="0"/>
        <v>0.19551245461502198</v>
      </c>
      <c r="J19" s="351">
        <f>Residual!$E$3</f>
        <v>0.19131646777487155</v>
      </c>
      <c r="K19" s="3"/>
      <c r="AF19" s="3"/>
      <c r="AM19" s="140"/>
      <c r="AN19" s="3"/>
    </row>
    <row r="20" spans="2:40">
      <c r="B20" s="136">
        <v>14</v>
      </c>
      <c r="C20" s="137" t="s">
        <v>15</v>
      </c>
      <c r="D20" s="341">
        <v>6.6244557067567182</v>
      </c>
      <c r="E20" s="342">
        <v>7.2350930510633891</v>
      </c>
      <c r="F20" s="343">
        <f t="shared" si="1"/>
        <v>0.61063734430667083</v>
      </c>
      <c r="G20" s="344">
        <v>3.803043598763816</v>
      </c>
      <c r="H20" s="342">
        <v>4.3246487091593711</v>
      </c>
      <c r="I20" s="394">
        <f t="shared" si="0"/>
        <v>0.52160511039555502</v>
      </c>
      <c r="J20" s="351">
        <f>Residual!$E$3</f>
        <v>0.19131646777487155</v>
      </c>
      <c r="K20" s="3"/>
      <c r="AF20" s="3"/>
      <c r="AM20" s="140"/>
      <c r="AN20" s="3"/>
    </row>
    <row r="21" spans="2:40">
      <c r="B21" s="136">
        <v>15</v>
      </c>
      <c r="C21" s="137" t="s">
        <v>16</v>
      </c>
      <c r="D21" s="341">
        <v>6.2116794384555574</v>
      </c>
      <c r="E21" s="342">
        <v>6.125992663738792</v>
      </c>
      <c r="F21" s="343">
        <f t="shared" si="1"/>
        <v>-8.5686774716765335E-2</v>
      </c>
      <c r="G21" s="344">
        <v>1.4556480885207645</v>
      </c>
      <c r="H21" s="342">
        <v>1.8841899311643957</v>
      </c>
      <c r="I21" s="394">
        <f t="shared" si="0"/>
        <v>0.42854184264363115</v>
      </c>
      <c r="J21" s="351">
        <f>Residual!$E$3</f>
        <v>0.19131646777487155</v>
      </c>
      <c r="K21" s="3"/>
      <c r="AF21" s="3"/>
      <c r="AM21" s="140"/>
      <c r="AN21" s="3"/>
    </row>
    <row r="22" spans="2:40">
      <c r="B22" s="136">
        <v>16</v>
      </c>
      <c r="C22" s="137" t="s">
        <v>17</v>
      </c>
      <c r="D22" s="341">
        <v>4.8919078230707003</v>
      </c>
      <c r="E22" s="342">
        <v>4.8993894734264263</v>
      </c>
      <c r="F22" s="343">
        <f t="shared" si="1"/>
        <v>7.4816503557260106E-3</v>
      </c>
      <c r="G22" s="344">
        <v>1.3257479301799446</v>
      </c>
      <c r="H22" s="342">
        <v>1.5471662518882972</v>
      </c>
      <c r="I22" s="394">
        <f t="shared" si="0"/>
        <v>0.22141832170835252</v>
      </c>
      <c r="J22" s="351">
        <f>Residual!$E$3</f>
        <v>0.19131646777487155</v>
      </c>
      <c r="K22" s="3"/>
      <c r="AF22" s="3"/>
    </row>
    <row r="23" spans="2:40">
      <c r="B23" s="136">
        <v>17</v>
      </c>
      <c r="C23" s="137" t="s">
        <v>18</v>
      </c>
      <c r="D23" s="341">
        <v>2.8636971861353695</v>
      </c>
      <c r="E23" s="342">
        <v>2.9441915624827448</v>
      </c>
      <c r="F23" s="343">
        <f t="shared" si="1"/>
        <v>8.0494376347375329E-2</v>
      </c>
      <c r="G23" s="344">
        <v>1.2866443195119912</v>
      </c>
      <c r="H23" s="342">
        <v>1.4371960914502044</v>
      </c>
      <c r="I23" s="394">
        <f t="shared" si="0"/>
        <v>0.15055177193821323</v>
      </c>
      <c r="J23" s="351">
        <f>Residual!$E$3</f>
        <v>0.19131646777487155</v>
      </c>
      <c r="K23" s="3"/>
      <c r="AF23" s="3"/>
    </row>
    <row r="24" spans="2:40">
      <c r="B24" s="136">
        <v>18</v>
      </c>
      <c r="C24" s="137" t="s">
        <v>19</v>
      </c>
      <c r="D24" s="341">
        <v>2.4357114655686329</v>
      </c>
      <c r="E24" s="342">
        <v>2.4840571353387375</v>
      </c>
      <c r="F24" s="343">
        <f t="shared" si="1"/>
        <v>4.8345669770104571E-2</v>
      </c>
      <c r="G24" s="344">
        <v>1.268105180053742</v>
      </c>
      <c r="H24" s="342">
        <v>1.4560465971657395</v>
      </c>
      <c r="I24" s="394">
        <f t="shared" si="0"/>
        <v>0.18794141711199752</v>
      </c>
      <c r="J24" s="351">
        <f>Residual!$E$3</f>
        <v>0.19131646777487155</v>
      </c>
      <c r="K24" s="3"/>
      <c r="AF24" s="3"/>
    </row>
    <row r="25" spans="2:40">
      <c r="B25" s="136">
        <v>19</v>
      </c>
      <c r="C25" s="137" t="s">
        <v>20</v>
      </c>
      <c r="D25" s="341">
        <v>7.1957074058168589</v>
      </c>
      <c r="E25" s="342">
        <v>7.3503592940027245</v>
      </c>
      <c r="F25" s="343">
        <f t="shared" si="1"/>
        <v>0.15465188818586562</v>
      </c>
      <c r="G25" s="344">
        <v>1.7823523271857475</v>
      </c>
      <c r="H25" s="342">
        <v>2.1240914947785225</v>
      </c>
      <c r="I25" s="394">
        <f t="shared" si="0"/>
        <v>0.34173916759277501</v>
      </c>
      <c r="J25" s="351">
        <f>Residual!$E$3</f>
        <v>0.19131646777487155</v>
      </c>
      <c r="K25" s="3"/>
      <c r="AF25" s="3"/>
    </row>
    <row r="26" spans="2:40">
      <c r="B26" s="136">
        <v>20</v>
      </c>
      <c r="C26" s="137" t="s">
        <v>21</v>
      </c>
      <c r="D26" s="341">
        <v>6.9741667514501904</v>
      </c>
      <c r="E26" s="342">
        <v>6.4688598333452116</v>
      </c>
      <c r="F26" s="343">
        <f t="shared" si="1"/>
        <v>-0.50530691810497874</v>
      </c>
      <c r="G26" s="344">
        <v>0.27762466283226384</v>
      </c>
      <c r="H26" s="342">
        <v>0.22171584114913134</v>
      </c>
      <c r="I26" s="394">
        <f t="shared" si="0"/>
        <v>-5.5908821683132492E-2</v>
      </c>
      <c r="J26" s="351">
        <f>Residual!$E$3</f>
        <v>0.19131646777487155</v>
      </c>
      <c r="K26" s="3"/>
      <c r="AF26" s="3"/>
    </row>
    <row r="27" spans="2:40">
      <c r="B27" s="136">
        <v>21</v>
      </c>
      <c r="C27" s="137" t="s">
        <v>22</v>
      </c>
      <c r="D27" s="341">
        <v>4.2325858712537743</v>
      </c>
      <c r="E27" s="342">
        <v>3.5324117476512127</v>
      </c>
      <c r="F27" s="343">
        <f t="shared" si="1"/>
        <v>-0.70017412360256159</v>
      </c>
      <c r="G27" s="344">
        <v>0.24875330414562957</v>
      </c>
      <c r="H27" s="342">
        <v>0.193162936803142</v>
      </c>
      <c r="I27" s="394">
        <f t="shared" si="0"/>
        <v>-5.5590367342487568E-2</v>
      </c>
      <c r="J27" s="351">
        <f>Residual!$E$3</f>
        <v>0.19131646777487155</v>
      </c>
      <c r="K27" s="3"/>
      <c r="AF27" s="3"/>
    </row>
    <row r="28" spans="2:40">
      <c r="B28" s="136">
        <v>22</v>
      </c>
      <c r="C28" s="137" t="s">
        <v>23</v>
      </c>
      <c r="D28" s="341">
        <v>-0.70789310529392657</v>
      </c>
      <c r="E28" s="342">
        <v>-1.7307464159468675</v>
      </c>
      <c r="F28" s="343">
        <f t="shared" si="1"/>
        <v>-1.0228533106529409</v>
      </c>
      <c r="G28" s="344">
        <v>-3.8829081949084205</v>
      </c>
      <c r="H28" s="342">
        <v>-4.6958066868022561</v>
      </c>
      <c r="I28" s="394">
        <f t="shared" si="0"/>
        <v>-0.81289849189383556</v>
      </c>
      <c r="J28" s="351">
        <f>Residual!$E$3</f>
        <v>0.19131646777487155</v>
      </c>
      <c r="K28" s="3"/>
      <c r="AF28" s="3"/>
    </row>
    <row r="29" spans="2:40">
      <c r="B29" s="136">
        <v>23</v>
      </c>
      <c r="C29" s="137" t="s">
        <v>24</v>
      </c>
      <c r="D29" s="341">
        <v>-6.0434441502950209</v>
      </c>
      <c r="E29" s="342">
        <v>-5.2435326528483301</v>
      </c>
      <c r="F29" s="343">
        <f t="shared" si="1"/>
        <v>0.79991149744669077</v>
      </c>
      <c r="G29" s="344">
        <v>-3.2209950610776961</v>
      </c>
      <c r="H29" s="342">
        <v>-2.963712627326184</v>
      </c>
      <c r="I29" s="394">
        <f t="shared" si="0"/>
        <v>0.25728243375151205</v>
      </c>
      <c r="J29" s="351">
        <f>Residual!$E$3</f>
        <v>0.19131646777487155</v>
      </c>
      <c r="K29" s="3"/>
      <c r="AF29" s="3"/>
    </row>
    <row r="30" spans="2:40">
      <c r="B30" s="136">
        <v>24</v>
      </c>
      <c r="C30" s="137" t="s">
        <v>25</v>
      </c>
      <c r="D30" s="341">
        <v>-1.3829274466958228</v>
      </c>
      <c r="E30" s="342">
        <v>-1.001799346510118</v>
      </c>
      <c r="F30" s="343">
        <f t="shared" si="1"/>
        <v>0.38112810018570475</v>
      </c>
      <c r="G30" s="344">
        <v>2.0671072856447896</v>
      </c>
      <c r="H30" s="342">
        <v>2.2542357102316561</v>
      </c>
      <c r="I30" s="394">
        <f t="shared" si="0"/>
        <v>0.18712842458686652</v>
      </c>
      <c r="J30" s="351">
        <f>Residual!$E$3</f>
        <v>0.19131646777487155</v>
      </c>
      <c r="K30" s="3"/>
      <c r="AF30" s="3"/>
    </row>
    <row r="31" spans="2:40">
      <c r="B31" s="136">
        <v>25</v>
      </c>
      <c r="C31" s="137" t="s">
        <v>26</v>
      </c>
      <c r="D31" s="341">
        <v>-1.9494663556688285</v>
      </c>
      <c r="E31" s="342">
        <v>-1.7291719466135604</v>
      </c>
      <c r="F31" s="343">
        <f t="shared" si="1"/>
        <v>0.22029440905526809</v>
      </c>
      <c r="G31" s="344">
        <v>0.68338280569843701</v>
      </c>
      <c r="H31" s="342">
        <v>0.78694767282668332</v>
      </c>
      <c r="I31" s="394">
        <f t="shared" si="0"/>
        <v>0.10356486712824631</v>
      </c>
      <c r="J31" s="351">
        <f>Residual!$E$3</f>
        <v>0.19131646777487155</v>
      </c>
      <c r="K31" s="3"/>
      <c r="AF31" s="3"/>
    </row>
    <row r="32" spans="2:40">
      <c r="B32" s="136">
        <v>26</v>
      </c>
      <c r="C32" s="137" t="s">
        <v>27</v>
      </c>
      <c r="D32" s="341">
        <v>-3.2519414050950211</v>
      </c>
      <c r="E32" s="342">
        <v>-3.6994788914452492</v>
      </c>
      <c r="F32" s="343">
        <f t="shared" si="1"/>
        <v>-0.44753748635022816</v>
      </c>
      <c r="G32" s="344">
        <v>0.26799538795877575</v>
      </c>
      <c r="H32" s="342">
        <v>0.20495614639036841</v>
      </c>
      <c r="I32" s="394">
        <f t="shared" si="0"/>
        <v>-6.3039241568407345E-2</v>
      </c>
      <c r="J32" s="351">
        <f>Residual!$E$3</f>
        <v>0.19131646777487155</v>
      </c>
      <c r="K32" s="3"/>
      <c r="L32" s="17"/>
      <c r="M32" s="17"/>
      <c r="N32" s="17"/>
      <c r="O32" s="16"/>
      <c r="P32" s="16"/>
      <c r="Q32" s="16"/>
      <c r="R32" s="16"/>
      <c r="S32" s="16"/>
      <c r="T32" s="16"/>
      <c r="U32" s="16"/>
      <c r="V32" s="16"/>
      <c r="W32" s="16"/>
      <c r="X32" s="16"/>
      <c r="AF32" s="3"/>
    </row>
    <row r="33" spans="2:32" ht="15.75" thickBot="1">
      <c r="B33" s="138">
        <v>27</v>
      </c>
      <c r="C33" s="139" t="s">
        <v>28</v>
      </c>
      <c r="D33" s="345">
        <v>-4.2403076735255345</v>
      </c>
      <c r="E33" s="346">
        <v>-5.0621423525235638</v>
      </c>
      <c r="F33" s="347">
        <f t="shared" si="1"/>
        <v>-0.82183467899802931</v>
      </c>
      <c r="G33" s="348">
        <v>-0.37444771069263783</v>
      </c>
      <c r="H33" s="346">
        <v>-0.50438362789356894</v>
      </c>
      <c r="I33" s="395">
        <f t="shared" si="0"/>
        <v>-0.12993591720093112</v>
      </c>
      <c r="J33" s="352">
        <f>Residual!$E$3</f>
        <v>0.19131646777487155</v>
      </c>
      <c r="K33" s="3"/>
      <c r="L33" s="16"/>
      <c r="M33" s="16"/>
      <c r="N33" s="16"/>
      <c r="O33" s="16"/>
      <c r="P33" s="16"/>
      <c r="Q33" s="16"/>
      <c r="R33" s="16"/>
      <c r="T33" s="16"/>
      <c r="U33" s="16"/>
      <c r="V33" s="16"/>
      <c r="W33" s="16"/>
      <c r="X33" s="16"/>
      <c r="AF33" s="3"/>
    </row>
    <row r="34" spans="2:32">
      <c r="K34" s="19"/>
      <c r="S34" s="1" t="s">
        <v>228</v>
      </c>
    </row>
    <row r="35" spans="2:32">
      <c r="K35" s="19"/>
      <c r="L35" s="1" t="s">
        <v>235</v>
      </c>
      <c r="S35" s="1"/>
    </row>
    <row r="36" spans="2:32" ht="15.75" thickBot="1">
      <c r="K36" s="19"/>
    </row>
    <row r="37" spans="2:32" ht="39" thickBot="1">
      <c r="L37" s="107" t="s">
        <v>0</v>
      </c>
      <c r="M37" s="108" t="s">
        <v>1</v>
      </c>
      <c r="N37" s="109" t="s">
        <v>214</v>
      </c>
      <c r="O37" s="109" t="s">
        <v>198</v>
      </c>
      <c r="P37" s="109" t="s">
        <v>197</v>
      </c>
      <c r="Q37" s="110" t="s">
        <v>213</v>
      </c>
      <c r="R37" s="20"/>
    </row>
    <row r="38" spans="2:32">
      <c r="L38" s="113">
        <v>1</v>
      </c>
      <c r="M38" s="114" t="s">
        <v>29</v>
      </c>
      <c r="N38" s="166">
        <v>29.788292998959346</v>
      </c>
      <c r="O38" s="170">
        <v>29.341148146735645</v>
      </c>
      <c r="P38" s="353">
        <f>O38-N38</f>
        <v>-0.44714485222370115</v>
      </c>
      <c r="Q38" s="171">
        <f>Residual!$E$4</f>
        <v>1.274116109606716</v>
      </c>
      <c r="R38" s="3"/>
    </row>
    <row r="39" spans="2:32">
      <c r="L39" s="115">
        <v>2</v>
      </c>
      <c r="M39" s="116" t="s">
        <v>30</v>
      </c>
      <c r="N39" s="167">
        <v>31.844130421201978</v>
      </c>
      <c r="O39" s="172">
        <v>31.403486826317895</v>
      </c>
      <c r="P39" s="173">
        <f t="shared" ref="P39:P51" si="2">O39-N39</f>
        <v>-0.440643594884083</v>
      </c>
      <c r="Q39" s="174">
        <f>Residual!$E$4</f>
        <v>1.274116109606716</v>
      </c>
      <c r="R39" s="3"/>
    </row>
    <row r="40" spans="2:32" ht="15.75" customHeight="1">
      <c r="L40" s="115">
        <v>3</v>
      </c>
      <c r="M40" s="116" t="s">
        <v>31</v>
      </c>
      <c r="N40" s="167">
        <v>36.287982833299701</v>
      </c>
      <c r="O40" s="172">
        <v>37.381195280157797</v>
      </c>
      <c r="P40" s="173">
        <f t="shared" si="2"/>
        <v>1.0932124468580966</v>
      </c>
      <c r="Q40" s="174">
        <f>Residual!$E$4</f>
        <v>1.274116109606716</v>
      </c>
      <c r="R40" s="3"/>
    </row>
    <row r="41" spans="2:32">
      <c r="L41" s="115">
        <v>4</v>
      </c>
      <c r="M41" s="116" t="s">
        <v>32</v>
      </c>
      <c r="N41" s="167">
        <v>40.092459398519722</v>
      </c>
      <c r="O41" s="172">
        <v>40.918934042380755</v>
      </c>
      <c r="P41" s="173">
        <f t="shared" si="2"/>
        <v>0.82647464386103309</v>
      </c>
      <c r="Q41" s="174">
        <f>Residual!$E$4</f>
        <v>1.274116109606716</v>
      </c>
      <c r="R41" s="3"/>
    </row>
    <row r="42" spans="2:32">
      <c r="L42" s="115">
        <v>5</v>
      </c>
      <c r="M42" s="116" t="s">
        <v>33</v>
      </c>
      <c r="N42" s="167">
        <v>40.479484515221706</v>
      </c>
      <c r="O42" s="172">
        <v>41.667456289008321</v>
      </c>
      <c r="P42" s="173">
        <f t="shared" si="2"/>
        <v>1.1879717737866144</v>
      </c>
      <c r="Q42" s="174">
        <f>Residual!$E$4</f>
        <v>1.274116109606716</v>
      </c>
      <c r="R42" s="3"/>
    </row>
    <row r="43" spans="2:32">
      <c r="L43" s="115">
        <v>6</v>
      </c>
      <c r="M43" s="116" t="s">
        <v>34</v>
      </c>
      <c r="N43" s="167">
        <v>39.985276505042108</v>
      </c>
      <c r="O43" s="172">
        <v>41.280162830797565</v>
      </c>
      <c r="P43" s="173">
        <f t="shared" si="2"/>
        <v>1.2948863257554564</v>
      </c>
      <c r="Q43" s="174">
        <f>Residual!$E$4</f>
        <v>1.274116109606716</v>
      </c>
      <c r="R43" s="3"/>
    </row>
    <row r="44" spans="2:32">
      <c r="L44" s="115">
        <v>7</v>
      </c>
      <c r="M44" s="116" t="s">
        <v>35</v>
      </c>
      <c r="N44" s="167">
        <v>43.349885683252026</v>
      </c>
      <c r="O44" s="172">
        <v>44.845054365935987</v>
      </c>
      <c r="P44" s="173">
        <f t="shared" si="2"/>
        <v>1.4951686826839605</v>
      </c>
      <c r="Q44" s="174">
        <f>Residual!$E$4</f>
        <v>1.274116109606716</v>
      </c>
      <c r="R44" s="3"/>
    </row>
    <row r="45" spans="2:32">
      <c r="C45" s="22"/>
      <c r="D45" s="22"/>
      <c r="E45" s="165"/>
      <c r="F45" s="165"/>
      <c r="G45" s="16"/>
      <c r="H45" s="16"/>
      <c r="K45" s="16"/>
      <c r="L45" s="115">
        <v>8</v>
      </c>
      <c r="M45" s="116" t="s">
        <v>36</v>
      </c>
      <c r="N45" s="167">
        <v>43.964242296942004</v>
      </c>
      <c r="O45" s="172">
        <v>45.623724843506189</v>
      </c>
      <c r="P45" s="173">
        <f t="shared" si="2"/>
        <v>1.6594825465641847</v>
      </c>
      <c r="Q45" s="174">
        <f>Residual!$E$4</f>
        <v>1.274116109606716</v>
      </c>
      <c r="R45" s="3"/>
    </row>
    <row r="46" spans="2:32">
      <c r="C46" s="21"/>
      <c r="D46" s="21"/>
      <c r="E46" s="165"/>
      <c r="F46" s="165"/>
      <c r="G46" s="16"/>
      <c r="H46" s="16"/>
      <c r="K46" s="16"/>
      <c r="L46" s="115">
        <v>9</v>
      </c>
      <c r="M46" s="116" t="s">
        <v>37</v>
      </c>
      <c r="N46" s="167">
        <v>45.678255570718861</v>
      </c>
      <c r="O46" s="172">
        <v>46.971469813681878</v>
      </c>
      <c r="P46" s="173">
        <f t="shared" si="2"/>
        <v>1.2932142429630176</v>
      </c>
      <c r="Q46" s="174">
        <f>Residual!$E$4</f>
        <v>1.274116109606716</v>
      </c>
      <c r="R46" s="3"/>
    </row>
    <row r="47" spans="2:32">
      <c r="C47" s="16"/>
      <c r="D47" s="16"/>
      <c r="E47" s="165"/>
      <c r="F47" s="165"/>
      <c r="G47" s="16"/>
      <c r="H47" s="16"/>
      <c r="K47" s="16"/>
      <c r="L47" s="115">
        <v>10</v>
      </c>
      <c r="M47" s="116" t="s">
        <v>22</v>
      </c>
      <c r="N47" s="167">
        <v>41.815637492407134</v>
      </c>
      <c r="O47" s="172">
        <v>44.089827203400453</v>
      </c>
      <c r="P47" s="173">
        <f t="shared" si="2"/>
        <v>2.2741897109933191</v>
      </c>
      <c r="Q47" s="174">
        <f>Residual!$E$4</f>
        <v>1.274116109606716</v>
      </c>
      <c r="R47" s="3"/>
    </row>
    <row r="48" spans="2:32">
      <c r="C48" s="23"/>
      <c r="D48" s="23"/>
      <c r="E48" s="165"/>
      <c r="F48" s="165"/>
      <c r="G48" s="16"/>
      <c r="H48" s="16"/>
      <c r="K48" s="16"/>
      <c r="L48" s="115">
        <v>11</v>
      </c>
      <c r="M48" s="116" t="s">
        <v>38</v>
      </c>
      <c r="N48" s="167">
        <v>48.411154486661374</v>
      </c>
      <c r="O48" s="172">
        <v>49.652619820236659</v>
      </c>
      <c r="P48" s="173">
        <f t="shared" si="2"/>
        <v>1.2414653335752845</v>
      </c>
      <c r="Q48" s="174">
        <f>Residual!$E$4</f>
        <v>1.274116109606716</v>
      </c>
      <c r="R48" s="3"/>
    </row>
    <row r="49" spans="3:26">
      <c r="C49" s="23"/>
      <c r="D49" s="23"/>
      <c r="E49" s="165"/>
      <c r="F49" s="165"/>
      <c r="G49" s="16"/>
      <c r="H49" s="16"/>
      <c r="K49" s="16"/>
      <c r="L49" s="115">
        <v>12</v>
      </c>
      <c r="M49" s="116" t="s">
        <v>39</v>
      </c>
      <c r="N49" s="167">
        <v>51.2472921794078</v>
      </c>
      <c r="O49" s="172">
        <v>51.954835774188894</v>
      </c>
      <c r="P49" s="173">
        <f t="shared" si="2"/>
        <v>0.70754359478109308</v>
      </c>
      <c r="Q49" s="174">
        <f>Residual!$E$4</f>
        <v>1.274116109606716</v>
      </c>
      <c r="R49" s="3"/>
    </row>
    <row r="50" spans="3:26">
      <c r="C50" s="23"/>
      <c r="D50" s="23"/>
      <c r="E50" s="165"/>
      <c r="F50" s="165"/>
      <c r="G50" s="16"/>
      <c r="H50" s="16"/>
      <c r="K50" s="16"/>
      <c r="L50" s="115">
        <v>13</v>
      </c>
      <c r="M50" s="116" t="s">
        <v>40</v>
      </c>
      <c r="N50" s="167">
        <v>49.107180672398712</v>
      </c>
      <c r="O50" s="172">
        <v>51.001553004229962</v>
      </c>
      <c r="P50" s="173">
        <f t="shared" si="2"/>
        <v>1.8943723318312493</v>
      </c>
      <c r="Q50" s="174">
        <f>Residual!$E$4</f>
        <v>1.274116109606716</v>
      </c>
      <c r="R50" s="3"/>
      <c r="S50" s="1" t="s">
        <v>47</v>
      </c>
    </row>
    <row r="51" spans="3:26" ht="15.75" thickBot="1">
      <c r="C51" s="23"/>
      <c r="D51" s="23"/>
      <c r="E51" s="165"/>
      <c r="F51" s="165"/>
      <c r="G51" s="16"/>
      <c r="H51" s="16"/>
      <c r="K51" s="16"/>
      <c r="L51" s="117">
        <v>14</v>
      </c>
      <c r="M51" s="118" t="s">
        <v>41</v>
      </c>
      <c r="N51" s="169">
        <v>48.380326947660919</v>
      </c>
      <c r="O51" s="169">
        <v>51.301841703625698</v>
      </c>
      <c r="P51" s="175">
        <f t="shared" si="2"/>
        <v>2.9215147559647789</v>
      </c>
      <c r="Q51" s="176">
        <f>Residual!$E$4</f>
        <v>1.274116109606716</v>
      </c>
      <c r="R51" s="3"/>
    </row>
    <row r="52" spans="3:26">
      <c r="C52" s="23"/>
      <c r="D52" s="23"/>
      <c r="E52" s="165"/>
      <c r="F52" s="165"/>
      <c r="G52" s="16"/>
      <c r="H52" s="16"/>
      <c r="K52" s="16"/>
      <c r="L52" s="354"/>
      <c r="M52" s="354"/>
      <c r="N52" s="355"/>
      <c r="O52" s="355"/>
      <c r="P52" s="333"/>
      <c r="Q52" s="333"/>
      <c r="R52" s="3"/>
    </row>
    <row r="53" spans="3:26">
      <c r="C53" s="23"/>
      <c r="D53" s="23"/>
      <c r="E53" s="165"/>
      <c r="F53" s="165"/>
      <c r="G53" s="16"/>
      <c r="H53" s="16"/>
      <c r="K53" s="16"/>
      <c r="L53" s="111"/>
      <c r="M53" s="111"/>
      <c r="N53" s="111"/>
      <c r="O53" s="112"/>
      <c r="P53" s="106"/>
      <c r="Q53" s="106"/>
      <c r="R53" s="3"/>
      <c r="S53" s="1" t="s">
        <v>236</v>
      </c>
      <c r="Z53" s="1" t="s">
        <v>229</v>
      </c>
    </row>
    <row r="54" spans="3:26" ht="15.75" thickBot="1">
      <c r="C54" s="23"/>
      <c r="D54" s="23"/>
      <c r="E54" s="165"/>
      <c r="F54" s="165"/>
      <c r="G54" s="16"/>
      <c r="H54" s="16"/>
      <c r="K54" s="16"/>
      <c r="L54" s="111"/>
      <c r="M54" s="111"/>
      <c r="N54" s="111"/>
      <c r="O54" s="112"/>
      <c r="P54" s="106"/>
      <c r="Q54" s="106"/>
      <c r="R54" s="3"/>
    </row>
    <row r="55" spans="3:26" ht="39" thickBot="1">
      <c r="C55" s="24"/>
      <c r="D55" s="24"/>
      <c r="E55" s="165"/>
      <c r="F55" s="165"/>
      <c r="G55" s="16"/>
      <c r="H55" s="16"/>
      <c r="S55" s="107" t="s">
        <v>0</v>
      </c>
      <c r="T55" s="108" t="s">
        <v>1</v>
      </c>
      <c r="U55" s="109" t="s">
        <v>201</v>
      </c>
      <c r="V55" s="109" t="s">
        <v>202</v>
      </c>
      <c r="W55" s="110" t="s">
        <v>203</v>
      </c>
      <c r="X55" s="20"/>
    </row>
    <row r="56" spans="3:26">
      <c r="C56" s="23"/>
      <c r="D56" s="23"/>
      <c r="E56" s="165"/>
      <c r="F56" s="165"/>
      <c r="G56" s="16"/>
      <c r="H56" s="16"/>
      <c r="S56" s="113">
        <v>1</v>
      </c>
      <c r="T56" s="356" t="s">
        <v>29</v>
      </c>
      <c r="U56" s="166">
        <v>4.206309229393713</v>
      </c>
      <c r="V56" s="357">
        <v>4.3386860765904931</v>
      </c>
      <c r="W56" s="171">
        <f>V56-U56</f>
        <v>0.13237684719678011</v>
      </c>
    </row>
    <row r="57" spans="3:26">
      <c r="C57" s="23"/>
      <c r="D57" s="23"/>
      <c r="E57" s="165"/>
      <c r="F57" s="165"/>
      <c r="G57" s="16"/>
      <c r="H57" s="16"/>
      <c r="S57" s="358">
        <v>2</v>
      </c>
      <c r="T57" s="359" t="s">
        <v>30</v>
      </c>
      <c r="U57" s="167">
        <v>4.0956458805250593</v>
      </c>
      <c r="V57" s="360">
        <v>4.5704953735773994</v>
      </c>
      <c r="W57" s="174">
        <f t="shared" ref="W57:W69" si="3">V57-U57</f>
        <v>0.47484949305234014</v>
      </c>
    </row>
    <row r="58" spans="3:26">
      <c r="C58" s="23"/>
      <c r="D58" s="23"/>
      <c r="E58" s="165"/>
      <c r="F58" s="165"/>
      <c r="G58" s="16"/>
      <c r="H58" s="16"/>
      <c r="S58" s="358">
        <v>3</v>
      </c>
      <c r="T58" s="359" t="s">
        <v>31</v>
      </c>
      <c r="U58" s="167">
        <v>4.6061846123425898</v>
      </c>
      <c r="V58" s="360">
        <v>5.0540656468354426</v>
      </c>
      <c r="W58" s="174">
        <f t="shared" si="3"/>
        <v>0.44788103449285277</v>
      </c>
    </row>
    <row r="59" spans="3:26">
      <c r="C59" s="23"/>
      <c r="D59" s="23"/>
      <c r="E59" s="165"/>
      <c r="F59" s="165"/>
      <c r="G59" s="16"/>
      <c r="H59" s="16"/>
      <c r="S59" s="358">
        <v>4</v>
      </c>
      <c r="T59" s="359" t="s">
        <v>32</v>
      </c>
      <c r="U59" s="167">
        <v>5.320155894338729</v>
      </c>
      <c r="V59" s="360">
        <v>5.765562496493895</v>
      </c>
      <c r="W59" s="174">
        <f t="shared" si="3"/>
        <v>0.44540660215516592</v>
      </c>
    </row>
    <row r="60" spans="3:26">
      <c r="C60" s="23"/>
      <c r="D60" s="23"/>
      <c r="E60" s="165"/>
      <c r="F60" s="165"/>
      <c r="G60" s="16"/>
      <c r="H60" s="16"/>
      <c r="S60" s="358">
        <v>5</v>
      </c>
      <c r="T60" s="359" t="s">
        <v>33</v>
      </c>
      <c r="U60" s="167">
        <v>5.6487327667829446</v>
      </c>
      <c r="V60" s="360">
        <v>6.1024943528778417</v>
      </c>
      <c r="W60" s="174">
        <f t="shared" si="3"/>
        <v>0.45376158609489714</v>
      </c>
    </row>
    <row r="61" spans="3:26">
      <c r="C61" s="23"/>
      <c r="D61" s="23"/>
      <c r="E61" s="165"/>
      <c r="F61" s="165"/>
      <c r="G61" s="16"/>
      <c r="H61" s="16"/>
      <c r="S61" s="358">
        <v>6</v>
      </c>
      <c r="T61" s="359" t="s">
        <v>34</v>
      </c>
      <c r="U61" s="167">
        <v>6.3004830159416834</v>
      </c>
      <c r="V61" s="360">
        <v>6.7872707121245321</v>
      </c>
      <c r="W61" s="174">
        <f t="shared" si="3"/>
        <v>0.48678769618284878</v>
      </c>
    </row>
    <row r="62" spans="3:26">
      <c r="S62" s="358">
        <v>7</v>
      </c>
      <c r="T62" s="359" t="s">
        <v>35</v>
      </c>
      <c r="U62" s="167">
        <v>5.6291980537442212</v>
      </c>
      <c r="V62" s="360">
        <v>6.2255257370702468</v>
      </c>
      <c r="W62" s="174">
        <f t="shared" si="3"/>
        <v>0.59632768332602559</v>
      </c>
    </row>
    <row r="63" spans="3:26">
      <c r="S63" s="358">
        <v>8</v>
      </c>
      <c r="T63" s="359" t="s">
        <v>36</v>
      </c>
      <c r="U63" s="167">
        <v>5.9225758763961558</v>
      </c>
      <c r="V63" s="360">
        <v>6.5287088879318924</v>
      </c>
      <c r="W63" s="174">
        <f t="shared" si="3"/>
        <v>0.60613301153573662</v>
      </c>
    </row>
    <row r="64" spans="3:26">
      <c r="S64" s="358">
        <v>9</v>
      </c>
      <c r="T64" s="359" t="s">
        <v>37</v>
      </c>
      <c r="U64" s="167">
        <v>5.9582464924419787</v>
      </c>
      <c r="V64" s="360">
        <v>6.4470392127984457</v>
      </c>
      <c r="W64" s="174">
        <f t="shared" si="3"/>
        <v>0.48879272035646704</v>
      </c>
    </row>
    <row r="65" spans="19:23">
      <c r="S65" s="358">
        <v>10</v>
      </c>
      <c r="T65" s="359" t="s">
        <v>22</v>
      </c>
      <c r="U65" s="167">
        <v>5.6792250248746363</v>
      </c>
      <c r="V65" s="360">
        <v>6.3670381335252468</v>
      </c>
      <c r="W65" s="174">
        <f t="shared" si="3"/>
        <v>0.68781310865061052</v>
      </c>
    </row>
    <row r="66" spans="19:23">
      <c r="S66" s="358">
        <v>11</v>
      </c>
      <c r="T66" s="359" t="s">
        <v>38</v>
      </c>
      <c r="U66" s="167">
        <v>6.2228090665438121</v>
      </c>
      <c r="V66" s="360">
        <v>6.724220266089036</v>
      </c>
      <c r="W66" s="174">
        <f t="shared" si="3"/>
        <v>0.50141119954522395</v>
      </c>
    </row>
    <row r="67" spans="19:23">
      <c r="S67" s="358">
        <v>12</v>
      </c>
      <c r="T67" s="359" t="s">
        <v>39</v>
      </c>
      <c r="U67" s="167">
        <v>6.4321948989781896</v>
      </c>
      <c r="V67" s="360">
        <v>7.1205234637987473</v>
      </c>
      <c r="W67" s="174">
        <f t="shared" si="3"/>
        <v>0.68832856482055771</v>
      </c>
    </row>
    <row r="68" spans="19:23">
      <c r="S68" s="358">
        <v>13</v>
      </c>
      <c r="T68" s="359" t="s">
        <v>40</v>
      </c>
      <c r="U68" s="167">
        <v>6.4804001140309193</v>
      </c>
      <c r="V68" s="360">
        <v>7.1571729773615687</v>
      </c>
      <c r="W68" s="174">
        <f t="shared" si="3"/>
        <v>0.67677286333064934</v>
      </c>
    </row>
    <row r="69" spans="19:23" ht="15.75" thickBot="1">
      <c r="S69" s="117">
        <v>14</v>
      </c>
      <c r="T69" s="361" t="s">
        <v>41</v>
      </c>
      <c r="U69" s="168">
        <v>6.1796473540289192</v>
      </c>
      <c r="V69" s="362">
        <v>6.9184661055209329</v>
      </c>
      <c r="W69" s="176">
        <f t="shared" si="3"/>
        <v>0.7388187514920137</v>
      </c>
    </row>
  </sheetData>
  <mergeCells count="4">
    <mergeCell ref="G5:I5"/>
    <mergeCell ref="D5:F5"/>
    <mergeCell ref="B4:J4"/>
    <mergeCell ref="J5:J6"/>
  </mergeCells>
  <pageMargins left="0.7" right="0.7" top="0.75" bottom="0.75" header="0.3" footer="0.3"/>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election activeCell="B2" sqref="B2"/>
    </sheetView>
  </sheetViews>
  <sheetFormatPr defaultRowHeight="15"/>
  <cols>
    <col min="2" max="2" width="43.5703125" bestFit="1" customWidth="1"/>
    <col min="3" max="3" width="15.85546875" customWidth="1"/>
    <col min="5" max="5" width="47.5703125" bestFit="1" customWidth="1"/>
    <col min="6" max="6" width="15.7109375" customWidth="1"/>
    <col min="8" max="8" width="40.28515625" bestFit="1" customWidth="1"/>
    <col min="9" max="9" width="15.7109375" customWidth="1"/>
    <col min="11" max="11" width="38.28515625" bestFit="1" customWidth="1"/>
    <col min="12" max="12" width="15.7109375" customWidth="1"/>
  </cols>
  <sheetData>
    <row r="2" spans="2:9">
      <c r="B2" s="1" t="s">
        <v>283</v>
      </c>
    </row>
    <row r="4" spans="2:9">
      <c r="B4" s="471" t="s">
        <v>278</v>
      </c>
      <c r="C4" s="472"/>
    </row>
    <row r="5" spans="2:9">
      <c r="B5" s="424" t="s">
        <v>282</v>
      </c>
      <c r="C5" s="424" t="s">
        <v>279</v>
      </c>
    </row>
    <row r="6" spans="2:9">
      <c r="B6" s="424" t="s">
        <v>280</v>
      </c>
      <c r="C6" s="424">
        <v>0.98</v>
      </c>
    </row>
    <row r="7" spans="2:9">
      <c r="B7" s="424" t="s">
        <v>281</v>
      </c>
      <c r="C7" s="424">
        <v>0.14000000000000001</v>
      </c>
    </row>
    <row r="9" spans="2:9">
      <c r="E9" s="1" t="s">
        <v>284</v>
      </c>
    </row>
    <row r="11" spans="2:9" ht="45">
      <c r="E11" s="416" t="s">
        <v>218</v>
      </c>
      <c r="F11" s="416" t="s">
        <v>221</v>
      </c>
    </row>
    <row r="12" spans="2:9">
      <c r="E12" s="412" t="s">
        <v>217</v>
      </c>
      <c r="F12" s="413">
        <v>0.44440649842663049</v>
      </c>
    </row>
    <row r="14" spans="2:9">
      <c r="H14" s="1" t="s">
        <v>285</v>
      </c>
    </row>
    <row r="16" spans="2:9" ht="45">
      <c r="H16" s="416" t="s">
        <v>220</v>
      </c>
      <c r="I16" s="416" t="s">
        <v>224</v>
      </c>
    </row>
    <row r="17" spans="8:12">
      <c r="H17" s="412" t="s">
        <v>219</v>
      </c>
      <c r="I17" s="413">
        <v>0.13528690297733181</v>
      </c>
    </row>
    <row r="19" spans="8:12">
      <c r="K19" s="1" t="s">
        <v>286</v>
      </c>
    </row>
    <row r="21" spans="8:12" ht="60">
      <c r="K21" s="414" t="s">
        <v>222</v>
      </c>
      <c r="L21" s="415" t="s">
        <v>223</v>
      </c>
    </row>
    <row r="22" spans="8:12">
      <c r="K22" s="412" t="s">
        <v>225</v>
      </c>
      <c r="L22" s="413">
        <v>6.218248914362956E-2</v>
      </c>
    </row>
  </sheetData>
  <mergeCells count="1">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52"/>
  <sheetViews>
    <sheetView zoomScale="65" zoomScaleNormal="65" workbookViewId="0">
      <pane ySplit="3" topLeftCell="A4" activePane="bottomLeft" state="frozen"/>
      <selection activeCell="A3" sqref="A3:L46"/>
      <selection pane="bottomLeft" activeCell="A2" sqref="A2"/>
    </sheetView>
  </sheetViews>
  <sheetFormatPr defaultRowHeight="15"/>
  <cols>
    <col min="1" max="1" width="77.85546875" customWidth="1"/>
    <col min="2" max="2" width="4.28515625" bestFit="1" customWidth="1"/>
    <col min="3" max="3" width="11.85546875" bestFit="1" customWidth="1"/>
    <col min="4" max="4" width="13.5703125" bestFit="1" customWidth="1"/>
    <col min="5" max="5" width="14.85546875" bestFit="1" customWidth="1"/>
    <col min="6" max="6" width="11.85546875" bestFit="1" customWidth="1"/>
    <col min="7" max="8" width="11.140625" bestFit="1" customWidth="1"/>
    <col min="9" max="9" width="63" style="248" customWidth="1"/>
  </cols>
  <sheetData>
    <row r="2" spans="1:9">
      <c r="A2" s="1" t="s">
        <v>287</v>
      </c>
    </row>
    <row r="3" spans="1:9">
      <c r="A3" s="32"/>
      <c r="B3" s="32"/>
      <c r="C3" s="32"/>
      <c r="D3" s="32"/>
      <c r="E3" s="32"/>
      <c r="F3" s="32"/>
      <c r="G3" s="32"/>
      <c r="H3" s="32"/>
    </row>
    <row r="4" spans="1:9" ht="26.25">
      <c r="A4" s="473" t="s">
        <v>295</v>
      </c>
      <c r="B4" s="473"/>
      <c r="C4" s="473"/>
      <c r="D4" s="473"/>
      <c r="E4" s="33" t="s">
        <v>404</v>
      </c>
      <c r="F4" s="474">
        <v>42118</v>
      </c>
      <c r="G4" s="475"/>
      <c r="H4" s="476"/>
      <c r="I4" s="249" t="s">
        <v>116</v>
      </c>
    </row>
    <row r="5" spans="1:9" ht="31.5">
      <c r="A5" s="35" t="s">
        <v>117</v>
      </c>
      <c r="B5" s="35" t="s">
        <v>116</v>
      </c>
      <c r="C5" s="36" t="s">
        <v>296</v>
      </c>
      <c r="D5" s="36" t="s">
        <v>297</v>
      </c>
      <c r="E5" s="35" t="s">
        <v>405</v>
      </c>
      <c r="F5" s="177" t="s">
        <v>118</v>
      </c>
      <c r="G5" s="177" t="s">
        <v>119</v>
      </c>
      <c r="H5" s="177" t="s">
        <v>120</v>
      </c>
      <c r="I5" s="477" t="s">
        <v>121</v>
      </c>
    </row>
    <row r="6" spans="1:9" ht="15.75">
      <c r="A6" s="35" t="s">
        <v>122</v>
      </c>
      <c r="B6" s="36" t="s">
        <v>116</v>
      </c>
      <c r="C6" s="36" t="s">
        <v>116</v>
      </c>
      <c r="D6" s="36" t="s">
        <v>116</v>
      </c>
      <c r="E6" s="36" t="s">
        <v>116</v>
      </c>
      <c r="F6" s="37" t="s">
        <v>42</v>
      </c>
      <c r="G6" s="38" t="s">
        <v>43</v>
      </c>
      <c r="H6" s="38" t="s">
        <v>115</v>
      </c>
      <c r="I6" s="478"/>
    </row>
    <row r="7" spans="1:9" ht="15.75">
      <c r="A7" s="39" t="s">
        <v>298</v>
      </c>
      <c r="B7" s="40" t="s">
        <v>116</v>
      </c>
      <c r="C7" s="41" t="s">
        <v>116</v>
      </c>
      <c r="D7" s="40" t="s">
        <v>116</v>
      </c>
      <c r="E7" s="40" t="s">
        <v>116</v>
      </c>
      <c r="F7" s="42" t="s">
        <v>116</v>
      </c>
      <c r="G7" s="43" t="s">
        <v>116</v>
      </c>
      <c r="H7" s="44">
        <v>0</v>
      </c>
      <c r="I7" s="250" t="s">
        <v>406</v>
      </c>
    </row>
    <row r="8" spans="1:9" ht="15.75">
      <c r="A8" s="46" t="s">
        <v>299</v>
      </c>
      <c r="B8" s="47" t="s">
        <v>116</v>
      </c>
      <c r="C8" s="48" t="s">
        <v>300</v>
      </c>
      <c r="D8" s="49" t="s">
        <v>301</v>
      </c>
      <c r="E8" s="49" t="s">
        <v>116</v>
      </c>
      <c r="F8" s="50" t="s">
        <v>116</v>
      </c>
      <c r="G8" s="50" t="s">
        <v>116</v>
      </c>
      <c r="H8" s="50">
        <v>0</v>
      </c>
      <c r="I8" s="251" t="s">
        <v>407</v>
      </c>
    </row>
    <row r="9" spans="1:9" ht="15.75">
      <c r="A9" s="39" t="s">
        <v>302</v>
      </c>
      <c r="B9" s="40" t="s">
        <v>116</v>
      </c>
      <c r="C9" s="51" t="s">
        <v>303</v>
      </c>
      <c r="D9" s="49" t="s">
        <v>301</v>
      </c>
      <c r="E9" s="40" t="s">
        <v>116</v>
      </c>
      <c r="F9" s="52">
        <v>5.0000000000000001E-3</v>
      </c>
      <c r="G9" s="52">
        <v>7.000000000000001E-3</v>
      </c>
      <c r="H9" s="52">
        <v>1.0999999999999999E-2</v>
      </c>
      <c r="I9" s="252" t="s">
        <v>408</v>
      </c>
    </row>
    <row r="10" spans="1:9" ht="15.75">
      <c r="A10" s="46" t="s">
        <v>304</v>
      </c>
      <c r="B10" s="49" t="s">
        <v>305</v>
      </c>
      <c r="C10" s="48" t="s">
        <v>306</v>
      </c>
      <c r="D10" s="49" t="s">
        <v>301</v>
      </c>
      <c r="E10" s="49" t="s">
        <v>409</v>
      </c>
      <c r="F10" s="53">
        <v>1443.829</v>
      </c>
      <c r="G10" s="53">
        <v>1475.5930000000001</v>
      </c>
      <c r="H10" s="53">
        <v>1571.3869999999999</v>
      </c>
      <c r="I10" s="253" t="s">
        <v>410</v>
      </c>
    </row>
    <row r="11" spans="1:9" ht="15.75">
      <c r="A11" s="46" t="s">
        <v>307</v>
      </c>
      <c r="B11" s="49" t="s">
        <v>308</v>
      </c>
      <c r="C11" s="48" t="s">
        <v>309</v>
      </c>
      <c r="D11" s="49" t="s">
        <v>301</v>
      </c>
      <c r="E11" s="49" t="s">
        <v>409</v>
      </c>
      <c r="F11" s="54">
        <v>-5.5</v>
      </c>
      <c r="G11" s="55">
        <v>-114.4</v>
      </c>
      <c r="H11" s="55">
        <v>-100</v>
      </c>
      <c r="I11" s="254" t="s">
        <v>411</v>
      </c>
    </row>
    <row r="12" spans="1:9" ht="15.75">
      <c r="A12" s="46" t="s">
        <v>310</v>
      </c>
      <c r="B12" s="47" t="s">
        <v>311</v>
      </c>
      <c r="C12" s="48" t="s">
        <v>312</v>
      </c>
      <c r="D12" s="49" t="s">
        <v>301</v>
      </c>
      <c r="E12" s="49" t="s">
        <v>409</v>
      </c>
      <c r="F12" s="56">
        <v>-0.52728791368496775</v>
      </c>
      <c r="G12" s="55">
        <v>4.7019113011489599</v>
      </c>
      <c r="H12" s="55">
        <v>-20.662870334571146</v>
      </c>
      <c r="I12" s="254" t="s">
        <v>412</v>
      </c>
    </row>
    <row r="13" spans="1:9" ht="15.75">
      <c r="A13" s="46" t="s">
        <v>313</v>
      </c>
      <c r="B13" s="47" t="s">
        <v>116</v>
      </c>
      <c r="C13" s="48" t="s">
        <v>314</v>
      </c>
      <c r="D13" s="49" t="s">
        <v>301</v>
      </c>
      <c r="E13" s="49" t="s">
        <v>409</v>
      </c>
      <c r="F13" s="57">
        <v>3.1E-2</v>
      </c>
      <c r="G13" s="57">
        <v>2.5000000000000001E-2</v>
      </c>
      <c r="H13" s="57">
        <v>1.2E-2</v>
      </c>
      <c r="I13" s="255" t="s">
        <v>413</v>
      </c>
    </row>
    <row r="14" spans="1:9" ht="15.75">
      <c r="A14" s="46" t="s">
        <v>315</v>
      </c>
      <c r="B14" s="47" t="s">
        <v>116</v>
      </c>
      <c r="C14" s="48" t="s">
        <v>316</v>
      </c>
      <c r="D14" s="49" t="s">
        <v>301</v>
      </c>
      <c r="E14" s="49" t="s">
        <v>409</v>
      </c>
      <c r="F14" s="57">
        <v>3.1E-2</v>
      </c>
      <c r="G14" s="57">
        <v>2.4E-2</v>
      </c>
      <c r="H14" s="57">
        <v>2.5999999999999999E-2</v>
      </c>
      <c r="I14" s="255" t="s">
        <v>413</v>
      </c>
    </row>
    <row r="15" spans="1:9" ht="15.75">
      <c r="A15" s="46" t="s">
        <v>317</v>
      </c>
      <c r="B15" s="47" t="s">
        <v>116</v>
      </c>
      <c r="C15" s="48" t="s">
        <v>318</v>
      </c>
      <c r="D15" s="49" t="s">
        <v>301</v>
      </c>
      <c r="E15" s="49" t="s">
        <v>409</v>
      </c>
      <c r="F15" s="57">
        <v>0.03</v>
      </c>
      <c r="G15" s="57">
        <v>3.2000000000000001E-2</v>
      </c>
      <c r="H15" s="57">
        <v>3.2000000000000001E-2</v>
      </c>
      <c r="I15" s="255" t="s">
        <v>413</v>
      </c>
    </row>
    <row r="16" spans="1:9" ht="15.75">
      <c r="A16" s="46" t="s">
        <v>319</v>
      </c>
      <c r="B16" s="47" t="s">
        <v>320</v>
      </c>
      <c r="C16" s="48" t="s">
        <v>321</v>
      </c>
      <c r="D16" s="49" t="s">
        <v>301</v>
      </c>
      <c r="E16" s="49" t="s">
        <v>409</v>
      </c>
      <c r="F16" s="50">
        <v>1.2051000000000001</v>
      </c>
      <c r="G16" s="50">
        <v>1.2266528212575316</v>
      </c>
      <c r="H16" s="50">
        <v>1.2412118626222386</v>
      </c>
      <c r="I16" s="251" t="s">
        <v>414</v>
      </c>
    </row>
    <row r="17" spans="1:9" ht="15.75">
      <c r="A17" s="58" t="s">
        <v>322</v>
      </c>
      <c r="B17" s="59" t="s">
        <v>323</v>
      </c>
      <c r="C17" s="59" t="s">
        <v>324</v>
      </c>
      <c r="D17" s="59" t="s">
        <v>301</v>
      </c>
      <c r="E17" s="59" t="s">
        <v>409</v>
      </c>
      <c r="F17" s="60">
        <v>1732.6948432352185</v>
      </c>
      <c r="G17" s="60">
        <v>1675.4788464888604</v>
      </c>
      <c r="H17" s="60">
        <v>1800.6559991330528</v>
      </c>
      <c r="I17" s="256"/>
    </row>
    <row r="18" spans="1:9" ht="15.75">
      <c r="A18" s="62" t="s">
        <v>325</v>
      </c>
      <c r="B18" s="47" t="s">
        <v>326</v>
      </c>
      <c r="C18" s="47" t="s">
        <v>327</v>
      </c>
      <c r="D18" s="47" t="s">
        <v>328</v>
      </c>
      <c r="E18" s="47" t="s">
        <v>409</v>
      </c>
      <c r="F18" s="56" t="s">
        <v>116</v>
      </c>
      <c r="G18" s="56">
        <v>1.2353308097829103</v>
      </c>
      <c r="H18" s="55">
        <v>1.3536709479172564</v>
      </c>
      <c r="I18" s="254" t="s">
        <v>412</v>
      </c>
    </row>
    <row r="19" spans="1:9" ht="15.75">
      <c r="A19" s="62" t="s">
        <v>329</v>
      </c>
      <c r="B19" s="47" t="s">
        <v>330</v>
      </c>
      <c r="C19" s="47" t="s">
        <v>331</v>
      </c>
      <c r="D19" s="47" t="s">
        <v>328</v>
      </c>
      <c r="E19" s="47" t="s">
        <v>409</v>
      </c>
      <c r="F19" s="56">
        <v>0.14395339862662926</v>
      </c>
      <c r="G19" s="55">
        <v>1.2337689401095423E-2</v>
      </c>
      <c r="H19" s="55">
        <v>0</v>
      </c>
      <c r="I19" s="254" t="s">
        <v>412</v>
      </c>
    </row>
    <row r="20" spans="1:9" ht="15.75">
      <c r="A20" s="62" t="s">
        <v>332</v>
      </c>
      <c r="B20" s="47" t="s">
        <v>333</v>
      </c>
      <c r="C20" s="47" t="s">
        <v>334</v>
      </c>
      <c r="D20" s="47" t="s">
        <v>328</v>
      </c>
      <c r="E20" s="47" t="s">
        <v>415</v>
      </c>
      <c r="F20" s="56" t="s">
        <v>116</v>
      </c>
      <c r="G20" s="56">
        <v>2.0207027597467815</v>
      </c>
      <c r="H20" s="55">
        <v>2.2759302315000967</v>
      </c>
      <c r="I20" s="254" t="s">
        <v>412</v>
      </c>
    </row>
    <row r="21" spans="1:9" ht="15.75">
      <c r="A21" s="63" t="s">
        <v>335</v>
      </c>
      <c r="B21" s="47" t="s">
        <v>336</v>
      </c>
      <c r="C21" s="47" t="s">
        <v>337</v>
      </c>
      <c r="D21" s="47" t="s">
        <v>328</v>
      </c>
      <c r="E21" s="47" t="s">
        <v>415</v>
      </c>
      <c r="F21" s="56" t="s">
        <v>116</v>
      </c>
      <c r="G21" s="56">
        <v>3.8222435083326589</v>
      </c>
      <c r="H21" s="55">
        <v>0</v>
      </c>
      <c r="I21" s="254" t="s">
        <v>412</v>
      </c>
    </row>
    <row r="22" spans="1:9" ht="15.75">
      <c r="A22" s="63" t="s">
        <v>338</v>
      </c>
      <c r="B22" s="47" t="s">
        <v>339</v>
      </c>
      <c r="C22" s="47" t="s">
        <v>340</v>
      </c>
      <c r="D22" s="47" t="s">
        <v>328</v>
      </c>
      <c r="E22" s="47" t="s">
        <v>415</v>
      </c>
      <c r="F22" s="55">
        <v>0</v>
      </c>
      <c r="G22" s="55">
        <v>0</v>
      </c>
      <c r="H22" s="55">
        <v>0</v>
      </c>
      <c r="I22" s="254" t="s">
        <v>416</v>
      </c>
    </row>
    <row r="23" spans="1:9" ht="15.75">
      <c r="A23" s="64" t="s">
        <v>341</v>
      </c>
      <c r="B23" s="65" t="s">
        <v>342</v>
      </c>
      <c r="C23" s="65" t="s">
        <v>343</v>
      </c>
      <c r="D23" s="65" t="s">
        <v>328</v>
      </c>
      <c r="E23" s="65" t="s">
        <v>415</v>
      </c>
      <c r="F23" s="56">
        <v>312.179148</v>
      </c>
      <c r="G23" s="56">
        <v>295.664557</v>
      </c>
      <c r="H23" s="56">
        <v>294.21046245551264</v>
      </c>
      <c r="I23" s="257" t="s">
        <v>417</v>
      </c>
    </row>
    <row r="24" spans="1:9" ht="15.75">
      <c r="A24" s="64" t="s">
        <v>344</v>
      </c>
      <c r="B24" s="65" t="s">
        <v>345</v>
      </c>
      <c r="C24" s="65" t="s">
        <v>346</v>
      </c>
      <c r="D24" s="65" t="s">
        <v>328</v>
      </c>
      <c r="E24" s="65" t="s">
        <v>415</v>
      </c>
      <c r="F24" s="56">
        <v>213.95951766583201</v>
      </c>
      <c r="G24" s="56">
        <v>338.20730217321301</v>
      </c>
      <c r="H24" s="56">
        <v>330.09967763067823</v>
      </c>
      <c r="I24" s="257" t="s">
        <v>418</v>
      </c>
    </row>
    <row r="25" spans="1:9" ht="15.75">
      <c r="A25" s="64" t="s">
        <v>347</v>
      </c>
      <c r="B25" s="65" t="s">
        <v>348</v>
      </c>
      <c r="C25" s="65" t="s">
        <v>349</v>
      </c>
      <c r="D25" s="65" t="s">
        <v>328</v>
      </c>
      <c r="E25" s="65" t="s">
        <v>415</v>
      </c>
      <c r="F25" s="56">
        <v>218.38037349491276</v>
      </c>
      <c r="G25" s="56">
        <v>248.35699921993759</v>
      </c>
      <c r="H25" s="56">
        <v>265.58435505723759</v>
      </c>
      <c r="I25" s="257" t="s">
        <v>419</v>
      </c>
    </row>
    <row r="26" spans="1:9" ht="15.75">
      <c r="A26" s="63" t="s">
        <v>350</v>
      </c>
      <c r="B26" s="47" t="s">
        <v>351</v>
      </c>
      <c r="C26" s="47" t="s">
        <v>352</v>
      </c>
      <c r="D26" s="47" t="s">
        <v>328</v>
      </c>
      <c r="E26" s="47" t="s">
        <v>415</v>
      </c>
      <c r="F26" s="55">
        <v>0.43733608355648018</v>
      </c>
      <c r="G26" s="55">
        <v>0.64941914461921546</v>
      </c>
      <c r="H26" s="55">
        <v>0.69596530875000029</v>
      </c>
      <c r="I26" s="254" t="s">
        <v>412</v>
      </c>
    </row>
    <row r="27" spans="1:9" ht="15.75">
      <c r="A27" s="67" t="s">
        <v>353</v>
      </c>
      <c r="B27" s="59" t="s">
        <v>354</v>
      </c>
      <c r="C27" s="59" t="s">
        <v>355</v>
      </c>
      <c r="D27" s="59" t="s">
        <v>328</v>
      </c>
      <c r="E27" s="59" t="s">
        <v>409</v>
      </c>
      <c r="F27" s="60">
        <v>745.10032864292793</v>
      </c>
      <c r="G27" s="60">
        <v>889.96889230503325</v>
      </c>
      <c r="H27" s="60">
        <v>894.22006163159597</v>
      </c>
      <c r="I27" s="256" t="s">
        <v>116</v>
      </c>
    </row>
    <row r="28" spans="1:9" ht="15.75">
      <c r="A28" s="62" t="s">
        <v>356</v>
      </c>
      <c r="B28" s="47" t="s">
        <v>357</v>
      </c>
      <c r="C28" s="47" t="s">
        <v>358</v>
      </c>
      <c r="D28" s="47" t="s">
        <v>359</v>
      </c>
      <c r="E28" s="47" t="s">
        <v>409</v>
      </c>
      <c r="F28" s="55" t="s">
        <v>116</v>
      </c>
      <c r="G28" s="56">
        <v>2.3615637797660018</v>
      </c>
      <c r="H28" s="55">
        <v>2.3264237300358594</v>
      </c>
      <c r="I28" s="254" t="s">
        <v>420</v>
      </c>
    </row>
    <row r="29" spans="1:9" ht="15.75">
      <c r="A29" s="62" t="s">
        <v>360</v>
      </c>
      <c r="B29" s="47" t="s">
        <v>361</v>
      </c>
      <c r="C29" s="47" t="s">
        <v>362</v>
      </c>
      <c r="D29" s="47" t="s">
        <v>363</v>
      </c>
      <c r="E29" s="47" t="s">
        <v>409</v>
      </c>
      <c r="F29" s="56" t="s">
        <v>116</v>
      </c>
      <c r="G29" s="56">
        <v>8.6930597323224994</v>
      </c>
      <c r="H29" s="55">
        <v>7.6610436378363067</v>
      </c>
      <c r="I29" s="254" t="s">
        <v>420</v>
      </c>
    </row>
    <row r="30" spans="1:9" ht="15.75">
      <c r="A30" s="62" t="s">
        <v>364</v>
      </c>
      <c r="B30" s="47" t="s">
        <v>365</v>
      </c>
      <c r="C30" s="47" t="s">
        <v>366</v>
      </c>
      <c r="D30" s="47" t="s">
        <v>367</v>
      </c>
      <c r="E30" s="47" t="s">
        <v>409</v>
      </c>
      <c r="F30" s="56" t="s">
        <v>116</v>
      </c>
      <c r="G30" s="56">
        <v>2.8092019735619482</v>
      </c>
      <c r="H30" s="55">
        <v>2.8393618843576069</v>
      </c>
      <c r="I30" s="254" t="s">
        <v>420</v>
      </c>
    </row>
    <row r="31" spans="1:9" ht="15.75">
      <c r="A31" s="62" t="s">
        <v>368</v>
      </c>
      <c r="B31" s="47" t="s">
        <v>369</v>
      </c>
      <c r="C31" s="47" t="s">
        <v>370</v>
      </c>
      <c r="D31" s="47" t="s">
        <v>371</v>
      </c>
      <c r="E31" s="47" t="s">
        <v>409</v>
      </c>
      <c r="F31" s="56" t="s">
        <v>116</v>
      </c>
      <c r="G31" s="56">
        <v>0</v>
      </c>
      <c r="H31" s="55">
        <v>0</v>
      </c>
      <c r="I31" s="254" t="s">
        <v>421</v>
      </c>
    </row>
    <row r="32" spans="1:9" ht="15.75">
      <c r="A32" s="67" t="s">
        <v>372</v>
      </c>
      <c r="B32" s="59" t="s">
        <v>373</v>
      </c>
      <c r="C32" s="59" t="s">
        <v>374</v>
      </c>
      <c r="D32" s="59" t="s">
        <v>301</v>
      </c>
      <c r="E32" s="59" t="s">
        <v>409</v>
      </c>
      <c r="F32" s="60">
        <v>0</v>
      </c>
      <c r="G32" s="60">
        <v>13.863825485650448</v>
      </c>
      <c r="H32" s="60">
        <v>12.826829252229775</v>
      </c>
      <c r="I32" s="256" t="s">
        <v>116</v>
      </c>
    </row>
    <row r="33" spans="1:9" ht="15.75">
      <c r="A33" s="68" t="s">
        <v>375</v>
      </c>
      <c r="B33" s="49" t="s">
        <v>78</v>
      </c>
      <c r="C33" s="49" t="s">
        <v>376</v>
      </c>
      <c r="D33" s="49" t="s">
        <v>377</v>
      </c>
      <c r="E33" s="49" t="s">
        <v>409</v>
      </c>
      <c r="F33" s="66">
        <v>10.915977512381877</v>
      </c>
      <c r="G33" s="66">
        <v>10.555516732879822</v>
      </c>
      <c r="H33" s="66">
        <v>11.344132794538233</v>
      </c>
      <c r="I33" s="258" t="s">
        <v>420</v>
      </c>
    </row>
    <row r="34" spans="1:9" ht="31.5">
      <c r="A34" s="68" t="s">
        <v>107</v>
      </c>
      <c r="B34" s="49" t="s">
        <v>243</v>
      </c>
      <c r="C34" s="49" t="s">
        <v>378</v>
      </c>
      <c r="D34" s="49" t="s">
        <v>379</v>
      </c>
      <c r="E34" s="49" t="s">
        <v>415</v>
      </c>
      <c r="F34" s="66">
        <v>17.849214</v>
      </c>
      <c r="G34" s="66">
        <v>18.760655919999998</v>
      </c>
      <c r="H34" s="66">
        <v>40.5</v>
      </c>
      <c r="I34" s="258" t="s">
        <v>422</v>
      </c>
    </row>
    <row r="35" spans="1:9" ht="15.75">
      <c r="A35" s="69" t="s">
        <v>380</v>
      </c>
      <c r="B35" s="49" t="s">
        <v>381</v>
      </c>
      <c r="C35" s="49" t="s">
        <v>370</v>
      </c>
      <c r="D35" s="49" t="s">
        <v>371</v>
      </c>
      <c r="E35" s="49" t="s">
        <v>409</v>
      </c>
      <c r="F35" s="56" t="s">
        <v>116</v>
      </c>
      <c r="G35" s="56" t="s">
        <v>116</v>
      </c>
      <c r="H35" s="56">
        <v>3</v>
      </c>
      <c r="I35" s="258" t="s">
        <v>423</v>
      </c>
    </row>
    <row r="36" spans="1:9" ht="15.75">
      <c r="A36" s="68" t="s">
        <v>382</v>
      </c>
      <c r="B36" s="49" t="s">
        <v>77</v>
      </c>
      <c r="C36" s="49" t="s">
        <v>383</v>
      </c>
      <c r="D36" s="49" t="s">
        <v>384</v>
      </c>
      <c r="E36" s="49" t="s">
        <v>409</v>
      </c>
      <c r="F36" s="66">
        <v>15.997326508799999</v>
      </c>
      <c r="G36" s="66">
        <v>15.699016829576131</v>
      </c>
      <c r="H36" s="66">
        <v>-0.50135206765659746</v>
      </c>
      <c r="I36" s="258" t="s">
        <v>412</v>
      </c>
    </row>
    <row r="37" spans="1:9" ht="15.75">
      <c r="A37" s="68" t="s">
        <v>385</v>
      </c>
      <c r="B37" s="49" t="s">
        <v>386</v>
      </c>
      <c r="C37" s="49" t="s">
        <v>387</v>
      </c>
      <c r="D37" s="49" t="s">
        <v>301</v>
      </c>
      <c r="E37" s="49" t="s">
        <v>415</v>
      </c>
      <c r="F37" s="66">
        <v>1.9849141507976036</v>
      </c>
      <c r="G37" s="66">
        <v>0.79100000000000004</v>
      </c>
      <c r="H37" s="66">
        <v>0</v>
      </c>
      <c r="I37" s="258" t="s">
        <v>412</v>
      </c>
    </row>
    <row r="38" spans="1:9" ht="15.75">
      <c r="A38" s="68" t="s">
        <v>388</v>
      </c>
      <c r="B38" s="49" t="s">
        <v>389</v>
      </c>
      <c r="C38" s="49" t="s">
        <v>390</v>
      </c>
      <c r="D38" s="49" t="s">
        <v>301</v>
      </c>
      <c r="E38" s="49" t="s">
        <v>415</v>
      </c>
      <c r="F38" s="66">
        <v>-0.28187454000000001</v>
      </c>
      <c r="G38" s="66">
        <v>0.10154699999999994</v>
      </c>
      <c r="H38" s="66">
        <v>0</v>
      </c>
      <c r="I38" s="258" t="s">
        <v>412</v>
      </c>
    </row>
    <row r="39" spans="1:9" ht="15.75">
      <c r="A39" s="70" t="s">
        <v>391</v>
      </c>
      <c r="B39" s="49" t="s">
        <v>392</v>
      </c>
      <c r="C39" s="49" t="s">
        <v>393</v>
      </c>
      <c r="D39" s="49" t="s">
        <v>301</v>
      </c>
      <c r="E39" s="49" t="s">
        <v>409</v>
      </c>
      <c r="F39" s="66" t="s">
        <v>116</v>
      </c>
      <c r="G39" s="56">
        <v>56.423778228050232</v>
      </c>
      <c r="H39" s="66">
        <v>105.29945868247358</v>
      </c>
      <c r="I39" s="258" t="s">
        <v>424</v>
      </c>
    </row>
    <row r="40" spans="1:9" ht="15.75">
      <c r="A40" s="71" t="s">
        <v>394</v>
      </c>
      <c r="B40" s="72" t="s">
        <v>395</v>
      </c>
      <c r="C40" s="59" t="s">
        <v>396</v>
      </c>
      <c r="D40" s="73"/>
      <c r="E40" s="59" t="s">
        <v>409</v>
      </c>
      <c r="F40" s="60">
        <v>2524.2607295101257</v>
      </c>
      <c r="G40" s="60">
        <v>2681.6430789900505</v>
      </c>
      <c r="H40" s="60">
        <v>2867.3451294262336</v>
      </c>
      <c r="I40" s="256" t="s">
        <v>116</v>
      </c>
    </row>
    <row r="41" spans="1:9" ht="15.75">
      <c r="A41" s="74" t="s">
        <v>397</v>
      </c>
      <c r="B41" s="65" t="s">
        <v>339</v>
      </c>
      <c r="C41" s="59" t="s">
        <v>116</v>
      </c>
      <c r="D41" s="58"/>
      <c r="E41" s="65" t="s">
        <v>415</v>
      </c>
      <c r="F41" s="56">
        <v>0</v>
      </c>
      <c r="G41" s="56">
        <v>0</v>
      </c>
      <c r="H41" s="56">
        <v>0</v>
      </c>
      <c r="I41" s="257" t="s">
        <v>116</v>
      </c>
    </row>
    <row r="42" spans="1:9" ht="15.75">
      <c r="A42" s="75" t="s">
        <v>398</v>
      </c>
      <c r="B42" s="76" t="s">
        <v>399</v>
      </c>
      <c r="C42" s="77" t="s">
        <v>116</v>
      </c>
      <c r="D42" s="77"/>
      <c r="E42" s="47" t="s">
        <v>409</v>
      </c>
      <c r="F42" s="55">
        <v>46.954162359999998</v>
      </c>
      <c r="G42" s="55">
        <v>44.955204119999998</v>
      </c>
      <c r="H42" s="55">
        <v>44.955204119999998</v>
      </c>
      <c r="I42" s="254" t="s">
        <v>412</v>
      </c>
    </row>
    <row r="43" spans="1:9" ht="15.75">
      <c r="A43" s="78" t="s">
        <v>400</v>
      </c>
      <c r="B43" s="59" t="s">
        <v>401</v>
      </c>
      <c r="C43" s="58" t="s">
        <v>116</v>
      </c>
      <c r="D43" s="58"/>
      <c r="E43" s="59" t="s">
        <v>415</v>
      </c>
      <c r="F43" s="60">
        <v>2477.3065671501258</v>
      </c>
      <c r="G43" s="60">
        <v>2636.6878748700506</v>
      </c>
      <c r="H43" s="60">
        <v>2822.3899253062336</v>
      </c>
      <c r="I43" s="256" t="s">
        <v>116</v>
      </c>
    </row>
    <row r="44" spans="1:9" ht="15.75">
      <c r="A44" s="58" t="s">
        <v>402</v>
      </c>
      <c r="B44" s="59" t="s">
        <v>116</v>
      </c>
      <c r="C44" s="59" t="s">
        <v>116</v>
      </c>
      <c r="D44" s="59"/>
      <c r="E44" s="59" t="s">
        <v>415</v>
      </c>
      <c r="F44" s="79">
        <v>0</v>
      </c>
      <c r="G44" s="79">
        <v>6.2347897600287805E-2</v>
      </c>
      <c r="H44" s="79">
        <v>6.9249353835008298E-2</v>
      </c>
      <c r="I44" s="259" t="s">
        <v>116</v>
      </c>
    </row>
    <row r="45" spans="1:9" ht="15.75">
      <c r="A45" s="58" t="s">
        <v>403</v>
      </c>
      <c r="B45" s="59" t="s">
        <v>116</v>
      </c>
      <c r="C45" s="59" t="s">
        <v>116</v>
      </c>
      <c r="D45" s="59"/>
      <c r="E45" s="59" t="s">
        <v>415</v>
      </c>
      <c r="F45" s="79">
        <v>0</v>
      </c>
      <c r="G45" s="79">
        <v>6.4336529775269602E-2</v>
      </c>
      <c r="H45" s="79">
        <v>7.0430046804586421E-2</v>
      </c>
      <c r="I45" s="259" t="s">
        <v>116</v>
      </c>
    </row>
    <row r="46" spans="1:9">
      <c r="A46" s="32"/>
      <c r="B46" s="32"/>
      <c r="C46" s="32"/>
      <c r="D46" s="32"/>
      <c r="E46" s="32"/>
      <c r="F46" s="32"/>
      <c r="G46" s="32"/>
      <c r="H46" s="32"/>
    </row>
    <row r="47" spans="1:9">
      <c r="A47" s="1" t="s">
        <v>123</v>
      </c>
    </row>
    <row r="48" spans="1:9">
      <c r="A48" t="s">
        <v>124</v>
      </c>
    </row>
    <row r="49" spans="1:8">
      <c r="A49" t="s">
        <v>125</v>
      </c>
    </row>
    <row r="50" spans="1:8">
      <c r="A50" t="s">
        <v>126</v>
      </c>
      <c r="F50" s="3"/>
      <c r="G50" s="3"/>
      <c r="H50" s="3"/>
    </row>
    <row r="51" spans="1:8">
      <c r="A51" t="s">
        <v>127</v>
      </c>
    </row>
    <row r="52" spans="1:8">
      <c r="A52" t="s">
        <v>128</v>
      </c>
    </row>
  </sheetData>
  <mergeCells count="3">
    <mergeCell ref="A4:D4"/>
    <mergeCell ref="F4:H4"/>
    <mergeCell ref="I5:I6"/>
  </mergeCells>
  <conditionalFormatting sqref="F8:H8 A7:A16 C7:C16 G11:H11 F36:H41 F12:H33 I23:I25 F35:I35 F42:I45">
    <cfRule type="cellIs" dxfId="18" priority="4" operator="lessThan">
      <formula>0</formula>
    </cfRule>
  </conditionalFormatting>
  <conditionalFormatting sqref="F34:H34">
    <cfRule type="cellIs" dxfId="17" priority="3" operator="lessThan">
      <formula>0</formula>
    </cfRule>
  </conditionalFormatting>
  <conditionalFormatting sqref="I8 I36:I41 I11:I22 I26:I33">
    <cfRule type="cellIs" dxfId="16" priority="2" operator="lessThan">
      <formula>0</formula>
    </cfRule>
  </conditionalFormatting>
  <conditionalFormatting sqref="I34">
    <cfRule type="cellIs" dxfId="15" priority="1" operator="less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I56"/>
  <sheetViews>
    <sheetView zoomScale="75" zoomScaleNormal="75" workbookViewId="0">
      <pane ySplit="3" topLeftCell="A4" activePane="bottomLeft" state="frozen"/>
      <selection activeCell="A3" sqref="A3:L46"/>
      <selection pane="bottomLeft" activeCell="A2" sqref="A2"/>
    </sheetView>
  </sheetViews>
  <sheetFormatPr defaultRowHeight="15"/>
  <cols>
    <col min="1" max="1" width="68.28515625" bestFit="1" customWidth="1"/>
    <col min="2" max="2" width="4.28515625" bestFit="1" customWidth="1"/>
    <col min="3" max="3" width="12.28515625" bestFit="1" customWidth="1"/>
    <col min="4" max="4" width="10.5703125" bestFit="1" customWidth="1"/>
    <col min="5" max="5" width="11.28515625" bestFit="1" customWidth="1"/>
    <col min="6" max="8" width="12.7109375" bestFit="1" customWidth="1"/>
    <col min="9" max="9" width="51.42578125" style="248" bestFit="1" customWidth="1"/>
  </cols>
  <sheetData>
    <row r="2" spans="1:9">
      <c r="A2" s="197" t="s">
        <v>288</v>
      </c>
      <c r="B2" s="32"/>
      <c r="C2" s="32"/>
      <c r="D2" s="32"/>
      <c r="E2" s="32"/>
      <c r="F2" s="32"/>
      <c r="G2" s="32"/>
      <c r="H2" s="32"/>
    </row>
    <row r="3" spans="1:9">
      <c r="A3" s="32"/>
      <c r="B3" s="32"/>
      <c r="C3" s="32"/>
      <c r="D3" s="32"/>
      <c r="E3" s="32"/>
      <c r="F3" s="32"/>
      <c r="G3" s="32"/>
      <c r="H3" s="32"/>
    </row>
    <row r="4" spans="1:9" ht="26.25">
      <c r="A4" s="473" t="s">
        <v>425</v>
      </c>
      <c r="B4" s="473"/>
      <c r="C4" s="473"/>
      <c r="D4" s="473"/>
      <c r="E4" s="33" t="s">
        <v>404</v>
      </c>
      <c r="F4" s="474">
        <v>42101</v>
      </c>
      <c r="G4" s="475"/>
      <c r="H4" s="476"/>
      <c r="I4" s="249" t="s">
        <v>116</v>
      </c>
    </row>
    <row r="5" spans="1:9" ht="31.5">
      <c r="A5" s="35" t="s">
        <v>117</v>
      </c>
      <c r="B5" s="35" t="s">
        <v>116</v>
      </c>
      <c r="C5" s="36" t="s">
        <v>296</v>
      </c>
      <c r="D5" s="36" t="s">
        <v>297</v>
      </c>
      <c r="E5" s="35" t="s">
        <v>405</v>
      </c>
      <c r="F5" s="179" t="s">
        <v>118</v>
      </c>
      <c r="G5" s="179" t="s">
        <v>119</v>
      </c>
      <c r="H5" s="179" t="s">
        <v>120</v>
      </c>
      <c r="I5" s="477" t="s">
        <v>121</v>
      </c>
    </row>
    <row r="6" spans="1:9" ht="15.75">
      <c r="A6" s="35" t="s">
        <v>122</v>
      </c>
      <c r="B6" s="36" t="s">
        <v>116</v>
      </c>
      <c r="C6" s="36" t="s">
        <v>116</v>
      </c>
      <c r="D6" s="36" t="s">
        <v>116</v>
      </c>
      <c r="E6" s="36" t="s">
        <v>116</v>
      </c>
      <c r="F6" s="37" t="s">
        <v>42</v>
      </c>
      <c r="G6" s="38" t="s">
        <v>43</v>
      </c>
      <c r="H6" s="38" t="s">
        <v>115</v>
      </c>
      <c r="I6" s="478"/>
    </row>
    <row r="7" spans="1:9" ht="15.75">
      <c r="A7" s="80" t="s">
        <v>298</v>
      </c>
      <c r="B7" s="59" t="s">
        <v>116</v>
      </c>
      <c r="C7" s="81" t="s">
        <v>116</v>
      </c>
      <c r="D7" s="59" t="s">
        <v>116</v>
      </c>
      <c r="E7" s="59" t="s">
        <v>116</v>
      </c>
      <c r="F7" s="82" t="s">
        <v>116</v>
      </c>
      <c r="G7" s="82" t="s">
        <v>116</v>
      </c>
      <c r="H7" s="82">
        <v>0</v>
      </c>
      <c r="I7" s="260" t="s">
        <v>406</v>
      </c>
    </row>
    <row r="8" spans="1:9" ht="15.75">
      <c r="A8" s="83" t="s">
        <v>299</v>
      </c>
      <c r="B8" s="65" t="s">
        <v>116</v>
      </c>
      <c r="C8" s="84" t="s">
        <v>300</v>
      </c>
      <c r="D8" s="65" t="s">
        <v>116</v>
      </c>
      <c r="E8" s="65" t="s">
        <v>116</v>
      </c>
      <c r="F8" s="85" t="s">
        <v>116</v>
      </c>
      <c r="G8" s="85" t="s">
        <v>116</v>
      </c>
      <c r="H8" s="85">
        <v>0</v>
      </c>
      <c r="I8" s="261" t="s">
        <v>407</v>
      </c>
    </row>
    <row r="9" spans="1:9" ht="15.75">
      <c r="A9" s="80" t="s">
        <v>302</v>
      </c>
      <c r="B9" s="59" t="s">
        <v>116</v>
      </c>
      <c r="C9" s="86" t="s">
        <v>303</v>
      </c>
      <c r="D9" s="59" t="s">
        <v>116</v>
      </c>
      <c r="E9" s="59" t="s">
        <v>116</v>
      </c>
      <c r="F9" s="87">
        <v>5.0000000000000001E-3</v>
      </c>
      <c r="G9" s="87">
        <v>5.0000000000000001E-3</v>
      </c>
      <c r="H9" s="87">
        <v>5.0000000000000001E-3</v>
      </c>
      <c r="I9" s="262" t="s">
        <v>439</v>
      </c>
    </row>
    <row r="10" spans="1:9" ht="15.75">
      <c r="A10" s="46" t="s">
        <v>304</v>
      </c>
      <c r="B10" s="49" t="s">
        <v>305</v>
      </c>
      <c r="C10" s="48" t="s">
        <v>306</v>
      </c>
      <c r="D10" s="49" t="s">
        <v>301</v>
      </c>
      <c r="E10" s="49" t="s">
        <v>409</v>
      </c>
      <c r="F10" s="88">
        <v>236.95</v>
      </c>
      <c r="G10" s="88">
        <v>258.63299999999998</v>
      </c>
      <c r="H10" s="88">
        <v>244.7</v>
      </c>
      <c r="I10" s="253" t="s">
        <v>410</v>
      </c>
    </row>
    <row r="11" spans="1:9" ht="15.75">
      <c r="A11" s="46" t="s">
        <v>307</v>
      </c>
      <c r="B11" s="49" t="s">
        <v>308</v>
      </c>
      <c r="C11" s="48" t="s">
        <v>309</v>
      </c>
      <c r="D11" s="49" t="s">
        <v>301</v>
      </c>
      <c r="E11" s="49" t="s">
        <v>409</v>
      </c>
      <c r="F11" s="54">
        <v>6.2</v>
      </c>
      <c r="G11" s="55">
        <v>-20.3</v>
      </c>
      <c r="H11" s="55">
        <v>-20.2</v>
      </c>
      <c r="I11" s="254" t="s">
        <v>411</v>
      </c>
    </row>
    <row r="12" spans="1:9" ht="15.75">
      <c r="A12" s="46" t="s">
        <v>310</v>
      </c>
      <c r="B12" s="49" t="s">
        <v>311</v>
      </c>
      <c r="C12" s="48" t="s">
        <v>312</v>
      </c>
      <c r="D12" s="49" t="s">
        <v>301</v>
      </c>
      <c r="E12" s="49" t="s">
        <v>409</v>
      </c>
      <c r="F12" s="56">
        <v>-0.1</v>
      </c>
      <c r="G12" s="55">
        <v>0.9</v>
      </c>
      <c r="H12" s="55">
        <v>-3.7</v>
      </c>
      <c r="I12" s="254" t="s">
        <v>412</v>
      </c>
    </row>
    <row r="13" spans="1:9" ht="15.75">
      <c r="A13" s="83" t="s">
        <v>319</v>
      </c>
      <c r="B13" s="65" t="s">
        <v>320</v>
      </c>
      <c r="C13" s="84" t="s">
        <v>321</v>
      </c>
      <c r="D13" s="65" t="s">
        <v>301</v>
      </c>
      <c r="E13" s="65" t="s">
        <v>409</v>
      </c>
      <c r="F13" s="89">
        <v>1.2051000000000001</v>
      </c>
      <c r="G13" s="89">
        <v>1.2265999999999999</v>
      </c>
      <c r="H13" s="89">
        <v>1.2412118626222386</v>
      </c>
      <c r="I13" s="263" t="s">
        <v>440</v>
      </c>
    </row>
    <row r="14" spans="1:9" ht="15.75">
      <c r="A14" s="58" t="s">
        <v>322</v>
      </c>
      <c r="B14" s="59" t="s">
        <v>323</v>
      </c>
      <c r="C14" s="59" t="s">
        <v>324</v>
      </c>
      <c r="D14" s="59" t="s">
        <v>301</v>
      </c>
      <c r="E14" s="59" t="s">
        <v>409</v>
      </c>
      <c r="F14" s="60">
        <v>292.89955500000002</v>
      </c>
      <c r="G14" s="60">
        <v>293.44319779999995</v>
      </c>
      <c r="H14" s="60">
        <v>274.05957926699028</v>
      </c>
      <c r="I14" s="256" t="s">
        <v>116</v>
      </c>
    </row>
    <row r="15" spans="1:9" ht="15.75">
      <c r="A15" s="62" t="s">
        <v>325</v>
      </c>
      <c r="B15" s="47" t="s">
        <v>326</v>
      </c>
      <c r="C15" s="47" t="s">
        <v>327</v>
      </c>
      <c r="D15" s="47" t="s">
        <v>328</v>
      </c>
      <c r="E15" s="47" t="s">
        <v>409</v>
      </c>
      <c r="F15" s="56" t="s">
        <v>116</v>
      </c>
      <c r="G15" s="56">
        <v>-19.069408906882586</v>
      </c>
      <c r="H15" s="55">
        <v>-4.2790348629145578</v>
      </c>
      <c r="I15" s="254" t="s">
        <v>412</v>
      </c>
    </row>
    <row r="16" spans="1:9" ht="15.75">
      <c r="A16" s="62" t="s">
        <v>329</v>
      </c>
      <c r="B16" s="47" t="s">
        <v>330</v>
      </c>
      <c r="C16" s="47" t="s">
        <v>331</v>
      </c>
      <c r="D16" s="47" t="s">
        <v>328</v>
      </c>
      <c r="E16" s="47" t="s">
        <v>409</v>
      </c>
      <c r="F16" s="56">
        <v>0</v>
      </c>
      <c r="G16" s="55">
        <v>0</v>
      </c>
      <c r="H16" s="55">
        <v>0</v>
      </c>
      <c r="I16" s="254" t="s">
        <v>412</v>
      </c>
    </row>
    <row r="17" spans="1:9" ht="15.75">
      <c r="A17" s="67" t="s">
        <v>426</v>
      </c>
      <c r="B17" s="59" t="s">
        <v>354</v>
      </c>
      <c r="C17" s="59" t="s">
        <v>355</v>
      </c>
      <c r="D17" s="59" t="s">
        <v>328</v>
      </c>
      <c r="E17" s="59" t="s">
        <v>409</v>
      </c>
      <c r="F17" s="60">
        <v>0</v>
      </c>
      <c r="G17" s="60">
        <v>-19.069408906882586</v>
      </c>
      <c r="H17" s="60">
        <v>-4.2790348629145578</v>
      </c>
      <c r="I17" s="256" t="s">
        <v>116</v>
      </c>
    </row>
    <row r="18" spans="1:9" ht="15.75">
      <c r="A18" s="62" t="s">
        <v>356</v>
      </c>
      <c r="B18" s="47" t="s">
        <v>357</v>
      </c>
      <c r="C18" s="47" t="s">
        <v>358</v>
      </c>
      <c r="D18" s="47" t="s">
        <v>359</v>
      </c>
      <c r="E18" s="47" t="s">
        <v>409</v>
      </c>
      <c r="F18" s="55" t="s">
        <v>116</v>
      </c>
      <c r="G18" s="56">
        <v>2.5823157894736837</v>
      </c>
      <c r="H18" s="55">
        <v>1.1655483489683749</v>
      </c>
      <c r="I18" s="254" t="s">
        <v>420</v>
      </c>
    </row>
    <row r="19" spans="1:9" ht="15.75">
      <c r="A19" s="62" t="s">
        <v>360</v>
      </c>
      <c r="B19" s="47" t="s">
        <v>361</v>
      </c>
      <c r="C19" s="47" t="s">
        <v>362</v>
      </c>
      <c r="D19" s="47" t="s">
        <v>363</v>
      </c>
      <c r="E19" s="47" t="s">
        <v>409</v>
      </c>
      <c r="F19" s="56" t="s">
        <v>116</v>
      </c>
      <c r="G19" s="56">
        <v>1.8870769230769229</v>
      </c>
      <c r="H19" s="55">
        <v>0.58277417448418745</v>
      </c>
      <c r="I19" s="254" t="s">
        <v>420</v>
      </c>
    </row>
    <row r="20" spans="1:9" ht="15.75">
      <c r="A20" s="62" t="s">
        <v>364</v>
      </c>
      <c r="B20" s="47" t="s">
        <v>365</v>
      </c>
      <c r="C20" s="47" t="s">
        <v>366</v>
      </c>
      <c r="D20" s="47" t="s">
        <v>367</v>
      </c>
      <c r="E20" s="47" t="s">
        <v>409</v>
      </c>
      <c r="F20" s="56" t="s">
        <v>116</v>
      </c>
      <c r="G20" s="56">
        <v>-0.19863967611336031</v>
      </c>
      <c r="H20" s="55">
        <v>0</v>
      </c>
      <c r="I20" s="254" t="s">
        <v>420</v>
      </c>
    </row>
    <row r="21" spans="1:9" ht="15.75">
      <c r="A21" s="62" t="s">
        <v>368</v>
      </c>
      <c r="B21" s="47" t="s">
        <v>369</v>
      </c>
      <c r="C21" s="47" t="s">
        <v>370</v>
      </c>
      <c r="D21" s="47" t="s">
        <v>371</v>
      </c>
      <c r="E21" s="47" t="s">
        <v>409</v>
      </c>
      <c r="F21" s="56" t="s">
        <v>116</v>
      </c>
      <c r="G21" s="56">
        <v>0</v>
      </c>
      <c r="H21" s="55">
        <v>0</v>
      </c>
      <c r="I21" s="254" t="s">
        <v>421</v>
      </c>
    </row>
    <row r="22" spans="1:9" ht="15.75">
      <c r="A22" s="62" t="s">
        <v>427</v>
      </c>
      <c r="B22" s="47" t="s">
        <v>428</v>
      </c>
      <c r="C22" s="90" t="s">
        <v>429</v>
      </c>
      <c r="D22" s="47" t="s">
        <v>430</v>
      </c>
      <c r="E22" s="47" t="s">
        <v>441</v>
      </c>
      <c r="F22" s="56" t="s">
        <v>116</v>
      </c>
      <c r="G22" s="56">
        <v>0</v>
      </c>
      <c r="H22" s="55">
        <v>0</v>
      </c>
      <c r="I22" s="254" t="s">
        <v>420</v>
      </c>
    </row>
    <row r="23" spans="1:9" ht="15.75">
      <c r="A23" s="67" t="s">
        <v>431</v>
      </c>
      <c r="B23" s="59" t="s">
        <v>373</v>
      </c>
      <c r="C23" s="59" t="s">
        <v>374</v>
      </c>
      <c r="D23" s="59" t="s">
        <v>301</v>
      </c>
      <c r="E23" s="59" t="s">
        <v>409</v>
      </c>
      <c r="F23" s="60">
        <v>0</v>
      </c>
      <c r="G23" s="60">
        <v>4.2707530364372461</v>
      </c>
      <c r="H23" s="60">
        <v>1.7483225234525623</v>
      </c>
      <c r="I23" s="256" t="s">
        <v>116</v>
      </c>
    </row>
    <row r="24" spans="1:9" ht="15.75">
      <c r="A24" s="68" t="s">
        <v>375</v>
      </c>
      <c r="B24" s="49" t="s">
        <v>78</v>
      </c>
      <c r="C24" s="49" t="s">
        <v>376</v>
      </c>
      <c r="D24" s="49" t="s">
        <v>377</v>
      </c>
      <c r="E24" s="49" t="s">
        <v>409</v>
      </c>
      <c r="F24" s="66">
        <v>1</v>
      </c>
      <c r="G24" s="66">
        <v>1.1918380566801616</v>
      </c>
      <c r="H24" s="66">
        <v>0.7770322326455833</v>
      </c>
      <c r="I24" s="258" t="s">
        <v>420</v>
      </c>
    </row>
    <row r="25" spans="1:9" ht="15.75">
      <c r="A25" s="68" t="s">
        <v>382</v>
      </c>
      <c r="B25" s="49" t="s">
        <v>77</v>
      </c>
      <c r="C25" s="49" t="s">
        <v>383</v>
      </c>
      <c r="D25" s="49" t="s">
        <v>384</v>
      </c>
      <c r="E25" s="49" t="s">
        <v>409</v>
      </c>
      <c r="F25" s="66">
        <v>29.200000000000003</v>
      </c>
      <c r="G25" s="66">
        <v>18</v>
      </c>
      <c r="H25" s="66">
        <v>30.633999586774674</v>
      </c>
      <c r="I25" s="258" t="s">
        <v>412</v>
      </c>
    </row>
    <row r="26" spans="1:9" ht="15.75">
      <c r="A26" s="70" t="s">
        <v>391</v>
      </c>
      <c r="B26" s="49" t="s">
        <v>392</v>
      </c>
      <c r="C26" s="49" t="s">
        <v>393</v>
      </c>
      <c r="D26" s="49" t="s">
        <v>301</v>
      </c>
      <c r="E26" s="49" t="s">
        <v>409</v>
      </c>
      <c r="F26" s="66" t="s">
        <v>116</v>
      </c>
      <c r="G26" s="56">
        <v>8.6408259109311718</v>
      </c>
      <c r="H26" s="66">
        <v>0.19425805816139582</v>
      </c>
      <c r="I26" s="258" t="s">
        <v>424</v>
      </c>
    </row>
    <row r="27" spans="1:9" ht="15.75">
      <c r="A27" s="71" t="s">
        <v>432</v>
      </c>
      <c r="B27" s="59" t="s">
        <v>395</v>
      </c>
      <c r="C27" s="59" t="s">
        <v>396</v>
      </c>
      <c r="D27" s="73" t="s">
        <v>116</v>
      </c>
      <c r="E27" s="59" t="s">
        <v>409</v>
      </c>
      <c r="F27" s="60">
        <v>323.09955500000001</v>
      </c>
      <c r="G27" s="60">
        <v>306.47720589716602</v>
      </c>
      <c r="H27" s="60">
        <v>303.13415680510991</v>
      </c>
      <c r="I27" s="256" t="s">
        <v>116</v>
      </c>
    </row>
    <row r="28" spans="1:9" ht="15.75">
      <c r="A28" s="91" t="s">
        <v>433</v>
      </c>
      <c r="B28" s="49" t="s">
        <v>399</v>
      </c>
      <c r="C28" s="49" t="s">
        <v>434</v>
      </c>
      <c r="D28" s="69" t="s">
        <v>116</v>
      </c>
      <c r="E28" s="49" t="s">
        <v>441</v>
      </c>
      <c r="F28" s="66">
        <v>7.6999999999999993</v>
      </c>
      <c r="G28" s="66">
        <v>8</v>
      </c>
      <c r="H28" s="66">
        <v>9.7250792338967216</v>
      </c>
      <c r="I28" s="258" t="s">
        <v>442</v>
      </c>
    </row>
    <row r="29" spans="1:9" ht="15.75">
      <c r="A29" s="75" t="s">
        <v>435</v>
      </c>
      <c r="B29" s="76" t="s">
        <v>436</v>
      </c>
      <c r="C29" s="76" t="s">
        <v>437</v>
      </c>
      <c r="D29" s="76" t="s">
        <v>116</v>
      </c>
      <c r="E29" s="47" t="s">
        <v>441</v>
      </c>
      <c r="F29" s="55">
        <v>18.5</v>
      </c>
      <c r="G29" s="55">
        <v>18.8</v>
      </c>
      <c r="H29" s="55">
        <v>18.648773583493998</v>
      </c>
      <c r="I29" s="254" t="s">
        <v>443</v>
      </c>
    </row>
    <row r="30" spans="1:9" ht="15.75">
      <c r="A30" s="78" t="s">
        <v>438</v>
      </c>
      <c r="B30" s="59" t="s">
        <v>401</v>
      </c>
      <c r="C30" s="59" t="s">
        <v>343</v>
      </c>
      <c r="D30" s="58" t="s">
        <v>116</v>
      </c>
      <c r="E30" s="59" t="s">
        <v>415</v>
      </c>
      <c r="F30" s="60">
        <v>312.299555</v>
      </c>
      <c r="G30" s="60">
        <v>295.677205897166</v>
      </c>
      <c r="H30" s="60">
        <v>294.21046245551264</v>
      </c>
      <c r="I30" s="256" t="s">
        <v>444</v>
      </c>
    </row>
    <row r="31" spans="1:9" ht="15.75">
      <c r="A31" s="58" t="s">
        <v>403</v>
      </c>
      <c r="B31" s="59" t="s">
        <v>116</v>
      </c>
      <c r="C31" s="59" t="s">
        <v>116</v>
      </c>
      <c r="D31" s="59" t="s">
        <v>116</v>
      </c>
      <c r="E31" s="59" t="s">
        <v>409</v>
      </c>
      <c r="F31" s="79">
        <v>0</v>
      </c>
      <c r="G31" s="79">
        <v>-5.3225657343104471E-2</v>
      </c>
      <c r="H31" s="79">
        <v>-4.9606239926505147E-3</v>
      </c>
      <c r="I31" s="259" t="s">
        <v>116</v>
      </c>
    </row>
    <row r="32" spans="1:9">
      <c r="A32" s="32" t="s">
        <v>116</v>
      </c>
      <c r="B32" s="32"/>
      <c r="C32" s="32"/>
      <c r="D32" s="32"/>
      <c r="E32" s="32"/>
      <c r="F32" s="32"/>
      <c r="G32" s="32"/>
      <c r="H32" s="32"/>
    </row>
    <row r="33" spans="1:8">
      <c r="A33" s="1" t="s">
        <v>123</v>
      </c>
    </row>
    <row r="34" spans="1:8">
      <c r="A34" t="s">
        <v>124</v>
      </c>
    </row>
    <row r="35" spans="1:8">
      <c r="A35" t="s">
        <v>125</v>
      </c>
    </row>
    <row r="36" spans="1:8">
      <c r="A36" t="s">
        <v>126</v>
      </c>
      <c r="F36" s="3"/>
      <c r="G36" s="3"/>
      <c r="H36" s="3"/>
    </row>
    <row r="37" spans="1:8">
      <c r="A37" t="s">
        <v>129</v>
      </c>
    </row>
    <row r="39" spans="1:8">
      <c r="A39" s="4" t="s">
        <v>130</v>
      </c>
    </row>
    <row r="40" spans="1:8">
      <c r="A40" s="479" t="s">
        <v>131</v>
      </c>
      <c r="B40" s="479"/>
      <c r="C40" s="479"/>
      <c r="D40" s="479"/>
      <c r="E40" s="479"/>
      <c r="F40" s="479"/>
      <c r="G40" s="479"/>
      <c r="H40" s="479"/>
    </row>
    <row r="42" spans="1:8">
      <c r="A42" s="479" t="s">
        <v>132</v>
      </c>
      <c r="B42" s="480"/>
      <c r="C42" s="480"/>
      <c r="D42" s="480"/>
      <c r="E42" s="480"/>
      <c r="F42" s="480"/>
      <c r="G42" s="480"/>
      <c r="H42" s="480"/>
    </row>
    <row r="43" spans="1:8">
      <c r="A43" s="6" t="s">
        <v>133</v>
      </c>
      <c r="B43" s="180"/>
      <c r="C43" s="180"/>
      <c r="D43" s="180"/>
      <c r="E43" s="180"/>
      <c r="F43" s="180"/>
      <c r="G43" s="180"/>
      <c r="H43" s="180"/>
    </row>
    <row r="44" spans="1:8">
      <c r="A44" s="180"/>
      <c r="B44" s="180"/>
      <c r="C44" s="180"/>
      <c r="D44" s="180"/>
      <c r="E44" s="180"/>
      <c r="F44" s="180"/>
      <c r="G44" s="180"/>
      <c r="H44" s="180"/>
    </row>
    <row r="45" spans="1:8">
      <c r="A45" s="480" t="s">
        <v>134</v>
      </c>
      <c r="B45" s="480"/>
      <c r="C45" s="480"/>
      <c r="D45" s="480"/>
      <c r="E45" s="480"/>
      <c r="F45" s="480"/>
      <c r="G45" s="480"/>
      <c r="H45" s="480"/>
    </row>
    <row r="46" spans="1:8">
      <c r="A46" s="6" t="s">
        <v>135</v>
      </c>
      <c r="B46" s="180"/>
      <c r="C46" s="180"/>
      <c r="D46" s="180"/>
      <c r="E46" s="180"/>
      <c r="F46" s="180"/>
      <c r="G46" s="180"/>
      <c r="H46" s="180"/>
    </row>
    <row r="47" spans="1:8">
      <c r="A47" s="180"/>
      <c r="B47" s="180"/>
      <c r="C47" s="180"/>
      <c r="D47" s="180"/>
      <c r="E47" s="180"/>
      <c r="F47" s="180"/>
      <c r="G47" s="180"/>
      <c r="H47" s="180"/>
    </row>
    <row r="48" spans="1:8">
      <c r="A48" s="479" t="s">
        <v>136</v>
      </c>
      <c r="B48" s="480"/>
      <c r="C48" s="480"/>
      <c r="D48" s="480"/>
      <c r="E48" s="480"/>
      <c r="F48" s="480"/>
      <c r="G48" s="480"/>
      <c r="H48" s="480"/>
    </row>
    <row r="50" spans="1:8">
      <c r="A50" s="479" t="s">
        <v>137</v>
      </c>
      <c r="B50" s="479"/>
      <c r="C50" s="479"/>
      <c r="D50" s="479"/>
      <c r="E50" s="479"/>
      <c r="F50" s="479"/>
      <c r="G50" s="479"/>
      <c r="H50" s="479"/>
    </row>
    <row r="52" spans="1:8">
      <c r="A52" s="5" t="s">
        <v>138</v>
      </c>
    </row>
    <row r="54" spans="1:8">
      <c r="A54" s="4" t="s">
        <v>139</v>
      </c>
    </row>
    <row r="55" spans="1:8">
      <c r="A55" t="s">
        <v>140</v>
      </c>
    </row>
    <row r="56" spans="1:8">
      <c r="A56" t="s">
        <v>157</v>
      </c>
    </row>
  </sheetData>
  <mergeCells count="8">
    <mergeCell ref="I5:I6"/>
    <mergeCell ref="A4:D4"/>
    <mergeCell ref="A50:H50"/>
    <mergeCell ref="A40:H40"/>
    <mergeCell ref="A42:H42"/>
    <mergeCell ref="A45:H45"/>
    <mergeCell ref="A48:H48"/>
    <mergeCell ref="F4:H4"/>
  </mergeCells>
  <conditionalFormatting sqref="A10 H31:I31 F8:I8 F12:G31">
    <cfRule type="cellIs" dxfId="14" priority="4" operator="lessThan">
      <formula>0</formula>
    </cfRule>
  </conditionalFormatting>
  <conditionalFormatting sqref="H30">
    <cfRule type="cellIs" dxfId="13" priority="3" operator="lessThan">
      <formula>0</formula>
    </cfRule>
  </conditionalFormatting>
  <conditionalFormatting sqref="H11:H26">
    <cfRule type="cellIs" dxfId="12" priority="2" operator="lessThan">
      <formula>0</formula>
    </cfRule>
  </conditionalFormatting>
  <conditionalFormatting sqref="I11:I29">
    <cfRule type="cellIs" dxfId="11" priority="1" operator="lessThan">
      <formula>0</formula>
    </cfRule>
  </conditionalFormatting>
  <conditionalFormatting sqref="A9 C9:C13 A11:A13 G11 H27:H29 I30">
    <cfRule type="cellIs" dxfId="10" priority="6" operator="lessThan">
      <formula>0</formula>
    </cfRule>
  </conditionalFormatting>
  <conditionalFormatting sqref="A7:A8 C7:C8">
    <cfRule type="cellIs" dxfId="9" priority="5"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J57"/>
  <sheetViews>
    <sheetView zoomScale="75" zoomScaleNormal="75" workbookViewId="0">
      <pane ySplit="3" topLeftCell="A4" activePane="bottomLeft" state="frozen"/>
      <selection activeCell="A3" sqref="A3:L46"/>
      <selection pane="bottomLeft" activeCell="A2" sqref="A2"/>
    </sheetView>
  </sheetViews>
  <sheetFormatPr defaultRowHeight="15"/>
  <cols>
    <col min="1" max="1" width="68.28515625" bestFit="1" customWidth="1"/>
    <col min="2" max="2" width="3.7109375" bestFit="1" customWidth="1"/>
    <col min="3" max="4" width="10.5703125" bestFit="1" customWidth="1"/>
    <col min="5" max="5" width="11.28515625" bestFit="1" customWidth="1"/>
    <col min="6" max="8" width="12.7109375" customWidth="1"/>
    <col min="9" max="9" width="55.7109375" bestFit="1" customWidth="1"/>
  </cols>
  <sheetData>
    <row r="2" spans="1:9">
      <c r="A2" s="197" t="s">
        <v>289</v>
      </c>
      <c r="B2" s="32"/>
      <c r="C2" s="32"/>
      <c r="D2" s="32"/>
      <c r="E2" s="32"/>
      <c r="F2" s="32"/>
      <c r="G2" s="32"/>
      <c r="H2" s="32"/>
    </row>
    <row r="3" spans="1:9">
      <c r="A3" s="32"/>
      <c r="B3" s="32"/>
      <c r="C3" s="32"/>
      <c r="D3" s="32"/>
      <c r="E3" s="32"/>
      <c r="F3" s="32"/>
      <c r="G3" s="32"/>
      <c r="H3" s="32"/>
    </row>
    <row r="4" spans="1:9" ht="26.25">
      <c r="A4" s="481" t="s">
        <v>445</v>
      </c>
      <c r="B4" s="482"/>
      <c r="C4" s="482"/>
      <c r="D4" s="483"/>
      <c r="E4" s="33" t="s">
        <v>404</v>
      </c>
      <c r="F4" s="474">
        <v>41989</v>
      </c>
      <c r="G4" s="475"/>
      <c r="H4" s="476"/>
      <c r="I4" s="34" t="s">
        <v>116</v>
      </c>
    </row>
    <row r="5" spans="1:9" ht="31.5">
      <c r="A5" s="35" t="s">
        <v>117</v>
      </c>
      <c r="B5" s="35" t="s">
        <v>116</v>
      </c>
      <c r="C5" s="36" t="s">
        <v>296</v>
      </c>
      <c r="D5" s="36" t="s">
        <v>297</v>
      </c>
      <c r="E5" s="35" t="s">
        <v>405</v>
      </c>
      <c r="F5" s="246" t="s">
        <v>118</v>
      </c>
      <c r="G5" s="246" t="s">
        <v>119</v>
      </c>
      <c r="H5" s="246" t="s">
        <v>120</v>
      </c>
      <c r="I5" s="477" t="s">
        <v>121</v>
      </c>
    </row>
    <row r="6" spans="1:9" ht="15.75">
      <c r="A6" s="35" t="s">
        <v>122</v>
      </c>
      <c r="B6" s="36" t="s">
        <v>116</v>
      </c>
      <c r="C6" s="36" t="s">
        <v>116</v>
      </c>
      <c r="D6" s="36" t="s">
        <v>116</v>
      </c>
      <c r="E6" s="36" t="s">
        <v>116</v>
      </c>
      <c r="F6" s="37" t="s">
        <v>42</v>
      </c>
      <c r="G6" s="38" t="s">
        <v>43</v>
      </c>
      <c r="H6" s="38" t="s">
        <v>115</v>
      </c>
      <c r="I6" s="478">
        <v>0</v>
      </c>
    </row>
    <row r="7" spans="1:9" ht="15.75" customHeight="1">
      <c r="A7" s="80" t="s">
        <v>298</v>
      </c>
      <c r="B7" s="59" t="s">
        <v>116</v>
      </c>
      <c r="C7" s="81" t="s">
        <v>116</v>
      </c>
      <c r="D7" s="59" t="s">
        <v>116</v>
      </c>
      <c r="E7" s="59" t="s">
        <v>116</v>
      </c>
      <c r="F7" s="82" t="s">
        <v>116</v>
      </c>
      <c r="G7" s="82" t="s">
        <v>116</v>
      </c>
      <c r="H7" s="82">
        <v>0</v>
      </c>
      <c r="I7" s="61" t="s">
        <v>406</v>
      </c>
    </row>
    <row r="8" spans="1:9" ht="15.75" customHeight="1">
      <c r="A8" s="83" t="s">
        <v>299</v>
      </c>
      <c r="B8" s="65" t="s">
        <v>116</v>
      </c>
      <c r="C8" s="84" t="s">
        <v>300</v>
      </c>
      <c r="D8" s="65" t="s">
        <v>116</v>
      </c>
      <c r="E8" s="65" t="s">
        <v>116</v>
      </c>
      <c r="F8" s="85" t="s">
        <v>116</v>
      </c>
      <c r="G8" s="85" t="s">
        <v>116</v>
      </c>
      <c r="H8" s="85">
        <v>0</v>
      </c>
      <c r="I8" s="61" t="s">
        <v>407</v>
      </c>
    </row>
    <row r="9" spans="1:9" ht="15.75">
      <c r="A9" s="80" t="s">
        <v>302</v>
      </c>
      <c r="B9" s="59" t="s">
        <v>116</v>
      </c>
      <c r="C9" s="86" t="s">
        <v>303</v>
      </c>
      <c r="D9" s="59" t="s">
        <v>116</v>
      </c>
      <c r="E9" s="59" t="s">
        <v>116</v>
      </c>
      <c r="F9" s="87">
        <v>5.0000000000000001E-3</v>
      </c>
      <c r="G9" s="87">
        <v>5.0000000000000001E-3</v>
      </c>
      <c r="H9" s="87">
        <v>5.0000000000000001E-3</v>
      </c>
      <c r="I9" s="61" t="s">
        <v>439</v>
      </c>
    </row>
    <row r="10" spans="1:9" ht="15.75" customHeight="1">
      <c r="A10" s="46" t="s">
        <v>304</v>
      </c>
      <c r="B10" s="49" t="s">
        <v>305</v>
      </c>
      <c r="C10" s="48" t="s">
        <v>306</v>
      </c>
      <c r="D10" s="49" t="s">
        <v>301</v>
      </c>
      <c r="E10" s="49" t="s">
        <v>409</v>
      </c>
      <c r="F10" s="92">
        <v>111.51535378505646</v>
      </c>
      <c r="G10" s="92">
        <v>124.139</v>
      </c>
      <c r="H10" s="92">
        <v>123.63452692019858</v>
      </c>
      <c r="I10" s="45" t="s">
        <v>410</v>
      </c>
    </row>
    <row r="11" spans="1:9" ht="15.75">
      <c r="A11" s="46" t="s">
        <v>307</v>
      </c>
      <c r="B11" s="49" t="s">
        <v>308</v>
      </c>
      <c r="C11" s="48" t="s">
        <v>309</v>
      </c>
      <c r="D11" s="49" t="s">
        <v>301</v>
      </c>
      <c r="E11" s="49" t="s">
        <v>409</v>
      </c>
      <c r="F11" s="93">
        <v>8.6999999999999993</v>
      </c>
      <c r="G11" s="92">
        <v>88.89</v>
      </c>
      <c r="H11" s="92">
        <v>88.96</v>
      </c>
      <c r="I11" s="45" t="s">
        <v>449</v>
      </c>
    </row>
    <row r="12" spans="1:9" ht="15.75">
      <c r="A12" s="46" t="s">
        <v>310</v>
      </c>
      <c r="B12" s="49" t="s">
        <v>311</v>
      </c>
      <c r="C12" s="48" t="s">
        <v>312</v>
      </c>
      <c r="D12" s="49" t="s">
        <v>301</v>
      </c>
      <c r="E12" s="49" t="s">
        <v>409</v>
      </c>
      <c r="F12" s="94">
        <v>0</v>
      </c>
      <c r="G12" s="92">
        <v>0.52200000000000002</v>
      </c>
      <c r="H12" s="92">
        <v>-0.3</v>
      </c>
      <c r="I12" s="45" t="s">
        <v>412</v>
      </c>
    </row>
    <row r="13" spans="1:9" ht="15.75">
      <c r="A13" s="83" t="s">
        <v>319</v>
      </c>
      <c r="B13" s="65" t="s">
        <v>320</v>
      </c>
      <c r="C13" s="84" t="s">
        <v>321</v>
      </c>
      <c r="D13" s="65" t="s">
        <v>301</v>
      </c>
      <c r="E13" s="65" t="s">
        <v>409</v>
      </c>
      <c r="F13" s="95">
        <v>1.2051000000000001</v>
      </c>
      <c r="G13" s="95">
        <v>1.2266493000000001</v>
      </c>
      <c r="H13" s="95">
        <v>1.2412118626222386</v>
      </c>
      <c r="I13" s="61" t="s">
        <v>450</v>
      </c>
    </row>
    <row r="14" spans="1:9" ht="15.75">
      <c r="A14" s="96" t="s">
        <v>322</v>
      </c>
      <c r="B14" s="97" t="s">
        <v>323</v>
      </c>
      <c r="C14" s="97" t="s">
        <v>324</v>
      </c>
      <c r="D14" s="97" t="s">
        <v>301</v>
      </c>
      <c r="E14" s="97" t="s">
        <v>409</v>
      </c>
      <c r="F14" s="98">
        <v>144.87152284637156</v>
      </c>
      <c r="G14" s="98">
        <v>261.95218466429998</v>
      </c>
      <c r="H14" s="98">
        <v>263.50248518312662</v>
      </c>
      <c r="I14" s="99" t="s">
        <v>116</v>
      </c>
    </row>
    <row r="15" spans="1:9" ht="15.75">
      <c r="A15" s="62" t="s">
        <v>325</v>
      </c>
      <c r="B15" s="47" t="s">
        <v>326</v>
      </c>
      <c r="C15" s="47" t="s">
        <v>327</v>
      </c>
      <c r="D15" s="47" t="s">
        <v>328</v>
      </c>
      <c r="E15" s="47" t="s">
        <v>409</v>
      </c>
      <c r="F15" s="94">
        <v>0</v>
      </c>
      <c r="G15" s="100">
        <v>-0.7</v>
      </c>
      <c r="H15" s="100">
        <v>-15.705406681621701</v>
      </c>
      <c r="I15" s="45" t="s">
        <v>451</v>
      </c>
    </row>
    <row r="16" spans="1:9" ht="15.75">
      <c r="A16" s="62" t="s">
        <v>329</v>
      </c>
      <c r="B16" s="47" t="s">
        <v>330</v>
      </c>
      <c r="C16" s="47" t="s">
        <v>331</v>
      </c>
      <c r="D16" s="47" t="s">
        <v>328</v>
      </c>
      <c r="E16" s="47" t="s">
        <v>409</v>
      </c>
      <c r="F16" s="94">
        <v>0</v>
      </c>
      <c r="G16" s="100">
        <v>0.6</v>
      </c>
      <c r="H16" s="100">
        <v>0</v>
      </c>
      <c r="I16" s="45" t="s">
        <v>412</v>
      </c>
    </row>
    <row r="17" spans="1:9" ht="15.75">
      <c r="A17" s="101" t="s">
        <v>426</v>
      </c>
      <c r="B17" s="97" t="s">
        <v>354</v>
      </c>
      <c r="C17" s="97" t="s">
        <v>355</v>
      </c>
      <c r="D17" s="97" t="s">
        <v>328</v>
      </c>
      <c r="E17" s="97" t="s">
        <v>409</v>
      </c>
      <c r="F17" s="98">
        <v>0</v>
      </c>
      <c r="G17" s="98">
        <v>-9.9999999999999978E-2</v>
      </c>
      <c r="H17" s="98">
        <v>-15.705406681621701</v>
      </c>
      <c r="I17" s="99" t="s">
        <v>116</v>
      </c>
    </row>
    <row r="18" spans="1:9" ht="15.75">
      <c r="A18" s="62" t="s">
        <v>356</v>
      </c>
      <c r="B18" s="47" t="s">
        <v>357</v>
      </c>
      <c r="C18" s="47" t="s">
        <v>358</v>
      </c>
      <c r="D18" s="47" t="s">
        <v>359</v>
      </c>
      <c r="E18" s="47" t="s">
        <v>409</v>
      </c>
      <c r="F18" s="100" t="s">
        <v>116</v>
      </c>
      <c r="G18" s="94">
        <v>1.18</v>
      </c>
      <c r="H18" s="100">
        <v>0</v>
      </c>
      <c r="I18" s="45" t="s">
        <v>420</v>
      </c>
    </row>
    <row r="19" spans="1:9" ht="15.75">
      <c r="A19" s="62" t="s">
        <v>360</v>
      </c>
      <c r="B19" s="47" t="s">
        <v>361</v>
      </c>
      <c r="C19" s="47" t="s">
        <v>362</v>
      </c>
      <c r="D19" s="47" t="s">
        <v>363</v>
      </c>
      <c r="E19" s="47" t="s">
        <v>409</v>
      </c>
      <c r="F19" s="94" t="s">
        <v>116</v>
      </c>
      <c r="G19" s="94">
        <v>1.6</v>
      </c>
      <c r="H19" s="100">
        <v>0</v>
      </c>
      <c r="I19" s="45" t="s">
        <v>420</v>
      </c>
    </row>
    <row r="20" spans="1:9" ht="15.75">
      <c r="A20" s="62" t="s">
        <v>364</v>
      </c>
      <c r="B20" s="47" t="s">
        <v>365</v>
      </c>
      <c r="C20" s="47" t="s">
        <v>366</v>
      </c>
      <c r="D20" s="47" t="s">
        <v>367</v>
      </c>
      <c r="E20" s="47" t="s">
        <v>409</v>
      </c>
      <c r="F20" s="94" t="s">
        <v>116</v>
      </c>
      <c r="G20" s="94">
        <v>-0.1</v>
      </c>
      <c r="H20" s="100">
        <v>0</v>
      </c>
      <c r="I20" s="45" t="s">
        <v>420</v>
      </c>
    </row>
    <row r="21" spans="1:9" ht="15.75">
      <c r="A21" s="62" t="s">
        <v>368</v>
      </c>
      <c r="B21" s="47" t="s">
        <v>369</v>
      </c>
      <c r="C21" s="47" t="s">
        <v>370</v>
      </c>
      <c r="D21" s="47" t="s">
        <v>371</v>
      </c>
      <c r="E21" s="47" t="s">
        <v>409</v>
      </c>
      <c r="F21" s="94" t="s">
        <v>116</v>
      </c>
      <c r="G21" s="94">
        <v>0</v>
      </c>
      <c r="H21" s="100">
        <v>0</v>
      </c>
      <c r="I21" s="45" t="s">
        <v>421</v>
      </c>
    </row>
    <row r="22" spans="1:9" ht="15.75">
      <c r="A22" s="62" t="s">
        <v>427</v>
      </c>
      <c r="B22" s="47" t="s">
        <v>428</v>
      </c>
      <c r="C22" s="90" t="s">
        <v>429</v>
      </c>
      <c r="D22" s="47" t="s">
        <v>430</v>
      </c>
      <c r="E22" s="47" t="s">
        <v>441</v>
      </c>
      <c r="F22" s="94" t="s">
        <v>116</v>
      </c>
      <c r="G22" s="94">
        <v>0</v>
      </c>
      <c r="H22" s="100">
        <v>0</v>
      </c>
      <c r="I22" s="45" t="s">
        <v>420</v>
      </c>
    </row>
    <row r="23" spans="1:9" ht="15.75">
      <c r="A23" s="101" t="s">
        <v>431</v>
      </c>
      <c r="B23" s="97" t="s">
        <v>373</v>
      </c>
      <c r="C23" s="97" t="s">
        <v>374</v>
      </c>
      <c r="D23" s="97" t="s">
        <v>301</v>
      </c>
      <c r="E23" s="97" t="s">
        <v>409</v>
      </c>
      <c r="F23" s="98">
        <v>0</v>
      </c>
      <c r="G23" s="98">
        <v>2.68</v>
      </c>
      <c r="H23" s="98">
        <v>0</v>
      </c>
      <c r="I23" s="99" t="s">
        <v>116</v>
      </c>
    </row>
    <row r="24" spans="1:9" ht="15.75">
      <c r="A24" s="68" t="s">
        <v>375</v>
      </c>
      <c r="B24" s="49" t="s">
        <v>78</v>
      </c>
      <c r="C24" s="49" t="s">
        <v>376</v>
      </c>
      <c r="D24" s="49" t="s">
        <v>377</v>
      </c>
      <c r="E24" s="49" t="s">
        <v>409</v>
      </c>
      <c r="F24" s="100">
        <v>1.83</v>
      </c>
      <c r="G24" s="100">
        <v>1.823</v>
      </c>
      <c r="H24" s="100">
        <v>1.7741292732943035</v>
      </c>
      <c r="I24" s="45" t="s">
        <v>412</v>
      </c>
    </row>
    <row r="25" spans="1:9" ht="15.75">
      <c r="A25" s="68" t="s">
        <v>382</v>
      </c>
      <c r="B25" s="49" t="s">
        <v>77</v>
      </c>
      <c r="C25" s="49" t="s">
        <v>383</v>
      </c>
      <c r="D25" s="49" t="s">
        <v>384</v>
      </c>
      <c r="E25" s="49" t="s">
        <v>409</v>
      </c>
      <c r="F25" s="100">
        <v>72.159000000000006</v>
      </c>
      <c r="G25" s="100">
        <v>81.265516125000005</v>
      </c>
      <c r="H25" s="100">
        <v>82.615061576136199</v>
      </c>
      <c r="I25" s="45" t="s">
        <v>452</v>
      </c>
    </row>
    <row r="26" spans="1:9" ht="15.75">
      <c r="A26" s="68" t="s">
        <v>446</v>
      </c>
      <c r="B26" s="49" t="s">
        <v>447</v>
      </c>
      <c r="C26" s="49" t="s">
        <v>448</v>
      </c>
      <c r="D26" s="49" t="s">
        <v>359</v>
      </c>
      <c r="E26" s="49" t="s">
        <v>453</v>
      </c>
      <c r="F26" s="100">
        <v>0</v>
      </c>
      <c r="G26" s="100">
        <v>0.39900000000000002</v>
      </c>
      <c r="H26" s="100">
        <v>0</v>
      </c>
      <c r="I26" s="45" t="s">
        <v>420</v>
      </c>
    </row>
    <row r="27" spans="1:9" ht="15.75">
      <c r="A27" s="70" t="s">
        <v>391</v>
      </c>
      <c r="B27" s="49" t="s">
        <v>392</v>
      </c>
      <c r="C27" s="49" t="s">
        <v>393</v>
      </c>
      <c r="D27" s="49" t="s">
        <v>301</v>
      </c>
      <c r="E27" s="49" t="s">
        <v>409</v>
      </c>
      <c r="F27" s="100" t="s">
        <v>116</v>
      </c>
      <c r="G27" s="94">
        <v>-1.5145929631483286</v>
      </c>
      <c r="H27" s="100">
        <v>1.4266272470747119</v>
      </c>
      <c r="I27" s="45" t="s">
        <v>454</v>
      </c>
    </row>
    <row r="28" spans="1:9" ht="15.75">
      <c r="A28" s="71" t="s">
        <v>432</v>
      </c>
      <c r="B28" s="72" t="s">
        <v>395</v>
      </c>
      <c r="C28" s="59" t="s">
        <v>396</v>
      </c>
      <c r="D28" s="73" t="s">
        <v>116</v>
      </c>
      <c r="E28" s="59" t="s">
        <v>409</v>
      </c>
      <c r="F28" s="102">
        <v>218.86052284637157</v>
      </c>
      <c r="G28" s="102">
        <v>346.50510782615157</v>
      </c>
      <c r="H28" s="102">
        <v>333.61289659801014</v>
      </c>
      <c r="I28" s="61" t="s">
        <v>116</v>
      </c>
    </row>
    <row r="29" spans="1:9" ht="15.75">
      <c r="A29" s="91" t="s">
        <v>433</v>
      </c>
      <c r="B29" s="49" t="s">
        <v>399</v>
      </c>
      <c r="C29" s="49" t="s">
        <v>434</v>
      </c>
      <c r="D29" s="69" t="s">
        <v>116</v>
      </c>
      <c r="E29" s="49" t="s">
        <v>441</v>
      </c>
      <c r="F29" s="100">
        <v>0</v>
      </c>
      <c r="G29" s="100">
        <v>0</v>
      </c>
      <c r="H29" s="100">
        <v>0</v>
      </c>
      <c r="I29" s="45" t="s">
        <v>442</v>
      </c>
    </row>
    <row r="30" spans="1:9" ht="15.75">
      <c r="A30" s="75" t="s">
        <v>435</v>
      </c>
      <c r="B30" s="76" t="s">
        <v>436</v>
      </c>
      <c r="C30" s="76" t="s">
        <v>437</v>
      </c>
      <c r="D30" s="76" t="s">
        <v>116</v>
      </c>
      <c r="E30" s="47" t="s">
        <v>441</v>
      </c>
      <c r="F30" s="100">
        <v>3.4649999999999999</v>
      </c>
      <c r="G30" s="100">
        <v>3.472</v>
      </c>
      <c r="H30" s="100">
        <v>3.5132189673319116</v>
      </c>
      <c r="I30" s="45" t="s">
        <v>455</v>
      </c>
    </row>
    <row r="31" spans="1:9" ht="15.75">
      <c r="A31" s="78" t="s">
        <v>438</v>
      </c>
      <c r="B31" s="59" t="s">
        <v>401</v>
      </c>
      <c r="C31" s="59" t="s">
        <v>346</v>
      </c>
      <c r="D31" s="58" t="s">
        <v>116</v>
      </c>
      <c r="E31" s="59" t="s">
        <v>415</v>
      </c>
      <c r="F31" s="102">
        <v>215.39552284637156</v>
      </c>
      <c r="G31" s="102">
        <v>343.03310782615159</v>
      </c>
      <c r="H31" s="102">
        <v>330.09967763067823</v>
      </c>
      <c r="I31" s="61" t="s">
        <v>444</v>
      </c>
    </row>
    <row r="32" spans="1:9" ht="15.75">
      <c r="A32" s="58" t="s">
        <v>403</v>
      </c>
      <c r="B32" s="59" t="s">
        <v>116</v>
      </c>
      <c r="C32" s="59" t="s">
        <v>116</v>
      </c>
      <c r="D32" s="59" t="s">
        <v>116</v>
      </c>
      <c r="E32" s="59" t="s">
        <v>409</v>
      </c>
      <c r="F32" s="79">
        <v>0</v>
      </c>
      <c r="G32" s="79">
        <v>0.59257306416167288</v>
      </c>
      <c r="H32" s="79">
        <v>-3.7703154303193376E-2</v>
      </c>
      <c r="I32" s="61" t="s">
        <v>116</v>
      </c>
    </row>
    <row r="34" spans="1:10">
      <c r="A34" s="1" t="s">
        <v>123</v>
      </c>
      <c r="F34" s="198"/>
    </row>
    <row r="35" spans="1:10">
      <c r="A35" t="s">
        <v>124</v>
      </c>
      <c r="F35" s="9"/>
      <c r="G35" s="8"/>
      <c r="H35" s="8"/>
      <c r="I35" s="8"/>
      <c r="J35" s="8"/>
    </row>
    <row r="36" spans="1:10">
      <c r="A36" t="s">
        <v>125</v>
      </c>
      <c r="G36" s="7"/>
      <c r="H36" s="7"/>
      <c r="I36" s="7"/>
      <c r="J36" s="7"/>
    </row>
    <row r="37" spans="1:10">
      <c r="A37" t="s">
        <v>126</v>
      </c>
      <c r="F37" s="3"/>
      <c r="G37" s="3"/>
    </row>
    <row r="38" spans="1:10">
      <c r="A38" t="s">
        <v>141</v>
      </c>
    </row>
    <row r="40" spans="1:10">
      <c r="A40" s="4" t="s">
        <v>130</v>
      </c>
    </row>
    <row r="41" spans="1:10" ht="45.75" customHeight="1">
      <c r="A41" s="479" t="s">
        <v>142</v>
      </c>
      <c r="B41" s="479"/>
      <c r="C41" s="479"/>
      <c r="D41" s="479"/>
      <c r="E41" s="479"/>
      <c r="F41" s="479"/>
      <c r="G41" s="479"/>
      <c r="H41" s="479"/>
      <c r="I41" s="479"/>
    </row>
    <row r="43" spans="1:10" ht="15" customHeight="1">
      <c r="A43" s="479" t="s">
        <v>132</v>
      </c>
      <c r="B43" s="480"/>
      <c r="C43" s="480"/>
      <c r="D43" s="480"/>
      <c r="E43" s="480"/>
      <c r="F43" s="480"/>
      <c r="G43" s="480"/>
      <c r="H43" s="480"/>
      <c r="I43" s="480"/>
    </row>
    <row r="44" spans="1:10">
      <c r="A44" s="6" t="s">
        <v>133</v>
      </c>
      <c r="B44" s="247"/>
      <c r="C44" s="247"/>
      <c r="D44" s="247"/>
      <c r="E44" s="247"/>
      <c r="F44" s="247"/>
      <c r="G44" s="247"/>
      <c r="H44" s="247"/>
      <c r="I44" s="247"/>
    </row>
    <row r="45" spans="1:10">
      <c r="A45" s="247"/>
      <c r="B45" s="247"/>
      <c r="C45" s="247"/>
      <c r="D45" s="247"/>
      <c r="E45" s="247"/>
      <c r="F45" s="247"/>
      <c r="G45" s="247"/>
      <c r="H45" s="247"/>
      <c r="I45" s="247"/>
    </row>
    <row r="46" spans="1:10" ht="15" customHeight="1">
      <c r="A46" s="480" t="s">
        <v>143</v>
      </c>
      <c r="B46" s="480"/>
      <c r="C46" s="480"/>
      <c r="D46" s="480"/>
      <c r="E46" s="480"/>
      <c r="F46" s="480"/>
      <c r="G46" s="480"/>
      <c r="H46" s="480"/>
      <c r="I46" s="480"/>
      <c r="J46" s="480"/>
    </row>
    <row r="47" spans="1:10">
      <c r="A47" s="6" t="s">
        <v>135</v>
      </c>
      <c r="B47" s="247"/>
      <c r="C47" s="247"/>
      <c r="D47" s="247"/>
      <c r="E47" s="247"/>
      <c r="F47" s="247"/>
      <c r="G47" s="247"/>
      <c r="H47" s="247"/>
      <c r="I47" s="247"/>
    </row>
    <row r="48" spans="1:10">
      <c r="A48" s="247"/>
      <c r="B48" s="247"/>
      <c r="C48" s="247"/>
      <c r="D48" s="247"/>
      <c r="E48" s="247"/>
      <c r="F48" s="247"/>
      <c r="G48" s="247"/>
      <c r="H48" s="247"/>
      <c r="I48" s="247"/>
    </row>
    <row r="49" spans="1:9">
      <c r="A49" s="479" t="s">
        <v>136</v>
      </c>
      <c r="B49" s="480"/>
      <c r="C49" s="480"/>
      <c r="D49" s="480"/>
      <c r="E49" s="480"/>
      <c r="F49" s="480"/>
      <c r="G49" s="480"/>
      <c r="H49" s="480"/>
      <c r="I49" s="480"/>
    </row>
    <row r="51" spans="1:9">
      <c r="A51" s="479" t="s">
        <v>137</v>
      </c>
      <c r="B51" s="479"/>
      <c r="C51" s="479"/>
      <c r="D51" s="479"/>
      <c r="E51" s="479"/>
      <c r="F51" s="479"/>
      <c r="G51" s="479"/>
      <c r="H51" s="479"/>
      <c r="I51" s="479"/>
    </row>
    <row r="53" spans="1:9">
      <c r="A53" s="5" t="s">
        <v>138</v>
      </c>
    </row>
    <row r="55" spans="1:9">
      <c r="A55" s="4" t="s">
        <v>139</v>
      </c>
    </row>
    <row r="56" spans="1:9">
      <c r="A56" t="s">
        <v>140</v>
      </c>
    </row>
    <row r="57" spans="1:9">
      <c r="A57" t="s">
        <v>158</v>
      </c>
    </row>
  </sheetData>
  <mergeCells count="8">
    <mergeCell ref="A51:I51"/>
    <mergeCell ref="A4:D4"/>
    <mergeCell ref="I5:I6"/>
    <mergeCell ref="F4:H4"/>
    <mergeCell ref="A41:I41"/>
    <mergeCell ref="A43:I43"/>
    <mergeCell ref="A46:J46"/>
    <mergeCell ref="A49:I49"/>
  </mergeCells>
  <conditionalFormatting sqref="H13:H27">
    <cfRule type="cellIs" dxfId="8" priority="1" operator="lessThan">
      <formula>0</formula>
    </cfRule>
  </conditionalFormatting>
  <conditionalFormatting sqref="A9 C9:C13 A11:A13 F12 F13:G27">
    <cfRule type="cellIs" dxfId="7" priority="12" operator="lessThan">
      <formula>0</formula>
    </cfRule>
  </conditionalFormatting>
  <conditionalFormatting sqref="A7:A8 C7:C8">
    <cfRule type="cellIs" dxfId="6" priority="11" operator="lessThan">
      <formula>0</formula>
    </cfRule>
  </conditionalFormatting>
  <conditionalFormatting sqref="F32 F31:H31 F28:H29">
    <cfRule type="cellIs" dxfId="5" priority="10" operator="lessThan">
      <formula>0</formula>
    </cfRule>
  </conditionalFormatting>
  <conditionalFormatting sqref="A10">
    <cfRule type="cellIs" dxfId="4" priority="9" operator="lessThan">
      <formula>0</formula>
    </cfRule>
  </conditionalFormatting>
  <conditionalFormatting sqref="F30:H30">
    <cfRule type="cellIs" dxfId="3" priority="8" operator="lessThan">
      <formula>0</formula>
    </cfRule>
  </conditionalFormatting>
  <conditionalFormatting sqref="F8:H8">
    <cfRule type="cellIs" dxfId="2" priority="5" operator="lessThan">
      <formula>0</formula>
    </cfRule>
  </conditionalFormatting>
  <conditionalFormatting sqref="G32:H32">
    <cfRule type="cellIs" dxfId="1" priority="2" operator="lessThan">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B79796030E0745AF0C5DD8AB7C9DB4" ma:contentTypeVersion="3" ma:contentTypeDescription="Create a new document." ma:contentTypeScope="" ma:versionID="9a3e1d7f288bcbf2a5030b15acffb71e">
  <xsd:schema xmlns:xsd="http://www.w3.org/2001/XMLSchema" xmlns:xs="http://www.w3.org/2001/XMLSchema" xmlns:p="http://schemas.microsoft.com/office/2006/metadata/properties" xmlns:ns2="faac5d55-1921-421f-aaab-07690666a227" targetNamespace="http://schemas.microsoft.com/office/2006/metadata/properties" ma:root="true" ma:fieldsID="1fc64e5b8d4eab27e6bd455c55b46aa4" ns2:_="">
    <xsd:import namespace="faac5d55-1921-421f-aaab-07690666a227"/>
    <xsd:element name="properties">
      <xsd:complexType>
        <xsd:sequence>
          <xsd:element name="documentManagement">
            <xsd:complexType>
              <xsd:all>
                <xsd:element ref="ns2:Original_x0020_Upload_x0020_Date" minOccurs="0"/>
                <xsd:element ref="ns2:Document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ac5d55-1921-421f-aaab-07690666a227" elementFormDefault="qualified">
    <xsd:import namespace="http://schemas.microsoft.com/office/2006/documentManagement/types"/>
    <xsd:import namespace="http://schemas.microsoft.com/office/infopath/2007/PartnerControls"/>
    <xsd:element name="Original_x0020_Upload_x0020_Date" ma:index="8" nillable="true" ma:displayName="Original Upload Date" ma:format="DateOnly" ma:internalName="Original_x0020_Upload_x0020_Date">
      <xsd:simpleType>
        <xsd:restriction base="dms:DateTime"/>
      </xsd:simpleType>
    </xsd:element>
    <xsd:element name="Document_x0020_Owner" ma:index="9" nillable="true" ma:displayName="Document Owner" ma:list="UserInfo" ma:SharePointGroup="0" ma:internalName="Docum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Owner xmlns="faac5d55-1921-421f-aaab-07690666a227">
      <UserInfo>
        <DisplayName>UK\stuart.boyle</DisplayName>
        <AccountId>253</AccountId>
        <AccountType/>
      </UserInfo>
    </Document_x0020_Owner>
    <Original_x0020_Upload_x0020_Date xmlns="faac5d55-1921-421f-aaab-07690666a227">2015-05-12T23:00:00+00:00</Original_x0020_Upload_x0020_Date>
  </documentManagement>
</p:properties>
</file>

<file path=customXml/itemProps1.xml><?xml version="1.0" encoding="utf-8"?>
<ds:datastoreItem xmlns:ds="http://schemas.openxmlformats.org/officeDocument/2006/customXml" ds:itemID="{7B7C2636-F57C-407B-8229-535DE4241789}"/>
</file>

<file path=customXml/itemProps2.xml><?xml version="1.0" encoding="utf-8"?>
<ds:datastoreItem xmlns:ds="http://schemas.openxmlformats.org/officeDocument/2006/customXml" ds:itemID="{E9439C29-C2D0-4930-80EA-80FC7F918141}"/>
</file>

<file path=customXml/itemProps3.xml><?xml version="1.0" encoding="utf-8"?>
<ds:datastoreItem xmlns:ds="http://schemas.openxmlformats.org/officeDocument/2006/customXml" ds:itemID="{DD91D382-50D5-47B6-A85F-D246C4E322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Residual</vt:lpstr>
      <vt:lpstr>Tables 1 - 5</vt:lpstr>
      <vt:lpstr>Tables 6 - 11</vt:lpstr>
      <vt:lpstr>Tables 12 - 14</vt:lpstr>
      <vt:lpstr>Tables 15 - 18</vt:lpstr>
      <vt:lpstr>App B NG</vt:lpstr>
      <vt:lpstr> App B SPT</vt:lpstr>
      <vt:lpstr> App B SHETL</vt:lpstr>
      <vt:lpstr>App B OFTO</vt:lpstr>
      <vt:lpstr>Table 23 - 24 </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Update 2016-17 May 2015 V1.1 - Tables</dc:title>
  <dc:creator>Damian.Clough</dc:creator>
  <cp:lastModifiedBy>Stuart Boyle</cp:lastModifiedBy>
  <cp:lastPrinted>2015-05-11T07:55:28Z</cp:lastPrinted>
  <dcterms:created xsi:type="dcterms:W3CDTF">2014-06-30T09:21:39Z</dcterms:created>
  <dcterms:modified xsi:type="dcterms:W3CDTF">2015-05-13T14:51:27Z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0x0101000FB79796030E0745AF0C5DD8AB7C9DB4</vt:lpwstr>
  </property>
</Properties>
</file>