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codeName="{F2B83AC3-3A92-4FF1-8D57-CA5CB3A19BB1}"/>
  <fileSharing readOnlyRecommended="1"/>
  <workbookPr codeName="ThisWorkbook" defaultThemeVersion="124226"/>
  <mc:AlternateContent xmlns:mc="http://schemas.openxmlformats.org/markup-compatibility/2006">
    <mc:Choice Requires="x15">
      <x15ac:absPath xmlns:x15ac="http://schemas.microsoft.com/office/spreadsheetml/2010/11/ac" url="S:\Charging Model and FY Tariffs\FY_2020_21\C5\9 Reports Tables Presentations\Published\Published 01082019\"/>
    </mc:Choice>
  </mc:AlternateContent>
  <bookViews>
    <workbookView xWindow="10185" yWindow="585" windowWidth="4935" windowHeight="4215" tabRatio="805"/>
  </bookViews>
  <sheets>
    <sheet name="Index" sheetId="22" r:id="rId1"/>
    <sheet name="TA" sheetId="146" r:id="rId2"/>
    <sheet name="TB" sheetId="81" r:id="rId3"/>
    <sheet name="TC FD" sheetId="2" r:id="rId4"/>
    <sheet name="TE FF" sheetId="80" r:id="rId5"/>
    <sheet name="TG FH" sheetId="36" r:id="rId6"/>
    <sheet name="TI" sheetId="57" r:id="rId7"/>
    <sheet name="TJ" sheetId="139" r:id="rId8"/>
    <sheet name="TK" sheetId="58" r:id="rId9"/>
    <sheet name="TL" sheetId="1" r:id="rId10"/>
    <sheet name="TM" sheetId="34" r:id="rId11"/>
    <sheet name="TN" sheetId="33" r:id="rId12"/>
    <sheet name="TO" sheetId="32" r:id="rId13"/>
    <sheet name="TP FQ" sheetId="4" r:id="rId14"/>
    <sheet name="TR FS" sheetId="43" r:id="rId15"/>
    <sheet name="TT FU" sheetId="77" r:id="rId16"/>
    <sheet name="TV" sheetId="31" r:id="rId17"/>
    <sheet name="TW" sheetId="30" r:id="rId18"/>
    <sheet name="TX" sheetId="93" r:id="rId19"/>
    <sheet name="TY" sheetId="35" r:id="rId20"/>
    <sheet name="TZ" sheetId="14" r:id="rId21"/>
    <sheet name="TAA" sheetId="39" r:id="rId22"/>
    <sheet name="TBB" sheetId="38" r:id="rId23"/>
    <sheet name="TCC" sheetId="52" r:id="rId24"/>
    <sheet name="TDD" sheetId="7" r:id="rId25"/>
    <sheet name="TEE" sheetId="147" r:id="rId26"/>
    <sheet name="TFF" sheetId="3" r:id="rId27"/>
    <sheet name="TGG" sheetId="8" r:id="rId28"/>
    <sheet name="THH" sheetId="132" r:id="rId29"/>
    <sheet name="TII" sheetId="78" r:id="rId30"/>
    <sheet name="TJJ" sheetId="148" r:id="rId31"/>
    <sheet name="TKK" sheetId="138" r:id="rId32"/>
    <sheet name="TLL" sheetId="120" r:id="rId33"/>
    <sheet name="TMM" sheetId="122" r:id="rId34"/>
    <sheet name="TNN" sheetId="123" r:id="rId35"/>
    <sheet name="TOO" sheetId="124" r:id="rId36"/>
    <sheet name="TPP" sheetId="153" r:id="rId37"/>
    <sheet name="TQQ" sheetId="125" r:id="rId38"/>
    <sheet name="TRR" sheetId="129" r:id="rId39"/>
    <sheet name="TSS" sheetId="126" r:id="rId40"/>
    <sheet name="TTT" sheetId="127" r:id="rId41"/>
    <sheet name="TUU" sheetId="128" r:id="rId42"/>
    <sheet name="TVV" sheetId="130" r:id="rId43"/>
    <sheet name="TWW" sheetId="149" r:id="rId44"/>
    <sheet name="TXX" sheetId="150" r:id="rId45"/>
    <sheet name="TYY" sheetId="154" r:id="rId46"/>
    <sheet name="TZZ" sheetId="87" r:id="rId47"/>
    <sheet name="TAAA" sheetId="88" r:id="rId48"/>
    <sheet name="TBBB" sheetId="89" r:id="rId49"/>
    <sheet name="TCCC" sheetId="90" r:id="rId50"/>
    <sheet name="TDDD" sheetId="91" r:id="rId51"/>
    <sheet name="TEEE" sheetId="136" r:id="rId52"/>
    <sheet name="TFFF" sheetId="135" r:id="rId53"/>
    <sheet name="TGGG" sheetId="152" r:id="rId54"/>
    <sheet name="THHH" sheetId="55" r:id="rId55"/>
    <sheet name="TIII" sheetId="56" r:id="rId56"/>
    <sheet name="TJJJ TKKK TLLL" sheetId="21" r:id="rId57"/>
    <sheet name="TMMM" sheetId="25" r:id="rId58"/>
    <sheet name="TNNN" sheetId="85" r:id="rId59"/>
    <sheet name="TOOO" sheetId="95" r:id="rId60"/>
    <sheet name="TPPP" sheetId="96" r:id="rId61"/>
    <sheet name="TQQQ" sheetId="97" r:id="rId62"/>
  </sheets>
  <externalReferences>
    <externalReference r:id="rId63"/>
    <externalReference r:id="rId64"/>
    <externalReference r:id="rId65"/>
    <externalReference r:id="rId66"/>
    <externalReference r:id="rId67"/>
    <externalReference r:id="rId68"/>
    <externalReference r:id="rId69"/>
    <externalReference r:id="rId70"/>
  </externalReferences>
  <definedNames>
    <definedName name="_Bus1">[1]Transport!$Q$13:$Q$1436</definedName>
    <definedName name="_Bus2">[1]Transport!$R$13:$R$1436</definedName>
    <definedName name="_xlnm._FilterDatabase" localSheetId="54" hidden="1">THHH!$B$4:$J$334</definedName>
    <definedName name="_xlnm._FilterDatabase" localSheetId="58" hidden="1">TNNN!$A$1:$L$20</definedName>
    <definedName name="_xlnm._FilterDatabase" localSheetId="59" hidden="1">TOOO!$A$1:$L$55</definedName>
    <definedName name="_xlnm._FilterDatabase" localSheetId="60" hidden="1">TPPP!$A$1:$L$37</definedName>
    <definedName name="_xlnm._FilterDatabase" localSheetId="61" hidden="1">TQQQ!$A$1:$M$32</definedName>
    <definedName name="_xlnm._FilterDatabase" localSheetId="17" hidden="1">TW!$A$4:$W$4</definedName>
    <definedName name="_xlnm._FilterDatabase" localSheetId="19" hidden="1">TY!$B$4:$E$5</definedName>
    <definedName name="_ftn1" localSheetId="29">TII!#REF!</definedName>
    <definedName name="_ftnref1" localSheetId="29">#REF!</definedName>
    <definedName name="_Order1" hidden="1">255</definedName>
    <definedName name="_Order2" hidden="1">255</definedName>
    <definedName name="_Ref386536526" localSheetId="47">TZ!#REF!</definedName>
    <definedName name="_Ref386536526" localSheetId="48">TZ!#REF!</definedName>
    <definedName name="_Ref386536526" localSheetId="3">TZ!#REF!</definedName>
    <definedName name="_Ref386536526" localSheetId="49">TZ!#REF!</definedName>
    <definedName name="_Ref386536526" localSheetId="50">TZ!#REF!</definedName>
    <definedName name="_Ref386536526" localSheetId="4">TZ!#REF!</definedName>
    <definedName name="_Ref386536526" localSheetId="46">TZ!#REF!</definedName>
    <definedName name="_Ref386537083" localSheetId="24">TDD!$A$1</definedName>
    <definedName name="_Ref386537241" localSheetId="24">#REF!</definedName>
    <definedName name="_Ref386537601" localSheetId="24">TDD!#REF!</definedName>
    <definedName name="_Ref386537659" localSheetId="24">TDD!#REF!</definedName>
    <definedName name="_Ref386722868" localSheetId="26">TFF!#REF!</definedName>
    <definedName name="_Toc524521362" localSheetId="33">TMM!$A$1</definedName>
    <definedName name="AllowedRecovery">[1]Tariff!$B$23:$E$23</definedName>
    <definedName name="Boundary1">[1]HVDC!$A$26:$A$76</definedName>
    <definedName name="Boundary2">[1]HVDC!$L$26:$L$62</definedName>
    <definedName name="Boundary3" localSheetId="47">[1]HVDC!#REF!</definedName>
    <definedName name="Boundary3" localSheetId="48">[1]HVDC!#REF!</definedName>
    <definedName name="Boundary3" localSheetId="49">[1]HVDC!#REF!</definedName>
    <definedName name="Boundary3" localSheetId="50">[1]HVDC!#REF!</definedName>
    <definedName name="Boundary3" localSheetId="4">[1]HVDC!#REF!</definedName>
    <definedName name="Boundary3" localSheetId="59">[1]HVDC!#REF!</definedName>
    <definedName name="Boundary3" localSheetId="60">[1]HVDC!#REF!</definedName>
    <definedName name="Boundary3" localSheetId="61">[1]HVDC!#REF!</definedName>
    <definedName name="Boundary3" localSheetId="46">[1]HVDC!#REF!</definedName>
    <definedName name="Boundary3">[1]HVDC!#REF!</definedName>
    <definedName name="BoundaryBaseFlowPS3" localSheetId="47">[1]HVDC!#REF!</definedName>
    <definedName name="BoundaryBaseFlowPS3" localSheetId="48">[1]HVDC!#REF!</definedName>
    <definedName name="BoundaryBaseFlowPS3" localSheetId="49">[1]HVDC!#REF!</definedName>
    <definedName name="BoundaryBaseFlowPS3" localSheetId="50">[1]HVDC!#REF!</definedName>
    <definedName name="BoundaryBaseFlowPS3" localSheetId="4">[1]HVDC!#REF!</definedName>
    <definedName name="BoundaryBaseFlowPS3" localSheetId="59">[1]HVDC!#REF!</definedName>
    <definedName name="BoundaryBaseFlowPS3" localSheetId="60">[1]HVDC!#REF!</definedName>
    <definedName name="BoundaryBaseFlowPS3" localSheetId="61">[1]HVDC!#REF!</definedName>
    <definedName name="BoundaryBaseFlowPS3" localSheetId="46">[1]HVDC!#REF!</definedName>
    <definedName name="BoundaryBaseFlowPS3">[1]HVDC!#REF!</definedName>
    <definedName name="BoundaryBaseFlowPSHeader3" localSheetId="47">[1]HVDC!#REF!</definedName>
    <definedName name="BoundaryBaseFlowPSHeader3" localSheetId="48">[1]HVDC!#REF!</definedName>
    <definedName name="BoundaryBaseFlowPSHeader3" localSheetId="49">[1]HVDC!#REF!</definedName>
    <definedName name="BoundaryBaseFlowPSHeader3" localSheetId="50">[1]HVDC!#REF!</definedName>
    <definedName name="BoundaryBaseFlowPSHeader3" localSheetId="4">[1]HVDC!#REF!</definedName>
    <definedName name="BoundaryBaseFlowPSHeader3" localSheetId="59">[1]HVDC!#REF!</definedName>
    <definedName name="BoundaryBaseFlowPSHeader3" localSheetId="60">[1]HVDC!#REF!</definedName>
    <definedName name="BoundaryBaseFlowPSHeader3" localSheetId="61">[1]HVDC!#REF!</definedName>
    <definedName name="BoundaryBaseFlowPSHeader3" localSheetId="46">[1]HVDC!#REF!</definedName>
    <definedName name="BoundaryBaseFlowPSHeader3">[1]HVDC!#REF!</definedName>
    <definedName name="BoundaryBaseFlowYR3" localSheetId="47">[1]HVDC!#REF!</definedName>
    <definedName name="BoundaryBaseFlowYR3" localSheetId="48">[1]HVDC!#REF!</definedName>
    <definedName name="BoundaryBaseFlowYR3" localSheetId="49">[1]HVDC!#REF!</definedName>
    <definedName name="BoundaryBaseFlowYR3" localSheetId="50">[1]HVDC!#REF!</definedName>
    <definedName name="BoundaryBaseFlowYR3" localSheetId="4">[1]HVDC!#REF!</definedName>
    <definedName name="BoundaryBaseFlowYR3" localSheetId="59">[1]HVDC!#REF!</definedName>
    <definedName name="BoundaryBaseFlowYR3" localSheetId="60">[1]HVDC!#REF!</definedName>
    <definedName name="BoundaryBaseFlowYR3" localSheetId="61">[1]HVDC!#REF!</definedName>
    <definedName name="BoundaryBaseFlowYR3" localSheetId="46">[1]HVDC!#REF!</definedName>
    <definedName name="BoundaryBaseFlowYR3">[1]HVDC!#REF!</definedName>
    <definedName name="BoundaryBaseFlowYRHeader3" localSheetId="47">[1]HVDC!#REF!</definedName>
    <definedName name="BoundaryBaseFlowYRHeader3" localSheetId="48">[1]HVDC!#REF!</definedName>
    <definedName name="BoundaryBaseFlowYRHeader3" localSheetId="49">[1]HVDC!#REF!</definedName>
    <definedName name="BoundaryBaseFlowYRHeader3" localSheetId="50">[1]HVDC!#REF!</definedName>
    <definedName name="BoundaryBaseFlowYRHeader3" localSheetId="4">[1]HVDC!#REF!</definedName>
    <definedName name="BoundaryBaseFlowYRHeader3" localSheetId="59">[1]HVDC!#REF!</definedName>
    <definedName name="BoundaryBaseFlowYRHeader3" localSheetId="60">[1]HVDC!#REF!</definedName>
    <definedName name="BoundaryBaseFlowYRHeader3" localSheetId="61">[1]HVDC!#REF!</definedName>
    <definedName name="BoundaryBaseFlowYRHeader3" localSheetId="46">[1]HVDC!#REF!</definedName>
    <definedName name="BoundaryBaseFlowYRHeader3">[1]HVDC!#REF!</definedName>
    <definedName name="BoundaryCctBaseFlowPS1">[1]HVDC!$I$26:$I$76</definedName>
    <definedName name="BoundaryCctBaseFlowPS2">[1]HVDC!$T$26:$T$62</definedName>
    <definedName name="BoundaryCctBaseFlowPS3" localSheetId="47">[1]HVDC!#REF!</definedName>
    <definedName name="BoundaryCctBaseFlowPS3" localSheetId="48">[1]HVDC!#REF!</definedName>
    <definedName name="BoundaryCctBaseFlowPS3" localSheetId="49">[1]HVDC!#REF!</definedName>
    <definedName name="BoundaryCctBaseFlowPS3" localSheetId="50">[1]HVDC!#REF!</definedName>
    <definedName name="BoundaryCctBaseFlowPS3" localSheetId="4">[1]HVDC!#REF!</definedName>
    <definedName name="BoundaryCctBaseFlowPS3" localSheetId="59">[1]HVDC!#REF!</definedName>
    <definedName name="BoundaryCctBaseFlowPS3" localSheetId="60">[1]HVDC!#REF!</definedName>
    <definedName name="BoundaryCctBaseFlowPS3" localSheetId="61">[1]HVDC!#REF!</definedName>
    <definedName name="BoundaryCctBaseFlowPS3" localSheetId="46">[1]HVDC!#REF!</definedName>
    <definedName name="BoundaryCctBaseFlowPS3">[1]HVDC!#REF!</definedName>
    <definedName name="BoundaryCctBaseFlowPSHeader3" localSheetId="47">[1]HVDC!#REF!</definedName>
    <definedName name="BoundaryCctBaseFlowPSHeader3" localSheetId="48">[1]HVDC!#REF!</definedName>
    <definedName name="BoundaryCctBaseFlowPSHeader3" localSheetId="49">[1]HVDC!#REF!</definedName>
    <definedName name="BoundaryCctBaseFlowPSHeader3" localSheetId="50">[1]HVDC!#REF!</definedName>
    <definedName name="BoundaryCctBaseFlowPSHeader3" localSheetId="4">[1]HVDC!#REF!</definedName>
    <definedName name="BoundaryCctBaseFlowPSHeader3" localSheetId="59">[1]HVDC!#REF!</definedName>
    <definedName name="BoundaryCctBaseFlowPSHeader3" localSheetId="60">[1]HVDC!#REF!</definedName>
    <definedName name="BoundaryCctBaseFlowPSHeader3" localSheetId="61">[1]HVDC!#REF!</definedName>
    <definedName name="BoundaryCctBaseFlowPSHeader3" localSheetId="46">[1]HVDC!#REF!</definedName>
    <definedName name="BoundaryCctBaseFlowPSHeader3">[1]HVDC!#REF!</definedName>
    <definedName name="BoundaryCctBaseFlowYR1">[1]HVDC!$J$26:$J$76</definedName>
    <definedName name="BoundaryCctBaseFlowYR2">[1]HVDC!$U$26:$U$62</definedName>
    <definedName name="BoundaryCctBaseFlowYR3" localSheetId="47">[1]HVDC!#REF!</definedName>
    <definedName name="BoundaryCctBaseFlowYR3" localSheetId="48">[1]HVDC!#REF!</definedName>
    <definedName name="BoundaryCctBaseFlowYR3" localSheetId="49">[1]HVDC!#REF!</definedName>
    <definedName name="BoundaryCctBaseFlowYR3" localSheetId="50">[1]HVDC!#REF!</definedName>
    <definedName name="BoundaryCctBaseFlowYR3" localSheetId="4">[1]HVDC!#REF!</definedName>
    <definedName name="BoundaryCctBaseFlowYR3" localSheetId="59">[1]HVDC!#REF!</definedName>
    <definedName name="BoundaryCctBaseFlowYR3" localSheetId="60">[1]HVDC!#REF!</definedName>
    <definedName name="BoundaryCctBaseFlowYR3" localSheetId="61">[1]HVDC!#REF!</definedName>
    <definedName name="BoundaryCctBaseFlowYR3" localSheetId="46">[1]HVDC!#REF!</definedName>
    <definedName name="BoundaryCctBaseFlowYR3">[1]HVDC!#REF!</definedName>
    <definedName name="BoundaryCctBaseFlowYRHeader3" localSheetId="47">[1]HVDC!#REF!</definedName>
    <definedName name="BoundaryCctBaseFlowYRHeader3" localSheetId="48">[1]HVDC!#REF!</definedName>
    <definedName name="BoundaryCctBaseFlowYRHeader3" localSheetId="49">[1]HVDC!#REF!</definedName>
    <definedName name="BoundaryCctBaseFlowYRHeader3" localSheetId="50">[1]HVDC!#REF!</definedName>
    <definedName name="BoundaryCctBaseFlowYRHeader3" localSheetId="4">[1]HVDC!#REF!</definedName>
    <definedName name="BoundaryCctBaseFlowYRHeader3" localSheetId="59">[1]HVDC!#REF!</definedName>
    <definedName name="BoundaryCctBaseFlowYRHeader3" localSheetId="60">[1]HVDC!#REF!</definedName>
    <definedName name="BoundaryCctBaseFlowYRHeader3" localSheetId="61">[1]HVDC!#REF!</definedName>
    <definedName name="BoundaryCctBaseFlowYRHeader3" localSheetId="46">[1]HVDC!#REF!</definedName>
    <definedName name="BoundaryCctBaseFlowYRHeader3">[1]HVDC!#REF!</definedName>
    <definedName name="BoundaryDesiredFlowsPS1">[1]HVDC!$I$80:$I$84</definedName>
    <definedName name="BoundaryDesiredFlowsPS2">[1]HVDC!$T$66:$T$67</definedName>
    <definedName name="BoundaryDesiredFlowsPS3" localSheetId="47">[1]HVDC!#REF!</definedName>
    <definedName name="BoundaryDesiredFlowsPS3" localSheetId="48">[1]HVDC!#REF!</definedName>
    <definedName name="BoundaryDesiredFlowsPS3" localSheetId="49">[1]HVDC!#REF!</definedName>
    <definedName name="BoundaryDesiredFlowsPS3" localSheetId="50">[1]HVDC!#REF!</definedName>
    <definedName name="BoundaryDesiredFlowsPS3" localSheetId="4">[1]HVDC!#REF!</definedName>
    <definedName name="BoundaryDesiredFlowsPS3" localSheetId="59">[1]HVDC!#REF!</definedName>
    <definedName name="BoundaryDesiredFlowsPS3" localSheetId="60">[1]HVDC!#REF!</definedName>
    <definedName name="BoundaryDesiredFlowsPS3" localSheetId="61">[1]HVDC!#REF!</definedName>
    <definedName name="BoundaryDesiredFlowsPS3" localSheetId="46">[1]HVDC!#REF!</definedName>
    <definedName name="BoundaryDesiredFlowsPS3">[1]HVDC!#REF!</definedName>
    <definedName name="BoundaryDesiredFlowsPSHeader3" localSheetId="47">[1]HVDC!#REF!</definedName>
    <definedName name="BoundaryDesiredFlowsPSHeader3" localSheetId="48">[1]HVDC!#REF!</definedName>
    <definedName name="BoundaryDesiredFlowsPSHeader3" localSheetId="49">[1]HVDC!#REF!</definedName>
    <definedName name="BoundaryDesiredFlowsPSHeader3" localSheetId="50">[1]HVDC!#REF!</definedName>
    <definedName name="BoundaryDesiredFlowsPSHeader3" localSheetId="4">[1]HVDC!#REF!</definedName>
    <definedName name="BoundaryDesiredFlowsPSHeader3" localSheetId="59">[1]HVDC!#REF!</definedName>
    <definedName name="BoundaryDesiredFlowsPSHeader3" localSheetId="60">[1]HVDC!#REF!</definedName>
    <definedName name="BoundaryDesiredFlowsPSHeader3" localSheetId="61">[1]HVDC!#REF!</definedName>
    <definedName name="BoundaryDesiredFlowsPSHeader3" localSheetId="46">[1]HVDC!#REF!</definedName>
    <definedName name="BoundaryDesiredFlowsPSHeader3">[1]HVDC!#REF!</definedName>
    <definedName name="BoundaryDesiredFlowsYR1">[1]HVDC!$J$80:$J$84</definedName>
    <definedName name="BoundaryDesiredFlowsYR2">[1]HVDC!$U$66:$U$67</definedName>
    <definedName name="BoundaryDesiredFlowsYR3" localSheetId="47">[1]HVDC!#REF!</definedName>
    <definedName name="BoundaryDesiredFlowsYR3" localSheetId="48">[1]HVDC!#REF!</definedName>
    <definedName name="BoundaryDesiredFlowsYR3" localSheetId="49">[1]HVDC!#REF!</definedName>
    <definedName name="BoundaryDesiredFlowsYR3" localSheetId="50">[1]HVDC!#REF!</definedName>
    <definedName name="BoundaryDesiredFlowsYR3" localSheetId="4">[1]HVDC!#REF!</definedName>
    <definedName name="BoundaryDesiredFlowsYR3" localSheetId="59">[1]HVDC!#REF!</definedName>
    <definedName name="BoundaryDesiredFlowsYR3" localSheetId="60">[1]HVDC!#REF!</definedName>
    <definedName name="BoundaryDesiredFlowsYR3" localSheetId="61">[1]HVDC!#REF!</definedName>
    <definedName name="BoundaryDesiredFlowsYR3" localSheetId="46">[1]HVDC!#REF!</definedName>
    <definedName name="BoundaryDesiredFlowsYR3">[1]HVDC!#REF!</definedName>
    <definedName name="BoundaryDesiredFlowsYRHeader3" localSheetId="47">[1]HVDC!#REF!</definedName>
    <definedName name="BoundaryDesiredFlowsYRHeader3" localSheetId="48">[1]HVDC!#REF!</definedName>
    <definedName name="BoundaryDesiredFlowsYRHeader3" localSheetId="49">[1]HVDC!#REF!</definedName>
    <definedName name="BoundaryDesiredFlowsYRHeader3" localSheetId="50">[1]HVDC!#REF!</definedName>
    <definedName name="BoundaryDesiredFlowsYRHeader3" localSheetId="4">[1]HVDC!#REF!</definedName>
    <definedName name="BoundaryDesiredFlowsYRHeader3" localSheetId="59">[1]HVDC!#REF!</definedName>
    <definedName name="BoundaryDesiredFlowsYRHeader3" localSheetId="60">[1]HVDC!#REF!</definedName>
    <definedName name="BoundaryDesiredFlowsYRHeader3" localSheetId="61">[1]HVDC!#REF!</definedName>
    <definedName name="BoundaryDesiredFlowsYRHeader3" localSheetId="46">[1]HVDC!#REF!</definedName>
    <definedName name="BoundaryDesiredFlowsYRHeader3">[1]HVDC!#REF!</definedName>
    <definedName name="BoundaryFlowTopLeft3" localSheetId="47">[1]HVDC!#REF!</definedName>
    <definedName name="BoundaryFlowTopLeft3" localSheetId="48">[1]HVDC!#REF!</definedName>
    <definedName name="BoundaryFlowTopLeft3" localSheetId="49">[1]HVDC!#REF!</definedName>
    <definedName name="BoundaryFlowTopLeft3" localSheetId="50">[1]HVDC!#REF!</definedName>
    <definedName name="BoundaryFlowTopLeft3" localSheetId="4">[1]HVDC!#REF!</definedName>
    <definedName name="BoundaryFlowTopLeft3" localSheetId="59">[1]HVDC!#REF!</definedName>
    <definedName name="BoundaryFlowTopLeft3" localSheetId="60">[1]HVDC!#REF!</definedName>
    <definedName name="BoundaryFlowTopLeft3" localSheetId="61">[1]HVDC!#REF!</definedName>
    <definedName name="BoundaryFlowTopLeft3" localSheetId="46">[1]HVDC!#REF!</definedName>
    <definedName name="BoundaryFlowTopLeft3">[1]HVDC!#REF!</definedName>
    <definedName name="BoundaryHeader1">[1]HVDC!$A$25</definedName>
    <definedName name="BoundaryHeader2">[1]HVDC!$L$25</definedName>
    <definedName name="BoundaryHeader3" localSheetId="47">[1]HVDC!#REF!</definedName>
    <definedName name="BoundaryHeader3" localSheetId="48">[1]HVDC!#REF!</definedName>
    <definedName name="BoundaryHeader3" localSheetId="49">[1]HVDC!#REF!</definedName>
    <definedName name="BoundaryHeader3" localSheetId="50">[1]HVDC!#REF!</definedName>
    <definedName name="BoundaryHeader3" localSheetId="4">[1]HVDC!#REF!</definedName>
    <definedName name="BoundaryHeader3" localSheetId="59">[1]HVDC!#REF!</definedName>
    <definedName name="BoundaryHeader3" localSheetId="60">[1]HVDC!#REF!</definedName>
    <definedName name="BoundaryHeader3" localSheetId="61">[1]HVDC!#REF!</definedName>
    <definedName name="BoundaryHeader3" localSheetId="46">[1]HVDC!#REF!</definedName>
    <definedName name="BoundaryHeader3">[1]HVDC!#REF!</definedName>
    <definedName name="BusNames">[1]Transport!$B$13:$B$974</definedName>
    <definedName name="CarbonFlag">[1]GenInput!$I$35:$I$302</definedName>
    <definedName name="CatA">[1]Transport!$F$13:$F$974</definedName>
    <definedName name="CatB">[1]Transport!$G$13:$G$974</definedName>
    <definedName name="CBA_ReRefQ" localSheetId="47">[1]Tariff!#REF!</definedName>
    <definedName name="CBA_ReRefQ" localSheetId="48">[1]Tariff!#REF!</definedName>
    <definedName name="CBA_ReRefQ" localSheetId="49">[1]Tariff!#REF!</definedName>
    <definedName name="CBA_ReRefQ" localSheetId="50">[1]Tariff!#REF!</definedName>
    <definedName name="CBA_ReRefQ" localSheetId="4">[1]Tariff!#REF!</definedName>
    <definedName name="CBA_ReRefQ" localSheetId="59">[1]Tariff!#REF!</definedName>
    <definedName name="CBA_ReRefQ" localSheetId="60">[1]Tariff!#REF!</definedName>
    <definedName name="CBA_ReRefQ" localSheetId="61">[1]Tariff!#REF!</definedName>
    <definedName name="CBA_ReRefQ" localSheetId="46">[1]Tariff!#REF!</definedName>
    <definedName name="CBA_ReRefQ">[1]Tariff!#REF!</definedName>
    <definedName name="CBA_Revenue">[1]Tariff!$G$145</definedName>
    <definedName name="CBA_Unadjusted_Revenue" localSheetId="47">[1]Tariff!#REF!</definedName>
    <definedName name="CBA_Unadjusted_Revenue" localSheetId="48">[1]Tariff!#REF!</definedName>
    <definedName name="CBA_Unadjusted_Revenue" localSheetId="49">[1]Tariff!#REF!</definedName>
    <definedName name="CBA_Unadjusted_Revenue" localSheetId="50">[1]Tariff!#REF!</definedName>
    <definedName name="CBA_Unadjusted_Revenue" localSheetId="4">[1]Tariff!#REF!</definedName>
    <definedName name="CBA_Unadjusted_Revenue" localSheetId="59">[1]Tariff!#REF!</definedName>
    <definedName name="CBA_Unadjusted_Revenue" localSheetId="60">[1]Tariff!#REF!</definedName>
    <definedName name="CBA_Unadjusted_Revenue" localSheetId="61">[1]Tariff!#REF!</definedName>
    <definedName name="CBA_Unadjusted_Revenue" localSheetId="46">[1]Tariff!#REF!</definedName>
    <definedName name="CBA_Unadjusted_Revenue">[1]Tariff!#REF!</definedName>
    <definedName name="CBADemRecovPcnt" localSheetId="47">[1]Tariff!#REF!</definedName>
    <definedName name="CBADemRecovPcnt" localSheetId="48">[1]Tariff!#REF!</definedName>
    <definedName name="CBADemRecovPcnt" localSheetId="49">[1]Tariff!#REF!</definedName>
    <definedName name="CBADemRecovPcnt" localSheetId="50">[1]Tariff!#REF!</definedName>
    <definedName name="CBADemRecovPcnt" localSheetId="4">[1]Tariff!#REF!</definedName>
    <definedName name="CBADemRecovPcnt" localSheetId="59">[1]Tariff!#REF!</definedName>
    <definedName name="CBADemRecovPcnt" localSheetId="60">[1]Tariff!#REF!</definedName>
    <definedName name="CBADemRecovPcnt" localSheetId="61">[1]Tariff!#REF!</definedName>
    <definedName name="CBADemRecovPcnt" localSheetId="46">[1]Tariff!#REF!</definedName>
    <definedName name="CBADemRecovPcnt">[1]Tariff!#REF!</definedName>
    <definedName name="CctBackground">[1]Transport!$AL$13:$AL$1392</definedName>
    <definedName name="CctFlow">[1]Transport!$AF$13:$AF$1436</definedName>
    <definedName name="CctFlow2">[1]Transport!$AJ$13:$AJ$1436</definedName>
    <definedName name="Code">[1]Transport!$Y$13:$Y$1436</definedName>
    <definedName name="ConnectivityMatrix">[1]TxNetwork!$C$10:$AC$37</definedName>
    <definedName name="Demand" localSheetId="29">[1]Transport!$E$13:$E$974</definedName>
    <definedName name="Demand">[2]Transport!$E$13:$E$943</definedName>
    <definedName name="Demand_Security_ReRefQ" localSheetId="47">[1]Tariff!#REF!</definedName>
    <definedName name="Demand_Security_ReRefQ" localSheetId="48">[1]Tariff!#REF!</definedName>
    <definedName name="Demand_Security_ReRefQ" localSheetId="49">[1]Tariff!#REF!</definedName>
    <definedName name="Demand_Security_ReRefQ" localSheetId="50">[1]Tariff!#REF!</definedName>
    <definedName name="Demand_Security_ReRefQ" localSheetId="4">[1]Tariff!#REF!</definedName>
    <definedName name="Demand_Security_ReRefQ" localSheetId="59">[1]Tariff!#REF!</definedName>
    <definedName name="Demand_Security_ReRefQ" localSheetId="60">[1]Tariff!#REF!</definedName>
    <definedName name="Demand_Security_ReRefQ" localSheetId="61">[1]Tariff!#REF!</definedName>
    <definedName name="Demand_Security_ReRefQ" localSheetId="46">[1]Tariff!#REF!</definedName>
    <definedName name="Demand_Security_ReRefQ">[1]Tariff!#REF!</definedName>
    <definedName name="Demand_Security_Revenue">[1]Tariff!$F$111</definedName>
    <definedName name="Demand_Security_Unadjusted_Revenue" localSheetId="47">[1]Tariff!#REF!</definedName>
    <definedName name="Demand_Security_Unadjusted_Revenue" localSheetId="48">[1]Tariff!#REF!</definedName>
    <definedName name="Demand_Security_Unadjusted_Revenue" localSheetId="49">[1]Tariff!#REF!</definedName>
    <definedName name="Demand_Security_Unadjusted_Revenue" localSheetId="50">[1]Tariff!#REF!</definedName>
    <definedName name="Demand_Security_Unadjusted_Revenue" localSheetId="4">[1]Tariff!#REF!</definedName>
    <definedName name="Demand_Security_Unadjusted_Revenue" localSheetId="59">[1]Tariff!#REF!</definedName>
    <definedName name="Demand_Security_Unadjusted_Revenue" localSheetId="60">[1]Tariff!#REF!</definedName>
    <definedName name="Demand_Security_Unadjusted_Revenue" localSheetId="61">[1]Tariff!#REF!</definedName>
    <definedName name="Demand_Security_Unadjusted_Revenue" localSheetId="46">[1]Tariff!#REF!</definedName>
    <definedName name="Demand_Security_Unadjusted_Revenue">[1]Tariff!#REF!</definedName>
    <definedName name="DemandSum">[1]Transport!$E$9</definedName>
    <definedName name="DemZone" localSheetId="29">[1]Transport!$J$13:$J$974</definedName>
    <definedName name="DemZone">[2]Transport!$L$13:$L$943</definedName>
    <definedName name="DivC">[1]Diversity!$D$5:$D$31</definedName>
    <definedName name="DivLC">[1]Diversity!$C$5:$C$31</definedName>
    <definedName name="DRecovery">[1]Tariff!$B$26:$E$26</definedName>
    <definedName name="DSDemRecovPcnt" localSheetId="47">[1]Tariff!#REF!</definedName>
    <definedName name="DSDemRecovPcnt" localSheetId="48">[1]Tariff!#REF!</definedName>
    <definedName name="DSDemRecovPcnt" localSheetId="49">[1]Tariff!#REF!</definedName>
    <definedName name="DSDemRecovPcnt" localSheetId="50">[1]Tariff!#REF!</definedName>
    <definedName name="DSDemRecovPcnt" localSheetId="4">[1]Tariff!#REF!</definedName>
    <definedName name="DSDemRecovPcnt" localSheetId="59">[1]Tariff!#REF!</definedName>
    <definedName name="DSDemRecovPcnt" localSheetId="60">[1]Tariff!#REF!</definedName>
    <definedName name="DSDemRecovPcnt" localSheetId="61">[1]Tariff!#REF!</definedName>
    <definedName name="DSDemRecovPcnt" localSheetId="46">[1]Tariff!#REF!</definedName>
    <definedName name="DSDemRecovPcnt">[1]Tariff!#REF!</definedName>
    <definedName name="EET_AGIC">[1]Tariff!$J$25</definedName>
    <definedName name="EET_PhasedResidual">[1]Tariff!$J$26</definedName>
    <definedName name="ETYSBoundaries">'[1]ETYS Boundaries'!$A$2:$AE$97</definedName>
    <definedName name="ETYSBoundariesHeader">'[1]ETYS Boundaries'!$A$2:$AE$2</definedName>
    <definedName name="ETYSZone">[1]Transport!$H$13:$H$974</definedName>
    <definedName name="ETYSZonesNames">'[1]ETYS Boundaries'!$A$2:$A$97</definedName>
    <definedName name="GDSplitYears">[1]Tariff!$B$20:$E$20</definedName>
    <definedName name="Gen_Max_TEC" localSheetId="47">[1]GenInput!#REF!</definedName>
    <definedName name="Gen_Max_TEC" localSheetId="48">[1]GenInput!#REF!</definedName>
    <definedName name="Gen_Max_TEC" localSheetId="49">[1]GenInput!#REF!</definedName>
    <definedName name="Gen_Max_TEC" localSheetId="50">[1]GenInput!#REF!</definedName>
    <definedName name="Gen_Max_TEC" localSheetId="4">[1]GenInput!#REF!</definedName>
    <definedName name="Gen_Max_TEC" localSheetId="59">[1]GenInput!#REF!</definedName>
    <definedName name="Gen_Max_TEC" localSheetId="60">[1]GenInput!#REF!</definedName>
    <definedName name="Gen_Max_TEC" localSheetId="61">[1]GenInput!#REF!</definedName>
    <definedName name="Gen_Max_TEC" localSheetId="46">[1]GenInput!#REF!</definedName>
    <definedName name="Gen_Max_TEC">[1]GenInput!#REF!</definedName>
    <definedName name="GenChgeBaseMaxTECSum">[1]Tariff!$G$179</definedName>
    <definedName name="Generation_Residual_Revenue">[1]Tariff!$I$179</definedName>
    <definedName name="GenInputGenZone">[1]GenInput!$V$35:$V$302</definedName>
    <definedName name="GenPSMW">[1]GenInput!$L$35:$L$302</definedName>
    <definedName name="GenType">[1]GenInput!$B$35:$B$302</definedName>
    <definedName name="GenYRMW">[1]GenInput!$O$35:$O$302</definedName>
    <definedName name="GenZone">[1]Transport!$I$13:$I$974</definedName>
    <definedName name="HVDC_Boundary_Header">[1]HVDC!$H$17:$AK$17</definedName>
    <definedName name="HVDC_Boundary_Sum">[1]HVDC!$H$20:$AK$20</definedName>
    <definedName name="HVDCCode">[1]HVDC!$A$18:$A$19</definedName>
    <definedName name="HVDCDesiredFlowPS3" localSheetId="47">[1]HVDC!#REF!</definedName>
    <definedName name="HVDCDesiredFlowPS3" localSheetId="48">[1]HVDC!#REF!</definedName>
    <definedName name="HVDCDesiredFlowPS3" localSheetId="49">[1]HVDC!#REF!</definedName>
    <definedName name="HVDCDesiredFlowPS3" localSheetId="50">[1]HVDC!#REF!</definedName>
    <definedName name="HVDCDesiredFlowPS3" localSheetId="4">[1]HVDC!#REF!</definedName>
    <definedName name="HVDCDesiredFlowPS3" localSheetId="59">[1]HVDC!#REF!</definedName>
    <definedName name="HVDCDesiredFlowPS3" localSheetId="60">[1]HVDC!#REF!</definedName>
    <definedName name="HVDCDesiredFlowPS3" localSheetId="61">[1]HVDC!#REF!</definedName>
    <definedName name="HVDCDesiredFlowPS3" localSheetId="46">[1]HVDC!#REF!</definedName>
    <definedName name="HVDCDesiredFlowPS3">[1]HVDC!#REF!</definedName>
    <definedName name="HVDCDesiredFlowYR3" localSheetId="47">[1]HVDC!#REF!</definedName>
    <definedName name="HVDCDesiredFlowYR3" localSheetId="48">[1]HVDC!#REF!</definedName>
    <definedName name="HVDCDesiredFlowYR3" localSheetId="49">[1]HVDC!#REF!</definedName>
    <definedName name="HVDCDesiredFlowYR3" localSheetId="50">[1]HVDC!#REF!</definedName>
    <definedName name="HVDCDesiredFlowYR3" localSheetId="4">[1]HVDC!#REF!</definedName>
    <definedName name="HVDCDesiredFlowYR3" localSheetId="59">[1]HVDC!#REF!</definedName>
    <definedName name="HVDCDesiredFlowYR3" localSheetId="60">[1]HVDC!#REF!</definedName>
    <definedName name="HVDCDesiredFlowYR3" localSheetId="61">[1]HVDC!#REF!</definedName>
    <definedName name="HVDCDesiredFlowYR3" localSheetId="46">[1]HVDC!#REF!</definedName>
    <definedName name="HVDCDesiredFlowYR3">[1]HVDC!#REF!</definedName>
    <definedName name="Interconnectorimport15_16">'[3]Interconnector data'!$Z$6:$Z$31</definedName>
    <definedName name="Interconnectornode">'[3]Interconnector data'!$AE$6:$AE$25</definedName>
    <definedName name="LACSubStation">[1]LocalAssetCharging!$K$13:$K$98</definedName>
    <definedName name="LACTariffTECBase">[1]LocalAssetCharging!$N$13:$N$91</definedName>
    <definedName name="LastTimeCalcTrans">[1]Transport!$G$6</definedName>
    <definedName name="LastTimeHVDCImpCalc">[1]HVDC!$F$5</definedName>
    <definedName name="LastTimeHVDCInit">[1]HVDC!$F$4</definedName>
    <definedName name="LastTimeVal">[1]Transport!$G$3</definedName>
    <definedName name="Limit">[1]Transport!$X$13:$X$1436</definedName>
    <definedName name="LineLoss">[1]Transport!$AE$13:$AE$1436</definedName>
    <definedName name="LineLoss2">[1]Transport!$AI$13:$AI$1436</definedName>
    <definedName name="Local_Cct_LU">'[4]Local Cct Tariffs'!$A$3:$M$93</definedName>
    <definedName name="MaxTEC" localSheetId="47">[1]Transport!#REF!</definedName>
    <definedName name="MaxTEC" localSheetId="48">[1]Transport!#REF!</definedName>
    <definedName name="MaxTEC" localSheetId="49">[1]Transport!#REF!</definedName>
    <definedName name="MaxTEC" localSheetId="50">[1]Transport!#REF!</definedName>
    <definedName name="MaxTEC" localSheetId="4">[1]Transport!#REF!</definedName>
    <definedName name="MaxTEC" localSheetId="59">[1]Transport!#REF!</definedName>
    <definedName name="MaxTEC" localSheetId="60">[1]Transport!#REF!</definedName>
    <definedName name="MaxTEC" localSheetId="61">[1]Transport!#REF!</definedName>
    <definedName name="MaxTEC" localSheetId="46">[1]Transport!#REF!</definedName>
    <definedName name="MaxTEC">[1]Transport!#REF!</definedName>
    <definedName name="MaxTECHeader" localSheetId="47">[1]Transport!#REF!</definedName>
    <definedName name="MaxTECHeader" localSheetId="48">[1]Transport!#REF!</definedName>
    <definedName name="MaxTECHeader" localSheetId="49">[1]Transport!#REF!</definedName>
    <definedName name="MaxTECHeader" localSheetId="50">[1]Transport!#REF!</definedName>
    <definedName name="MaxTECHeader" localSheetId="4">[1]Transport!#REF!</definedName>
    <definedName name="MaxTECHeader" localSheetId="59">[1]Transport!#REF!</definedName>
    <definedName name="MaxTECHeader" localSheetId="60">[1]Transport!#REF!</definedName>
    <definedName name="MaxTECHeader" localSheetId="61">[1]Transport!#REF!</definedName>
    <definedName name="MaxTECHeader" localSheetId="46">[1]Transport!#REF!</definedName>
    <definedName name="MaxTECHeader">[1]Transport!#REF!</definedName>
    <definedName name="NodalTransportTEC" localSheetId="47">[1]GenInput!#REF!</definedName>
    <definedName name="NodalTransportTEC" localSheetId="48">[1]GenInput!#REF!</definedName>
    <definedName name="NodalTransportTEC" localSheetId="49">[1]GenInput!#REF!</definedName>
    <definedName name="NodalTransportTEC" localSheetId="50">[1]GenInput!#REF!</definedName>
    <definedName name="NodalTransportTEC" localSheetId="4">[1]GenInput!#REF!</definedName>
    <definedName name="NodalTransportTEC" localSheetId="59">[1]GenInput!#REF!</definedName>
    <definedName name="NodalTransportTEC" localSheetId="60">[1]GenInput!#REF!</definedName>
    <definedName name="NodalTransportTEC" localSheetId="61">[1]GenInput!#REF!</definedName>
    <definedName name="NodalTransportTEC" localSheetId="46">[1]GenInput!#REF!</definedName>
    <definedName name="NodalTransportTEC">[1]GenInput!#REF!</definedName>
    <definedName name="NodalTransportTECHeader" localSheetId="47">[1]GenInput!#REF!</definedName>
    <definedName name="NodalTransportTECHeader" localSheetId="48">[1]GenInput!#REF!</definedName>
    <definedName name="NodalTransportTECHeader" localSheetId="49">[1]GenInput!#REF!</definedName>
    <definedName name="NodalTransportTECHeader" localSheetId="50">[1]GenInput!#REF!</definedName>
    <definedName name="NodalTransportTECHeader" localSheetId="4">[1]GenInput!#REF!</definedName>
    <definedName name="NodalTransportTECHeader" localSheetId="59">[1]GenInput!#REF!</definedName>
    <definedName name="NodalTransportTECHeader" localSheetId="60">[1]GenInput!#REF!</definedName>
    <definedName name="NodalTransportTECHeader" localSheetId="61">[1]GenInput!#REF!</definedName>
    <definedName name="NodalTransportTECHeader" localSheetId="46">[1]GenInput!#REF!</definedName>
    <definedName name="NodalTransportTECHeader">[1]GenInput!#REF!</definedName>
    <definedName name="Node1" localSheetId="29">[1]GenInput!$E$35:$E$302</definedName>
    <definedName name="node1">'[5]July 13 data'!$M$5:$M$500</definedName>
    <definedName name="Node2" localSheetId="29">[1]GenInput!$F$35:$F$302</definedName>
    <definedName name="Node2">'[5]July 13 data'!$N$5:$N$500</definedName>
    <definedName name="Node3" localSheetId="29">[1]GenInput!$G$35:$G$302</definedName>
    <definedName name="Node3">'[5]July 13 data'!$O$5:$O$500</definedName>
    <definedName name="NodeDemand1516">'[5]July 13 data'!$R$5:$R$500</definedName>
    <definedName name="NumNodes">[1]GenInput!$J$35:$J$302</definedName>
    <definedName name="Outaged">[1]Transport!$AC$13:$AC$1436</definedName>
    <definedName name="OutputGenSubHeader" localSheetId="28">#REF!</definedName>
    <definedName name="OutputGenSubHeader" localSheetId="59">#REF!</definedName>
    <definedName name="OutputGenSubHeader" localSheetId="60">#REF!</definedName>
    <definedName name="OutputGenSubHeader" localSheetId="61">#REF!</definedName>
    <definedName name="OutputGenSubHeader" localSheetId="18">#REF!</definedName>
    <definedName name="OutputGenSubHeader">#REF!</definedName>
    <definedName name="RiskExcelReportsGoInNewWorkbook">FALSE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2</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ScalingCarbon">[1]GenInput!$G$13:$G$25</definedName>
    <definedName name="ScalingFuelClass">[1]GenInput!$B$13:$B$25</definedName>
    <definedName name="ScalingGenType">[1]GenInput!$A$13:$A$25</definedName>
    <definedName name="ScalingPSLiable">[1]GenInput!$F$13:$F$25</definedName>
    <definedName name="ScalingPSScaling">[1]GenInput!$D$13:$D$25</definedName>
    <definedName name="ScalingTransportTEC">[1]GenInput!$C$13:$C$25</definedName>
    <definedName name="ScalingYRNSliable">[1]GenInput!$H$13:$H$25</definedName>
    <definedName name="ScalingYRScaling">[1]GenInput!$E$13:$E$25</definedName>
    <definedName name="Scenario10DemandPS">[6]Transport!#REF!</definedName>
    <definedName name="Scenario10DemandYR">[6]Transport!#REF!</definedName>
    <definedName name="Scenario10Local">[6]Transport!#REF!</definedName>
    <definedName name="Scenario10WiderGenPS">[6]Transport!#REF!</definedName>
    <definedName name="Scenario10WiderGenYR">[6]Transport!#REF!</definedName>
    <definedName name="Scenario11DemandPS">[6]Transport!#REF!</definedName>
    <definedName name="Scenario11DemandYR">[6]Transport!#REF!</definedName>
    <definedName name="Scenario11Local">[6]Transport!#REF!</definedName>
    <definedName name="Scenario11WiderGenPS">[6]Transport!#REF!</definedName>
    <definedName name="Scenario11WiderGenYR">[6]Transport!#REF!</definedName>
    <definedName name="Scenario2" localSheetId="47">[1]Transport!#REF!</definedName>
    <definedName name="Scenario2" localSheetId="48">[1]Transport!#REF!</definedName>
    <definedName name="Scenario2" localSheetId="49">[1]Transport!#REF!</definedName>
    <definedName name="Scenario2" localSheetId="50">[1]Transport!#REF!</definedName>
    <definedName name="Scenario2" localSheetId="4">[1]Transport!#REF!</definedName>
    <definedName name="Scenario2" localSheetId="59">[1]Transport!#REF!</definedName>
    <definedName name="Scenario2" localSheetId="60">[1]Transport!#REF!</definedName>
    <definedName name="Scenario2" localSheetId="61">[1]Transport!#REF!</definedName>
    <definedName name="Scenario2" localSheetId="46">[1]Transport!#REF!</definedName>
    <definedName name="Scenario2">[1]Transport!#REF!</definedName>
    <definedName name="Scenario2DemandPS">[6]Transport!#REF!</definedName>
    <definedName name="Scenario2DemandYR">[6]Transport!#REF!</definedName>
    <definedName name="Scenario2Local">[6]Transport!#REF!</definedName>
    <definedName name="Scenario2WiderGenPS">[6]Transport!#REF!</definedName>
    <definedName name="Scenario2WiderGenYR">[6]Transport!#REF!</definedName>
    <definedName name="Scenario3DemandPS">[6]Transport!#REF!</definedName>
    <definedName name="Scenario3DemandYR">[6]Transport!#REF!</definedName>
    <definedName name="Scenario3Local">[6]Transport!#REF!</definedName>
    <definedName name="Scenario3WiderGenPS">[6]Transport!#REF!</definedName>
    <definedName name="Scenario3WiderGenYR">[6]Transport!#REF!</definedName>
    <definedName name="Scenario4DemandPS">[6]Transport!#REF!</definedName>
    <definedName name="Scenario4DemandYR">[6]Transport!#REF!</definedName>
    <definedName name="Scenario4Local">[6]Transport!#REF!</definedName>
    <definedName name="Scenario4WiderGenPS">[6]Transport!#REF!</definedName>
    <definedName name="Scenario4WiderGenYR">[6]Transport!#REF!</definedName>
    <definedName name="Scenario5DemandPS">[6]Transport!#REF!</definedName>
    <definedName name="Scenario5DemandYR">[6]Transport!#REF!</definedName>
    <definedName name="Scenario5Local">[6]Transport!#REF!</definedName>
    <definedName name="Scenario5WiderGenPS">[6]Transport!#REF!</definedName>
    <definedName name="Scenario5WiderGenYR">[6]Transport!#REF!</definedName>
    <definedName name="Scenario6DemandPS">[6]Transport!#REF!</definedName>
    <definedName name="Scenario6DemandYR">[6]Transport!#REF!</definedName>
    <definedName name="Scenario6Local">[6]Transport!#REF!</definedName>
    <definedName name="Scenario6WiderGenPS">[6]Transport!#REF!</definedName>
    <definedName name="Scenario6WiderGenYR">[6]Transport!#REF!</definedName>
    <definedName name="Scenario7DemandPS">[6]Transport!#REF!</definedName>
    <definedName name="Scenario7DemandYR">[6]Transport!#REF!</definedName>
    <definedName name="Scenario7Local">[6]Transport!#REF!</definedName>
    <definedName name="Scenario7WiderGenPS">[6]Transport!#REF!</definedName>
    <definedName name="Scenario7WiderGenYR">[6]Transport!#REF!</definedName>
    <definedName name="Scenario8DemandPS">[6]Transport!#REF!</definedName>
    <definedName name="Scenario8DemandYR">[6]Transport!#REF!</definedName>
    <definedName name="Scenario8Local">[6]Transport!#REF!</definedName>
    <definedName name="Scenario8WiderGenPS">[6]Transport!#REF!</definedName>
    <definedName name="Scenario8WiderGenYR">[6]Transport!#REF!</definedName>
    <definedName name="Scenario9DemandPS">[6]Transport!#REF!</definedName>
    <definedName name="Scenario9DemandYR">[6]Transport!#REF!</definedName>
    <definedName name="Scenario9Local">[6]Transport!#REF!</definedName>
    <definedName name="Scenario9WiderGenPS">[6]Transport!#REF!</definedName>
    <definedName name="Scenario9WiderGenYR">[6]Transport!#REF!</definedName>
    <definedName name="SFactor2">[1]Transport!$K$3</definedName>
    <definedName name="SFactor3">[1]Transport!$K$4</definedName>
    <definedName name="Small_Gens_LU">'[4]Small Gens Tariff'!$A$2:$M$2</definedName>
    <definedName name="TariffLocalGen">[1]GenInput!$Q$35:$Q$302</definedName>
    <definedName name="TariffPSGen">[1]GenInput!$S$35:$S$302</definedName>
    <definedName name="TariffSubStation" localSheetId="18">[7]Tariff!$B$167:$B$237</definedName>
    <definedName name="TariffSubStation">[8]Tariff!$B$167:$B$237</definedName>
    <definedName name="TariffTEC">[1]GenInput!$D$35:$D$302</definedName>
    <definedName name="TariffYRGen">[1]GenInput!$T$35:$T$302</definedName>
    <definedName name="TariffYRNSGen">[1]GenInput!$U$35:$U$300</definedName>
    <definedName name="TEC_Log">'[4]TEC Changes'!$A$5:$M$145</definedName>
    <definedName name="TECConventional" localSheetId="47">[1]Transport!#REF!</definedName>
    <definedName name="TECConventional" localSheetId="48">[1]Transport!#REF!</definedName>
    <definedName name="TECConventional" localSheetId="49">[1]Transport!#REF!</definedName>
    <definedName name="TECConventional" localSheetId="50">[1]Transport!#REF!</definedName>
    <definedName name="TECConventional" localSheetId="4">[1]Transport!#REF!</definedName>
    <definedName name="TECConventional" localSheetId="59">[1]Transport!#REF!</definedName>
    <definedName name="TECConventional" localSheetId="60">[1]Transport!#REF!</definedName>
    <definedName name="TECConventional" localSheetId="61">[1]Transport!#REF!</definedName>
    <definedName name="TECConventional" localSheetId="46">[1]Transport!#REF!</definedName>
    <definedName name="TECConventional">[1]Transport!#REF!</definedName>
    <definedName name="TECConventionalHeader" localSheetId="47">[1]Transport!#REF!</definedName>
    <definedName name="TECConventionalHeader" localSheetId="48">[1]Transport!#REF!</definedName>
    <definedName name="TECConventionalHeader" localSheetId="49">[1]Transport!#REF!</definedName>
    <definedName name="TECConventionalHeader" localSheetId="50">[1]Transport!#REF!</definedName>
    <definedName name="TECConventionalHeader" localSheetId="4">[1]Transport!#REF!</definedName>
    <definedName name="TECConventionalHeader" localSheetId="59">[1]Transport!#REF!</definedName>
    <definedName name="TECConventionalHeader" localSheetId="60">[1]Transport!#REF!</definedName>
    <definedName name="TECConventionalHeader" localSheetId="61">[1]Transport!#REF!</definedName>
    <definedName name="TECConventionalHeader" localSheetId="46">[1]Transport!#REF!</definedName>
    <definedName name="TECConventionalHeader">[1]Transport!#REF!</definedName>
    <definedName name="TECWind" localSheetId="47">[1]Transport!#REF!</definedName>
    <definedName name="TECWind" localSheetId="48">[1]Transport!#REF!</definedName>
    <definedName name="TECWind" localSheetId="49">[1]Transport!#REF!</definedName>
    <definedName name="TECWind" localSheetId="50">[1]Transport!#REF!</definedName>
    <definedName name="TECWind" localSheetId="4">[1]Transport!#REF!</definedName>
    <definedName name="TECWind" localSheetId="59">[1]Transport!#REF!</definedName>
    <definedName name="TECWind" localSheetId="60">[1]Transport!#REF!</definedName>
    <definedName name="TECWind" localSheetId="61">[1]Transport!#REF!</definedName>
    <definedName name="TECWind" localSheetId="46">[1]Transport!#REF!</definedName>
    <definedName name="TECWind">[1]Transport!#REF!</definedName>
    <definedName name="TECWindHeader" localSheetId="47">[1]Transport!#REF!</definedName>
    <definedName name="TECWindHeader" localSheetId="48">[1]Transport!#REF!</definedName>
    <definedName name="TECWindHeader" localSheetId="49">[1]Transport!#REF!</definedName>
    <definedName name="TECWindHeader" localSheetId="50">[1]Transport!#REF!</definedName>
    <definedName name="TECWindHeader" localSheetId="4">[1]Transport!#REF!</definedName>
    <definedName name="TECWindHeader" localSheetId="59">[1]Transport!#REF!</definedName>
    <definedName name="TECWindHeader" localSheetId="60">[1]Transport!#REF!</definedName>
    <definedName name="TECWindHeader" localSheetId="61">[1]Transport!#REF!</definedName>
    <definedName name="TECWindHeader" localSheetId="46">[1]Transport!#REF!</definedName>
    <definedName name="TECWindHeader">[1]Transport!#REF!</definedName>
    <definedName name="TotalCost">[1]Transport!$AG$13:$AG$1436</definedName>
    <definedName name="TotalCost2">[1]Transport!$AK$13:$AK$1436</definedName>
    <definedName name="TransportPSGen">[1]GenInput!$M$35:$M$302</definedName>
    <definedName name="TransportTEC">[1]GenInput!$C$35:$C$302</definedName>
    <definedName name="TransportYRGen">[1]GenInput!$P$35:$P$302</definedName>
    <definedName name="TxYRMWkm">[1]TxNetwork!$C$43:$C$69</definedName>
    <definedName name="UnderUtil">[1]Transport!$AB$13:$AB$1436</definedName>
    <definedName name="ValSuccessful">[1]Transport!$H$3</definedName>
    <definedName name="Wider_Tariff_LU">'[4]Wider Tariffs'!$A$33:$N$59</definedName>
    <definedName name="ZonalInfluenceMatrix">[1]TxNetwork!$C$107:$AC$133</definedName>
  </definedNames>
  <calcPr calcId="171027"/>
</workbook>
</file>

<file path=xl/calcChain.xml><?xml version="1.0" encoding="utf-8"?>
<calcChain xmlns="http://schemas.openxmlformats.org/spreadsheetml/2006/main">
  <c r="A69" i="22" l="1"/>
  <c r="A68"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1" i="88" l="1"/>
  <c r="A1" i="89"/>
  <c r="A1" i="90"/>
  <c r="A1" i="91"/>
  <c r="A1" i="87"/>
  <c r="B14" i="153" l="1"/>
  <c r="B12" i="153"/>
  <c r="B8" i="153"/>
  <c r="B9" i="153"/>
  <c r="B10" i="153"/>
  <c r="B11" i="153"/>
  <c r="B7" i="153"/>
  <c r="E4" i="153"/>
  <c r="F4" i="153"/>
  <c r="G4" i="153"/>
  <c r="H4" i="153"/>
  <c r="D4" i="153"/>
  <c r="A26" i="22" l="1"/>
  <c r="A25" i="22"/>
  <c r="A24" i="22"/>
  <c r="A23" i="22"/>
  <c r="A9" i="22"/>
  <c r="E4" i="130" l="1"/>
  <c r="F4" i="130"/>
  <c r="G4" i="130"/>
  <c r="H4" i="130"/>
  <c r="D4" i="130"/>
  <c r="E4" i="128"/>
  <c r="F4" i="128"/>
  <c r="G4" i="128"/>
  <c r="H4" i="128"/>
  <c r="D4" i="128"/>
  <c r="E4" i="127"/>
  <c r="F4" i="127"/>
  <c r="G4" i="127"/>
  <c r="H4" i="127"/>
  <c r="D4" i="127"/>
  <c r="E4" i="126"/>
  <c r="F4" i="126"/>
  <c r="G4" i="126"/>
  <c r="H4" i="126"/>
  <c r="D4" i="126"/>
  <c r="E4" i="129"/>
  <c r="F4" i="129"/>
  <c r="G4" i="129"/>
  <c r="H4" i="129"/>
  <c r="D4" i="129"/>
  <c r="E4" i="125"/>
  <c r="F4" i="125"/>
  <c r="G4" i="125"/>
  <c r="H4" i="125"/>
  <c r="D4" i="125"/>
  <c r="E4" i="120"/>
  <c r="F4" i="120"/>
  <c r="G4" i="120"/>
  <c r="H4" i="120"/>
  <c r="D4" i="120"/>
  <c r="D9" i="148" l="1"/>
  <c r="D11" i="148" s="1"/>
  <c r="D15" i="148" l="1"/>
  <c r="D17" i="148" s="1"/>
  <c r="D16" i="148" l="1"/>
  <c r="D18" i="148"/>
  <c r="M18" i="147" l="1"/>
  <c r="L10" i="147"/>
  <c r="L11" i="147"/>
  <c r="L12" i="147"/>
  <c r="L13" i="147"/>
  <c r="L14" i="147"/>
  <c r="L9" i="147"/>
  <c r="D8" i="147"/>
  <c r="D18" i="147" s="1"/>
  <c r="E19" i="147" s="1"/>
  <c r="D9" i="147"/>
  <c r="D10" i="147"/>
  <c r="D11" i="147"/>
  <c r="D12" i="147"/>
  <c r="D13" i="147"/>
  <c r="H9" i="147"/>
  <c r="H10" i="147"/>
  <c r="H11" i="147"/>
  <c r="H12" i="147"/>
  <c r="H18" i="147" s="1"/>
  <c r="I19" i="147" s="1"/>
  <c r="H13" i="147"/>
  <c r="H14" i="147"/>
  <c r="H8" i="147"/>
  <c r="D7" i="147"/>
  <c r="I18" i="147"/>
  <c r="E18" i="147"/>
  <c r="K17" i="147"/>
  <c r="G17" i="147"/>
  <c r="C17" i="147"/>
  <c r="L18" i="147" l="1"/>
  <c r="M19" i="147" s="1"/>
  <c r="A1" i="32" l="1"/>
  <c r="A1" i="33"/>
  <c r="A1" i="34"/>
  <c r="A1" i="1"/>
  <c r="A1" i="58"/>
  <c r="A4" i="22"/>
  <c r="E4" i="124" l="1"/>
  <c r="F4" i="124"/>
  <c r="G4" i="124"/>
  <c r="H4" i="124"/>
  <c r="D4" i="124"/>
  <c r="E4" i="123"/>
  <c r="F4" i="123"/>
  <c r="G4" i="123"/>
  <c r="H4" i="123"/>
  <c r="D4" i="123"/>
  <c r="E4" i="122"/>
  <c r="F4" i="122"/>
  <c r="G4" i="122"/>
  <c r="H4" i="122"/>
  <c r="D4" i="122"/>
  <c r="G11" i="7" l="1"/>
  <c r="D6" i="7"/>
  <c r="E6" i="7"/>
  <c r="F6" i="7"/>
  <c r="G6" i="7"/>
  <c r="C6" i="7"/>
  <c r="G30" i="30" l="1"/>
  <c r="G86" i="30"/>
  <c r="G76" i="30"/>
  <c r="G21" i="30"/>
  <c r="G42" i="30"/>
  <c r="G13" i="30"/>
  <c r="G63" i="30"/>
  <c r="G28" i="30"/>
  <c r="G84" i="30"/>
  <c r="G37" i="30"/>
  <c r="G93" i="30"/>
  <c r="G57" i="30"/>
  <c r="G43" i="30"/>
  <c r="G65" i="30"/>
  <c r="G54" i="30"/>
  <c r="G66" i="30"/>
  <c r="G70" i="30"/>
  <c r="G87" i="30"/>
  <c r="G100" i="30"/>
  <c r="G53" i="30"/>
  <c r="G6" i="30"/>
  <c r="G7" i="30"/>
  <c r="G80" i="30"/>
  <c r="G78" i="30"/>
  <c r="G71" i="30"/>
  <c r="G52" i="30"/>
  <c r="G36" i="30"/>
  <c r="G15" i="30"/>
  <c r="G99" i="30"/>
  <c r="G98" i="30"/>
  <c r="G97" i="30"/>
  <c r="G95" i="30"/>
  <c r="G96" i="30"/>
  <c r="G94" i="30"/>
  <c r="G92" i="30"/>
  <c r="G91" i="30"/>
  <c r="G90" i="30"/>
  <c r="G89" i="30"/>
  <c r="G88" i="30"/>
  <c r="G85" i="30"/>
  <c r="G83" i="30"/>
  <c r="G82" i="30"/>
  <c r="G81" i="30"/>
  <c r="G79" i="30"/>
  <c r="G77" i="30"/>
  <c r="G75" i="30"/>
  <c r="G74" i="30"/>
  <c r="G73" i="30"/>
  <c r="G72" i="30"/>
  <c r="G69" i="30"/>
  <c r="G68" i="30"/>
  <c r="G67" i="30"/>
  <c r="G64" i="30"/>
  <c r="G62" i="30"/>
  <c r="G61" i="30"/>
  <c r="G60" i="30"/>
  <c r="G59" i="30"/>
  <c r="G58" i="30"/>
  <c r="G56" i="30"/>
  <c r="G55" i="30"/>
  <c r="G51" i="30"/>
  <c r="G50" i="30"/>
  <c r="G49" i="30"/>
  <c r="G48" i="30"/>
  <c r="G47" i="30"/>
  <c r="G45" i="30"/>
  <c r="G46" i="30"/>
  <c r="G44" i="30"/>
  <c r="G41" i="30"/>
  <c r="G38" i="30"/>
  <c r="G39" i="30"/>
  <c r="G40" i="30"/>
  <c r="G35" i="30"/>
  <c r="G34" i="30"/>
  <c r="G33" i="30"/>
  <c r="G32" i="30"/>
  <c r="G31" i="30"/>
  <c r="G29" i="30"/>
  <c r="G27" i="30"/>
  <c r="G26" i="30"/>
  <c r="G25" i="30"/>
  <c r="G24" i="30"/>
  <c r="G23" i="30"/>
  <c r="G22" i="30"/>
  <c r="G20" i="30"/>
  <c r="G17" i="30"/>
  <c r="G19" i="30"/>
  <c r="G18" i="30"/>
  <c r="G16" i="30"/>
  <c r="G14" i="30"/>
  <c r="G12" i="30"/>
  <c r="G11" i="30"/>
  <c r="G10" i="30"/>
  <c r="G9" i="30"/>
  <c r="G8" i="30"/>
  <c r="E22" i="30" l="1"/>
  <c r="E30" i="30"/>
  <c r="E42" i="30"/>
  <c r="E20" i="30"/>
  <c r="E43" i="30"/>
  <c r="E93" i="30"/>
  <c r="E21" i="30"/>
  <c r="E37" i="30"/>
  <c r="E84" i="30"/>
  <c r="E57" i="30"/>
  <c r="E65" i="30"/>
  <c r="E100" i="30"/>
  <c r="E13" i="30"/>
  <c r="E66" i="30"/>
  <c r="E70" i="30"/>
  <c r="E54" i="30"/>
  <c r="E63" i="30"/>
  <c r="E28" i="30"/>
  <c r="E53" i="30"/>
  <c r="E87" i="30"/>
  <c r="E6" i="30"/>
  <c r="E7" i="30"/>
  <c r="E80" i="30"/>
  <c r="E78" i="30"/>
  <c r="E71" i="30"/>
  <c r="E52" i="30"/>
  <c r="E36" i="30"/>
  <c r="E15" i="30"/>
  <c r="E99" i="30"/>
  <c r="E98" i="30"/>
  <c r="E97" i="30"/>
  <c r="E95" i="30"/>
  <c r="E96" i="30"/>
  <c r="E94" i="30"/>
  <c r="E92" i="30"/>
  <c r="E91" i="30"/>
  <c r="E90" i="30"/>
  <c r="E89" i="30"/>
  <c r="E88" i="30"/>
  <c r="E86" i="30"/>
  <c r="E85" i="30"/>
  <c r="E83" i="30"/>
  <c r="E82" i="30"/>
  <c r="E81" i="30"/>
  <c r="E79" i="30"/>
  <c r="E77" i="30"/>
  <c r="E75" i="30"/>
  <c r="E76" i="30"/>
  <c r="E74" i="30"/>
  <c r="E73" i="30"/>
  <c r="E72" i="30"/>
  <c r="E69" i="30"/>
  <c r="E68" i="30"/>
  <c r="E67" i="30"/>
  <c r="E64" i="30"/>
  <c r="E62" i="30"/>
  <c r="E61" i="30"/>
  <c r="E60" i="30"/>
  <c r="E59" i="30"/>
  <c r="E58" i="30"/>
  <c r="E56" i="30"/>
  <c r="E55" i="30"/>
  <c r="E51" i="30"/>
  <c r="E50" i="30"/>
  <c r="E49" i="30"/>
  <c r="E48" i="30"/>
  <c r="E47" i="30"/>
  <c r="E45" i="30"/>
  <c r="E46" i="30"/>
  <c r="E44" i="30"/>
  <c r="E41" i="30"/>
  <c r="E38" i="30"/>
  <c r="E39" i="30"/>
  <c r="E40" i="30"/>
  <c r="E35" i="30"/>
  <c r="E34" i="30"/>
  <c r="E33" i="30"/>
  <c r="E32" i="30"/>
  <c r="E31" i="30"/>
  <c r="E29" i="30"/>
  <c r="E27" i="30"/>
  <c r="E26" i="30"/>
  <c r="E25" i="30"/>
  <c r="E24" i="30"/>
  <c r="E23" i="30"/>
  <c r="E17" i="30"/>
  <c r="E19" i="30"/>
  <c r="E18" i="30"/>
  <c r="E16" i="30"/>
  <c r="E14" i="30"/>
  <c r="E12" i="30"/>
  <c r="E11" i="30"/>
  <c r="E10" i="30"/>
  <c r="E9" i="30"/>
  <c r="E8" i="30"/>
  <c r="P4" i="30" l="1"/>
  <c r="F30" i="30" l="1"/>
  <c r="F76" i="30"/>
  <c r="F12" i="30"/>
  <c r="F19" i="30"/>
  <c r="F23" i="30"/>
  <c r="F27" i="30"/>
  <c r="F33" i="30"/>
  <c r="F39" i="30"/>
  <c r="F46" i="30"/>
  <c r="F49" i="30"/>
  <c r="F56" i="30"/>
  <c r="F61" i="30"/>
  <c r="F68" i="30"/>
  <c r="F74" i="30"/>
  <c r="F81" i="30"/>
  <c r="F86" i="30"/>
  <c r="F94" i="30"/>
  <c r="F98" i="30"/>
  <c r="F52" i="30"/>
  <c r="F7" i="30"/>
  <c r="F70" i="30"/>
  <c r="F43" i="30"/>
  <c r="F93" i="30"/>
  <c r="F63" i="30"/>
  <c r="F42" i="30"/>
  <c r="F53" i="30"/>
  <c r="F10" i="30"/>
  <c r="F16" i="30"/>
  <c r="F20" i="30"/>
  <c r="F25" i="30"/>
  <c r="F31" i="30"/>
  <c r="F35" i="30"/>
  <c r="F41" i="30"/>
  <c r="F47" i="30"/>
  <c r="F51" i="30"/>
  <c r="F59" i="30"/>
  <c r="F64" i="30"/>
  <c r="F72" i="30"/>
  <c r="F77" i="30"/>
  <c r="F83" i="30"/>
  <c r="F89" i="30"/>
  <c r="F91" i="30"/>
  <c r="F95" i="30"/>
  <c r="F15" i="30"/>
  <c r="F78" i="30"/>
  <c r="F100" i="30"/>
  <c r="F54" i="30"/>
  <c r="F84" i="30"/>
  <c r="F9" i="30"/>
  <c r="F11" i="30"/>
  <c r="F14" i="30"/>
  <c r="F18" i="30"/>
  <c r="F17" i="30"/>
  <c r="F22" i="30"/>
  <c r="F24" i="30"/>
  <c r="F26" i="30"/>
  <c r="F29" i="30"/>
  <c r="F32" i="30"/>
  <c r="F34" i="30"/>
  <c r="F40" i="30"/>
  <c r="F38" i="30"/>
  <c r="F44" i="30"/>
  <c r="F45" i="30"/>
  <c r="F48" i="30"/>
  <c r="F50" i="30"/>
  <c r="F55" i="30"/>
  <c r="F58" i="30"/>
  <c r="F60" i="30"/>
  <c r="F62" i="30"/>
  <c r="F67" i="30"/>
  <c r="F69" i="30"/>
  <c r="F73" i="30"/>
  <c r="F75" i="30"/>
  <c r="F79" i="30"/>
  <c r="F82" i="30"/>
  <c r="F85" i="30"/>
  <c r="F88" i="30"/>
  <c r="F90" i="30"/>
  <c r="F92" i="30"/>
  <c r="F96" i="30"/>
  <c r="F97" i="30"/>
  <c r="F99" i="30"/>
  <c r="F36" i="30"/>
  <c r="F71" i="30"/>
  <c r="F80" i="30"/>
  <c r="F6" i="30"/>
  <c r="F87" i="30"/>
  <c r="F65" i="30"/>
  <c r="F57" i="30"/>
  <c r="F37" i="30"/>
  <c r="F28" i="30"/>
  <c r="F21" i="30"/>
  <c r="F8" i="30"/>
  <c r="D43" i="30" l="1"/>
  <c r="D13" i="30"/>
  <c r="D21" i="30"/>
  <c r="D37" i="30"/>
  <c r="D57" i="30"/>
  <c r="D65" i="30"/>
  <c r="D84" i="30"/>
  <c r="D20" i="30"/>
  <c r="D28" i="30"/>
  <c r="D66" i="30"/>
  <c r="D70" i="30"/>
  <c r="D100" i="30"/>
  <c r="D22" i="30"/>
  <c r="D54" i="30"/>
  <c r="D63" i="30"/>
  <c r="D42" i="30"/>
  <c r="D77" i="30"/>
  <c r="D93" i="30"/>
  <c r="D34" i="30"/>
  <c r="D87" i="30"/>
  <c r="D53" i="30"/>
  <c r="D6" i="30"/>
  <c r="D7" i="30"/>
  <c r="D80" i="30"/>
  <c r="D78" i="30"/>
  <c r="D71" i="30"/>
  <c r="D52" i="30"/>
  <c r="D36" i="30"/>
  <c r="D15" i="30"/>
  <c r="D99" i="30"/>
  <c r="D98" i="30"/>
  <c r="D97" i="30"/>
  <c r="D95" i="30"/>
  <c r="D96" i="30"/>
  <c r="D94" i="30"/>
  <c r="D92" i="30"/>
  <c r="D91" i="30"/>
  <c r="D90" i="30"/>
  <c r="D89" i="30"/>
  <c r="D88" i="30"/>
  <c r="D86" i="30"/>
  <c r="D85" i="30"/>
  <c r="D83" i="30"/>
  <c r="D82" i="30"/>
  <c r="D81" i="30"/>
  <c r="D79" i="30"/>
  <c r="D75" i="30"/>
  <c r="D76" i="30"/>
  <c r="D74" i="30"/>
  <c r="D73" i="30"/>
  <c r="D72" i="30"/>
  <c r="D69" i="30"/>
  <c r="D68" i="30"/>
  <c r="D67" i="30"/>
  <c r="D64" i="30"/>
  <c r="D62" i="30"/>
  <c r="D61" i="30"/>
  <c r="D60" i="30"/>
  <c r="D59" i="30"/>
  <c r="D58" i="30"/>
  <c r="D56" i="30"/>
  <c r="D55" i="30"/>
  <c r="D51" i="30"/>
  <c r="D50" i="30"/>
  <c r="D49" i="30"/>
  <c r="D48" i="30"/>
  <c r="D47" i="30"/>
  <c r="D45" i="30"/>
  <c r="D46" i="30"/>
  <c r="D44" i="30"/>
  <c r="D41" i="30"/>
  <c r="D38" i="30"/>
  <c r="D39" i="30"/>
  <c r="D40" i="30"/>
  <c r="D35" i="30"/>
  <c r="D33" i="30"/>
  <c r="D32" i="30"/>
  <c r="D31" i="30"/>
  <c r="D30" i="30"/>
  <c r="D29" i="30"/>
  <c r="D27" i="30"/>
  <c r="D26" i="30"/>
  <c r="D25" i="30"/>
  <c r="D24" i="30"/>
  <c r="D23" i="30"/>
  <c r="D17" i="30"/>
  <c r="D19" i="30"/>
  <c r="D18" i="30"/>
  <c r="D16" i="30"/>
  <c r="D14" i="30"/>
  <c r="D12" i="30"/>
  <c r="D11" i="30"/>
  <c r="D10" i="30"/>
  <c r="D9" i="30"/>
  <c r="D8" i="30"/>
  <c r="C20" i="30" l="1"/>
  <c r="C28" i="30"/>
  <c r="C52" i="30"/>
  <c r="C22" i="30"/>
  <c r="C42" i="30"/>
  <c r="C54" i="30"/>
  <c r="C66" i="30"/>
  <c r="C13" i="30"/>
  <c r="C21" i="30"/>
  <c r="C37" i="30"/>
  <c r="C53" i="30"/>
  <c r="C77" i="30"/>
  <c r="C93" i="30"/>
  <c r="C57" i="30"/>
  <c r="C63" i="30"/>
  <c r="C65" i="30"/>
  <c r="C70" i="30"/>
  <c r="C80" i="30"/>
  <c r="C43" i="30"/>
  <c r="C68" i="30"/>
  <c r="C84" i="30"/>
  <c r="C100" i="30"/>
  <c r="C87" i="30"/>
  <c r="C6" i="30"/>
  <c r="C7" i="30"/>
  <c r="C78" i="30"/>
  <c r="C71" i="30"/>
  <c r="C36" i="30"/>
  <c r="C15" i="30"/>
  <c r="C99" i="30"/>
  <c r="C98" i="30"/>
  <c r="C97" i="30"/>
  <c r="C95" i="30"/>
  <c r="C96" i="30"/>
  <c r="C94" i="30"/>
  <c r="C92" i="30"/>
  <c r="C91" i="30"/>
  <c r="C90" i="30"/>
  <c r="C89" i="30"/>
  <c r="C88" i="30"/>
  <c r="C86" i="30"/>
  <c r="C85" i="30"/>
  <c r="C83" i="30"/>
  <c r="C82" i="30"/>
  <c r="C81" i="30"/>
  <c r="C79" i="30"/>
  <c r="C75" i="30"/>
  <c r="C76" i="30"/>
  <c r="C74" i="30"/>
  <c r="C73" i="30"/>
  <c r="C72" i="30"/>
  <c r="C69" i="30"/>
  <c r="C67" i="30"/>
  <c r="C64" i="30"/>
  <c r="C62" i="30"/>
  <c r="C61" i="30"/>
  <c r="C60" i="30"/>
  <c r="C59" i="30"/>
  <c r="C58" i="30"/>
  <c r="C56" i="30"/>
  <c r="C55" i="30"/>
  <c r="C51" i="30"/>
  <c r="C50" i="30"/>
  <c r="C49" i="30"/>
  <c r="C48" i="30"/>
  <c r="C47" i="30"/>
  <c r="C45" i="30"/>
  <c r="C46" i="30"/>
  <c r="C44" i="30"/>
  <c r="C41" i="30"/>
  <c r="C38" i="30"/>
  <c r="C39" i="30"/>
  <c r="C40" i="30"/>
  <c r="C35" i="30"/>
  <c r="C34" i="30"/>
  <c r="C33" i="30"/>
  <c r="C32" i="30"/>
  <c r="C31" i="30"/>
  <c r="C30" i="30"/>
  <c r="C29" i="30"/>
  <c r="C27" i="30"/>
  <c r="C26" i="30"/>
  <c r="C25" i="30"/>
  <c r="C24" i="30"/>
  <c r="C23" i="30"/>
  <c r="C17" i="30"/>
  <c r="C19" i="30"/>
  <c r="C18" i="30"/>
  <c r="C16" i="30"/>
  <c r="C14" i="30"/>
  <c r="C12" i="30"/>
  <c r="C11" i="30"/>
  <c r="C10" i="30"/>
  <c r="C9" i="30"/>
  <c r="C8" i="30"/>
  <c r="D4" i="132" l="1"/>
  <c r="E4" i="132"/>
  <c r="F4" i="132"/>
  <c r="G4" i="132"/>
  <c r="C4" i="132"/>
  <c r="E24" i="2" l="1"/>
  <c r="F24" i="2"/>
  <c r="G24" i="2"/>
  <c r="D24" i="2"/>
  <c r="B21" i="39" l="1"/>
  <c r="B7" i="39"/>
  <c r="B8" i="39"/>
  <c r="B9" i="39"/>
  <c r="B10" i="39"/>
  <c r="B11" i="39"/>
  <c r="B12" i="39"/>
  <c r="B13" i="39"/>
  <c r="B14" i="39"/>
  <c r="B15" i="39"/>
  <c r="B16" i="39"/>
  <c r="B17" i="39"/>
  <c r="B18" i="39"/>
  <c r="B19" i="39"/>
  <c r="B20" i="39"/>
  <c r="B6" i="39"/>
  <c r="H11" i="153"/>
  <c r="G11" i="153"/>
  <c r="F11" i="153"/>
  <c r="E11" i="153"/>
  <c r="D11" i="153"/>
  <c r="H10" i="153"/>
  <c r="G10" i="153"/>
  <c r="F10" i="153"/>
  <c r="E10" i="153"/>
  <c r="D10" i="153"/>
  <c r="H7" i="153"/>
  <c r="G7" i="153"/>
  <c r="F7" i="153"/>
  <c r="E7" i="153"/>
  <c r="D7" i="153"/>
  <c r="H6" i="153" l="1"/>
  <c r="G6" i="153"/>
  <c r="F6" i="153"/>
  <c r="E6" i="153"/>
  <c r="J20" i="85" l="1"/>
  <c r="F20" i="85" l="1"/>
  <c r="I20" i="95"/>
  <c r="E20" i="95"/>
  <c r="M20" i="95"/>
  <c r="H20" i="96"/>
  <c r="M20" i="96"/>
  <c r="D20" i="97"/>
  <c r="J20" i="97"/>
  <c r="K20" i="97"/>
  <c r="K20" i="85"/>
  <c r="G20" i="85"/>
  <c r="H20" i="97"/>
  <c r="N20" i="95"/>
  <c r="H20" i="85"/>
  <c r="I20" i="85"/>
  <c r="D20" i="95"/>
  <c r="F20" i="95"/>
  <c r="I20" i="96"/>
  <c r="E20" i="96"/>
  <c r="N20" i="96"/>
  <c r="I20" i="97"/>
  <c r="E20" i="97"/>
  <c r="L20" i="97"/>
  <c r="H20" i="95"/>
  <c r="G20" i="96"/>
  <c r="L20" i="96"/>
  <c r="G20" i="97"/>
  <c r="N20" i="97"/>
  <c r="D20" i="85"/>
  <c r="E20" i="85"/>
  <c r="N20" i="85"/>
  <c r="G20" i="95"/>
  <c r="D20" i="96"/>
  <c r="F20" i="96"/>
  <c r="J20" i="96"/>
  <c r="K20" i="96"/>
  <c r="F20" i="97"/>
  <c r="M20" i="97"/>
  <c r="L20" i="95"/>
  <c r="J20" i="95"/>
  <c r="M20" i="85"/>
  <c r="K20" i="95"/>
  <c r="L20" i="85"/>
  <c r="F22" i="153" l="1"/>
  <c r="G23" i="7"/>
  <c r="F23" i="7"/>
  <c r="E23" i="7"/>
  <c r="D23" i="7"/>
  <c r="C23" i="7"/>
  <c r="B24" i="25" l="1"/>
  <c r="B25" i="25"/>
  <c r="E7" i="39" l="1"/>
  <c r="F7" i="39"/>
  <c r="G7" i="39"/>
  <c r="H7" i="39"/>
  <c r="I7" i="39"/>
  <c r="E8" i="39"/>
  <c r="F8" i="39"/>
  <c r="G8" i="39"/>
  <c r="H8" i="39"/>
  <c r="I8" i="39"/>
  <c r="E9" i="39"/>
  <c r="F9" i="39"/>
  <c r="G9" i="39"/>
  <c r="H9" i="39"/>
  <c r="I9" i="39"/>
  <c r="E10" i="39"/>
  <c r="F10" i="39"/>
  <c r="G10" i="39"/>
  <c r="H10" i="39"/>
  <c r="I10" i="39"/>
  <c r="E11" i="39"/>
  <c r="F11" i="39"/>
  <c r="G11" i="39"/>
  <c r="H11" i="39"/>
  <c r="I11" i="39"/>
  <c r="E12" i="39"/>
  <c r="F12" i="39"/>
  <c r="G12" i="39"/>
  <c r="H12" i="39"/>
  <c r="I12" i="39"/>
  <c r="E13" i="39"/>
  <c r="F13" i="39"/>
  <c r="G13" i="39"/>
  <c r="H13" i="39"/>
  <c r="I13" i="39"/>
  <c r="E14" i="39"/>
  <c r="F14" i="39"/>
  <c r="G14" i="39"/>
  <c r="H14" i="39"/>
  <c r="I14" i="39"/>
  <c r="E15" i="39"/>
  <c r="F15" i="39"/>
  <c r="G15" i="39"/>
  <c r="H15" i="39"/>
  <c r="I15" i="39"/>
  <c r="E16" i="39"/>
  <c r="F16" i="39"/>
  <c r="G16" i="39"/>
  <c r="H16" i="39"/>
  <c r="I16" i="39"/>
  <c r="E17" i="39"/>
  <c r="F17" i="39"/>
  <c r="G17" i="39"/>
  <c r="H17" i="39"/>
  <c r="I17" i="39"/>
  <c r="E18" i="39"/>
  <c r="F18" i="39"/>
  <c r="G18" i="39"/>
  <c r="H18" i="39"/>
  <c r="I18" i="39"/>
  <c r="E19" i="39"/>
  <c r="F19" i="39"/>
  <c r="G19" i="39"/>
  <c r="H19" i="39"/>
  <c r="I19" i="39"/>
  <c r="E20" i="39"/>
  <c r="F20" i="39"/>
  <c r="G20" i="39"/>
  <c r="H20" i="39"/>
  <c r="I20" i="39"/>
  <c r="E21" i="39"/>
  <c r="F21" i="39"/>
  <c r="G21" i="39"/>
  <c r="H21" i="39"/>
  <c r="I21" i="39"/>
  <c r="F6" i="39"/>
  <c r="G6" i="39"/>
  <c r="H6" i="39"/>
  <c r="I6" i="39"/>
  <c r="E6" i="39"/>
  <c r="D6" i="153"/>
  <c r="D21" i="39"/>
  <c r="C21" i="39"/>
  <c r="D20" i="39"/>
  <c r="C20" i="39"/>
  <c r="D19" i="39"/>
  <c r="C19" i="39"/>
  <c r="D18" i="39"/>
  <c r="C18" i="39"/>
  <c r="D17" i="39"/>
  <c r="C17" i="39"/>
  <c r="D16" i="39"/>
  <c r="C16" i="39"/>
  <c r="D15" i="39"/>
  <c r="C15" i="39"/>
  <c r="D14" i="39"/>
  <c r="C14" i="39"/>
  <c r="D13" i="39"/>
  <c r="C13" i="39"/>
  <c r="D12" i="39"/>
  <c r="C12" i="39"/>
  <c r="D11" i="39"/>
  <c r="C11" i="39"/>
  <c r="D10" i="39"/>
  <c r="C10" i="39"/>
  <c r="D9" i="39"/>
  <c r="C9" i="39"/>
  <c r="D8" i="39"/>
  <c r="C8" i="39"/>
  <c r="D7" i="39"/>
  <c r="C7" i="39"/>
  <c r="D6" i="39"/>
  <c r="C6" i="39"/>
  <c r="E22" i="153" l="1"/>
  <c r="D22" i="153"/>
  <c r="G22" i="153"/>
  <c r="H22" i="153"/>
  <c r="D14" i="21"/>
  <c r="E14" i="21"/>
  <c r="F14" i="21"/>
  <c r="G14" i="21"/>
  <c r="H14" i="21"/>
  <c r="N14" i="21"/>
  <c r="I13" i="21" l="1"/>
  <c r="D17" i="7" l="1"/>
  <c r="E17" i="7"/>
  <c r="F17" i="7"/>
  <c r="G17" i="7" s="1"/>
  <c r="C17" i="7"/>
  <c r="Q14" i="21"/>
  <c r="E16" i="7" s="1"/>
  <c r="R14" i="21"/>
  <c r="F16" i="7" s="1"/>
  <c r="G16" i="7" s="1"/>
  <c r="O14" i="21"/>
  <c r="C16" i="7" s="1"/>
  <c r="C18" i="7" s="1"/>
  <c r="D12" i="7"/>
  <c r="E12" i="7"/>
  <c r="C12" i="7"/>
  <c r="K14" i="21" l="1"/>
  <c r="D11" i="7" s="1"/>
  <c r="D13" i="7" s="1"/>
  <c r="N17" i="21"/>
  <c r="G12" i="7" s="1"/>
  <c r="G13" i="7" s="1"/>
  <c r="F12" i="7"/>
  <c r="L14" i="21"/>
  <c r="J14" i="21"/>
  <c r="C11" i="7" s="1"/>
  <c r="C13" i="7" s="1"/>
  <c r="M14" i="21"/>
  <c r="P14" i="21"/>
  <c r="R18" i="21"/>
  <c r="S18" i="21" s="1"/>
  <c r="Q18" i="21"/>
  <c r="K18" i="21"/>
  <c r="P18" i="21" l="1"/>
  <c r="D16" i="7"/>
  <c r="L18" i="21"/>
  <c r="E11" i="7"/>
  <c r="E13" i="7" s="1"/>
  <c r="M18" i="21"/>
  <c r="F11" i="7"/>
  <c r="F13" i="7" s="1"/>
  <c r="N18" i="21"/>
  <c r="C7" i="7" l="1"/>
  <c r="I14" i="21"/>
  <c r="F16" i="21" l="1"/>
  <c r="F18" i="21" s="1"/>
  <c r="D7" i="7"/>
  <c r="D18" i="21"/>
  <c r="G16" i="21" l="1"/>
  <c r="E7" i="7"/>
  <c r="J18" i="21"/>
  <c r="I18" i="21"/>
  <c r="C21" i="7" s="1"/>
  <c r="D21" i="7" s="1"/>
  <c r="E21" i="7" s="1"/>
  <c r="F21" i="7" s="1"/>
  <c r="G21" i="7" s="1"/>
  <c r="G18" i="21"/>
  <c r="O18" i="21"/>
  <c r="E18" i="21"/>
  <c r="K23" i="21" l="1"/>
  <c r="H16" i="21"/>
  <c r="F7" i="7"/>
  <c r="J23" i="21"/>
  <c r="M23" i="21"/>
  <c r="L23" i="21"/>
  <c r="G7" i="7" l="1"/>
  <c r="H18" i="21"/>
  <c r="N23" i="21" s="1"/>
  <c r="A73" i="22"/>
  <c r="A72" i="22"/>
  <c r="A71" i="22"/>
  <c r="A70" i="22"/>
  <c r="A27" i="22"/>
  <c r="A22" i="22"/>
  <c r="A21" i="22"/>
  <c r="A20" i="22"/>
  <c r="A19" i="22"/>
  <c r="A18" i="22"/>
  <c r="A17" i="22"/>
  <c r="A16" i="22"/>
  <c r="A15" i="22"/>
  <c r="A14" i="22"/>
  <c r="A13" i="22"/>
  <c r="A12" i="22"/>
  <c r="A11" i="22"/>
  <c r="A10" i="22"/>
  <c r="A8" i="22" l="1"/>
  <c r="A7" i="22"/>
  <c r="A6" i="22"/>
  <c r="A5" i="22"/>
  <c r="F4" i="39" l="1"/>
  <c r="G4" i="39"/>
  <c r="H4" i="39"/>
  <c r="I4" i="39"/>
  <c r="E4" i="39"/>
  <c r="E24" i="36" l="1"/>
  <c r="F24" i="36"/>
  <c r="G24" i="36"/>
  <c r="D24" i="36"/>
  <c r="E27" i="80"/>
  <c r="F27" i="80"/>
  <c r="G27" i="80"/>
  <c r="D27" i="80"/>
  <c r="B29" i="25" l="1"/>
  <c r="B28" i="25"/>
  <c r="B27" i="25"/>
  <c r="B26" i="25"/>
  <c r="H6" i="25"/>
  <c r="I6" i="25"/>
  <c r="J6" i="25"/>
  <c r="K6" i="25"/>
  <c r="G6" i="25"/>
  <c r="G12" i="81"/>
  <c r="F12" i="81"/>
  <c r="E12" i="81"/>
  <c r="D12" i="81"/>
  <c r="C12" i="81"/>
  <c r="G7" i="81"/>
  <c r="F7" i="81"/>
  <c r="E7" i="81"/>
  <c r="D7" i="81"/>
  <c r="C7" i="81"/>
  <c r="E10" i="3"/>
  <c r="E11" i="3" s="1"/>
  <c r="E13" i="3" s="1"/>
  <c r="G8" i="7"/>
  <c r="F15" i="78"/>
  <c r="E4" i="56"/>
  <c r="F4" i="56"/>
  <c r="G4" i="56"/>
  <c r="H4" i="56"/>
  <c r="D4" i="56"/>
  <c r="G4" i="55"/>
  <c r="H4" i="55"/>
  <c r="I4" i="55"/>
  <c r="J4" i="55"/>
  <c r="F4" i="55"/>
  <c r="D3" i="78"/>
  <c r="E3" i="78"/>
  <c r="F3" i="78"/>
  <c r="G3" i="78"/>
  <c r="C3" i="78"/>
  <c r="E4" i="38"/>
  <c r="E6" i="38" s="1"/>
  <c r="F4" i="38"/>
  <c r="F6" i="38" s="1"/>
  <c r="G4" i="38"/>
  <c r="G6" i="38" s="1"/>
  <c r="H4" i="38"/>
  <c r="H6" i="38" s="1"/>
  <c r="D4" i="38"/>
  <c r="D6" i="38" s="1"/>
  <c r="E4" i="8"/>
  <c r="F4" i="8"/>
  <c r="G4" i="8"/>
  <c r="H4" i="8"/>
  <c r="D4" i="8"/>
  <c r="D4" i="52"/>
  <c r="E4" i="52"/>
  <c r="F4" i="52"/>
  <c r="G4" i="52"/>
  <c r="C4" i="52"/>
  <c r="D4" i="14"/>
  <c r="E4" i="14"/>
  <c r="F4" i="14"/>
  <c r="G4" i="14"/>
  <c r="C4" i="14"/>
  <c r="E4" i="3"/>
  <c r="F4" i="3"/>
  <c r="G4" i="3"/>
  <c r="H4" i="3"/>
  <c r="D4" i="3"/>
  <c r="D4" i="7"/>
  <c r="E4" i="7"/>
  <c r="F4" i="7"/>
  <c r="G4" i="7"/>
  <c r="C4" i="7"/>
  <c r="S4" i="30"/>
  <c r="M4" i="30"/>
  <c r="V4" i="30"/>
  <c r="W4" i="30"/>
  <c r="Q4" i="30"/>
  <c r="J4" i="30"/>
  <c r="K4" i="30"/>
  <c r="G4" i="30"/>
  <c r="F4" i="30"/>
  <c r="E4" i="30"/>
  <c r="D4" i="30"/>
  <c r="C4" i="30"/>
  <c r="E4" i="57"/>
  <c r="F4" i="57"/>
  <c r="G4" i="57"/>
  <c r="H4" i="57"/>
  <c r="D4" i="57"/>
  <c r="H4" i="77"/>
  <c r="G4" i="77"/>
  <c r="F4" i="77"/>
  <c r="E4" i="77"/>
  <c r="D4" i="77"/>
  <c r="E4" i="43"/>
  <c r="F4" i="43"/>
  <c r="G4" i="43"/>
  <c r="H4" i="43"/>
  <c r="D4" i="43"/>
  <c r="E4" i="4"/>
  <c r="F4" i="4"/>
  <c r="G4" i="4"/>
  <c r="H4" i="4"/>
  <c r="D4" i="4"/>
  <c r="E4" i="36"/>
  <c r="F4" i="36"/>
  <c r="G4" i="36"/>
  <c r="H4" i="36"/>
  <c r="D4" i="36"/>
  <c r="E4" i="80"/>
  <c r="F4" i="80"/>
  <c r="G4" i="80"/>
  <c r="H4" i="80"/>
  <c r="D4" i="80"/>
  <c r="E4" i="2"/>
  <c r="F4" i="2"/>
  <c r="G4" i="2"/>
  <c r="H4" i="2"/>
  <c r="D4" i="2"/>
  <c r="E20" i="25"/>
  <c r="E19" i="25"/>
  <c r="E18" i="25"/>
  <c r="E17" i="25"/>
  <c r="E16" i="25"/>
  <c r="F16" i="25"/>
  <c r="F17" i="25"/>
  <c r="F18" i="25"/>
  <c r="F19" i="25"/>
  <c r="F20" i="25"/>
  <c r="F21" i="25"/>
  <c r="D19" i="25"/>
  <c r="D16" i="25"/>
  <c r="D17" i="25"/>
  <c r="D18" i="25"/>
  <c r="C16" i="25"/>
  <c r="C8" i="25"/>
  <c r="D8" i="25"/>
  <c r="E8" i="25"/>
  <c r="F8" i="25"/>
  <c r="C9" i="25"/>
  <c r="D9" i="25"/>
  <c r="E9" i="25"/>
  <c r="F9" i="25"/>
  <c r="C10" i="25"/>
  <c r="D10" i="25"/>
  <c r="E10" i="25"/>
  <c r="F10" i="25"/>
  <c r="C11" i="25"/>
  <c r="D11" i="25"/>
  <c r="E11" i="25"/>
  <c r="F11" i="25"/>
  <c r="C12" i="25"/>
  <c r="D12" i="25"/>
  <c r="E12" i="25"/>
  <c r="F12" i="25"/>
  <c r="C13" i="25"/>
  <c r="D13" i="25"/>
  <c r="E13" i="25"/>
  <c r="F13" i="25"/>
  <c r="C14" i="25"/>
  <c r="D14" i="25"/>
  <c r="E14" i="25"/>
  <c r="F14" i="25"/>
  <c r="C15" i="25"/>
  <c r="D15" i="25"/>
  <c r="E15" i="25"/>
  <c r="F15" i="25"/>
  <c r="F7" i="25"/>
  <c r="F30" i="25" s="1"/>
  <c r="E7" i="25"/>
  <c r="D7" i="25"/>
  <c r="C7" i="25"/>
  <c r="C30" i="25"/>
  <c r="D30" i="25"/>
  <c r="E30" i="25"/>
  <c r="D8" i="7" l="1"/>
  <c r="E14" i="2"/>
  <c r="C8" i="7"/>
  <c r="C25" i="7" s="1"/>
  <c r="E12" i="3"/>
  <c r="E5" i="153" s="1"/>
  <c r="G10" i="3"/>
  <c r="G12" i="3" s="1"/>
  <c r="G5" i="153" s="1"/>
  <c r="D10" i="3"/>
  <c r="D11" i="3" s="1"/>
  <c r="D13" i="3" s="1"/>
  <c r="G30" i="25"/>
  <c r="G19" i="2"/>
  <c r="H13" i="2"/>
  <c r="G12" i="2"/>
  <c r="G15" i="2"/>
  <c r="F9" i="2"/>
  <c r="F10" i="3"/>
  <c r="F11" i="3" s="1"/>
  <c r="F13" i="3" s="1"/>
  <c r="D15" i="78"/>
  <c r="E15" i="78"/>
  <c r="E10" i="2"/>
  <c r="E13" i="2"/>
  <c r="E15" i="2"/>
  <c r="F7" i="2"/>
  <c r="F12" i="2"/>
  <c r="F14" i="2"/>
  <c r="F15" i="2"/>
  <c r="E35" i="2" s="1"/>
  <c r="F19" i="2"/>
  <c r="H30" i="25"/>
  <c r="I30" i="25"/>
  <c r="J30" i="25"/>
  <c r="K30" i="25"/>
  <c r="F6" i="2"/>
  <c r="F39" i="36"/>
  <c r="G38" i="36"/>
  <c r="H15" i="2"/>
  <c r="H11" i="2"/>
  <c r="G7" i="2"/>
  <c r="G9" i="2"/>
  <c r="H10" i="3"/>
  <c r="H11" i="3" s="1"/>
  <c r="H13" i="3" s="1"/>
  <c r="G15" i="78"/>
  <c r="G34" i="36"/>
  <c r="H6" i="2"/>
  <c r="G16" i="2"/>
  <c r="D27" i="56"/>
  <c r="C15" i="78"/>
  <c r="F8" i="7"/>
  <c r="E8" i="7"/>
  <c r="E11" i="2"/>
  <c r="E18" i="2"/>
  <c r="G11" i="2"/>
  <c r="F17" i="2"/>
  <c r="E12" i="2"/>
  <c r="E17" i="2"/>
  <c r="E19" i="2"/>
  <c r="F8" i="2"/>
  <c r="G12" i="56"/>
  <c r="D26" i="56"/>
  <c r="F36" i="36"/>
  <c r="G18" i="2"/>
  <c r="G28" i="36"/>
  <c r="E6" i="2"/>
  <c r="E8" i="2"/>
  <c r="F10" i="2"/>
  <c r="F11" i="2"/>
  <c r="F13" i="2"/>
  <c r="F18" i="2"/>
  <c r="H18" i="2"/>
  <c r="G38" i="2" s="1"/>
  <c r="G25" i="56"/>
  <c r="F35" i="36"/>
  <c r="E7" i="2"/>
  <c r="D20" i="52"/>
  <c r="G8" i="2"/>
  <c r="G10" i="2"/>
  <c r="G13" i="2"/>
  <c r="E28" i="36"/>
  <c r="F30" i="36"/>
  <c r="H9" i="2"/>
  <c r="H7" i="2"/>
  <c r="H8" i="2"/>
  <c r="H10" i="2"/>
  <c r="H12" i="2"/>
  <c r="H14" i="2"/>
  <c r="H16" i="2"/>
  <c r="H17" i="2"/>
  <c r="H19" i="2"/>
  <c r="D31" i="80"/>
  <c r="D35" i="80"/>
  <c r="D39" i="80"/>
  <c r="F30" i="80"/>
  <c r="F34" i="80"/>
  <c r="F38" i="80"/>
  <c r="F42" i="80"/>
  <c r="G31" i="80"/>
  <c r="G35" i="80"/>
  <c r="G39" i="80"/>
  <c r="E31" i="36"/>
  <c r="F37" i="36"/>
  <c r="G26" i="36"/>
  <c r="G31" i="36"/>
  <c r="E29" i="36"/>
  <c r="F27" i="36"/>
  <c r="G20" i="52"/>
  <c r="E37" i="36"/>
  <c r="E32" i="36"/>
  <c r="E26" i="36"/>
  <c r="E30" i="36"/>
  <c r="F29" i="36"/>
  <c r="F34" i="36"/>
  <c r="G27" i="36"/>
  <c r="G29" i="36"/>
  <c r="G30" i="36"/>
  <c r="E39" i="36"/>
  <c r="E36" i="36"/>
  <c r="E33" i="36"/>
  <c r="E35" i="36"/>
  <c r="E27" i="36"/>
  <c r="F38" i="36"/>
  <c r="F33" i="36"/>
  <c r="F32" i="36"/>
  <c r="G39" i="36"/>
  <c r="F26" i="36"/>
  <c r="G35" i="36"/>
  <c r="G33" i="36"/>
  <c r="C20" i="52"/>
  <c r="D30" i="80"/>
  <c r="D34" i="80"/>
  <c r="D38" i="80"/>
  <c r="D42" i="80"/>
  <c r="E30" i="80"/>
  <c r="E34" i="80"/>
  <c r="E38" i="80"/>
  <c r="E42" i="80"/>
  <c r="F29" i="80"/>
  <c r="F33" i="80"/>
  <c r="F37" i="80"/>
  <c r="F41" i="80"/>
  <c r="G30" i="80"/>
  <c r="G34" i="80"/>
  <c r="G38" i="80"/>
  <c r="G42" i="80"/>
  <c r="E31" i="80"/>
  <c r="E35" i="80"/>
  <c r="E39" i="80"/>
  <c r="E38" i="36"/>
  <c r="E34" i="36"/>
  <c r="F31" i="36"/>
  <c r="F28" i="36"/>
  <c r="G37" i="36"/>
  <c r="G36" i="36"/>
  <c r="G32" i="36"/>
  <c r="D32" i="80"/>
  <c r="D36" i="80"/>
  <c r="D40" i="80"/>
  <c r="E32" i="80"/>
  <c r="E36" i="80"/>
  <c r="E40" i="80"/>
  <c r="F31" i="80"/>
  <c r="F35" i="80"/>
  <c r="F39" i="80"/>
  <c r="G32" i="80"/>
  <c r="G36" i="80"/>
  <c r="G40" i="80"/>
  <c r="D29" i="80"/>
  <c r="D33" i="80"/>
  <c r="D37" i="80"/>
  <c r="D41" i="80"/>
  <c r="E29" i="80"/>
  <c r="E33" i="80"/>
  <c r="E37" i="80"/>
  <c r="E41" i="80"/>
  <c r="F32" i="80"/>
  <c r="F36" i="80"/>
  <c r="F40" i="80"/>
  <c r="G29" i="80"/>
  <c r="G33" i="80"/>
  <c r="G37" i="80"/>
  <c r="G41" i="80"/>
  <c r="D19" i="56"/>
  <c r="H18" i="56"/>
  <c r="F32" i="56"/>
  <c r="G22" i="56"/>
  <c r="G6" i="56"/>
  <c r="E22" i="56"/>
  <c r="G9" i="56"/>
  <c r="H25" i="56"/>
  <c r="H29" i="56"/>
  <c r="D22" i="56"/>
  <c r="F9" i="56"/>
  <c r="F16" i="56"/>
  <c r="D21" i="56"/>
  <c r="D16" i="56"/>
  <c r="G18" i="56"/>
  <c r="H22" i="56"/>
  <c r="E25" i="56"/>
  <c r="D31" i="56"/>
  <c r="D10" i="56"/>
  <c r="H9" i="56"/>
  <c r="D28" i="56"/>
  <c r="D15" i="56"/>
  <c r="F22" i="56"/>
  <c r="G31" i="56"/>
  <c r="F11" i="56"/>
  <c r="E8" i="56"/>
  <c r="G17" i="56"/>
  <c r="G14" i="56"/>
  <c r="D12" i="56"/>
  <c r="H17" i="56"/>
  <c r="E10" i="56"/>
  <c r="G19" i="56"/>
  <c r="G16" i="56"/>
  <c r="F20" i="52"/>
  <c r="G8" i="56"/>
  <c r="H12" i="56"/>
  <c r="E19" i="56"/>
  <c r="F10" i="56"/>
  <c r="F21" i="56"/>
  <c r="G10" i="56"/>
  <c r="E28" i="56"/>
  <c r="D24" i="56"/>
  <c r="H10" i="56"/>
  <c r="E30" i="56"/>
  <c r="E26" i="56"/>
  <c r="D30" i="56"/>
  <c r="F19" i="56"/>
  <c r="F26" i="56"/>
  <c r="D6" i="56"/>
  <c r="F25" i="56"/>
  <c r="F24" i="56"/>
  <c r="E20" i="52"/>
  <c r="F14" i="56"/>
  <c r="H7" i="56"/>
  <c r="E18" i="56"/>
  <c r="D23" i="56"/>
  <c r="D13" i="56"/>
  <c r="D11" i="56"/>
  <c r="D25" i="56"/>
  <c r="H8" i="56"/>
  <c r="F23" i="56"/>
  <c r="F18" i="56"/>
  <c r="E7" i="56"/>
  <c r="G7" i="56"/>
  <c r="E29" i="56"/>
  <c r="H6" i="56"/>
  <c r="F28" i="56"/>
  <c r="F7" i="56"/>
  <c r="E13" i="56"/>
  <c r="F13" i="56"/>
  <c r="F17" i="56"/>
  <c r="E14" i="56"/>
  <c r="H19" i="56"/>
  <c r="H28" i="56"/>
  <c r="D8" i="56"/>
  <c r="H14" i="56"/>
  <c r="H26" i="56"/>
  <c r="E20" i="56"/>
  <c r="D14" i="56"/>
  <c r="E21" i="56"/>
  <c r="D20" i="56"/>
  <c r="F12" i="56"/>
  <c r="F20" i="56"/>
  <c r="E32" i="56"/>
  <c r="H16" i="56"/>
  <c r="E12" i="56"/>
  <c r="F30" i="56"/>
  <c r="H32" i="56"/>
  <c r="F31" i="56"/>
  <c r="E17" i="56"/>
  <c r="H27" i="56"/>
  <c r="D17" i="56"/>
  <c r="G32" i="56"/>
  <c r="E6" i="56"/>
  <c r="E31" i="56"/>
  <c r="H13" i="56"/>
  <c r="G21" i="56"/>
  <c r="E27" i="56"/>
  <c r="D29" i="56"/>
  <c r="F15" i="56"/>
  <c r="E9" i="56"/>
  <c r="H30" i="56"/>
  <c r="F8" i="56"/>
  <c r="E16" i="56"/>
  <c r="G15" i="56"/>
  <c r="D9" i="56"/>
  <c r="G26" i="56"/>
  <c r="F6" i="56"/>
  <c r="E24" i="56"/>
  <c r="H24" i="56"/>
  <c r="F29" i="56"/>
  <c r="H11" i="56"/>
  <c r="D18" i="56"/>
  <c r="G20" i="56"/>
  <c r="G23" i="56"/>
  <c r="D7" i="56"/>
  <c r="G30" i="56"/>
  <c r="G24" i="56"/>
  <c r="H31" i="56"/>
  <c r="G28" i="56"/>
  <c r="H21" i="56"/>
  <c r="G11" i="56"/>
  <c r="G27" i="56"/>
  <c r="H15" i="56"/>
  <c r="E23" i="56"/>
  <c r="D32" i="56"/>
  <c r="H23" i="56"/>
  <c r="E15" i="56"/>
  <c r="G13" i="56"/>
  <c r="E11" i="56"/>
  <c r="H20" i="56"/>
  <c r="G29" i="56"/>
  <c r="F27" i="56"/>
  <c r="E9" i="2"/>
  <c r="E16" i="2"/>
  <c r="G6" i="2"/>
  <c r="G14" i="2"/>
  <c r="G17" i="2"/>
  <c r="F16" i="2"/>
  <c r="G31" i="2" l="1"/>
  <c r="F29" i="2"/>
  <c r="G36" i="2"/>
  <c r="D12" i="3"/>
  <c r="D5" i="153" s="1"/>
  <c r="F31" i="2"/>
  <c r="E38" i="2"/>
  <c r="H12" i="3"/>
  <c r="H5" i="153" s="1"/>
  <c r="G39" i="2"/>
  <c r="G29" i="2"/>
  <c r="F28" i="2"/>
  <c r="G32" i="2"/>
  <c r="F34" i="2"/>
  <c r="G11" i="3"/>
  <c r="G13" i="3" s="1"/>
  <c r="F39" i="2"/>
  <c r="F12" i="3"/>
  <c r="F5" i="153" s="1"/>
  <c r="E34" i="2"/>
  <c r="D33" i="2"/>
  <c r="E33" i="2"/>
  <c r="D39" i="2"/>
  <c r="D35" i="2"/>
  <c r="D34" i="2"/>
  <c r="G30" i="2"/>
  <c r="G35" i="2"/>
  <c r="G33" i="2"/>
  <c r="E27" i="2"/>
  <c r="F27" i="2"/>
  <c r="D38" i="2"/>
  <c r="G28" i="2"/>
  <c r="F32" i="2"/>
  <c r="E30" i="2"/>
  <c r="F35" i="2"/>
  <c r="G27" i="2"/>
  <c r="D37" i="2"/>
  <c r="E39" i="2"/>
  <c r="E28" i="2"/>
  <c r="G34" i="2"/>
  <c r="E32" i="2"/>
  <c r="F26" i="2"/>
  <c r="D29" i="2"/>
  <c r="F30" i="2"/>
  <c r="F38" i="2"/>
  <c r="D30" i="2"/>
  <c r="E37" i="2"/>
  <c r="D28" i="2"/>
  <c r="E31" i="2"/>
  <c r="D31" i="2"/>
  <c r="E36" i="2"/>
  <c r="F37" i="2"/>
  <c r="D26" i="2"/>
  <c r="F33" i="2"/>
  <c r="D32" i="2"/>
  <c r="D36" i="2"/>
  <c r="D27" i="2"/>
  <c r="E26" i="2"/>
  <c r="G37" i="2"/>
  <c r="E29" i="2"/>
  <c r="G26" i="2"/>
  <c r="F36" i="2"/>
  <c r="F66" i="30" l="1"/>
  <c r="F13" i="30"/>
  <c r="E18" i="7"/>
  <c r="E25" i="7" s="1"/>
  <c r="D18" i="7"/>
  <c r="D25" i="7" s="1"/>
  <c r="F18" i="7"/>
  <c r="F25" i="7" s="1"/>
  <c r="G18" i="7"/>
  <c r="G25" i="7" s="1"/>
  <c r="D12" i="153" l="1"/>
  <c r="D19" i="153" l="1"/>
  <c r="D20" i="153" s="1"/>
  <c r="D21" i="153"/>
  <c r="D23" i="153" l="1"/>
  <c r="D24" i="153" s="1"/>
  <c r="C8" i="78" l="1"/>
  <c r="D9" i="153"/>
  <c r="D8" i="153" l="1"/>
  <c r="D15" i="153" s="1"/>
  <c r="D7" i="57"/>
  <c r="D10" i="57" s="1"/>
  <c r="D15" i="57" l="1"/>
  <c r="D16" i="57" s="1"/>
  <c r="H32" i="58" l="1"/>
  <c r="D31" i="4" s="1"/>
  <c r="I32" i="58"/>
  <c r="D31" i="43" s="1"/>
  <c r="J32" i="58"/>
  <c r="D31" i="77" s="1"/>
  <c r="I14" i="58"/>
  <c r="D13" i="43" s="1"/>
  <c r="H14" i="58"/>
  <c r="D13" i="4" s="1"/>
  <c r="J14" i="58"/>
  <c r="D13" i="77" s="1"/>
  <c r="J11" i="58"/>
  <c r="D10" i="77" s="1"/>
  <c r="I11" i="58"/>
  <c r="D10" i="43" s="1"/>
  <c r="H11" i="58"/>
  <c r="D10" i="4" s="1"/>
  <c r="I28" i="58"/>
  <c r="D27" i="43" s="1"/>
  <c r="H28" i="58"/>
  <c r="D27" i="4" s="1"/>
  <c r="J28" i="58"/>
  <c r="D27" i="77" s="1"/>
  <c r="I19" i="58"/>
  <c r="D18" i="43" s="1"/>
  <c r="H19" i="58"/>
  <c r="D18" i="4" s="1"/>
  <c r="J19" i="58"/>
  <c r="D18" i="77" s="1"/>
  <c r="J26" i="58"/>
  <c r="D25" i="77" s="1"/>
  <c r="H26" i="58"/>
  <c r="D25" i="4" s="1"/>
  <c r="I26" i="58"/>
  <c r="D25" i="43" s="1"/>
  <c r="I31" i="58"/>
  <c r="D30" i="43" s="1"/>
  <c r="H31" i="58"/>
  <c r="D30" i="4" s="1"/>
  <c r="J31" i="58"/>
  <c r="D30" i="77" s="1"/>
  <c r="J25" i="58"/>
  <c r="D24" i="77" s="1"/>
  <c r="H25" i="58"/>
  <c r="D24" i="4" s="1"/>
  <c r="I25" i="58"/>
  <c r="D24" i="43" s="1"/>
  <c r="H27" i="58"/>
  <c r="D26" i="4" s="1"/>
  <c r="I27" i="58"/>
  <c r="D26" i="43" s="1"/>
  <c r="J27" i="58"/>
  <c r="D26" i="77" s="1"/>
  <c r="I15" i="58"/>
  <c r="D14" i="43" s="1"/>
  <c r="H15" i="58"/>
  <c r="D14" i="4" s="1"/>
  <c r="J15" i="58"/>
  <c r="D14" i="77" s="1"/>
  <c r="J18" i="58"/>
  <c r="D17" i="77" s="1"/>
  <c r="I18" i="58"/>
  <c r="D17" i="43" s="1"/>
  <c r="H18" i="58"/>
  <c r="D17" i="4" s="1"/>
  <c r="I20" i="58"/>
  <c r="D19" i="43" s="1"/>
  <c r="J20" i="58"/>
  <c r="D19" i="77" s="1"/>
  <c r="H20" i="58"/>
  <c r="D19" i="4" s="1"/>
  <c r="I30" i="58"/>
  <c r="D29" i="43" s="1"/>
  <c r="H30" i="58"/>
  <c r="D29" i="4" s="1"/>
  <c r="J30" i="58"/>
  <c r="D29" i="77" s="1"/>
  <c r="I13" i="58"/>
  <c r="D12" i="43" s="1"/>
  <c r="J13" i="58"/>
  <c r="D12" i="77" s="1"/>
  <c r="H13" i="58"/>
  <c r="D12" i="4" s="1"/>
  <c r="D34" i="36"/>
  <c r="I12" i="58" l="1"/>
  <c r="D11" i="43" s="1"/>
  <c r="J12" i="58"/>
  <c r="D11" i="77" s="1"/>
  <c r="H12" i="58"/>
  <c r="D11" i="4" s="1"/>
  <c r="H21" i="58"/>
  <c r="D20" i="4" s="1"/>
  <c r="I21" i="58"/>
  <c r="D20" i="43" s="1"/>
  <c r="J21" i="58"/>
  <c r="D20" i="77" s="1"/>
  <c r="H7" i="58"/>
  <c r="D6" i="4" s="1"/>
  <c r="I7" i="58"/>
  <c r="D6" i="43" s="1"/>
  <c r="J7" i="58"/>
  <c r="D6" i="77" s="1"/>
  <c r="H10" i="58"/>
  <c r="D9" i="4" s="1"/>
  <c r="J10" i="58"/>
  <c r="D9" i="77" s="1"/>
  <c r="I10" i="58"/>
  <c r="D9" i="43" s="1"/>
  <c r="H17" i="58"/>
  <c r="D16" i="4" s="1"/>
  <c r="I17" i="58"/>
  <c r="D16" i="43" s="1"/>
  <c r="J17" i="58"/>
  <c r="D16" i="77" s="1"/>
  <c r="I29" i="58"/>
  <c r="D28" i="43" s="1"/>
  <c r="H29" i="58"/>
  <c r="D28" i="4" s="1"/>
  <c r="J29" i="58"/>
  <c r="D28" i="77" s="1"/>
  <c r="H23" i="58"/>
  <c r="D22" i="4" s="1"/>
  <c r="J23" i="58"/>
  <c r="D22" i="77" s="1"/>
  <c r="I23" i="58"/>
  <c r="D22" i="43" s="1"/>
  <c r="I9" i="58"/>
  <c r="D8" i="43" s="1"/>
  <c r="H9" i="58"/>
  <c r="D8" i="4" s="1"/>
  <c r="J9" i="58"/>
  <c r="D8" i="77" s="1"/>
  <c r="I8" i="58"/>
  <c r="D7" i="43" s="1"/>
  <c r="H8" i="58"/>
  <c r="D7" i="4" s="1"/>
  <c r="J8" i="58"/>
  <c r="D7" i="77" s="1"/>
  <c r="H22" i="58"/>
  <c r="D21" i="4" s="1"/>
  <c r="J22" i="58"/>
  <c r="D21" i="77" s="1"/>
  <c r="I22" i="58"/>
  <c r="D21" i="43" s="1"/>
  <c r="I24" i="58"/>
  <c r="D23" i="43" s="1"/>
  <c r="H24" i="58"/>
  <c r="D23" i="4" s="1"/>
  <c r="J24" i="58"/>
  <c r="D23" i="77" s="1"/>
  <c r="H16" i="58"/>
  <c r="D15" i="4" s="1"/>
  <c r="I16" i="58"/>
  <c r="D15" i="43" s="1"/>
  <c r="J16" i="58"/>
  <c r="D15" i="77" s="1"/>
  <c r="H33" i="58"/>
  <c r="D32" i="4" s="1"/>
  <c r="J33" i="58"/>
  <c r="D32" i="77" s="1"/>
  <c r="I33" i="58"/>
  <c r="D32" i="43" s="1"/>
  <c r="D37" i="36"/>
  <c r="D28" i="36"/>
  <c r="D39" i="36"/>
  <c r="D26" i="36"/>
  <c r="D35" i="36"/>
  <c r="D27" i="36"/>
  <c r="D33" i="36"/>
  <c r="D38" i="36"/>
  <c r="D29" i="36"/>
  <c r="D36" i="36"/>
  <c r="D31" i="36"/>
  <c r="D30" i="36"/>
  <c r="D32" i="36"/>
  <c r="D22" i="3"/>
  <c r="H12" i="153" l="1"/>
  <c r="H19" i="153" l="1"/>
  <c r="H20" i="153" s="1"/>
  <c r="H21" i="153"/>
  <c r="H23" i="153" l="1"/>
  <c r="H24" i="153" s="1"/>
  <c r="H9" i="153"/>
  <c r="G8" i="78" l="1"/>
  <c r="H8" i="153"/>
  <c r="H15" i="153" s="1"/>
  <c r="H14" i="153" s="1"/>
  <c r="H16" i="153" s="1"/>
  <c r="H17" i="153" s="1"/>
  <c r="H30" i="32" l="1"/>
  <c r="I30" i="32"/>
  <c r="J30" i="32"/>
  <c r="H9" i="32"/>
  <c r="J9" i="32"/>
  <c r="I9" i="32"/>
  <c r="J19" i="32"/>
  <c r="I19" i="32"/>
  <c r="H19" i="32"/>
  <c r="J27" i="32"/>
  <c r="I27" i="32"/>
  <c r="H27" i="32"/>
  <c r="H16" i="32"/>
  <c r="J16" i="32"/>
  <c r="I16" i="32"/>
  <c r="I8" i="32"/>
  <c r="H8" i="32"/>
  <c r="J8" i="32"/>
  <c r="H31" i="32"/>
  <c r="I31" i="32"/>
  <c r="J31" i="32"/>
  <c r="I20" i="32"/>
  <c r="J20" i="32"/>
  <c r="H20" i="32"/>
  <c r="J17" i="32"/>
  <c r="I17" i="32"/>
  <c r="H17" i="32"/>
  <c r="J22" i="32"/>
  <c r="I22" i="32"/>
  <c r="H22" i="32"/>
  <c r="H13" i="32"/>
  <c r="J13" i="32"/>
  <c r="I13" i="32"/>
  <c r="J10" i="32"/>
  <c r="I10" i="32"/>
  <c r="H10" i="32"/>
  <c r="J32" i="32"/>
  <c r="H32" i="32"/>
  <c r="I32" i="32"/>
  <c r="H7" i="32"/>
  <c r="J7" i="32"/>
  <c r="I7" i="32"/>
  <c r="I25" i="32"/>
  <c r="H25" i="32"/>
  <c r="J25" i="32"/>
  <c r="H23" i="32" l="1"/>
  <c r="J23" i="32"/>
  <c r="I23" i="32"/>
  <c r="H30" i="77"/>
  <c r="H26" i="4"/>
  <c r="I15" i="32"/>
  <c r="H15" i="32"/>
  <c r="J15" i="32"/>
  <c r="H18" i="43"/>
  <c r="H31" i="43"/>
  <c r="H12" i="4"/>
  <c r="H7" i="77"/>
  <c r="H24" i="77"/>
  <c r="H9" i="4"/>
  <c r="H16" i="4"/>
  <c r="H29" i="32"/>
  <c r="I29" i="32"/>
  <c r="J29" i="32"/>
  <c r="H7" i="4"/>
  <c r="H26" i="43"/>
  <c r="H8" i="4"/>
  <c r="H29" i="77"/>
  <c r="H24" i="4"/>
  <c r="H6" i="77"/>
  <c r="H31" i="4"/>
  <c r="H9" i="43"/>
  <c r="H12" i="43"/>
  <c r="I26" i="32"/>
  <c r="H26" i="32"/>
  <c r="J26" i="32"/>
  <c r="H21" i="43"/>
  <c r="H16" i="43"/>
  <c r="H19" i="77"/>
  <c r="H30" i="4"/>
  <c r="H7" i="43"/>
  <c r="H15" i="4"/>
  <c r="H26" i="77"/>
  <c r="I11" i="32"/>
  <c r="H11" i="32"/>
  <c r="J11" i="32"/>
  <c r="J28" i="32"/>
  <c r="H28" i="32"/>
  <c r="I28" i="32"/>
  <c r="H29" i="43"/>
  <c r="H15" i="43"/>
  <c r="J33" i="32"/>
  <c r="H33" i="32"/>
  <c r="I33" i="32"/>
  <c r="H8" i="77"/>
  <c r="H6" i="43"/>
  <c r="I21" i="32"/>
  <c r="J21" i="32"/>
  <c r="H21" i="32"/>
  <c r="H21" i="4"/>
  <c r="H19" i="4"/>
  <c r="H30" i="43"/>
  <c r="H15" i="77"/>
  <c r="H12" i="32"/>
  <c r="J12" i="32"/>
  <c r="I12" i="32"/>
  <c r="H18" i="77"/>
  <c r="H24" i="43"/>
  <c r="H6" i="4"/>
  <c r="H31" i="77"/>
  <c r="H9" i="77"/>
  <c r="J24" i="32"/>
  <c r="I24" i="32"/>
  <c r="H24" i="32"/>
  <c r="H12" i="77"/>
  <c r="H21" i="77"/>
  <c r="H16" i="77"/>
  <c r="H19" i="43"/>
  <c r="J18" i="32"/>
  <c r="H18" i="32"/>
  <c r="I18" i="32"/>
  <c r="H18" i="4"/>
  <c r="H8" i="43"/>
  <c r="J14" i="32"/>
  <c r="I14" i="32"/>
  <c r="H14" i="32"/>
  <c r="H29" i="4"/>
  <c r="H22" i="3"/>
  <c r="H17" i="4" l="1"/>
  <c r="H25" i="4"/>
  <c r="H28" i="4"/>
  <c r="H13" i="77"/>
  <c r="H20" i="4"/>
  <c r="H10" i="77"/>
  <c r="H14" i="77"/>
  <c r="H22" i="43"/>
  <c r="H11" i="77"/>
  <c r="H20" i="77"/>
  <c r="H32" i="4"/>
  <c r="H27" i="4"/>
  <c r="H10" i="4"/>
  <c r="H28" i="77"/>
  <c r="H14" i="4"/>
  <c r="H22" i="77"/>
  <c r="H13" i="43"/>
  <c r="H23" i="43"/>
  <c r="H17" i="77"/>
  <c r="H23" i="77"/>
  <c r="H11" i="43"/>
  <c r="H32" i="43"/>
  <c r="H27" i="43"/>
  <c r="H25" i="43"/>
  <c r="H13" i="4"/>
  <c r="H17" i="43"/>
  <c r="H23" i="4"/>
  <c r="H11" i="4"/>
  <c r="H20" i="43"/>
  <c r="H32" i="77"/>
  <c r="H27" i="77"/>
  <c r="H10" i="43"/>
  <c r="H25" i="77"/>
  <c r="H28" i="43"/>
  <c r="H14" i="43"/>
  <c r="H22" i="4"/>
  <c r="G12" i="153" l="1"/>
  <c r="G19" i="153" l="1"/>
  <c r="G20" i="153" s="1"/>
  <c r="G21" i="153"/>
  <c r="G23" i="153" l="1"/>
  <c r="G24" i="153" s="1"/>
  <c r="G9" i="153" l="1"/>
  <c r="F8" i="78" l="1"/>
  <c r="G8" i="153"/>
  <c r="G15" i="153" s="1"/>
  <c r="G14" i="153" s="1"/>
  <c r="G16" i="153" s="1"/>
  <c r="G17" i="153" l="1"/>
  <c r="I20" i="33" l="1"/>
  <c r="H20" i="33"/>
  <c r="J20" i="33"/>
  <c r="H11" i="33"/>
  <c r="J11" i="33"/>
  <c r="I11" i="33"/>
  <c r="H10" i="33"/>
  <c r="I10" i="33"/>
  <c r="J10" i="33"/>
  <c r="H25" i="33"/>
  <c r="J25" i="33"/>
  <c r="I25" i="33"/>
  <c r="H13" i="33"/>
  <c r="I13" i="33"/>
  <c r="J13" i="33"/>
  <c r="I24" i="33"/>
  <c r="H24" i="33"/>
  <c r="J24" i="33"/>
  <c r="H7" i="33"/>
  <c r="J7" i="33"/>
  <c r="I7" i="33"/>
  <c r="J33" i="33"/>
  <c r="I33" i="33"/>
  <c r="H33" i="33"/>
  <c r="I9" i="33"/>
  <c r="H9" i="33"/>
  <c r="J9" i="33"/>
  <c r="I31" i="33"/>
  <c r="H31" i="33"/>
  <c r="J31" i="33"/>
  <c r="I28" i="33"/>
  <c r="H28" i="33"/>
  <c r="J28" i="33"/>
  <c r="J12" i="33"/>
  <c r="I12" i="33"/>
  <c r="H12" i="33"/>
  <c r="J23" i="33"/>
  <c r="I23" i="33"/>
  <c r="H23" i="33"/>
  <c r="G11" i="4" l="1"/>
  <c r="G27" i="4"/>
  <c r="G30" i="43"/>
  <c r="G32" i="4"/>
  <c r="G6" i="77"/>
  <c r="G23" i="43"/>
  <c r="G24" i="43"/>
  <c r="G9" i="43"/>
  <c r="G10" i="4"/>
  <c r="G22" i="4"/>
  <c r="G11" i="43"/>
  <c r="G27" i="43"/>
  <c r="G8" i="77"/>
  <c r="G32" i="43"/>
  <c r="G6" i="4"/>
  <c r="G12" i="77"/>
  <c r="G24" i="77"/>
  <c r="G9" i="4"/>
  <c r="G19" i="77"/>
  <c r="G22" i="43"/>
  <c r="G11" i="77"/>
  <c r="G30" i="77"/>
  <c r="G8" i="4"/>
  <c r="G32" i="77"/>
  <c r="G23" i="77"/>
  <c r="G12" i="43"/>
  <c r="G24" i="4"/>
  <c r="G10" i="43"/>
  <c r="G19" i="4"/>
  <c r="G22" i="77"/>
  <c r="G27" i="77"/>
  <c r="G30" i="4"/>
  <c r="G8" i="43"/>
  <c r="G6" i="43"/>
  <c r="G23" i="4"/>
  <c r="G12" i="4"/>
  <c r="G9" i="77"/>
  <c r="G10" i="77"/>
  <c r="G19" i="43"/>
  <c r="I21" i="33"/>
  <c r="J21" i="33"/>
  <c r="H21" i="33"/>
  <c r="J17" i="33"/>
  <c r="I17" i="33"/>
  <c r="H17" i="33"/>
  <c r="J30" i="33"/>
  <c r="I30" i="33"/>
  <c r="H30" i="33"/>
  <c r="J16" i="33"/>
  <c r="I16" i="33"/>
  <c r="H16" i="33"/>
  <c r="H8" i="33"/>
  <c r="J8" i="33"/>
  <c r="I8" i="33"/>
  <c r="H19" i="33"/>
  <c r="J19" i="33"/>
  <c r="I19" i="33"/>
  <c r="I27" i="33"/>
  <c r="J27" i="33"/>
  <c r="H27" i="33"/>
  <c r="J15" i="33"/>
  <c r="H15" i="33"/>
  <c r="I15" i="33"/>
  <c r="J18" i="33"/>
  <c r="I18" i="33"/>
  <c r="H18" i="33"/>
  <c r="H22" i="33"/>
  <c r="J22" i="33"/>
  <c r="I22" i="33"/>
  <c r="J26" i="33"/>
  <c r="H26" i="33"/>
  <c r="I26" i="33"/>
  <c r="J29" i="33"/>
  <c r="H29" i="33"/>
  <c r="I29" i="33"/>
  <c r="I32" i="33"/>
  <c r="H32" i="33"/>
  <c r="J32" i="33"/>
  <c r="I14" i="33"/>
  <c r="J14" i="33"/>
  <c r="H14" i="33"/>
  <c r="G31" i="4" l="1"/>
  <c r="G28" i="77"/>
  <c r="G21" i="43"/>
  <c r="G17" i="43"/>
  <c r="G14" i="77"/>
  <c r="G18" i="43"/>
  <c r="G7" i="77"/>
  <c r="G15" i="77"/>
  <c r="G16" i="4"/>
  <c r="G20" i="77"/>
  <c r="G13" i="4"/>
  <c r="G31" i="43"/>
  <c r="G25" i="43"/>
  <c r="G21" i="77"/>
  <c r="G17" i="77"/>
  <c r="G26" i="4"/>
  <c r="G18" i="77"/>
  <c r="G7" i="4"/>
  <c r="G29" i="4"/>
  <c r="G16" i="43"/>
  <c r="G20" i="43"/>
  <c r="G13" i="77"/>
  <c r="G28" i="43"/>
  <c r="G25" i="4"/>
  <c r="G21" i="4"/>
  <c r="G14" i="43"/>
  <c r="G26" i="77"/>
  <c r="G18" i="4"/>
  <c r="G15" i="4"/>
  <c r="G29" i="43"/>
  <c r="G16" i="77"/>
  <c r="G13" i="43"/>
  <c r="G31" i="77"/>
  <c r="G28" i="4"/>
  <c r="G25" i="77"/>
  <c r="G17" i="4"/>
  <c r="G14" i="4"/>
  <c r="G26" i="43"/>
  <c r="G7" i="43"/>
  <c r="G15" i="43"/>
  <c r="G29" i="77"/>
  <c r="G20" i="4"/>
  <c r="G22" i="3"/>
  <c r="F12" i="153" l="1"/>
  <c r="F19" i="153" l="1"/>
  <c r="F20" i="153" s="1"/>
  <c r="F21" i="153"/>
  <c r="F23" i="153" l="1"/>
  <c r="F24" i="153" s="1"/>
  <c r="F9" i="153" l="1"/>
  <c r="E8" i="78" l="1"/>
  <c r="F8" i="153"/>
  <c r="F15" i="153" s="1"/>
  <c r="F14" i="153" s="1"/>
  <c r="F16" i="153" s="1"/>
  <c r="F17" i="153" s="1"/>
  <c r="I18" i="34" l="1"/>
  <c r="H18" i="34"/>
  <c r="J18" i="34"/>
  <c r="H27" i="34"/>
  <c r="J27" i="34"/>
  <c r="I27" i="34"/>
  <c r="J30" i="34"/>
  <c r="I30" i="34"/>
  <c r="H30" i="34"/>
  <c r="J12" i="34"/>
  <c r="I12" i="34"/>
  <c r="H12" i="34"/>
  <c r="J15" i="34"/>
  <c r="H15" i="34"/>
  <c r="I15" i="34"/>
  <c r="I8" i="34"/>
  <c r="H8" i="34"/>
  <c r="J8" i="34"/>
  <c r="J19" i="34"/>
  <c r="H19" i="34"/>
  <c r="I19" i="34"/>
  <c r="J23" i="34"/>
  <c r="I23" i="34"/>
  <c r="H23" i="34"/>
  <c r="I16" i="34"/>
  <c r="H16" i="34"/>
  <c r="J16" i="34"/>
  <c r="I24" i="34"/>
  <c r="H24" i="34"/>
  <c r="J24" i="34"/>
  <c r="I26" i="34"/>
  <c r="H26" i="34"/>
  <c r="J26" i="34"/>
  <c r="F25" i="77" l="1"/>
  <c r="F15" i="77"/>
  <c r="I22" i="34"/>
  <c r="J22" i="34"/>
  <c r="H22" i="34"/>
  <c r="F18" i="43"/>
  <c r="F29" i="4"/>
  <c r="F26" i="77"/>
  <c r="F25" i="4"/>
  <c r="F15" i="4"/>
  <c r="F22" i="43"/>
  <c r="F7" i="43"/>
  <c r="F11" i="4"/>
  <c r="J11" i="34"/>
  <c r="H11" i="34"/>
  <c r="I11" i="34"/>
  <c r="F29" i="43"/>
  <c r="F17" i="43"/>
  <c r="H25" i="34"/>
  <c r="I25" i="34"/>
  <c r="J25" i="34"/>
  <c r="F25" i="43"/>
  <c r="F23" i="43"/>
  <c r="F15" i="43"/>
  <c r="H7" i="34"/>
  <c r="J7" i="34"/>
  <c r="I7" i="34"/>
  <c r="F22" i="77"/>
  <c r="F18" i="77"/>
  <c r="I33" i="34"/>
  <c r="H33" i="34"/>
  <c r="J33" i="34"/>
  <c r="F14" i="4"/>
  <c r="F11" i="43"/>
  <c r="I32" i="34"/>
  <c r="J32" i="34"/>
  <c r="H32" i="34"/>
  <c r="F29" i="77"/>
  <c r="H10" i="34"/>
  <c r="I10" i="34"/>
  <c r="J10" i="34"/>
  <c r="F23" i="77"/>
  <c r="F22" i="4"/>
  <c r="F7" i="4"/>
  <c r="J9" i="34"/>
  <c r="I9" i="34"/>
  <c r="H9" i="34"/>
  <c r="H20" i="34"/>
  <c r="J20" i="34"/>
  <c r="I20" i="34"/>
  <c r="F17" i="4"/>
  <c r="H31" i="34"/>
  <c r="I31" i="34"/>
  <c r="J31" i="34"/>
  <c r="F23" i="4"/>
  <c r="J17" i="34"/>
  <c r="I17" i="34"/>
  <c r="H17" i="34"/>
  <c r="F18" i="4"/>
  <c r="I14" i="34"/>
  <c r="H14" i="34"/>
  <c r="J14" i="34"/>
  <c r="F14" i="43"/>
  <c r="F26" i="4"/>
  <c r="J29" i="34"/>
  <c r="I29" i="34"/>
  <c r="H29" i="34"/>
  <c r="F7" i="77"/>
  <c r="F14" i="77"/>
  <c r="F11" i="77"/>
  <c r="I28" i="34"/>
  <c r="J28" i="34"/>
  <c r="H28" i="34"/>
  <c r="I13" i="34"/>
  <c r="H13" i="34"/>
  <c r="J13" i="34"/>
  <c r="F26" i="43"/>
  <c r="F17" i="77"/>
  <c r="H21" i="34"/>
  <c r="J21" i="34"/>
  <c r="I21" i="34"/>
  <c r="F22" i="3"/>
  <c r="F20" i="4" l="1"/>
  <c r="F12" i="43"/>
  <c r="F27" i="43"/>
  <c r="F28" i="4"/>
  <c r="F13" i="43"/>
  <c r="F16" i="4"/>
  <c r="F30" i="43"/>
  <c r="F9" i="43"/>
  <c r="F28" i="43"/>
  <c r="F8" i="4"/>
  <c r="F9" i="4"/>
  <c r="F32" i="77"/>
  <c r="F20" i="43"/>
  <c r="F12" i="77"/>
  <c r="F27" i="4"/>
  <c r="F28" i="77"/>
  <c r="F13" i="77"/>
  <c r="F16" i="77"/>
  <c r="F19" i="77"/>
  <c r="F8" i="43"/>
  <c r="F31" i="77"/>
  <c r="F32" i="4"/>
  <c r="F6" i="77"/>
  <c r="F24" i="43"/>
  <c r="F10" i="4"/>
  <c r="F21" i="77"/>
  <c r="F16" i="43"/>
  <c r="F30" i="4"/>
  <c r="F19" i="43"/>
  <c r="F31" i="4"/>
  <c r="F6" i="43"/>
  <c r="F24" i="77"/>
  <c r="F10" i="43"/>
  <c r="F21" i="4"/>
  <c r="F20" i="77"/>
  <c r="F12" i="4"/>
  <c r="F27" i="77"/>
  <c r="F13" i="4"/>
  <c r="F30" i="77"/>
  <c r="F19" i="4"/>
  <c r="F8" i="77"/>
  <c r="F9" i="77"/>
  <c r="F31" i="43"/>
  <c r="F32" i="43"/>
  <c r="F6" i="4"/>
  <c r="F24" i="4"/>
  <c r="F10" i="77"/>
  <c r="F21" i="43"/>
  <c r="E12" i="153" l="1"/>
  <c r="E19" i="153" l="1"/>
  <c r="E20" i="153" s="1"/>
  <c r="E21" i="153"/>
  <c r="E23" i="153" l="1"/>
  <c r="E24" i="153" s="1"/>
  <c r="E9" i="153" l="1"/>
  <c r="D8" i="78" l="1"/>
  <c r="E8" i="153"/>
  <c r="E15" i="153" s="1"/>
  <c r="E14" i="153" s="1"/>
  <c r="E16" i="153" s="1"/>
  <c r="E17" i="153" l="1"/>
  <c r="H20" i="1" l="1"/>
  <c r="J20" i="1"/>
  <c r="I20" i="1"/>
  <c r="E19" i="43" l="1"/>
  <c r="E19" i="77"/>
  <c r="E19" i="4"/>
  <c r="J23" i="1"/>
  <c r="H23" i="1"/>
  <c r="I23" i="1"/>
  <c r="H18" i="1"/>
  <c r="I18" i="1"/>
  <c r="J18" i="1"/>
  <c r="H32" i="1"/>
  <c r="J32" i="1"/>
  <c r="I32" i="1"/>
  <c r="J15" i="1"/>
  <c r="H15" i="1"/>
  <c r="I15" i="1"/>
  <c r="H14" i="1"/>
  <c r="I14" i="1"/>
  <c r="J14" i="1"/>
  <c r="I19" i="1"/>
  <c r="J19" i="1"/>
  <c r="H19" i="1"/>
  <c r="I22" i="1"/>
  <c r="J22" i="1"/>
  <c r="H22" i="1"/>
  <c r="I7" i="1"/>
  <c r="J7" i="1"/>
  <c r="H7" i="1"/>
  <c r="H26" i="1"/>
  <c r="I26" i="1"/>
  <c r="J26" i="1"/>
  <c r="H28" i="1"/>
  <c r="J28" i="1"/>
  <c r="I28" i="1"/>
  <c r="J10" i="1"/>
  <c r="I10" i="1"/>
  <c r="H10" i="1"/>
  <c r="I27" i="1"/>
  <c r="J27" i="1"/>
  <c r="H27" i="1"/>
  <c r="J29" i="1"/>
  <c r="H29" i="1"/>
  <c r="I29" i="1"/>
  <c r="I17" i="1"/>
  <c r="H17" i="1"/>
  <c r="J17" i="1"/>
  <c r="J33" i="1"/>
  <c r="H33" i="1"/>
  <c r="I33" i="1"/>
  <c r="H31" i="1"/>
  <c r="J31" i="1"/>
  <c r="I31" i="1"/>
  <c r="J25" i="1"/>
  <c r="H25" i="1"/>
  <c r="I25" i="1"/>
  <c r="H24" i="1"/>
  <c r="J24" i="1"/>
  <c r="I24" i="1"/>
  <c r="I16" i="1"/>
  <c r="H16" i="1"/>
  <c r="J16" i="1"/>
  <c r="H21" i="1"/>
  <c r="I21" i="1"/>
  <c r="J21" i="1"/>
  <c r="H9" i="1"/>
  <c r="I9" i="1"/>
  <c r="J9" i="1"/>
  <c r="H12" i="1"/>
  <c r="I12" i="1"/>
  <c r="J12" i="1"/>
  <c r="J11" i="1"/>
  <c r="I11" i="1"/>
  <c r="H11" i="1"/>
  <c r="I30" i="1"/>
  <c r="J30" i="1"/>
  <c r="H30" i="1"/>
  <c r="J13" i="1"/>
  <c r="H13" i="1"/>
  <c r="I13" i="1"/>
  <c r="H8" i="1"/>
  <c r="I8" i="1"/>
  <c r="J8" i="1"/>
  <c r="E7" i="77" l="1"/>
  <c r="E7" i="43"/>
  <c r="E7" i="4"/>
  <c r="E12" i="43"/>
  <c r="E12" i="4"/>
  <c r="E12" i="77"/>
  <c r="E29" i="4"/>
  <c r="E29" i="77"/>
  <c r="E29" i="43"/>
  <c r="E10" i="4"/>
  <c r="E10" i="43"/>
  <c r="E10" i="77"/>
  <c r="E11" i="77"/>
  <c r="E11" i="43"/>
  <c r="E11" i="4"/>
  <c r="E8" i="77"/>
  <c r="E8" i="43"/>
  <c r="E8" i="4"/>
  <c r="E20" i="77"/>
  <c r="E20" i="43"/>
  <c r="E20" i="4"/>
  <c r="E15" i="77"/>
  <c r="E15" i="4"/>
  <c r="E15" i="43"/>
  <c r="E23" i="43"/>
  <c r="E23" i="77"/>
  <c r="E23" i="4"/>
  <c r="E24" i="43"/>
  <c r="E24" i="4"/>
  <c r="E24" i="77"/>
  <c r="E30" i="43"/>
  <c r="E30" i="77"/>
  <c r="E30" i="4"/>
  <c r="E32" i="43"/>
  <c r="E32" i="4"/>
  <c r="E32" i="77"/>
  <c r="E16" i="77"/>
  <c r="E16" i="4"/>
  <c r="E16" i="43"/>
  <c r="E28" i="43"/>
  <c r="E28" i="4"/>
  <c r="E28" i="77"/>
  <c r="E26" i="4"/>
  <c r="E26" i="77"/>
  <c r="E26" i="43"/>
  <c r="E9" i="4"/>
  <c r="E9" i="43"/>
  <c r="E9" i="77"/>
  <c r="E27" i="43"/>
  <c r="E27" i="77"/>
  <c r="E27" i="4"/>
  <c r="E25" i="77"/>
  <c r="E25" i="43"/>
  <c r="E25" i="4"/>
  <c r="E6" i="4"/>
  <c r="E6" i="77"/>
  <c r="E6" i="43"/>
  <c r="E21" i="4"/>
  <c r="E21" i="77"/>
  <c r="E21" i="43"/>
  <c r="E18" i="4"/>
  <c r="E18" i="77"/>
  <c r="E18" i="43"/>
  <c r="E13" i="77"/>
  <c r="E13" i="43"/>
  <c r="E13" i="4"/>
  <c r="E14" i="43"/>
  <c r="E14" i="4"/>
  <c r="E14" i="77"/>
  <c r="E31" i="43"/>
  <c r="E31" i="77"/>
  <c r="E31" i="4"/>
  <c r="E17" i="77"/>
  <c r="E17" i="43"/>
  <c r="E17" i="4"/>
  <c r="E22" i="43"/>
  <c r="E22" i="4"/>
  <c r="E22" i="77"/>
  <c r="E22" i="3"/>
  <c r="D14" i="153"/>
  <c r="D16" i="153" s="1"/>
  <c r="D17" i="153" s="1"/>
</calcChain>
</file>

<file path=xl/sharedStrings.xml><?xml version="1.0" encoding="utf-8"?>
<sst xmlns="http://schemas.openxmlformats.org/spreadsheetml/2006/main" count="4314" uniqueCount="1399">
  <si>
    <t>List of tables</t>
  </si>
  <si>
    <t>List of figures</t>
  </si>
  <si>
    <t>HH Tariffs</t>
  </si>
  <si>
    <t>2019/20</t>
  </si>
  <si>
    <t>2020/21</t>
  </si>
  <si>
    <t>2021/22</t>
  </si>
  <si>
    <t>2022/23</t>
  </si>
  <si>
    <t>2023/24</t>
  </si>
  <si>
    <t>Average Tariff (£/kW)</t>
  </si>
  <si>
    <t>Residual (£/kW)</t>
  </si>
  <si>
    <t>EET</t>
  </si>
  <si>
    <t>Phased residual (£/kW)</t>
  </si>
  <si>
    <t>-</t>
  </si>
  <si>
    <t>AGIC (£/kW)</t>
  </si>
  <si>
    <t>Total Credit (£m)</t>
  </si>
  <si>
    <t>NHH Tariffs</t>
  </si>
  <si>
    <t>Average (p/kWh)</t>
  </si>
  <si>
    <t>Zone</t>
  </si>
  <si>
    <t>Zone Name</t>
  </si>
  <si>
    <t>(£/kW)</t>
  </si>
  <si>
    <t>Northern Scotland</t>
  </si>
  <si>
    <t>Southern Scotland</t>
  </si>
  <si>
    <t>Northern</t>
  </si>
  <si>
    <t>North West</t>
  </si>
  <si>
    <t>Yorkshire</t>
  </si>
  <si>
    <t>N Wales &amp; Mersey</t>
  </si>
  <si>
    <t>East Midlands</t>
  </si>
  <si>
    <t>Midlands</t>
  </si>
  <si>
    <t>Eastern</t>
  </si>
  <si>
    <t>South Wales</t>
  </si>
  <si>
    <t>South East</t>
  </si>
  <si>
    <t>London</t>
  </si>
  <si>
    <t>Southern</t>
  </si>
  <si>
    <t>South Western</t>
  </si>
  <si>
    <t>These tariffs include:</t>
  </si>
  <si>
    <t>(p/kWh)</t>
  </si>
  <si>
    <t xml:space="preserve">Generation Tariffs </t>
  </si>
  <si>
    <t>System Peak Tariff</t>
  </si>
  <si>
    <t>Shared Year Round Tariff</t>
  </si>
  <si>
    <t>Not Shared Year Round Tariff</t>
  </si>
  <si>
    <t>Residual Tariff</t>
  </si>
  <si>
    <t>Conventional Carbon</t>
  </si>
  <si>
    <t>Conventional Low Carbon</t>
  </si>
  <si>
    <t>Intermittent</t>
  </si>
  <si>
    <t>Load Factor (£/kW)</t>
  </si>
  <si>
    <t>North Scotland</t>
  </si>
  <si>
    <t>East Aberdeenshire</t>
  </si>
  <si>
    <t>Western Highlands</t>
  </si>
  <si>
    <t>Skye and Lochalsh</t>
  </si>
  <si>
    <t>Eastern Grampian and Tayside</t>
  </si>
  <si>
    <t>Central Grampian</t>
  </si>
  <si>
    <t>Argyll</t>
  </si>
  <si>
    <t>The Trossachs</t>
  </si>
  <si>
    <t>Stirlingshire and Fife</t>
  </si>
  <si>
    <t>South West Scotland</t>
  </si>
  <si>
    <t>Lothian and Borders</t>
  </si>
  <si>
    <t>Solway and Cheviot</t>
  </si>
  <si>
    <t>North East England</t>
  </si>
  <si>
    <t>North Lancashire and The Lakes</t>
  </si>
  <si>
    <t>South Lancashire, Yorkshire and Humber</t>
  </si>
  <si>
    <t>North Midlands and North Wales</t>
  </si>
  <si>
    <t>South Lincolnshire and North Norfolk</t>
  </si>
  <si>
    <t>Mid Wales and The Midlands</t>
  </si>
  <si>
    <t>Anglesey and Snowdon</t>
  </si>
  <si>
    <t>Pembrokeshire</t>
  </si>
  <si>
    <t>South Wales &amp; Gloucester</t>
  </si>
  <si>
    <t>Cotswold</t>
  </si>
  <si>
    <t>Central London</t>
  </si>
  <si>
    <t>Essex and Kent</t>
  </si>
  <si>
    <t>Oxfordshire, Surrey and Sussex</t>
  </si>
  <si>
    <t>Somerset and Wessex</t>
  </si>
  <si>
    <t>West Devon and Cornwall</t>
  </si>
  <si>
    <t>Wider Tariffs for a Conventional Carbon 80% Generator</t>
  </si>
  <si>
    <t>Wider Tariffs for a Conventional Low Carbon 80% Generator</t>
  </si>
  <si>
    <t>Wider Tariffs for an Intermittent 40% Generator</t>
  </si>
  <si>
    <t>Generation residual</t>
  </si>
  <si>
    <t>£/kW</t>
  </si>
  <si>
    <t>Demand residual</t>
  </si>
  <si>
    <t>Value of small generator discount</t>
  </si>
  <si>
    <t>Volume of small generators eligible</t>
  </si>
  <si>
    <t>MW</t>
  </si>
  <si>
    <t>Total cost of scheme</t>
  </si>
  <si>
    <t>£m</t>
  </si>
  <si>
    <t>System gross Triad demand</t>
  </si>
  <si>
    <t>GW</t>
  </si>
  <si>
    <t>System gross HH demand</t>
  </si>
  <si>
    <t>NHH demand</t>
  </si>
  <si>
    <t>TWh</t>
  </si>
  <si>
    <t>HH recovery charge</t>
  </si>
  <si>
    <t>NHH recovery charge</t>
  </si>
  <si>
    <t>p/kWh</t>
  </si>
  <si>
    <t>Substation Rating</t>
  </si>
  <si>
    <t>Connection Type</t>
  </si>
  <si>
    <t>Local Substation Tariff (£/kW)</t>
  </si>
  <si>
    <t>132kV</t>
  </si>
  <si>
    <t>275kV</t>
  </si>
  <si>
    <t>400kV</t>
  </si>
  <si>
    <t>&lt;1320 MW</t>
  </si>
  <si>
    <t>No redundancy</t>
  </si>
  <si>
    <t>Redundancy</t>
  </si>
  <si>
    <t>&gt;=1320 MW</t>
  </si>
  <si>
    <t>Connection Point</t>
  </si>
  <si>
    <t>Achruach</t>
  </si>
  <si>
    <t>Aberdeen Bay</t>
  </si>
  <si>
    <t>Aigas</t>
  </si>
  <si>
    <t>An Suidhe</t>
  </si>
  <si>
    <t>Arecleoch</t>
  </si>
  <si>
    <t>Baglan Bay</t>
  </si>
  <si>
    <t>Beinneun Wind Farm</t>
  </si>
  <si>
    <t>Bhlaraidh Wind Farm</t>
  </si>
  <si>
    <t>Black Hill</t>
  </si>
  <si>
    <t>BlackCraig Wind Farm</t>
  </si>
  <si>
    <t>Beaw Field</t>
  </si>
  <si>
    <t>Black Law</t>
  </si>
  <si>
    <t>BlackLaw Extension</t>
  </si>
  <si>
    <t>Clyde (North)</t>
  </si>
  <si>
    <t>Clyde (South)</t>
  </si>
  <si>
    <t>Corriegarth</t>
  </si>
  <si>
    <t>Corriemoillie</t>
  </si>
  <si>
    <t>Coryton</t>
  </si>
  <si>
    <t>Cruachan</t>
  </si>
  <si>
    <t>Crystal Rig</t>
  </si>
  <si>
    <t>Culligran</t>
  </si>
  <si>
    <t>Deanie</t>
  </si>
  <si>
    <t>Dersalloch</t>
  </si>
  <si>
    <t>Didcot</t>
  </si>
  <si>
    <t>Dinorwig</t>
  </si>
  <si>
    <t>Costa Head</t>
  </si>
  <si>
    <t>Dunlaw Extension</t>
  </si>
  <si>
    <t>Dunhill</t>
  </si>
  <si>
    <t>Dumnaglass</t>
  </si>
  <si>
    <t>Edinbane</t>
  </si>
  <si>
    <t>Ewe Hill</t>
  </si>
  <si>
    <t>Farr</t>
  </si>
  <si>
    <t>Fallago</t>
  </si>
  <si>
    <t>Fernoch</t>
  </si>
  <si>
    <t>Dorenell</t>
  </si>
  <si>
    <t>Ffestiniogg</t>
  </si>
  <si>
    <t>Druim Leathann</t>
  </si>
  <si>
    <t>Finlarig</t>
  </si>
  <si>
    <t>Foyers</t>
  </si>
  <si>
    <t>Galawhistle</t>
  </si>
  <si>
    <t>Glendoe</t>
  </si>
  <si>
    <t>Glenglass</t>
  </si>
  <si>
    <t>Elchies</t>
  </si>
  <si>
    <t>Gordonbush</t>
  </si>
  <si>
    <t>Enoch Hill</t>
  </si>
  <si>
    <t>Griffin Wind</t>
  </si>
  <si>
    <t>Hadyard Hill</t>
  </si>
  <si>
    <t>Harestanes</t>
  </si>
  <si>
    <t>Hartlepool</t>
  </si>
  <si>
    <t>Invergarry</t>
  </si>
  <si>
    <t>Kilgallioch</t>
  </si>
  <si>
    <t>Kilmorack</t>
  </si>
  <si>
    <t>Langage</t>
  </si>
  <si>
    <t>Lochay</t>
  </si>
  <si>
    <t>Luichart</t>
  </si>
  <si>
    <t>Mark Hill</t>
  </si>
  <si>
    <t>Glenmuckloch</t>
  </si>
  <si>
    <t>Marchwood</t>
  </si>
  <si>
    <t xml:space="preserve">Millennium Wind </t>
  </si>
  <si>
    <t>Moffat</t>
  </si>
  <si>
    <t>Mossford</t>
  </si>
  <si>
    <t>Nant</t>
  </si>
  <si>
    <t>Necton</t>
  </si>
  <si>
    <t>Rhigos</t>
  </si>
  <si>
    <t>Hesta Head</t>
  </si>
  <si>
    <t>Rocksavage</t>
  </si>
  <si>
    <t>Saltend</t>
  </si>
  <si>
    <t>Kendoon North</t>
  </si>
  <si>
    <t>South Humber Bank</t>
  </si>
  <si>
    <t>Kergord</t>
  </si>
  <si>
    <t>Spalding</t>
  </si>
  <si>
    <t>Strathbrora</t>
  </si>
  <si>
    <t>Killingholme</t>
  </si>
  <si>
    <t>Stronelairg</t>
  </si>
  <si>
    <t>Strathy Wind</t>
  </si>
  <si>
    <t>Whitelee</t>
  </si>
  <si>
    <t>Whitelee Extension</t>
  </si>
  <si>
    <t>Kype Muir</t>
  </si>
  <si>
    <t>Wester Dod</t>
  </si>
  <si>
    <t>Middle Muir</t>
  </si>
  <si>
    <t>Millennium South</t>
  </si>
  <si>
    <t>Middleton</t>
  </si>
  <si>
    <t>Willow</t>
  </si>
  <si>
    <t>Muaithebheal</t>
  </si>
  <si>
    <t>Stornaway</t>
  </si>
  <si>
    <t>Node 1</t>
  </si>
  <si>
    <t>Node 2</t>
  </si>
  <si>
    <t>Actual Parameters</t>
  </si>
  <si>
    <t>Amendment in Transport Model</t>
  </si>
  <si>
    <t>Generator</t>
  </si>
  <si>
    <t>Dyce 132kV</t>
  </si>
  <si>
    <t>Aberdeen Bay 132kV</t>
  </si>
  <si>
    <t>9.5km of Cable</t>
  </si>
  <si>
    <t>9.5km of OHL</t>
  </si>
  <si>
    <t>Crystal Rig 132kV</t>
  </si>
  <si>
    <t>Wester Dod 132kV</t>
  </si>
  <si>
    <t>3.9km of Cable</t>
  </si>
  <si>
    <t>3.9km of OHL</t>
  </si>
  <si>
    <t>Aikengall II</t>
  </si>
  <si>
    <t>Wishaw 132kV</t>
  </si>
  <si>
    <t>Blacklaw 132kV</t>
  </si>
  <si>
    <t>11.46km of Cable</t>
  </si>
  <si>
    <t>11.46km of OHL</t>
  </si>
  <si>
    <t>Blacklaw</t>
  </si>
  <si>
    <t>Farigaig 132kV</t>
  </si>
  <si>
    <t>Corriegarth 132kV</t>
  </si>
  <si>
    <t>4km Cable</t>
  </si>
  <si>
    <t>4km OHL</t>
  </si>
  <si>
    <t>Elvanfoot 275kV</t>
  </si>
  <si>
    <t>Clyde North 275kV</t>
  </si>
  <si>
    <t>6.2km of Cable</t>
  </si>
  <si>
    <t>6.2km of OHL</t>
  </si>
  <si>
    <t>Clyde North</t>
  </si>
  <si>
    <t>Clyde South 275kV</t>
  </si>
  <si>
    <t>7.17km of Cable</t>
  </si>
  <si>
    <t>7.17km of OHL</t>
  </si>
  <si>
    <t>Clyde South</t>
  </si>
  <si>
    <t>Dunmaglass 132kV</t>
  </si>
  <si>
    <t>Dunmaglass</t>
  </si>
  <si>
    <t>Coalburn 132kV</t>
  </si>
  <si>
    <t>Galawhistle 132kV</t>
  </si>
  <si>
    <t>9.7km cable</t>
  </si>
  <si>
    <t>9.7km OHL</t>
  </si>
  <si>
    <t>Galawhistle II</t>
  </si>
  <si>
    <t>Moffat 132kV</t>
  </si>
  <si>
    <t>Harestanes 132kV</t>
  </si>
  <si>
    <t>15.33km cable</t>
  </si>
  <si>
    <t>15.33km OHL</t>
  </si>
  <si>
    <t>Kype Muir 132kV</t>
  </si>
  <si>
    <t>17km cable</t>
  </si>
  <si>
    <t>17km OHL</t>
  </si>
  <si>
    <t>Middle Muir 132kV</t>
  </si>
  <si>
    <t>13km cable</t>
  </si>
  <si>
    <t>13km OHL</t>
  </si>
  <si>
    <t>Melgarve 132kV</t>
  </si>
  <si>
    <t>Stronelairg 132kV</t>
  </si>
  <si>
    <t>10km cable</t>
  </si>
  <si>
    <t>10km OHL</t>
  </si>
  <si>
    <t>East Kilbride South 275kV</t>
  </si>
  <si>
    <t>Whitelee 275kV</t>
  </si>
  <si>
    <t>6km of Cable</t>
  </si>
  <si>
    <t>6km of OHL</t>
  </si>
  <si>
    <t>Whitelee Extension 275kV</t>
  </si>
  <si>
    <t>16.68km of Cable</t>
  </si>
  <si>
    <t>16.68km of OHL</t>
  </si>
  <si>
    <t>Offshore Generator</t>
  </si>
  <si>
    <t>Tariff Component (£/kW)</t>
  </si>
  <si>
    <t>Substation</t>
  </si>
  <si>
    <t>Circuit</t>
  </si>
  <si>
    <t>ETUoS</t>
  </si>
  <si>
    <t>Barrow</t>
  </si>
  <si>
    <t>Burbo Bank</t>
  </si>
  <si>
    <t>Greater Gabbard</t>
  </si>
  <si>
    <t>Gunfleet</t>
  </si>
  <si>
    <t>Gwynt Y Mor</t>
  </si>
  <si>
    <t>Humber Gateway</t>
  </si>
  <si>
    <t>Lincs</t>
  </si>
  <si>
    <t>London Array</t>
  </si>
  <si>
    <t>Ormonde</t>
  </si>
  <si>
    <t>Robin Rigg West</t>
  </si>
  <si>
    <t>Sheringham Shoal</t>
  </si>
  <si>
    <t>Thanet</t>
  </si>
  <si>
    <t>Walney 1</t>
  </si>
  <si>
    <t>Walney 2</t>
  </si>
  <si>
    <t>West of Duddon Sands</t>
  </si>
  <si>
    <t>Westermost Rough</t>
  </si>
  <si>
    <t>£m Nominal</t>
  </si>
  <si>
    <t>Price controlled revenue</t>
  </si>
  <si>
    <t>Less income from connections</t>
  </si>
  <si>
    <t>Income from TNUoS</t>
  </si>
  <si>
    <t>Scottish Power Transmission</t>
  </si>
  <si>
    <t>SHE Transmission</t>
  </si>
  <si>
    <t>Offshore (+ Interconnector from y2019/20)</t>
  </si>
  <si>
    <t>Total to Collect from TNUoS</t>
  </si>
  <si>
    <t xml:space="preserve"> </t>
  </si>
  <si>
    <t>CAPEC</t>
  </si>
  <si>
    <t>Limit on generation tariff (€/MWh)</t>
  </si>
  <si>
    <t>y</t>
  </si>
  <si>
    <t>Error Margin</t>
  </si>
  <si>
    <t>ER</t>
  </si>
  <si>
    <t>Exchange Rate (€/£)</t>
  </si>
  <si>
    <t>MAR</t>
  </si>
  <si>
    <t>Total Revenue (£m)</t>
  </si>
  <si>
    <t>GO</t>
  </si>
  <si>
    <t>Generation Output (TWh)</t>
  </si>
  <si>
    <t>G</t>
  </si>
  <si>
    <t>% of revenue from generation</t>
  </si>
  <si>
    <t>D</t>
  </si>
  <si>
    <t>% of revenue from demand</t>
  </si>
  <si>
    <t>G.MAR</t>
  </si>
  <si>
    <t>Revenue recovered from generation (£m)</t>
  </si>
  <si>
    <t>D.MAR</t>
  </si>
  <si>
    <t>Revenue recovered from demand (£m)</t>
  </si>
  <si>
    <t>Best View</t>
  </si>
  <si>
    <t>Contracted TEC (GW)</t>
  </si>
  <si>
    <t>Modelled TEC (GW)</t>
  </si>
  <si>
    <t>Chargeable TEC (GW)</t>
  </si>
  <si>
    <t>Demand Zone</t>
  </si>
  <si>
    <t>Total</t>
  </si>
  <si>
    <t>Average System Demand at Triad (GW)</t>
  </si>
  <si>
    <t>Average HH Metered Demand at Triad (GW)</t>
  </si>
  <si>
    <t>NHH Annual Energy between 4pm and 7pm (TWh)</t>
  </si>
  <si>
    <t>`</t>
  </si>
  <si>
    <t>Interconnector</t>
  </si>
  <si>
    <t>Node</t>
  </si>
  <si>
    <t>Aquind Interconnector</t>
  </si>
  <si>
    <t>2018/19</t>
  </si>
  <si>
    <t>Britned</t>
  </si>
  <si>
    <t>East West Interconnector</t>
  </si>
  <si>
    <t>ElecLink</t>
  </si>
  <si>
    <t>FAB Link Interconnector</t>
  </si>
  <si>
    <t>Greenlink</t>
  </si>
  <si>
    <t>Gridlink Interconnector</t>
  </si>
  <si>
    <t>IFA Interconnector</t>
  </si>
  <si>
    <t>IFA2 Interconnector</t>
  </si>
  <si>
    <t>NS Link</t>
  </si>
  <si>
    <t>Viking Link Denmark Interconnector</t>
  </si>
  <si>
    <t>2009/10</t>
  </si>
  <si>
    <t>£/MWkm</t>
  </si>
  <si>
    <t>Expansion Constant</t>
  </si>
  <si>
    <t>Component</t>
  </si>
  <si>
    <t>Proportion of revenue recovered from generation (%)</t>
  </si>
  <si>
    <t>Proportion of revenue recovered from demand (%)</t>
  </si>
  <si>
    <t>R</t>
  </si>
  <si>
    <t>Total TNUoS revenue (£m)</t>
  </si>
  <si>
    <t>Generation Residual</t>
  </si>
  <si>
    <r>
      <t>R</t>
    </r>
    <r>
      <rPr>
        <b/>
        <vertAlign val="subscript"/>
        <sz val="10"/>
        <color rgb="FF000000"/>
        <rFont val="Arial"/>
        <family val="2"/>
      </rPr>
      <t>G</t>
    </r>
  </si>
  <si>
    <t>Generator residual tariff (£/kW)</t>
  </si>
  <si>
    <r>
      <t>Z</t>
    </r>
    <r>
      <rPr>
        <b/>
        <vertAlign val="subscript"/>
        <sz val="10"/>
        <color rgb="FF000000"/>
        <rFont val="Arial"/>
        <family val="2"/>
      </rPr>
      <t>G</t>
    </r>
  </si>
  <si>
    <t>Revenue recovered from the locational element of generator tariffs (£m)</t>
  </si>
  <si>
    <t>O</t>
  </si>
  <si>
    <t>Revenue recovered from offshore local tariffs (£m)</t>
  </si>
  <si>
    <r>
      <t>L</t>
    </r>
    <r>
      <rPr>
        <b/>
        <vertAlign val="subscript"/>
        <sz val="10"/>
        <color rgb="FF000000"/>
        <rFont val="Arial"/>
        <family val="2"/>
      </rPr>
      <t>G</t>
    </r>
  </si>
  <si>
    <t>Revenue recovered from onshore local substation tariffs (£m)</t>
  </si>
  <si>
    <r>
      <t>S</t>
    </r>
    <r>
      <rPr>
        <b/>
        <vertAlign val="subscript"/>
        <sz val="10"/>
        <color rgb="FF000000"/>
        <rFont val="Arial"/>
        <family val="2"/>
      </rPr>
      <t>G</t>
    </r>
  </si>
  <si>
    <t>Revenue recovered from onshore local circuit tariffs (£m)</t>
  </si>
  <si>
    <r>
      <t>B</t>
    </r>
    <r>
      <rPr>
        <b/>
        <vertAlign val="subscript"/>
        <sz val="10"/>
        <color rgb="FF000000"/>
        <rFont val="Arial"/>
        <family val="2"/>
      </rPr>
      <t>G</t>
    </r>
  </si>
  <si>
    <t>Generator charging base (GW)</t>
  </si>
  <si>
    <t>Gross Demand Residual</t>
  </si>
  <si>
    <r>
      <t>R</t>
    </r>
    <r>
      <rPr>
        <b/>
        <vertAlign val="subscript"/>
        <sz val="10"/>
        <color rgb="FF000000"/>
        <rFont val="Arial"/>
        <family val="2"/>
      </rPr>
      <t>D</t>
    </r>
  </si>
  <si>
    <t>Demand residual tariff (£/kW)</t>
  </si>
  <si>
    <r>
      <t>Z</t>
    </r>
    <r>
      <rPr>
        <b/>
        <vertAlign val="subscript"/>
        <sz val="10"/>
        <color rgb="FF000000"/>
        <rFont val="Arial"/>
        <family val="2"/>
      </rPr>
      <t>D</t>
    </r>
  </si>
  <si>
    <t>Revenue recovered from the locational element of demand tariffs (£m)</t>
  </si>
  <si>
    <t>EE</t>
  </si>
  <si>
    <t>Amount to be paid to Embedded Export Tariffs (£m)</t>
  </si>
  <si>
    <r>
      <t>B</t>
    </r>
    <r>
      <rPr>
        <b/>
        <vertAlign val="subscript"/>
        <sz val="10"/>
        <color rgb="FF000000"/>
        <rFont val="Arial"/>
        <family val="2"/>
      </rPr>
      <t>D</t>
    </r>
  </si>
  <si>
    <t>Demand Gross charging base (GW)</t>
  </si>
  <si>
    <t>Gross Half-Hourly Demand Tariff</t>
  </si>
  <si>
    <t>Peak Security Transport</t>
  </si>
  <si>
    <t>Year Round Transport</t>
  </si>
  <si>
    <t>Residual</t>
  </si>
  <si>
    <t>Notes</t>
  </si>
  <si>
    <t>Regulatory Year</t>
  </si>
  <si>
    <t>Base Revenue [A=(A1+A2+A3)*A4]</t>
  </si>
  <si>
    <t>A</t>
  </si>
  <si>
    <t>BRt</t>
  </si>
  <si>
    <t>B</t>
  </si>
  <si>
    <t>PTt</t>
  </si>
  <si>
    <t>Outputs Incentive Revenue [C=C1+C2+C3+C4]</t>
  </si>
  <si>
    <t>C</t>
  </si>
  <si>
    <t>OIPt</t>
  </si>
  <si>
    <t>Network Innovation Allowance</t>
  </si>
  <si>
    <t>NIAt</t>
  </si>
  <si>
    <t>Network Innovation Competition</t>
  </si>
  <si>
    <t>E</t>
  </si>
  <si>
    <t>NICFt</t>
  </si>
  <si>
    <t>Transmission Investment for Renewable Generation</t>
  </si>
  <si>
    <t>TIRGt</t>
  </si>
  <si>
    <t>M</t>
  </si>
  <si>
    <t>TOt</t>
  </si>
  <si>
    <t>Pre-vesting connection charges</t>
  </si>
  <si>
    <t>T</t>
  </si>
  <si>
    <t>Notes:</t>
  </si>
  <si>
    <t>All monies are  nominal 'money of the day' prices unless stated otherwise</t>
  </si>
  <si>
    <t>Licensee forecasts and budgets are subject to change especially where they are influenced by external stakeholders</t>
  </si>
  <si>
    <t>Greyed out cells are either calculated or not applicable in the year concerned due to the way the licence formula are constructed</t>
  </si>
  <si>
    <t>Technology</t>
  </si>
  <si>
    <t>Nodes</t>
  </si>
  <si>
    <t>(MW)</t>
  </si>
  <si>
    <t>Auchencrosh (interconnector CCT)</t>
  </si>
  <si>
    <t>Aberarder Wind Farm</t>
  </si>
  <si>
    <t>Aberdeen Offshore Wind Farm</t>
  </si>
  <si>
    <t>Abergelli Power Limited</t>
  </si>
  <si>
    <t>Aberthaw</t>
  </si>
  <si>
    <t>A'Chruach Wind Farm</t>
  </si>
  <si>
    <t>Afton</t>
  </si>
  <si>
    <t>Aigas (part of the Beauly Cascade)</t>
  </si>
  <si>
    <t>Aikengall II Windfarm</t>
  </si>
  <si>
    <t>An Suidhe Wind Farm, Argyll (SRO)</t>
  </si>
  <si>
    <t>Bad a Cheo Wind Farm</t>
  </si>
  <si>
    <t>Barrow Offshore Wind Farm</t>
  </si>
  <si>
    <t>Barry Power Station</t>
  </si>
  <si>
    <t>Beatrice Wind Farm</t>
  </si>
  <si>
    <t>Beaw Field Wind Farm</t>
  </si>
  <si>
    <t>Benbrack Wind Farm</t>
  </si>
  <si>
    <t>Blackcraig Wind Farm</t>
  </si>
  <si>
    <t>Blacklaw Extension</t>
  </si>
  <si>
    <t>Burbo Bank Extension Offshore Wind Farm</t>
  </si>
  <si>
    <t>C.Gen Killingholme North Power Station</t>
  </si>
  <si>
    <t>Carraig Gheal Wind Farm</t>
  </si>
  <si>
    <t>Carrington Power Station</t>
  </si>
  <si>
    <t>CDCL</t>
  </si>
  <si>
    <t>Chirmorie Wind Farm</t>
  </si>
  <si>
    <t>Clunie (part of the Clunie Cascade)</t>
  </si>
  <si>
    <t>Codling Park Wind Farm</t>
  </si>
  <si>
    <t>Connahs Quay</t>
  </si>
  <si>
    <t>Corby</t>
  </si>
  <si>
    <t>Corriemoillie Wind Farm</t>
  </si>
  <si>
    <t>Costa Head Wind Farm</t>
  </si>
  <si>
    <t>BASK20</t>
  </si>
  <si>
    <t>Cour Wind Farm</t>
  </si>
  <si>
    <t>Cowes</t>
  </si>
  <si>
    <t>Creag Riabhach Wind Farm</t>
  </si>
  <si>
    <t>Crookedstane Windfarm</t>
  </si>
  <si>
    <t>Crossdykes</t>
  </si>
  <si>
    <t>Crystal Rig 2 Wind Farm</t>
  </si>
  <si>
    <t>Crystal Rig 3 Wind Farm</t>
  </si>
  <si>
    <t>Culligran (part of the Beauly Cascade)</t>
  </si>
  <si>
    <t>Cumberhead</t>
  </si>
  <si>
    <t>Dalquhandy Wind Farm</t>
  </si>
  <si>
    <t>Damhead Creek</t>
  </si>
  <si>
    <t>Damhead Creek II</t>
  </si>
  <si>
    <t>Deanie (part of the Beauly Cascade)</t>
  </si>
  <si>
    <t>Deeside</t>
  </si>
  <si>
    <t>Dersalloch Wind Farm</t>
  </si>
  <si>
    <t>Didcot B</t>
  </si>
  <si>
    <t>Dorenell Windfarm</t>
  </si>
  <si>
    <t>Douglas West</t>
  </si>
  <si>
    <t>Drax (Biomass)</t>
  </si>
  <si>
    <t>Drax (Coal)</t>
  </si>
  <si>
    <t>Dudgeon Offshore Wind Farm</t>
  </si>
  <si>
    <t>Dungeness B</t>
  </si>
  <si>
    <t>Dunmaglass Wind Farm</t>
  </si>
  <si>
    <t>East Anglia 3</t>
  </si>
  <si>
    <t>East Anglia One</t>
  </si>
  <si>
    <t>Edinbane Wind, Skye</t>
  </si>
  <si>
    <t>Eggborough</t>
  </si>
  <si>
    <t>Elchies Wind Farm</t>
  </si>
  <si>
    <t>Enfield</t>
  </si>
  <si>
    <t>Errochty</t>
  </si>
  <si>
    <t>Fallago Rig 2</t>
  </si>
  <si>
    <t>Fallago Rig Wind Farm</t>
  </si>
  <si>
    <t>Farr Wind Farm, Tomatin</t>
  </si>
  <si>
    <t>Fasnakyle G1 &amp; G2</t>
  </si>
  <si>
    <t>Fawley CHP</t>
  </si>
  <si>
    <t>Ferrybridge D</t>
  </si>
  <si>
    <t>Ffestiniog</t>
  </si>
  <si>
    <t>Fiddlers Ferry</t>
  </si>
  <si>
    <t>Firth of Forth Offshore Wind Farm 1A</t>
  </si>
  <si>
    <t>Firth of Forth Offshore Wind Farm 1B</t>
  </si>
  <si>
    <t>Firth of Forth Offshore Wind Farm 2A East &amp; 2A West</t>
  </si>
  <si>
    <t>Freasdail</t>
  </si>
  <si>
    <t>Galawhistle Wind Farm</t>
  </si>
  <si>
    <t>Galloper Wind Farm</t>
  </si>
  <si>
    <t>Gateway Energy Centre Power Station</t>
  </si>
  <si>
    <t>Gilston Hill Wind Farm</t>
  </si>
  <si>
    <t>Glen App Windfarm</t>
  </si>
  <si>
    <t>Glen Kyllachy Wind Farm</t>
  </si>
  <si>
    <t>Glen Ullinish Wind Farm</t>
  </si>
  <si>
    <t>Glenmoriston (part of the Moriston Cascade)</t>
  </si>
  <si>
    <t>Glenmuckloch Pumped Storage</t>
  </si>
  <si>
    <t>Glenmuckloch Wind Farm</t>
  </si>
  <si>
    <t>Glenshero</t>
  </si>
  <si>
    <t>Grain</t>
  </si>
  <si>
    <t>Great Yarmouth</t>
  </si>
  <si>
    <t>Greater Gabbard Offshore Wind Farm</t>
  </si>
  <si>
    <t>Greenwire - Alverdiscott</t>
  </si>
  <si>
    <t>Griffin Wind Farm</t>
  </si>
  <si>
    <t>Gunfleet Sands II Offshore Wind Farm</t>
  </si>
  <si>
    <t>Gunfleet Sands Offshore Wind Farm</t>
  </si>
  <si>
    <t>Gwynt Y Mor Offshore Wind Farm</t>
  </si>
  <si>
    <t>Halsary Wind Farm</t>
  </si>
  <si>
    <t>Harryburn Wind Farm</t>
  </si>
  <si>
    <t>Harting Rig Wind Farm</t>
  </si>
  <si>
    <t>Hatfield Power Station</t>
  </si>
  <si>
    <t>Hesta Head Wind Farm</t>
  </si>
  <si>
    <t>Heysham Power Station</t>
  </si>
  <si>
    <t>Hinkley Point B</t>
  </si>
  <si>
    <t>Hirwaun Power Station</t>
  </si>
  <si>
    <t>Holyhead</t>
  </si>
  <si>
    <t>Hopsrig Wind Farm</t>
  </si>
  <si>
    <t>Hornsea Power Station 1A</t>
  </si>
  <si>
    <t>Hornsea Power Station 1B</t>
  </si>
  <si>
    <t>Hornsea Power Station 1C</t>
  </si>
  <si>
    <t>Hornsea Power Station 2A</t>
  </si>
  <si>
    <t>Hornsea Power Station 2B</t>
  </si>
  <si>
    <t>Hornsea Power Station 2C</t>
  </si>
  <si>
    <t>Humber Gateway Offshore Wind Farm</t>
  </si>
  <si>
    <t>Hunterston</t>
  </si>
  <si>
    <t>Immingham</t>
  </si>
  <si>
    <t>Inch Cape Offshore Wind Farm Platform 1</t>
  </si>
  <si>
    <t>Inch Cape Offshore Wind Farm Platform 2</t>
  </si>
  <si>
    <t>Indian Queens</t>
  </si>
  <si>
    <t>Invergarry (part of the Garry Cascade)</t>
  </si>
  <si>
    <t>J G Pears</t>
  </si>
  <si>
    <t>Keadby</t>
  </si>
  <si>
    <t>Keadby II</t>
  </si>
  <si>
    <t>Keith Hill Wind Farm</t>
  </si>
  <si>
    <t>Kennoxhead Wind Farm</t>
  </si>
  <si>
    <t>Kilbraur Wind Farm</t>
  </si>
  <si>
    <t>Kilmorack (part of the Beauly Cascade)</t>
  </si>
  <si>
    <t>Kings Lynn A</t>
  </si>
  <si>
    <t>Kings Lynn B</t>
  </si>
  <si>
    <t>Liberty Steel Dalzell</t>
  </si>
  <si>
    <t>Limekilns</t>
  </si>
  <si>
    <t>Lincs Offshore Wind Farm</t>
  </si>
  <si>
    <t>Little Barford</t>
  </si>
  <si>
    <t>Lochay (Part of Killin Cascade Hydro Scheme)</t>
  </si>
  <si>
    <t>Lochluichart</t>
  </si>
  <si>
    <t>Loganhead Windfarm</t>
  </si>
  <si>
    <t>London Array Offshore Wind Farm</t>
  </si>
  <si>
    <t>Lorg Wind Farm</t>
  </si>
  <si>
    <t>Luichart (part of the Conon Cascade)</t>
  </si>
  <si>
    <t>Lynemouth Power Station</t>
  </si>
  <si>
    <t>Mark Hill Wind Farm</t>
  </si>
  <si>
    <t>Medway Power Station</t>
  </si>
  <si>
    <t>MeyGen Tidal</t>
  </si>
  <si>
    <t>Middle Muir Wind Farm</t>
  </si>
  <si>
    <t>Millbrook Power</t>
  </si>
  <si>
    <t>Minnygap</t>
  </si>
  <si>
    <t>Monquhill Wind Farm</t>
  </si>
  <si>
    <t>Moray Firth Offshore Wind Farm</t>
  </si>
  <si>
    <t>Moray Offshore West Windfarm</t>
  </si>
  <si>
    <t>Mossford (part of the Conon Cascade)</t>
  </si>
  <si>
    <t>Muaitheabhal Wind Farm</t>
  </si>
  <si>
    <t>Neart Na Gaoithe Offshore Wind Farm</t>
  </si>
  <si>
    <t>North Lowther Energy Initiative</t>
  </si>
  <si>
    <t>Ormonde Offshore Wind Farm</t>
  </si>
  <si>
    <t>Orrin (part of the Conon Cascade)</t>
  </si>
  <si>
    <t>Pembroke Power Station</t>
  </si>
  <si>
    <t>Pen Y Cymoedd Wind Farm</t>
  </si>
  <si>
    <t>Pencloe Windfarm</t>
  </si>
  <si>
    <t>Peterborough</t>
  </si>
  <si>
    <t>Peterhead</t>
  </si>
  <si>
    <t>Pogbie Wind Farm</t>
  </si>
  <si>
    <t>Powersite @ Drakelow</t>
  </si>
  <si>
    <t>Progress Power Station</t>
  </si>
  <si>
    <t>Race Bank Wind Farm</t>
  </si>
  <si>
    <t>Rampion Offshore Wind Farm</t>
  </si>
  <si>
    <t>Ratcliffe on Soar</t>
  </si>
  <si>
    <t>Robin Rigg East Offshore Wind Farm</t>
  </si>
  <si>
    <t>Robin Rigg West Offshore Wind Farm</t>
  </si>
  <si>
    <t>Rye House</t>
  </si>
  <si>
    <t>Sallachy Wind Farm</t>
  </si>
  <si>
    <t>Sandy Knowe Wind Farm</t>
  </si>
  <si>
    <t>Sanquhar II Wind Farm</t>
  </si>
  <si>
    <t>Sanquhar Wind Farm</t>
  </si>
  <si>
    <t>Scoop Hill Wind Farm</t>
  </si>
  <si>
    <t>Seabank</t>
  </si>
  <si>
    <t>Sellafield</t>
  </si>
  <si>
    <t>Severn Power</t>
  </si>
  <si>
    <t>Sheringham Shoal Offshore Wind Farm</t>
  </si>
  <si>
    <t>Shoreham</t>
  </si>
  <si>
    <t>Sizewell B</t>
  </si>
  <si>
    <t>Sloy G2 and G3</t>
  </si>
  <si>
    <t>South Kyle</t>
  </si>
  <si>
    <t>Spalding Energy Expansion</t>
  </si>
  <si>
    <t>Staythorpe C</t>
  </si>
  <si>
    <t>Stella North EFR Submission</t>
  </si>
  <si>
    <t>Stornoway Wind Farm</t>
  </si>
  <si>
    <t>Stranoch Wind Farm</t>
  </si>
  <si>
    <t>Strathy North and South Wind</t>
  </si>
  <si>
    <t>Strathy Wood</t>
  </si>
  <si>
    <t>Sutton Bridge</t>
  </si>
  <si>
    <t>Swansea Bay</t>
  </si>
  <si>
    <t>Taylors Lane</t>
  </si>
  <si>
    <t>Tees Renewable Energy Plant</t>
  </si>
  <si>
    <t>Thanet Extension Offshore Wind Farm</t>
  </si>
  <si>
    <t>Thanet Offshore Wind Farm</t>
  </si>
  <si>
    <t>Thorpe Marsh</t>
  </si>
  <si>
    <t>Thurrock</t>
  </si>
  <si>
    <t>Toddleburn Wind Farm</t>
  </si>
  <si>
    <t>Torness</t>
  </si>
  <si>
    <t>Trafford Power</t>
  </si>
  <si>
    <t>Tralorg Wind Farm</t>
  </si>
  <si>
    <t>Triton Knoll Offshore Wind Farm</t>
  </si>
  <si>
    <t>Uskmouth</t>
  </si>
  <si>
    <t>Viking Wind Farm</t>
  </si>
  <si>
    <t>Walney 3 Offshore Wind Farm</t>
  </si>
  <si>
    <t>Walney 4 Offshore Wind Farm</t>
  </si>
  <si>
    <t>Walney I Offshore Wind Farm</t>
  </si>
  <si>
    <t>Walney II Offshore Wind Farm</t>
  </si>
  <si>
    <t>West Burton A</t>
  </si>
  <si>
    <t>West Burton B</t>
  </si>
  <si>
    <t>West of Duddon Sands Offshore Wind Farm</t>
  </si>
  <si>
    <t>Westermost Rough Offshore Wind Farm</t>
  </si>
  <si>
    <t>Westray South</t>
  </si>
  <si>
    <t>Whitelaw Brae Windfarm</t>
  </si>
  <si>
    <t>Whiteside Hill Wind Farm</t>
  </si>
  <si>
    <t>Willington</t>
  </si>
  <si>
    <t>Willow Wind Farm</t>
  </si>
  <si>
    <t>Wilton</t>
  </si>
  <si>
    <t>Windy Standard II (Brockloch Rig 1) Wind Farm</t>
  </si>
  <si>
    <t>Windy Standard III Wind Farm</t>
  </si>
  <si>
    <t>Actual Demand</t>
  </si>
  <si>
    <t>Final Tariffs</t>
  </si>
  <si>
    <t>Five Year Forecast</t>
  </si>
  <si>
    <t>2014/15</t>
  </si>
  <si>
    <t>2015/16</t>
  </si>
  <si>
    <t>2016/17</t>
  </si>
  <si>
    <t>2017/18</t>
  </si>
  <si>
    <t>TOTAL</t>
  </si>
  <si>
    <t>Offshore Transmission Revenue Forecast</t>
  </si>
  <si>
    <t>Current revenues plus indexation</t>
  </si>
  <si>
    <t>Robin Rigg</t>
  </si>
  <si>
    <t>Gwynt y mor</t>
  </si>
  <si>
    <t>National Grid Forecast</t>
  </si>
  <si>
    <t>Offshore Transmission Pass-Through (B7)</t>
  </si>
  <si>
    <t>NIC payments are not included as they do not form part of OFTO Maximum Revenue</t>
  </si>
  <si>
    <t>Effect on Tariffs</t>
  </si>
  <si>
    <t>Change</t>
  </si>
  <si>
    <t>South West Scotlands</t>
  </si>
  <si>
    <t>Additional Revenue</t>
  </si>
  <si>
    <t>No changes due to €2.50/MWh cap</t>
  </si>
  <si>
    <t>Demand Residual</t>
  </si>
  <si>
    <t>Change to NHH</t>
  </si>
  <si>
    <t>Change to Generator Revenue</t>
  </si>
  <si>
    <t>b. Exchange Rate</t>
  </si>
  <si>
    <t>System Gross Triad Demand (-1GW)</t>
  </si>
  <si>
    <t>HH Gross Triad Demand (-1GW)</t>
  </si>
  <si>
    <t>Embedded Export Volume</t>
  </si>
  <si>
    <t>NHH Demand</t>
  </si>
  <si>
    <t>System Gross Triad Demand</t>
  </si>
  <si>
    <t>HH Gross Triad Demand (+2GW)</t>
  </si>
  <si>
    <t>Embedded Export Revenue</t>
  </si>
  <si>
    <t>HH Gross Triad Demand</t>
  </si>
  <si>
    <t>1 Northern Scotland</t>
  </si>
  <si>
    <t>2 Southern Scotland</t>
  </si>
  <si>
    <t>3 Northern</t>
  </si>
  <si>
    <t>4 North West</t>
  </si>
  <si>
    <t>5 Yorkshire</t>
  </si>
  <si>
    <t>6 N Wales &amp; Mersey</t>
  </si>
  <si>
    <t>7 East Midlands</t>
  </si>
  <si>
    <t>8 Midlands</t>
  </si>
  <si>
    <t>9 Eastern</t>
  </si>
  <si>
    <t>10 South Wales</t>
  </si>
  <si>
    <t>11 South East</t>
  </si>
  <si>
    <t>12 London</t>
  </si>
  <si>
    <t>13 Southern</t>
  </si>
  <si>
    <t>14 South Western</t>
  </si>
  <si>
    <t>HH tariffs and demand residual are unchanged</t>
  </si>
  <si>
    <t>Total Generation Residual</t>
  </si>
  <si>
    <t>Total Demand Residual</t>
  </si>
  <si>
    <t>Demand Residual from HH Tariffs</t>
  </si>
  <si>
    <t>%</t>
  </si>
  <si>
    <t>Demand Residual from NHH Tariffs</t>
  </si>
  <si>
    <t>Inflation indices</t>
  </si>
  <si>
    <t>Ex post forecast</t>
  </si>
  <si>
    <t>€/MWh</t>
  </si>
  <si>
    <t>Assumption for this five-year view</t>
  </si>
  <si>
    <t>Qualitative discussion of impact of changing this parameter</t>
  </si>
  <si>
    <t>Expansion Constant </t>
  </si>
  <si>
    <t>The expansion constant continues to increase by RPI</t>
  </si>
  <si>
    <t>Expansion Factors </t>
  </si>
  <si>
    <t>The expansion factors are unchanged</t>
  </si>
  <si>
    <t>Significant data is required from TOs to recalculate these. </t>
  </si>
  <si>
    <t>Security Factor </t>
  </si>
  <si>
    <t>The security factor remains 1.8</t>
  </si>
  <si>
    <t>As the security factor is applied to zonal tariffs, and local tariffs with redundancy; if it is increased, locational and local tariffs will increase. If it is decreased, locational and local tariffs will reduce. </t>
  </si>
  <si>
    <t>Offshore tariffs </t>
  </si>
  <si>
    <t>Offshore tariffs increase by RPI</t>
  </si>
  <si>
    <t>Avoid GSP Infrastructure Credit </t>
  </si>
  <si>
    <t>The AGIC increases by RPI</t>
  </si>
  <si>
    <t>It will be recalculated based on up to 20 schemes from the RIIO-T2 price-control period. </t>
  </si>
  <si>
    <t>If it increases, this increases the payment to embedded generators, and therefore the total cost of the embedded export. This leads to an increase in the demand residual and the average HH and NHH tariff. </t>
  </si>
  <si>
    <t>Generation Zones </t>
  </si>
  <si>
    <t>The number of zones remains 27</t>
  </si>
  <si>
    <r>
      <t xml:space="preserve">Offshore tariffs will be recalculated based on latest OFTO revenue forecasts for RIIO-T2, and adjustments for any income adjusting events in RIIO-T1 (see </t>
    </r>
    <r>
      <rPr>
        <vertAlign val="superscript"/>
        <sz val="10"/>
        <color theme="1"/>
        <rFont val="Arial"/>
        <family val="2"/>
      </rPr>
      <t>1</t>
    </r>
    <r>
      <rPr>
        <sz val="10"/>
        <color theme="1"/>
        <rFont val="Arial"/>
        <family val="2"/>
      </rPr>
      <t>). </t>
    </r>
  </si>
  <si>
    <t>Generic ALF</t>
  </si>
  <si>
    <t>Pumped_Storage</t>
  </si>
  <si>
    <t>Biomass</t>
  </si>
  <si>
    <t>Onshore_Wind</t>
  </si>
  <si>
    <t>CCGT_CHP</t>
  </si>
  <si>
    <t>Hydro</t>
  </si>
  <si>
    <t>Offshore_Wind</t>
  </si>
  <si>
    <t>Coal</t>
  </si>
  <si>
    <t>Nuclear</t>
  </si>
  <si>
    <t>Gas_Oil</t>
  </si>
  <si>
    <t>Tidal</t>
  </si>
  <si>
    <t>Power Station</t>
  </si>
  <si>
    <t>Yearly Load Factor Source</t>
  </si>
  <si>
    <t>Yearly Load Factor Value</t>
  </si>
  <si>
    <t>Specific ALF</t>
  </si>
  <si>
    <t>ABERTHAW</t>
  </si>
  <si>
    <t>Actual</t>
  </si>
  <si>
    <t>ACHRUACH</t>
  </si>
  <si>
    <t>Generic</t>
  </si>
  <si>
    <t>Partial</t>
  </si>
  <si>
    <t>ARECLEOCH</t>
  </si>
  <si>
    <t>BAGLAN BAY</t>
  </si>
  <si>
    <t>BARRY</t>
  </si>
  <si>
    <t>BEAULY CASCADE</t>
  </si>
  <si>
    <t>BEINNEUN</t>
  </si>
  <si>
    <t>BHLARAIDH</t>
  </si>
  <si>
    <t>BLACK LAW</t>
  </si>
  <si>
    <t>BLACKLAW EXTENSION</t>
  </si>
  <si>
    <t>BRIMSDOWN</t>
  </si>
  <si>
    <t>CARRAIG GHEAL</t>
  </si>
  <si>
    <t>CARRINGTON</t>
  </si>
  <si>
    <t>CLYDE (NORTH)</t>
  </si>
  <si>
    <t>CLYDE (SOUTH)</t>
  </si>
  <si>
    <t>CONNAHS QUAY</t>
  </si>
  <si>
    <t>CONON CASCADE</t>
  </si>
  <si>
    <t>CORRIEGARTH</t>
  </si>
  <si>
    <t>CORRIEMOILLIE</t>
  </si>
  <si>
    <t>CORYTON</t>
  </si>
  <si>
    <t>COTTAM</t>
  </si>
  <si>
    <t>COTTAM DEVELOPMENT CENTRE</t>
  </si>
  <si>
    <t>COUR</t>
  </si>
  <si>
    <t>COWES</t>
  </si>
  <si>
    <t>CRUACHAN</t>
  </si>
  <si>
    <t>CRYSTAL RIG II</t>
  </si>
  <si>
    <t>CRYSTAL RIG III</t>
  </si>
  <si>
    <t>DAMHEAD CREEK</t>
  </si>
  <si>
    <t>DEESIDE</t>
  </si>
  <si>
    <t>DERSALLOCH</t>
  </si>
  <si>
    <t>DIDCOT B</t>
  </si>
  <si>
    <t>DIDCOT GTS</t>
  </si>
  <si>
    <t>DINORWIG</t>
  </si>
  <si>
    <t>DRAX</t>
  </si>
  <si>
    <t>DUDGEON</t>
  </si>
  <si>
    <t>DUNGENESS B</t>
  </si>
  <si>
    <t>DUNLAW EXTENSION</t>
  </si>
  <si>
    <t>DUNMAGLASS</t>
  </si>
  <si>
    <t>EDINBANE WIND</t>
  </si>
  <si>
    <t>EGGBOROUGH</t>
  </si>
  <si>
    <t>ERROCHTY</t>
  </si>
  <si>
    <t>EWE HILL</t>
  </si>
  <si>
    <t>FALLAGO</t>
  </si>
  <si>
    <t>FASNAKYLE G1 &amp; G3</t>
  </si>
  <si>
    <t>FAWLEY CHP</t>
  </si>
  <si>
    <t>FIDDLERS FERRY</t>
  </si>
  <si>
    <t>FINLARIG</t>
  </si>
  <si>
    <t>FOYERS</t>
  </si>
  <si>
    <t>FREASDAIL</t>
  </si>
  <si>
    <t>GALAWHISTLE</t>
  </si>
  <si>
    <t>GARRY CASCADE</t>
  </si>
  <si>
    <t>GLANDFORD BRIGG</t>
  </si>
  <si>
    <t>GLEN APP</t>
  </si>
  <si>
    <t>GLENDOE</t>
  </si>
  <si>
    <t>GLENMORISTON</t>
  </si>
  <si>
    <t>GORDONBUSH</t>
  </si>
  <si>
    <t>GRAIN</t>
  </si>
  <si>
    <t>GRANGEMOUTH</t>
  </si>
  <si>
    <t>GREAT YARMOUTH</t>
  </si>
  <si>
    <t>GRIFFIN WIND</t>
  </si>
  <si>
    <t>GUNFLEET SANDS I</t>
  </si>
  <si>
    <t>GUNFLEET SANDS II</t>
  </si>
  <si>
    <t>GWYNT Y MOR</t>
  </si>
  <si>
    <t>HADYARD HILL</t>
  </si>
  <si>
    <t>HARESTANES</t>
  </si>
  <si>
    <t>HARTLEPOOL</t>
  </si>
  <si>
    <t>HEYSHAM</t>
  </si>
  <si>
    <t>HINKLEY POINT B</t>
  </si>
  <si>
    <t>HUNTERSTON</t>
  </si>
  <si>
    <t>IMMINGHAM</t>
  </si>
  <si>
    <t>INDIAN QUEENS</t>
  </si>
  <si>
    <t>KEADBY</t>
  </si>
  <si>
    <t>KILBRAUR</t>
  </si>
  <si>
    <t>KILGALLIOCH</t>
  </si>
  <si>
    <t>KILLIN CASCADE</t>
  </si>
  <si>
    <t>KILLINGHOLME (POWERGEN)</t>
  </si>
  <si>
    <t>LANGAGE</t>
  </si>
  <si>
    <t>LINCS WIND FARM</t>
  </si>
  <si>
    <t>LITTLE BARFORD</t>
  </si>
  <si>
    <t>LOCHLUICHART</t>
  </si>
  <si>
    <t>LONDON ARRAY</t>
  </si>
  <si>
    <t>LYNEMOUTH</t>
  </si>
  <si>
    <t>MARCHWOOD</t>
  </si>
  <si>
    <t>MARK HILL</t>
  </si>
  <si>
    <t>MEDWAY</t>
  </si>
  <si>
    <t>MILLENNIUM</t>
  </si>
  <si>
    <t>NANT</t>
  </si>
  <si>
    <t>ORMONDE</t>
  </si>
  <si>
    <t>PEMBROKE</t>
  </si>
  <si>
    <t>PEN Y CYMOEDD</t>
  </si>
  <si>
    <t>PETERBOROUGH</t>
  </si>
  <si>
    <t>PETERHEAD</t>
  </si>
  <si>
    <t>RACE BANK</t>
  </si>
  <si>
    <t>RATCLIFFE-ON-SOAR</t>
  </si>
  <si>
    <t>ROBIN RIGG EAST</t>
  </si>
  <si>
    <t>ROBIN RIGG WEST</t>
  </si>
  <si>
    <t>ROCKSAVAGE</t>
  </si>
  <si>
    <t>RYE HOUSE</t>
  </si>
  <si>
    <t>SALTEND</t>
  </si>
  <si>
    <t>SEABANK</t>
  </si>
  <si>
    <t>SELLAFIELD</t>
  </si>
  <si>
    <t>SEVERN POWER</t>
  </si>
  <si>
    <t>SHERINGHAM SHOAL</t>
  </si>
  <si>
    <t>SHOREHAM</t>
  </si>
  <si>
    <t>SIZEWELL B</t>
  </si>
  <si>
    <t>SLOY G2 &amp; G3</t>
  </si>
  <si>
    <t>SOUTH HUMBER BANK</t>
  </si>
  <si>
    <t>SPALDING</t>
  </si>
  <si>
    <t>STAYTHORPE</t>
  </si>
  <si>
    <t>STRATHY NORTH &amp; SOUTH</t>
  </si>
  <si>
    <t>SUTTON BRIDGE</t>
  </si>
  <si>
    <t>TAYLORS LANE</t>
  </si>
  <si>
    <t>TODDLEBURN</t>
  </si>
  <si>
    <t>TORNESS</t>
  </si>
  <si>
    <t>USKMOUTH</t>
  </si>
  <si>
    <t>WALNEY I</t>
  </si>
  <si>
    <t>WALNEY II</t>
  </si>
  <si>
    <t>WEST BURTON</t>
  </si>
  <si>
    <t>WEST BURTON B</t>
  </si>
  <si>
    <t>WESTERMOST ROUGH</t>
  </si>
  <si>
    <t>WHITELEE</t>
  </si>
  <si>
    <t>WHITELEE EXTENSION</t>
  </si>
  <si>
    <t>WILTON</t>
  </si>
  <si>
    <t>Title</t>
  </si>
  <si>
    <t>CMP280</t>
  </si>
  <si>
    <t>‘Creation of a New Generator TNUoS Demand Tariff which Removes Liability for TNUoS Demand Residual Charges from Generation and Storage Users'</t>
  </si>
  <si>
    <t>CMP286</t>
  </si>
  <si>
    <t>Improving TNUoS Predictability through Increased Notice of the Target Revenue used in the TNUoS Tariff Setting Process v1</t>
  </si>
  <si>
    <t>Fixes target revenue to be recovered from the TNUoS setting process earlier, to provide more stability to future tariffs.</t>
  </si>
  <si>
    <t>CMP287</t>
  </si>
  <si>
    <t>Improving TNUoS Predictability Through Increased Notice of Inputs Used in the TNUoS Tariff Setting Process.</t>
  </si>
  <si>
    <t>Fixes parameters associated with the TNUoS setting process earlier, to provide more stability to future tariffs.</t>
  </si>
  <si>
    <t>CMP292</t>
  </si>
  <si>
    <t>Introducing a Section 8 cut-off date for changes to the Charging Methodologies</t>
  </si>
  <si>
    <t>CMP301</t>
  </si>
  <si>
    <t>Clarification on the treatment of project costs associated with HVDC and subsea circuits</t>
  </si>
  <si>
    <t>Clarification of the legal text to ensure that it is clear that AC substation costs are not included in the circuit expansion factor calculation for HVDC and subsea circuits. We already calculate in this manner.</t>
  </si>
  <si>
    <t>CMP302</t>
  </si>
  <si>
    <t>Extend the small generator discount until an enduring solution acknowledging the discrepancy between England &amp; Wales and Scotland is implemented.</t>
  </si>
  <si>
    <t>CMP303</t>
  </si>
  <si>
    <t>Improving local circuit charge cost-reflectivity</t>
  </si>
  <si>
    <t>CCGT/CHP</t>
  </si>
  <si>
    <t>OCGT/Oil</t>
  </si>
  <si>
    <t>Offshore wind</t>
  </si>
  <si>
    <t>Onshore wind</t>
  </si>
  <si>
    <r>
      <t xml:space="preserve">Pumped storage </t>
    </r>
    <r>
      <rPr>
        <i/>
        <sz val="10"/>
        <color theme="1"/>
        <rFont val="Arial"/>
        <family val="2"/>
      </rPr>
      <t>(including battery storage)</t>
    </r>
  </si>
  <si>
    <t>https://www.nationalgrideso.com/tnuos</t>
  </si>
  <si>
    <t>Return to Index</t>
  </si>
  <si>
    <t>National Grid Electricity Transmission</t>
  </si>
  <si>
    <t>NGESO TNUoS Pass-Through</t>
  </si>
  <si>
    <t>Description</t>
  </si>
  <si>
    <t>Licence Term</t>
  </si>
  <si>
    <t>Forecast</t>
  </si>
  <si>
    <t>Pass-Through Items [B=B1+B2+B3+B4+B5+B6+B7+B8+B9+B10]</t>
  </si>
  <si>
    <t>Financial Facilities</t>
  </si>
  <si>
    <t>J</t>
  </si>
  <si>
    <t>FINt</t>
  </si>
  <si>
    <t>S1</t>
  </si>
  <si>
    <t>Rental Site</t>
  </si>
  <si>
    <t>S2</t>
  </si>
  <si>
    <t>Post Vesting, Pre-BETTA connection charges</t>
  </si>
  <si>
    <t>S</t>
  </si>
  <si>
    <t>TNUoS Collected Revenue onshore TO [T=M-B5-S]</t>
  </si>
  <si>
    <t>NIC payments are not included as they do not form part of TOs Maximum Revenue</t>
  </si>
  <si>
    <t>Commentary</t>
  </si>
  <si>
    <t xml:space="preserve">All reasonable care has been taken in the preparation of these illustrative tables and the data therein. </t>
  </si>
  <si>
    <t xml:space="preserve">TOs offer this data without prejudice and cannot be held responsible for any loss that might be attributed to the use of this data.  </t>
  </si>
  <si>
    <t>TOs do not accept or assume responsibility for the use of this information by any person or any person to whom this information is shown or any person to whom this information otherwise becomes available.</t>
  </si>
  <si>
    <t>Within the bounds of commercial confidentiality, this forecast provides as much information as possible.</t>
  </si>
  <si>
    <t>This forecast contains as much information as can be currently made available.</t>
  </si>
  <si>
    <t>This respects commercial confidentiality and disclosure considerations.</t>
  </si>
  <si>
    <t>All £ figures are in money of the day</t>
  </si>
  <si>
    <t>Information provided in £m to one decimal place</t>
  </si>
  <si>
    <t>2024/25</t>
  </si>
  <si>
    <t>Offshore Transmission &amp; Interconnector Cap&amp;Floor Pass-through</t>
  </si>
  <si>
    <t>NGESO TNUoS 2020/21 only</t>
  </si>
  <si>
    <t>DISt+TSt+Kt</t>
  </si>
  <si>
    <t>H+I+K</t>
  </si>
  <si>
    <t>Maximum Revenue [M= A+B+C+D+E+F+G+H+I+K+J]</t>
  </si>
  <si>
    <t>The base revenue forecasts for the RIIO-ET2 period (2021/22 to 2024/25, inclusive) do not reflect RIIO-T2 framework.</t>
  </si>
  <si>
    <t>TO Adjustments and Correction</t>
  </si>
  <si>
    <t>EuroLink</t>
  </si>
  <si>
    <t>Nemo Link</t>
  </si>
  <si>
    <t>NeuConnect Interconnector</t>
  </si>
  <si>
    <t>NorthConnect</t>
  </si>
  <si>
    <t>Alverdiscott</t>
  </si>
  <si>
    <t>Axminster</t>
  </si>
  <si>
    <t>Bolney</t>
  </si>
  <si>
    <t>Braintree</t>
  </si>
  <si>
    <t>Bramford</t>
  </si>
  <si>
    <t>Bredbury</t>
  </si>
  <si>
    <t>Burwell</t>
  </si>
  <si>
    <t>Cairn Duhie Wind Farm</t>
  </si>
  <si>
    <t>Clashindarroch Extension</t>
  </si>
  <si>
    <t>Cleve Hill Solar Park</t>
  </si>
  <si>
    <t>Coventry</t>
  </si>
  <si>
    <t>Cowley</t>
  </si>
  <si>
    <t>CPG Power</t>
  </si>
  <si>
    <t>Derwent</t>
  </si>
  <si>
    <t>Dogger Bank Project 1</t>
  </si>
  <si>
    <t>Dogger Bank Project 2</t>
  </si>
  <si>
    <t>Dogger Bank Project 4</t>
  </si>
  <si>
    <t>East Anglia 6</t>
  </si>
  <si>
    <t>Elstree</t>
  </si>
  <si>
    <t>Energy Isles</t>
  </si>
  <si>
    <t>Exeter</t>
  </si>
  <si>
    <t>Faw Side Community Wind Farm</t>
  </si>
  <si>
    <t>Firth of Forth Offshore Wind Farm 2B East &amp; 2B West</t>
  </si>
  <si>
    <t>Gordonbush Wind Farm</t>
  </si>
  <si>
    <t>Grangemouth</t>
  </si>
  <si>
    <t>Greenwire Wind Farm - Pentir</t>
  </si>
  <si>
    <t>Harker</t>
  </si>
  <si>
    <t>Hinkley Point C</t>
  </si>
  <si>
    <t>Hornsea Power Station 3A-1 (formerly 3A)</t>
  </si>
  <si>
    <t>Hornsea Power Station 3A-2 (formerly 3B)</t>
  </si>
  <si>
    <t>Hornsea Power Station Project 3B-1 (formerly 3C)</t>
  </si>
  <si>
    <t>Hornsea Power Station Project 3B-2 (formerly 3D)</t>
  </si>
  <si>
    <t>Hutton</t>
  </si>
  <si>
    <t>Iver</t>
  </si>
  <si>
    <t>Kearsley</t>
  </si>
  <si>
    <t>Kemsley Battery</t>
  </si>
  <si>
    <t>Kennoxhead Wind Farm Extension</t>
  </si>
  <si>
    <t>Kirkby</t>
  </si>
  <si>
    <t>Laleham</t>
  </si>
  <si>
    <t>Landulph</t>
  </si>
  <si>
    <t>Llanwern Phase 1</t>
  </si>
  <si>
    <t>Loch Luichart Extension II</t>
  </si>
  <si>
    <t>Longburn Wind Farm</t>
  </si>
  <si>
    <t>Mannington</t>
  </si>
  <si>
    <t>Milford Haven</t>
  </si>
  <si>
    <t>Millennium Wind</t>
  </si>
  <si>
    <t>North Hyde</t>
  </si>
  <si>
    <t>Norwich Battery</t>
  </si>
  <si>
    <t>Norwich</t>
  </si>
  <si>
    <t>Nursling</t>
  </si>
  <si>
    <t>Seabank Battery</t>
  </si>
  <si>
    <t>Sellindge</t>
  </si>
  <si>
    <t>Sofia Offshore Wind Farm</t>
  </si>
  <si>
    <t>Spennymoor</t>
  </si>
  <si>
    <t>Sundon</t>
  </si>
  <si>
    <t>Sundon Battery</t>
  </si>
  <si>
    <t>Taunton</t>
  </si>
  <si>
    <t>Tees CCPP</t>
  </si>
  <si>
    <t>Templeborough</t>
  </si>
  <si>
    <t>Twentyshilling Wind Farm</t>
  </si>
  <si>
    <t>Walpole</t>
  </si>
  <si>
    <t>Warley</t>
  </si>
  <si>
    <t>Willington Battery</t>
  </si>
  <si>
    <t>Windy Rig Wind Farm</t>
  </si>
  <si>
    <t>Wymondley</t>
  </si>
  <si>
    <t>Dudgeon</t>
  </si>
  <si>
    <t>Forecast Demand*</t>
  </si>
  <si>
    <t>*Demand for 2018/19 not yet confirmed</t>
  </si>
  <si>
    <t>March Forecast</t>
  </si>
  <si>
    <t>Breakdown of generation revenue</t>
  </si>
  <si>
    <t>Revenue from the Peak element</t>
  </si>
  <si>
    <t>Revenue from the Year Round Shared element</t>
  </si>
  <si>
    <t>Revenue from the Year Round Not Shared element</t>
  </si>
  <si>
    <t>Revenue from Onshore Local Circuit tariffs</t>
  </si>
  <si>
    <t>Revenue from Onshore Local Substation tariffs</t>
  </si>
  <si>
    <t>Revenue from Offshore Local tariffs</t>
  </si>
  <si>
    <t>Revenue from the Residual element</t>
  </si>
  <si>
    <t>Discontinued from 2021/22</t>
  </si>
  <si>
    <t xml:space="preserve">  under 2019/20 charging year tariff forecasts</t>
  </si>
  <si>
    <t>AFTON</t>
  </si>
  <si>
    <t>AIKENGALL II</t>
  </si>
  <si>
    <t>AN SUIDHE</t>
  </si>
  <si>
    <t>BARROW</t>
  </si>
  <si>
    <t>BLACKCRAIG WINDFARM</t>
  </si>
  <si>
    <t>BURBO BANK EXT</t>
  </si>
  <si>
    <t>CLUNIE</t>
  </si>
  <si>
    <t>CORBY</t>
  </si>
  <si>
    <t>FARR WINDFARM</t>
  </si>
  <si>
    <t>FFESTINIOG</t>
  </si>
  <si>
    <t>GALLOPER</t>
  </si>
  <si>
    <t>GREATER GABBARD</t>
  </si>
  <si>
    <t>HUMBER GATEWAY</t>
  </si>
  <si>
    <t>KEITH HILL</t>
  </si>
  <si>
    <t>MINNYGAP</t>
  </si>
  <si>
    <t>RAMPION</t>
  </si>
  <si>
    <t>SANQUHAR</t>
  </si>
  <si>
    <t>STRONELAIRG</t>
  </si>
  <si>
    <t>THANET</t>
  </si>
  <si>
    <t>WALNEY 4</t>
  </si>
  <si>
    <t>WALNEY III</t>
  </si>
  <si>
    <t>WEST OF DUDDON SANDS</t>
  </si>
  <si>
    <t>WHITESIDE HILL</t>
  </si>
  <si>
    <t>WINDY STANDARD II</t>
  </si>
  <si>
    <t>Wave</t>
  </si>
  <si>
    <t>Solar PV</t>
  </si>
  <si>
    <t>Small Generator Discount (£/kW)</t>
  </si>
  <si>
    <t>Aberarder</t>
  </si>
  <si>
    <t>Branxton</t>
  </si>
  <si>
    <t>Cairnford</t>
  </si>
  <si>
    <t>Cashley</t>
  </si>
  <si>
    <t>Giles Bay</t>
  </si>
  <si>
    <t>Glen Kyllachy</t>
  </si>
  <si>
    <t>Glen Ullinish</t>
  </si>
  <si>
    <t>Kings Lynn</t>
  </si>
  <si>
    <t>Melgarve</t>
  </si>
  <si>
    <t>New Deer</t>
  </si>
  <si>
    <t>National Grid Electricity System Operator</t>
  </si>
  <si>
    <t>Pass-through from TNUoS</t>
  </si>
  <si>
    <t>Equivalent €/MWh rate</t>
  </si>
  <si>
    <t>a. Error margin</t>
  </si>
  <si>
    <t>c. Charging volume</t>
  </si>
  <si>
    <t>Assumptions for 2021/22 onwards</t>
  </si>
  <si>
    <t xml:space="preserve">Maximum Allowed Revenue </t>
  </si>
  <si>
    <t xml:space="preserve">The MAR for onshore TOs in the new price control period will be determined during the negotiations up to the start of the price control period. </t>
  </si>
  <si>
    <t xml:space="preserve">Generation zones </t>
  </si>
  <si>
    <t>Expansion Factor and Constants</t>
  </si>
  <si>
    <t>The expansion factor and expansion constants need to be recalculated by the start of RIIO-T2, based on TOs’  business plans and costs of investments. The expansion constant represents the cost of moving 1MW, 1km using 400kV OHL line. The expansion factors represent how many times more expensive moving 1MW, 1km is using different voltages and types of circuit.</t>
  </si>
  <si>
    <t xml:space="preserve">Security Factor </t>
  </si>
  <si>
    <t xml:space="preserve">The security factor is currently 1.8. This will be recalculated by the start of RIIO-T2 period. </t>
  </si>
  <si>
    <t>Our assumption in these tariffs is the security factor remains as 1.8.</t>
  </si>
  <si>
    <t xml:space="preserve">Offshore tariffs </t>
  </si>
  <si>
    <t xml:space="preserve">The AGIC is a component of the Embedded Export Tariff, paid to ‘exporting demand’ at the time of Triad. It will be recalculated based on up to 20 schemes from the RIIO-T2 price-control period. </t>
  </si>
  <si>
    <t>Our assumption in these tariffs is that the AGIC increases by RPI.</t>
  </si>
  <si>
    <r>
      <t xml:space="preserve"> </t>
    </r>
    <r>
      <rPr>
        <b/>
        <sz val="10"/>
        <color rgb="FFFFFFFF"/>
        <rFont val="Arial"/>
        <family val="2"/>
      </rPr>
      <t>Component</t>
    </r>
  </si>
  <si>
    <r>
      <t xml:space="preserve">Our assumption in these tariffs is that the number of generation zones remains at 27. </t>
    </r>
    <r>
      <rPr>
        <sz val="10"/>
        <color rgb="FF454545"/>
        <rFont val="Arial"/>
        <family val="2"/>
      </rPr>
      <t xml:space="preserve">We are also considering whether a CUSC change needs to be made to the charging methodology to provide greater stability in the number of charging zones. </t>
    </r>
  </si>
  <si>
    <t>There are currently 27 generation zones. At the start of the next price control, there is a requirement to rezone to ensure the spread of nodal prices within a zone is +/- £1/kW. Preliminary analysis[1] in 2016 suggests that more than forty zones may be required to achieve this spread by the next price control.</t>
  </si>
  <si>
    <t>Table A - RIIO-T2 assumptions</t>
  </si>
  <si>
    <t>Table B – Summary of average demand tariffs</t>
  </si>
  <si>
    <t>Table C – Gross Half-Hourly demand tariffs by demand zone</t>
  </si>
  <si>
    <t>Figure D Gross Half-Hourly demand tariffs by demand zone</t>
  </si>
  <si>
    <t>Table E – Embedded Export Tariffs</t>
  </si>
  <si>
    <t>Figure F - Embedded Export Tariff</t>
  </si>
  <si>
    <t>Table G – NHH demand tariff changes</t>
  </si>
  <si>
    <t>Figure H - NHH demand tariff changes</t>
  </si>
  <si>
    <t>Table I – Small Generator Discount impact on demand tariffs</t>
  </si>
  <si>
    <t>Table J – Classifications of generation technologies</t>
  </si>
  <si>
    <t>Table P - Comparison of Conventional Carbon (80%) tariffs</t>
  </si>
  <si>
    <t>Figure Q – Wider tariffs for a Conventional Carbon 80% generator</t>
  </si>
  <si>
    <t>Table R - Comparison of Conventional Low Carbon 80% tariffs</t>
  </si>
  <si>
    <t>Figure S - Wider tariffs for a Conventional Low Carbon 80% generator</t>
  </si>
  <si>
    <t>Table T - Comparison of Intermittent (40%) tariffs</t>
  </si>
  <si>
    <t>Figure U - Wider tariffs for an Intermittent 40% load factor generator</t>
  </si>
  <si>
    <t>Table V – Local substation tariffs for 2020/21</t>
  </si>
  <si>
    <t xml:space="preserve">Table W – Onshore local circuit tariffs </t>
  </si>
  <si>
    <t>Table X - CMP203: Circuits subject to one-off charges</t>
  </si>
  <si>
    <t>Table Y – Offshore local tariffs for 2020/21</t>
  </si>
  <si>
    <t>Table Z  - Generation contracted, modelled and chargeable TEC</t>
  </si>
  <si>
    <t>Table AA – Interconnectors</t>
  </si>
  <si>
    <t>Calculation for</t>
  </si>
  <si>
    <t>Revenue inputs</t>
  </si>
  <si>
    <t>Generation output variance</t>
  </si>
  <si>
    <t>Data from year:</t>
  </si>
  <si>
    <t>Revenue variance</t>
  </si>
  <si>
    <t>Adjusted variance</t>
  </si>
  <si>
    <t>2010/11</t>
  </si>
  <si>
    <t>2011/12</t>
  </si>
  <si>
    <t>2012/13</t>
  </si>
  <si>
    <t>2013/14</t>
  </si>
  <si>
    <t>?</t>
  </si>
  <si>
    <t>Systemic error:</t>
  </si>
  <si>
    <t>Adjusted error:</t>
  </si>
  <si>
    <t>Error margin =</t>
  </si>
  <si>
    <t>Adjusted variance = the revenue variance - systemic error</t>
  </si>
  <si>
    <t>Systemic error = the average of all the values in the series</t>
  </si>
  <si>
    <t>Adjusted error = the average of the values in the series</t>
  </si>
  <si>
    <t>Table CC - Week 24 DNO zonal demand forecast</t>
  </si>
  <si>
    <t>Table DD – Allowed revenues</t>
  </si>
  <si>
    <t>Table EE - Error margin calculation</t>
  </si>
  <si>
    <t>Table FF –  Generation and demand revenue proportions</t>
  </si>
  <si>
    <t>Table GG – Equivalent €/MWh generation tariffs in each year</t>
  </si>
  <si>
    <t>Table HH – Demand charging base and system peak</t>
  </si>
  <si>
    <t>Table II - Residual Calculation</t>
  </si>
  <si>
    <t>Generator Residual (£/kW)</t>
  </si>
  <si>
    <t>Demand Residual (£/kW)</t>
  </si>
  <si>
    <t>T = (G + D)/4</t>
  </si>
  <si>
    <t>Forecast Small Generator Volume (kW)</t>
  </si>
  <si>
    <t>V</t>
  </si>
  <si>
    <t>2020/21 SGD cost (£)</t>
  </si>
  <si>
    <t>V x T</t>
  </si>
  <si>
    <t>Prior year reconcilation (£)</t>
  </si>
  <si>
    <t>Total SGD Cost (£)</t>
  </si>
  <si>
    <t>C = (V x T) + R</t>
  </si>
  <si>
    <t>Total System Triad Demand (kW)</t>
  </si>
  <si>
    <t>TD</t>
  </si>
  <si>
    <t>Total HH Triad Demand (kW)</t>
  </si>
  <si>
    <t>HHD</t>
  </si>
  <si>
    <t>Total NHH Consumption (kWh)</t>
  </si>
  <si>
    <t>NHHD</t>
  </si>
  <si>
    <t>Increase in HH Demand tariff (£/kW)</t>
  </si>
  <si>
    <t>HHT = C/TD</t>
  </si>
  <si>
    <t>Total Cost to HH Customers (£)</t>
  </si>
  <si>
    <t>HHC = HHT * HHD</t>
  </si>
  <si>
    <t>Increase in NHH Demand tariff (p/kWh)</t>
  </si>
  <si>
    <t>NHHT = (C - HHC)/NHHD</t>
  </si>
  <si>
    <t>Total Cost to NHH Customers (£)</t>
  </si>
  <si>
    <t>NHHC = NHHT * NHHD</t>
  </si>
  <si>
    <t>Table JJ - Small Generator Discount calculation</t>
  </si>
  <si>
    <t>Small Generator Discount calculation</t>
  </si>
  <si>
    <t>Table KK – Effect of changing parameters on tariffs for RIIO-T2</t>
  </si>
  <si>
    <t>The expansion factors are the relative cost of different types of circuits. If some are to increase by more than others this will affect tariffs dominated by those particular types of circuits.  </t>
  </si>
  <si>
    <t>There is uncertainty around generation zones, as Ofgem’s Significant Code Review will look at adapting the current methodology for embedded generators.  The current methodology as written will likely create many more generation zones, with several zones containing only one generator, and arguably less certainty and stability for generators. 
This is a significant piece of work to undertake.  It was last discussed in depth at TCMF in May 2016.[1]  The analysis suggested at that time there might be over 40 generation zones in the future under the current methodology.</t>
  </si>
  <si>
    <r>
      <t>[1]</t>
    </r>
    <r>
      <rPr>
        <i/>
        <sz val="9"/>
        <color rgb="FF0071BA"/>
        <rFont val="Arial"/>
        <family val="2"/>
      </rPr>
      <t xml:space="preserve"> https://www.nationalgrideso.com/document/48481/download</t>
    </r>
  </si>
  <si>
    <t>Table LL – The effect of additional revenue on TNUoS tariffs</t>
  </si>
  <si>
    <t>Table MM – The effect of increasing the G/D split error margin to 21%</t>
  </si>
  <si>
    <t>Table NN – The effect of increasing the G/D split £:€ exchange rate</t>
  </si>
  <si>
    <t>System Peak</t>
  </si>
  <si>
    <t>Tariff
(£/kW)</t>
  </si>
  <si>
    <t>Shared 
Year Round</t>
  </si>
  <si>
    <t>Not Shared Year Round</t>
  </si>
  <si>
    <t>Example tariffs for a generator of each technology type:</t>
  </si>
  <si>
    <t>Conventional Carbon 80%</t>
  </si>
  <si>
    <t>Conventional Low Carbon 80%</t>
  </si>
  <si>
    <t>Intermittent 40%</t>
  </si>
  <si>
    <t>0_1</t>
  </si>
  <si>
    <t>Shetland</t>
  </si>
  <si>
    <t>0_2</t>
  </si>
  <si>
    <t>Orkney</t>
  </si>
  <si>
    <t>0_3</t>
  </si>
  <si>
    <t>Western Isles</t>
  </si>
  <si>
    <t>Measurement class</t>
  </si>
  <si>
    <t>Settlement in 2019/20</t>
  </si>
  <si>
    <t>2020/21 onwards</t>
  </si>
  <si>
    <t>Non Half Hourly metered</t>
  </si>
  <si>
    <t>NHH</t>
  </si>
  <si>
    <t>Non Half Hourly unmetered</t>
  </si>
  <si>
    <t>Half Hourly metered in 100kW premises</t>
  </si>
  <si>
    <t>HH</t>
  </si>
  <si>
    <t>Half Hourly unmetered</t>
  </si>
  <si>
    <t>Half Hourly metering equipment below 100kW with current transformer</t>
  </si>
  <si>
    <t>F</t>
  </si>
  <si>
    <t>Half Hourly metering equipment below 100kW with current transformer or whole current, at domestic premises</t>
  </si>
  <si>
    <t>Half Hourly metering equipment below 100kW with current transformer or whole current, NOT at domestic premises</t>
  </si>
  <si>
    <t>Name</t>
  </si>
  <si>
    <t>Change the structure of demand TNUoS charges applied to storage and, potentially other generators.</t>
  </si>
  <si>
    <t>Introduces a cut off for changes to the charging methodologies to bring more stability and predictability to following years’ charges</t>
  </si>
  <si>
    <r>
      <t>Maintain a discount for 132kV connected generation, paid for by a charge on HH and NHH Demand</t>
    </r>
    <r>
      <rPr>
        <sz val="8"/>
        <color rgb="FF454545"/>
        <rFont val="Arial"/>
        <family val="2"/>
      </rPr>
      <t> </t>
    </r>
  </si>
  <si>
    <t>Remove some of the cost of the HVDC and subsea circuits from the calculation of the local circuit, reducing the local circuit tariffs for these circuits.</t>
  </si>
  <si>
    <t>CMP310</t>
  </si>
  <si>
    <t>CUSC section 14 changes in the event the UK leaves the EU without an agreement</t>
  </si>
  <si>
    <t>CMP312</t>
  </si>
  <si>
    <t>Correcting erroneous legal text in Section 14 following implementation of CMPs 264/5 (consequential)</t>
  </si>
  <si>
    <t>Effect of proposed change</t>
  </si>
  <si>
    <t>Table BB – Expansion constant and inflation indices</t>
  </si>
  <si>
    <t>Charging base</t>
  </si>
  <si>
    <t>(£m)</t>
  </si>
  <si>
    <t>(GW)</t>
  </si>
  <si>
    <t>Cap on generation revenue (G.MAR)</t>
  </si>
  <si>
    <t>Revenue recovered from generation</t>
  </si>
  <si>
    <t>(Revenue NOT included in the cap calculation)</t>
  </si>
  <si>
    <t>Impact on demand tariffs</t>
  </si>
  <si>
    <t>New generation residual (£/kW)</t>
  </si>
  <si>
    <t>New HH demand residual</t>
  </si>
  <si>
    <t>Revised revenue from demand</t>
  </si>
  <si>
    <t>Reduction in NHH tariff</t>
  </si>
  <si>
    <t>Flat rate NHH 'residual' (current)</t>
  </si>
  <si>
    <t>Flat rate NHH 'residual' (with update)</t>
  </si>
  <si>
    <t>Reduction in HH residual</t>
  </si>
  <si>
    <t>Table TOO – The effect on the G/D split of reducing the chargeable generation volume</t>
  </si>
  <si>
    <t>d. G/D split without offshore local revenue</t>
  </si>
  <si>
    <t>Increase in generation residual</t>
  </si>
  <si>
    <t>Table PP - The effect on tariffs of removing offshore revenue from the G/D split calculation</t>
  </si>
  <si>
    <t>Table QQQ - NHH demand (TWh)</t>
  </si>
  <si>
    <t>Table PPP - Embedded export volumes (GW)</t>
  </si>
  <si>
    <t>Table OOO - Gross HH demand (GW)</t>
  </si>
  <si>
    <t>Table NNN - Gross system peak demand (GW)</t>
  </si>
  <si>
    <t>Table MMM - Offshore Transmission Revenue Forecast</t>
  </si>
  <si>
    <t>Tables JJJ, KKK &amp; LLL -  Revenue breakdown</t>
  </si>
  <si>
    <t>Table III - Contracted TEC by generation zone</t>
  </si>
  <si>
    <t>Table HHH - Contracted generation TEC</t>
  </si>
  <si>
    <t>Table GGG - Summary of in flight CUSC modification proposals</t>
  </si>
  <si>
    <t>Table FFF - Generic Annual Load Factors</t>
  </si>
  <si>
    <t>Table EEE - Annual Load Factors</t>
  </si>
  <si>
    <t>Table YY - Treatment of metering classes for demand charging from 2019/20 onwards</t>
  </si>
  <si>
    <t>Table XX -  Indicative wider tariffs for the three remote islands generation zones (2024/25 model)</t>
  </si>
  <si>
    <t>Table WW - Generation zone 1 tariffs with remote island links in the wider network (2024/25 model)</t>
  </si>
  <si>
    <t>Table VV – The split of revenue recovered through the demand residual from the HH and NHH charging bases</t>
  </si>
  <si>
    <t>Table UU – The effect on embedded export tariffs of increasing the value of the AGIC by £2/kW</t>
  </si>
  <si>
    <t>Table TT – The effect of increasing the value of the AGIC by £2/kW</t>
  </si>
  <si>
    <t>Table SS – The effect of increasing embedded export volumes by 2GW</t>
  </si>
  <si>
    <t>Table RR – The effect of reducing NHH demand by 10%</t>
  </si>
  <si>
    <t>Table QQ – The effect of reducing chargeable demand volumes by 1GW</t>
  </si>
  <si>
    <t> April 2020</t>
  </si>
  <si>
    <t>April 2019(?), but has no immediate impact on charges </t>
  </si>
  <si>
    <t> April 2019</t>
  </si>
  <si>
    <t>Implemented</t>
  </si>
  <si>
    <t>Possible implementation</t>
  </si>
  <si>
    <t>Ofgem has approved an extension of the SGD in NGESO's licence, so this modification is unlikely to be progressed further</t>
  </si>
  <si>
    <t>As soon as practicable following UK’s exit from the EU, in the event no agreement is in place</t>
  </si>
  <si>
    <t>Address the issue caused to Generator Users liable for demand TNUoS charges which has been created through a clear error in the approved legal text for CMPs 264/5.</t>
  </si>
  <si>
    <t>Modify existing references to EU regulations to reflect the changes as foreseen in the relevant Statutory Instruments.</t>
  </si>
  <si>
    <t>TNUoS Five-Year View 2020/21 to 2024/25 - Tables and Figures</t>
  </si>
  <si>
    <t>Our assumption in these tariffs is based on current onshore TOs’ MAR forecast under relevant STC procedures.</t>
  </si>
  <si>
    <r>
      <t xml:space="preserve">Our assumption in these tariffs is that the expansion constant continues to increase by RPI as per the CUSC, and that the expansion factors are unchanged. </t>
    </r>
    <r>
      <rPr>
        <sz val="10"/>
        <color rgb="FF454545"/>
        <rFont val="Arial"/>
        <family val="2"/>
      </rPr>
      <t>We are aware that the RIIO-T2 framework may use different inflation index, and we are keen to understand whether the industry thinks changes need to be made to the charging methodology accordingly</t>
    </r>
  </si>
  <si>
    <t>The elements for the offshore tariffs will be recalculated at start of the price control, based on updated forecasts of OFTO revenue, and adjusting for differences in actual OFTO revenue to forecast revenue in RIIO-T1.</t>
  </si>
  <si>
    <t>Our assumption in these tariffs is that offshore tariffs increase by RPI.</t>
  </si>
  <si>
    <t>Avoided GSP Infrastructure Credit (AGIC)</t>
  </si>
  <si>
    <t>The expansion constant has the effect of “stretching” the network. Increasing the expansion constants make positive tariffs more positive, and negative tariffs more negative. The effect is the same for all locations. </t>
  </si>
  <si>
    <t>The total revenue from generators will not change, but the proportion that is recovered from offshore generators may change. If offshore generators pay more, then the generator residual will become more negative, and vice-versa. </t>
  </si>
  <si>
    <t>Interconnectors</t>
  </si>
  <si>
    <t>Wind Onshore</t>
  </si>
  <si>
    <t>Wind Offshore</t>
  </si>
  <si>
    <t>OCGT</t>
  </si>
  <si>
    <t>Pump Storage</t>
  </si>
  <si>
    <t>CCGT</t>
  </si>
  <si>
    <t>CHP</t>
  </si>
  <si>
    <t>LOVE40</t>
  </si>
  <si>
    <t>AUCH20</t>
  </si>
  <si>
    <t>GRAI40</t>
  </si>
  <si>
    <t>BLYT4A</t>
  </si>
  <si>
    <t>CONQ40</t>
  </si>
  <si>
    <t>SELL40</t>
  </si>
  <si>
    <t>LEIS40</t>
  </si>
  <si>
    <t>EXET40</t>
  </si>
  <si>
    <t>PEMB40</t>
  </si>
  <si>
    <t>KINO40</t>
  </si>
  <si>
    <t>CHIL40</t>
  </si>
  <si>
    <t>RICH40</t>
  </si>
  <si>
    <t>PEHE40</t>
  </si>
  <si>
    <t>BICF4A</t>
  </si>
  <si>
    <t>ABED10</t>
  </si>
  <si>
    <t>ABBA10</t>
  </si>
  <si>
    <t>SWAN20_SPM</t>
  </si>
  <si>
    <t>ABTH20</t>
  </si>
  <si>
    <t>ACHR1R</t>
  </si>
  <si>
    <t>BLAC10</t>
  </si>
  <si>
    <t>AIGA1Q</t>
  </si>
  <si>
    <t>WDOD10</t>
  </si>
  <si>
    <t>ALVE4A</t>
  </si>
  <si>
    <t>ANSU10</t>
  </si>
  <si>
    <t>AREC10</t>
  </si>
  <si>
    <t>AXMI40_SEP</t>
  </si>
  <si>
    <t>MYBS11</t>
  </si>
  <si>
    <t>BAGB20</t>
  </si>
  <si>
    <t>HEYS40</t>
  </si>
  <si>
    <t>BLHI40</t>
  </si>
  <si>
    <t>BEWF10</t>
  </si>
  <si>
    <t>BEIN10</t>
  </si>
  <si>
    <t>KEON10</t>
  </si>
  <si>
    <t>BHLA10</t>
  </si>
  <si>
    <t>BLCW10</t>
  </si>
  <si>
    <t>BLKL10</t>
  </si>
  <si>
    <t>BLKX10</t>
  </si>
  <si>
    <t>BOLN40</t>
  </si>
  <si>
    <t>BRAI4A</t>
  </si>
  <si>
    <t>BRFO40</t>
  </si>
  <si>
    <t>BRED20</t>
  </si>
  <si>
    <t>BODE40</t>
  </si>
  <si>
    <t>BURW40</t>
  </si>
  <si>
    <t>KILL40</t>
  </si>
  <si>
    <t>KNOC20</t>
  </si>
  <si>
    <t>FERO10</t>
  </si>
  <si>
    <t>CARR40</t>
  </si>
  <si>
    <t>COTT40</t>
  </si>
  <si>
    <t>MAHI10</t>
  </si>
  <si>
    <t>CAIN20</t>
  </si>
  <si>
    <t>CLEH40</t>
  </si>
  <si>
    <t>CLUN1S</t>
  </si>
  <si>
    <t>CLYN2Q</t>
  </si>
  <si>
    <t>PENT40</t>
  </si>
  <si>
    <t>GREN40_EME</t>
  </si>
  <si>
    <t>COGA10</t>
  </si>
  <si>
    <t>CORI10</t>
  </si>
  <si>
    <t>COSO40</t>
  </si>
  <si>
    <t>COST10</t>
  </si>
  <si>
    <t>CRSS10</t>
  </si>
  <si>
    <t>COVE20</t>
  </si>
  <si>
    <t>FAWL40</t>
  </si>
  <si>
    <t>COWL40</t>
  </si>
  <si>
    <t>CASS1Q</t>
  </si>
  <si>
    <t>CLYS2R</t>
  </si>
  <si>
    <t>EWEH1Q</t>
  </si>
  <si>
    <t>CRUA20</t>
  </si>
  <si>
    <t>CRYR40</t>
  </si>
  <si>
    <t>CULL1Q</t>
  </si>
  <si>
    <t>GAWH10</t>
  </si>
  <si>
    <t>COAL10</t>
  </si>
  <si>
    <t>DEAN1Q</t>
  </si>
  <si>
    <t>DERS1Q</t>
  </si>
  <si>
    <t>WILE40</t>
  </si>
  <si>
    <t>DIDC40</t>
  </si>
  <si>
    <t>DINO40</t>
  </si>
  <si>
    <t>CREB40</t>
  </si>
  <si>
    <t>DORE11</t>
  </si>
  <si>
    <t>DRAX40</t>
  </si>
  <si>
    <t>DRUL10</t>
  </si>
  <si>
    <t>NECT40</t>
  </si>
  <si>
    <t>DUNG40</t>
  </si>
  <si>
    <t>DUNE10</t>
  </si>
  <si>
    <t>DUNM10</t>
  </si>
  <si>
    <t>EDIN10</t>
  </si>
  <si>
    <t>EGGB40</t>
  </si>
  <si>
    <t>ELCH10</t>
  </si>
  <si>
    <t>ELST20</t>
  </si>
  <si>
    <t>KERG20</t>
  </si>
  <si>
    <t>BRIM2A_LPN</t>
  </si>
  <si>
    <t>ENHI10</t>
  </si>
  <si>
    <t>ERRO10</t>
  </si>
  <si>
    <t>FALL40</t>
  </si>
  <si>
    <t>FAAR1Q</t>
  </si>
  <si>
    <t>FASN20</t>
  </si>
  <si>
    <t>GRNA10</t>
  </si>
  <si>
    <t>FERR20</t>
  </si>
  <si>
    <t>FFES20</t>
  </si>
  <si>
    <t>FIDF20_ENW</t>
  </si>
  <si>
    <t>FINL1Q</t>
  </si>
  <si>
    <t>TEAL20</t>
  </si>
  <si>
    <t>BRNX40</t>
  </si>
  <si>
    <t>FOYE20</t>
  </si>
  <si>
    <t>LEIS10</t>
  </si>
  <si>
    <t>GLKO10</t>
  </si>
  <si>
    <t>GLNU10</t>
  </si>
  <si>
    <t>GLDO1G</t>
  </si>
  <si>
    <t>GLEN1Q</t>
  </si>
  <si>
    <t>GLGL1Q</t>
  </si>
  <si>
    <t>MELG10</t>
  </si>
  <si>
    <t>GORW20</t>
  </si>
  <si>
    <t>GRMO20</t>
  </si>
  <si>
    <t>NORM40</t>
  </si>
  <si>
    <t>GRIF1S</t>
  </si>
  <si>
    <t>HADH10</t>
  </si>
  <si>
    <t>SPIT10</t>
  </si>
  <si>
    <t>HARE10</t>
  </si>
  <si>
    <t>HARK40</t>
  </si>
  <si>
    <t>ELVA2Q</t>
  </si>
  <si>
    <t>KYPE10</t>
  </si>
  <si>
    <t>HATL20</t>
  </si>
  <si>
    <t>THOM41</t>
  </si>
  <si>
    <t>HEST10</t>
  </si>
  <si>
    <t>HINP40</t>
  </si>
  <si>
    <t>RHIG40</t>
  </si>
  <si>
    <t>WYLF40</t>
  </si>
  <si>
    <t>HEDO20</t>
  </si>
  <si>
    <t>HUER40</t>
  </si>
  <si>
    <t>HUTT40</t>
  </si>
  <si>
    <t>HUMR40</t>
  </si>
  <si>
    <t>COCK20</t>
  </si>
  <si>
    <t>INDQ40</t>
  </si>
  <si>
    <t>INGA1Q</t>
  </si>
  <si>
    <t>IVER4A</t>
  </si>
  <si>
    <t>HIGM20</t>
  </si>
  <si>
    <t>KEAD40</t>
  </si>
  <si>
    <t>KEAR40</t>
  </si>
  <si>
    <t>KEMS40</t>
  </si>
  <si>
    <t>MIDM10</t>
  </si>
  <si>
    <t>STRB20</t>
  </si>
  <si>
    <t>KILG20</t>
  </si>
  <si>
    <t>KIOR1Q</t>
  </si>
  <si>
    <t>WALP40_EME</t>
  </si>
  <si>
    <t>KINL40</t>
  </si>
  <si>
    <t>KIBY20</t>
  </si>
  <si>
    <t>LALE20_SEP</t>
  </si>
  <si>
    <t>LAND4A</t>
  </si>
  <si>
    <t>LAGA40</t>
  </si>
  <si>
    <t>WISH10</t>
  </si>
  <si>
    <t>DOUN10</t>
  </si>
  <si>
    <t>EASO40</t>
  </si>
  <si>
    <t>WHSO20</t>
  </si>
  <si>
    <t>LOCH10</t>
  </si>
  <si>
    <t>NECU10</t>
  </si>
  <si>
    <t>LUIC1Q</t>
  </si>
  <si>
    <t>BLYT20</t>
  </si>
  <si>
    <t>MANN40</t>
  </si>
  <si>
    <t>MAWO40</t>
  </si>
  <si>
    <t>MAHI20</t>
  </si>
  <si>
    <t>GILB10</t>
  </si>
  <si>
    <t>SUND40</t>
  </si>
  <si>
    <t>MILS1Q</t>
  </si>
  <si>
    <t>MILW1Q</t>
  </si>
  <si>
    <t>MOFF10</t>
  </si>
  <si>
    <t>NEDE20</t>
  </si>
  <si>
    <t>MOSS1S</t>
  </si>
  <si>
    <t>MUAI10</t>
  </si>
  <si>
    <t>NANT1Q</t>
  </si>
  <si>
    <t>NHYD20</t>
  </si>
  <si>
    <t>NURS40</t>
  </si>
  <si>
    <t>ORRI10</t>
  </si>
  <si>
    <t>PEHE20</t>
  </si>
  <si>
    <t>DRAK40</t>
  </si>
  <si>
    <t>RATS40</t>
  </si>
  <si>
    <t>ROCK40</t>
  </si>
  <si>
    <t>RYEH40</t>
  </si>
  <si>
    <t>SAES20</t>
  </si>
  <si>
    <t>SEAB40</t>
  </si>
  <si>
    <t>USKM20</t>
  </si>
  <si>
    <t>SIZE40</t>
  </si>
  <si>
    <t>SLOY10</t>
  </si>
  <si>
    <t>LACK40</t>
  </si>
  <si>
    <t>SHBA40</t>
  </si>
  <si>
    <t>SPLN40</t>
  </si>
  <si>
    <t>SPEN4A</t>
  </si>
  <si>
    <t>STAY40</t>
  </si>
  <si>
    <t>STEW40</t>
  </si>
  <si>
    <t>STWN10</t>
  </si>
  <si>
    <t>STRW10</t>
  </si>
  <si>
    <t>STRL10</t>
  </si>
  <si>
    <t>TAUN4A</t>
  </si>
  <si>
    <t>WISD20_LPN</t>
  </si>
  <si>
    <t>GRSA20</t>
  </si>
  <si>
    <t>LACK20</t>
  </si>
  <si>
    <t>TEMP2A</t>
  </si>
  <si>
    <t>CANT40</t>
  </si>
  <si>
    <t>TILB20</t>
  </si>
  <si>
    <t>TORN40</t>
  </si>
  <si>
    <t>MIDL40</t>
  </si>
  <si>
    <t>STAH4A</t>
  </si>
  <si>
    <t>WARL20</t>
  </si>
  <si>
    <t>WBUR40</t>
  </si>
  <si>
    <t>DOUN20</t>
  </si>
  <si>
    <t>WLEE20</t>
  </si>
  <si>
    <t>WLEX20</t>
  </si>
  <si>
    <t>WILW10</t>
  </si>
  <si>
    <t>DUNH1R</t>
  </si>
  <si>
    <t>DUNH1Q</t>
  </si>
  <si>
    <t>WYMO40</t>
  </si>
  <si>
    <t>(£/kW)*</t>
  </si>
  <si>
    <t>*Please note that the 2020/21 values have been updated since being published in March to include the small generator discount levy.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</si>
</sst>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4" formatCode="_-&quot;£&quot;* #,##0.00_-;\-&quot;£&quot;* #,##0.00_-;_-&quot;£&quot;* &quot;-&quot;??_-;_-@_-"/>
    <numFmt numFmtId="43" formatCode="_-* #,##0.00_-;\-* #,##0.00_-;_-* &quot;-&quot;??_-;_-@_-"/>
    <numFmt numFmtId="164" formatCode="&quot;$&quot;#,##0_);[Red]\(&quot;$&quot;#,##0\)"/>
    <numFmt numFmtId="165" formatCode="_(* #,##0.00_);_(* \(#,##0.00\);_(* &quot;-&quot;??_);_(@_)"/>
    <numFmt numFmtId="166" formatCode="_-[$€-2]* #,##0.00_-;\-[$€-2]* #,##0.00_-;_-[$€-2]* &quot;-&quot;??_-"/>
    <numFmt numFmtId="167" formatCode="0_)"/>
    <numFmt numFmtId="168" formatCode="#,##0.0"/>
    <numFmt numFmtId="169" formatCode="0.000"/>
    <numFmt numFmtId="170" formatCode="0.0"/>
    <numFmt numFmtId="171" formatCode="0.000000"/>
    <numFmt numFmtId="172" formatCode="#,##0_ ;\-#,##0\ "/>
    <numFmt numFmtId="173" formatCode="0.0%"/>
    <numFmt numFmtId="174" formatCode="0.0000000000000000000000000"/>
    <numFmt numFmtId="175" formatCode="_(* #,##0.0_);_(* \(#,##0.0\);_(* &quot;-&quot;??_);_(@_)"/>
    <numFmt numFmtId="176" formatCode="_-* #,##0.0_-;\-* #,##0.0_-;_-* &quot;-&quot;??_-;_-@_-"/>
    <numFmt numFmtId="177" formatCode="#,##0.0;[Red]\(#,##0.0\)"/>
    <numFmt numFmtId="178" formatCode="#,##0.0_ ;[Red]\-#,##0.0\ "/>
    <numFmt numFmtId="179" formatCode="#,##0.000_ ;[Red]\-#,##0.000\ "/>
    <numFmt numFmtId="180" formatCode="_-* #,##0_-;\-* #,##0_-;_-* &quot;-&quot;??_-;_-@_-"/>
    <numFmt numFmtId="181" formatCode="#,##0.00_ ;\-#,##0.00\ "/>
    <numFmt numFmtId="182" formatCode="_-* #,##0.000_-;\-* #,##0.000_-;_-* &quot;-&quot;??_-;_-@_-"/>
    <numFmt numFmtId="183" formatCode="#,##0.000000"/>
    <numFmt numFmtId="184" formatCode="_-* #,##0.000000_-;\-* #,##0.000000_-;_-* &quot;-&quot;??_-;_-@_-"/>
    <numFmt numFmtId="185" formatCode="#,##0.000000_ ;\-#,##0.000000\ "/>
    <numFmt numFmtId="186" formatCode="0.00_)"/>
    <numFmt numFmtId="187" formatCode="0.000_)"/>
    <numFmt numFmtId="188" formatCode="#,##0.000_ ;\-#,##0.000\ "/>
    <numFmt numFmtId="189" formatCode="0.0000%"/>
    <numFmt numFmtId="190" formatCode="_-* #,##0.000000000_-;\-* #,##0.000000000_-;_-* &quot;-&quot;??_-;_-@_-"/>
    <numFmt numFmtId="191" formatCode="0.00000"/>
  </numFmts>
  <fonts count="102">
    <font>
      <sz val="11"/>
      <color theme="1"/>
      <name val="Calibri"/>
      <family val="2"/>
      <scheme val="minor"/>
    </font>
    <font>
      <b/>
      <sz val="11"/>
      <color theme="1"/>
      <name val="Calibri"/>
      <family val="2"/>
      <scheme val="minor"/>
    </font>
    <font>
      <b/>
      <sz val="10"/>
      <name val="Arial"/>
      <family val="2"/>
    </font>
    <font>
      <b/>
      <sz val="10"/>
      <color theme="0"/>
      <name val="Arial"/>
      <family val="2"/>
    </font>
    <font>
      <sz val="10"/>
      <color theme="0"/>
      <name val="Arial"/>
      <family val="2"/>
    </font>
    <font>
      <sz val="12"/>
      <name val="Arial"/>
      <family val="2"/>
    </font>
    <font>
      <sz val="10"/>
      <name val="Arial"/>
      <family val="2"/>
    </font>
    <font>
      <b/>
      <sz val="10"/>
      <color theme="1"/>
      <name val="Arial"/>
      <family val="2"/>
    </font>
    <font>
      <sz val="10"/>
      <color theme="1"/>
      <name val="Arial"/>
      <family val="2"/>
    </font>
    <font>
      <b/>
      <sz val="10"/>
      <color indexed="9"/>
      <name val="Arial"/>
      <family val="2"/>
    </font>
    <font>
      <b/>
      <sz val="10"/>
      <color rgb="FF000000"/>
      <name val="Arial"/>
      <family val="2"/>
    </font>
    <font>
      <sz val="10"/>
      <color rgb="FF000000"/>
      <name val="Arial"/>
      <family val="2"/>
    </font>
    <font>
      <sz val="10"/>
      <color indexed="8"/>
      <name val="Arial"/>
      <family val="2"/>
    </font>
    <font>
      <b/>
      <vertAlign val="subscript"/>
      <sz val="10"/>
      <color rgb="FF000000"/>
      <name val="Arial"/>
      <family val="2"/>
    </font>
    <font>
      <sz val="11"/>
      <color theme="1"/>
      <name val="Calibri"/>
      <family val="2"/>
      <scheme val="minor"/>
    </font>
    <font>
      <b/>
      <sz val="18"/>
      <color theme="3"/>
      <name val="Cambria"/>
      <family val="2"/>
      <scheme val="major"/>
    </font>
    <font>
      <sz val="10"/>
      <color indexed="9"/>
      <name val="Arial"/>
      <family val="2"/>
    </font>
    <font>
      <sz val="11"/>
      <color indexed="8"/>
      <name val="Calibri"/>
      <family val="2"/>
    </font>
    <font>
      <sz val="11"/>
      <color indexed="9"/>
      <name val="Calibri"/>
      <family val="2"/>
    </font>
    <font>
      <sz val="11"/>
      <color indexed="20"/>
      <name val="Calibri"/>
      <family val="2"/>
    </font>
    <font>
      <sz val="10"/>
      <color rgb="FF9C0006"/>
      <name val="Arial"/>
      <family val="2"/>
    </font>
    <font>
      <sz val="10"/>
      <color indexed="20"/>
      <name val="Arial"/>
      <family val="2"/>
    </font>
    <font>
      <b/>
      <sz val="11"/>
      <color indexed="52"/>
      <name val="Calibri"/>
      <family val="2"/>
    </font>
    <font>
      <b/>
      <sz val="10"/>
      <color rgb="FFFA7D00"/>
      <name val="Arial"/>
      <family val="2"/>
    </font>
    <font>
      <b/>
      <sz val="10"/>
      <color indexed="10"/>
      <name val="Arial"/>
      <family val="2"/>
    </font>
    <font>
      <b/>
      <sz val="11"/>
      <color indexed="9"/>
      <name val="Calibri"/>
      <family val="2"/>
    </font>
    <font>
      <i/>
      <sz val="11"/>
      <color indexed="23"/>
      <name val="Calibri"/>
      <family val="2"/>
    </font>
    <font>
      <i/>
      <sz val="10"/>
      <color rgb="FF7F7F7F"/>
      <name val="Arial"/>
      <family val="2"/>
    </font>
    <font>
      <i/>
      <sz val="10"/>
      <color indexed="23"/>
      <name val="Arial"/>
      <family val="2"/>
    </font>
    <font>
      <sz val="11"/>
      <color indexed="17"/>
      <name val="Calibri"/>
      <family val="2"/>
    </font>
    <font>
      <sz val="10"/>
      <color rgb="FF006100"/>
      <name val="Arial"/>
      <family val="2"/>
    </font>
    <font>
      <sz val="10"/>
      <color indexed="17"/>
      <name val="Arial"/>
      <family val="2"/>
    </font>
    <font>
      <b/>
      <sz val="15"/>
      <color indexed="56"/>
      <name val="Calibri"/>
      <family val="2"/>
    </font>
    <font>
      <b/>
      <sz val="15"/>
      <color theme="3"/>
      <name val="Arial"/>
      <family val="2"/>
    </font>
    <font>
      <b/>
      <sz val="15"/>
      <color indexed="62"/>
      <name val="Arial"/>
      <family val="2"/>
    </font>
    <font>
      <b/>
      <sz val="13"/>
      <color indexed="56"/>
      <name val="Calibri"/>
      <family val="2"/>
    </font>
    <font>
      <b/>
      <sz val="13"/>
      <color theme="3"/>
      <name val="Arial"/>
      <family val="2"/>
    </font>
    <font>
      <b/>
      <sz val="13"/>
      <color indexed="62"/>
      <name val="Arial"/>
      <family val="2"/>
    </font>
    <font>
      <b/>
      <sz val="11"/>
      <color indexed="56"/>
      <name val="Calibri"/>
      <family val="2"/>
    </font>
    <font>
      <b/>
      <sz val="11"/>
      <color theme="3"/>
      <name val="Arial"/>
      <family val="2"/>
    </font>
    <font>
      <sz val="11"/>
      <color indexed="62"/>
      <name val="Calibri"/>
      <family val="2"/>
    </font>
    <font>
      <sz val="10"/>
      <color rgb="FF3F3F76"/>
      <name val="Arial"/>
      <family val="2"/>
    </font>
    <font>
      <sz val="11"/>
      <color indexed="52"/>
      <name val="Calibri"/>
      <family val="2"/>
    </font>
    <font>
      <sz val="10"/>
      <color rgb="FFFA7D00"/>
      <name val="Arial"/>
      <family val="2"/>
    </font>
    <font>
      <sz val="11"/>
      <color indexed="60"/>
      <name val="Calibri"/>
      <family val="2"/>
    </font>
    <font>
      <sz val="10"/>
      <color rgb="FF9C6500"/>
      <name val="Arial"/>
      <family val="2"/>
    </font>
    <font>
      <sz val="8"/>
      <name val="Tahoma"/>
      <family val="2"/>
    </font>
    <font>
      <b/>
      <sz val="11"/>
      <color indexed="63"/>
      <name val="Calibri"/>
      <family val="2"/>
    </font>
    <font>
      <b/>
      <sz val="10"/>
      <color rgb="FF3F3F3F"/>
      <name val="Arial"/>
      <family val="2"/>
    </font>
    <font>
      <b/>
      <sz val="18"/>
      <color indexed="56"/>
      <name val="Cambria"/>
      <family val="2"/>
    </font>
    <font>
      <b/>
      <sz val="11"/>
      <color indexed="8"/>
      <name val="Calibri"/>
      <family val="2"/>
    </font>
    <font>
      <sz val="11"/>
      <color indexed="10"/>
      <name val="Calibri"/>
      <family val="2"/>
    </font>
    <font>
      <sz val="10"/>
      <color rgb="FFFF0000"/>
      <name val="Arial"/>
      <family val="2"/>
    </font>
    <font>
      <b/>
      <sz val="10"/>
      <color indexed="8"/>
      <name val="Arial"/>
      <family val="2"/>
    </font>
    <font>
      <sz val="11"/>
      <color indexed="16"/>
      <name val="Calibri"/>
      <family val="2"/>
    </font>
    <font>
      <b/>
      <sz val="11"/>
      <color indexed="53"/>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1"/>
      <color indexed="62"/>
      <name val="Arial"/>
      <family val="2"/>
    </font>
    <font>
      <u/>
      <sz val="10"/>
      <color indexed="12"/>
      <name val="Arial"/>
      <family val="2"/>
    </font>
    <font>
      <sz val="11"/>
      <color indexed="48"/>
      <name val="Calibri"/>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0"/>
      <color theme="4" tint="-0.499984740745262"/>
      <name val="Arial"/>
      <family val="2"/>
    </font>
    <font>
      <i/>
      <sz val="10"/>
      <name val="Arial"/>
      <family val="2"/>
    </font>
    <font>
      <i/>
      <sz val="11"/>
      <color theme="1"/>
      <name val="Calibri"/>
      <family val="2"/>
      <scheme val="minor"/>
    </font>
    <font>
      <sz val="11"/>
      <name val="Calibri"/>
      <family val="2"/>
      <scheme val="minor"/>
    </font>
    <font>
      <sz val="11"/>
      <color rgb="FFFF0000"/>
      <name val="Calibri"/>
      <family val="2"/>
      <scheme val="minor"/>
    </font>
    <font>
      <sz val="11"/>
      <color theme="4"/>
      <name val="Calibri"/>
      <family val="2"/>
      <scheme val="minor"/>
    </font>
    <font>
      <u/>
      <sz val="11"/>
      <color theme="10"/>
      <name val="Calibri"/>
      <family val="2"/>
      <scheme val="minor"/>
    </font>
    <font>
      <sz val="9"/>
      <color theme="1"/>
      <name val="Calibri"/>
      <family val="2"/>
      <scheme val="minor"/>
    </font>
    <font>
      <sz val="11"/>
      <color theme="1"/>
      <name val="Arial"/>
      <family val="2"/>
    </font>
    <font>
      <sz val="9"/>
      <color theme="1"/>
      <name val="Arial"/>
      <family val="2"/>
    </font>
    <font>
      <sz val="10"/>
      <name val="Helv"/>
      <charset val="204"/>
    </font>
    <font>
      <sz val="11"/>
      <color rgb="FF000000"/>
      <name val="Calibri"/>
      <family val="2"/>
      <scheme val="minor"/>
    </font>
    <font>
      <b/>
      <sz val="14"/>
      <color theme="1"/>
      <name val="Arial"/>
      <family val="2"/>
    </font>
    <font>
      <b/>
      <sz val="11"/>
      <color theme="1"/>
      <name val="Arial"/>
      <family val="2"/>
    </font>
    <font>
      <b/>
      <sz val="12"/>
      <name val="Arial"/>
      <family val="2"/>
    </font>
    <font>
      <u/>
      <sz val="10"/>
      <color theme="10"/>
      <name val="Arial"/>
      <family val="2"/>
    </font>
    <font>
      <b/>
      <i/>
      <sz val="10"/>
      <name val="Arial"/>
      <family val="2"/>
    </font>
    <font>
      <b/>
      <i/>
      <sz val="11"/>
      <color theme="1"/>
      <name val="Calibri"/>
      <family val="2"/>
      <scheme val="minor"/>
    </font>
    <font>
      <i/>
      <sz val="10"/>
      <color theme="1"/>
      <name val="Arial"/>
      <family val="2"/>
    </font>
    <font>
      <i/>
      <sz val="9"/>
      <color rgb="FF0071BA"/>
      <name val="Arial"/>
      <family val="2"/>
    </font>
    <font>
      <b/>
      <i/>
      <vertAlign val="superscript"/>
      <sz val="9"/>
      <color rgb="FF0071BA"/>
      <name val="Arial"/>
      <family val="2"/>
    </font>
    <font>
      <b/>
      <sz val="10"/>
      <color rgb="FFFFFFFF"/>
      <name val="Arial"/>
      <family val="2"/>
    </font>
    <font>
      <vertAlign val="superscript"/>
      <sz val="10"/>
      <color theme="1"/>
      <name val="Arial"/>
      <family val="2"/>
    </font>
    <font>
      <b/>
      <sz val="10"/>
      <color rgb="FFFF0000"/>
      <name val="Arial"/>
      <family val="2"/>
    </font>
    <font>
      <sz val="10"/>
      <color theme="1"/>
      <name val="Calibri"/>
      <family val="2"/>
      <scheme val="minor"/>
    </font>
    <font>
      <u/>
      <sz val="11"/>
      <color theme="10"/>
      <name val="Arial"/>
      <family val="2"/>
    </font>
    <font>
      <sz val="18"/>
      <color theme="1"/>
      <name val="Arial"/>
      <family val="2"/>
    </font>
    <font>
      <b/>
      <sz val="11"/>
      <name val="Arial"/>
      <family val="2"/>
    </font>
    <font>
      <sz val="10"/>
      <color rgb="FF454545"/>
      <name val="Arial"/>
      <family val="2"/>
    </font>
    <font>
      <b/>
      <sz val="10"/>
      <color rgb="FF454545"/>
      <name val="Arial"/>
      <family val="2"/>
    </font>
    <font>
      <sz val="8"/>
      <color rgb="FF454545"/>
      <name val="Arial"/>
      <family val="2"/>
    </font>
    <font>
      <i/>
      <sz val="10"/>
      <color theme="0" tint="-0.499984740745262"/>
      <name val="Arial"/>
      <family val="2"/>
    </font>
    <font>
      <b/>
      <sz val="18"/>
      <color theme="1" tint="0.14999847407452621"/>
      <name val="Arial"/>
      <family val="2"/>
    </font>
  </fonts>
  <fills count="10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theme="0"/>
        <bgColor indexed="64"/>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9" tint="0.59999389629810485"/>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7030A0"/>
        <bgColor indexed="64"/>
      </patternFill>
    </fill>
    <fill>
      <patternFill patternType="solid">
        <fgColor rgb="FF6A2C91"/>
        <bgColor indexed="64"/>
      </patternFill>
    </fill>
    <fill>
      <patternFill patternType="solid">
        <fgColor rgb="FF0079C1"/>
        <bgColor indexed="64"/>
      </patternFill>
    </fill>
    <fill>
      <patternFill patternType="solid">
        <fgColor rgb="FFD31145"/>
        <bgColor indexed="64"/>
      </patternFill>
    </fill>
    <fill>
      <patternFill patternType="solid">
        <fgColor rgb="FFC2CD23"/>
        <bgColor indexed="64"/>
      </patternFill>
    </fill>
    <fill>
      <patternFill patternType="solid">
        <fgColor theme="7" tint="0.79998168889431442"/>
        <bgColor indexed="64"/>
      </patternFill>
    </fill>
    <fill>
      <patternFill patternType="solid">
        <fgColor rgb="FF00467F"/>
        <bgColor indexed="64"/>
      </patternFill>
    </fill>
    <fill>
      <patternFill patternType="solid">
        <fgColor theme="5" tint="0.39997558519241921"/>
        <bgColor indexed="64"/>
      </patternFill>
    </fill>
    <fill>
      <patternFill patternType="solid">
        <fgColor rgb="FF454546"/>
        <bgColor indexed="64"/>
      </patternFill>
    </fill>
    <fill>
      <patternFill patternType="solid">
        <fgColor rgb="FF9D8D85"/>
        <bgColor indexed="64"/>
      </patternFill>
    </fill>
    <fill>
      <patternFill patternType="solid">
        <fgColor rgb="FFFFFFFF"/>
        <bgColor indexed="64"/>
      </patternFill>
    </fill>
    <fill>
      <patternFill patternType="solid">
        <fgColor rgb="FF5BCBF5"/>
        <bgColor indexed="64"/>
      </patternFill>
    </fill>
  </fills>
  <borders count="83">
    <border>
      <left/>
      <right/>
      <top/>
      <bottom/>
      <diagonal/>
    </border>
    <border>
      <left style="thin">
        <color auto="1"/>
      </left>
      <right style="thin">
        <color auto="1"/>
      </right>
      <top/>
      <bottom/>
      <diagonal/>
    </border>
    <border>
      <left style="thin">
        <color auto="1"/>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style="thin">
        <color auto="1"/>
      </left>
      <right/>
      <top/>
      <bottom/>
      <diagonal/>
    </border>
    <border>
      <left/>
      <right/>
      <top/>
      <bottom style="thick">
        <color indexed="48"/>
      </bottom>
      <diagonal/>
    </border>
    <border>
      <left/>
      <right/>
      <top/>
      <bottom style="medium">
        <color indexed="24"/>
      </bottom>
      <diagonal/>
    </border>
    <border>
      <left/>
      <right/>
      <top/>
      <bottom style="medium">
        <color indexed="27"/>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bottom style="thin">
        <color indexed="64"/>
      </bottom>
      <diagonal/>
    </border>
    <border>
      <left/>
      <right/>
      <top style="thin">
        <color auto="1"/>
      </top>
      <bottom style="thin">
        <color auto="1"/>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indexed="64"/>
      </right>
      <top style="thin">
        <color auto="1"/>
      </top>
      <bottom style="thin">
        <color auto="1"/>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auto="1"/>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style="thin">
        <color indexed="64"/>
      </bottom>
      <diagonal/>
    </border>
    <border>
      <left/>
      <right/>
      <top style="medium">
        <color rgb="FFF26522"/>
      </top>
      <bottom style="medium">
        <color rgb="FFF26522"/>
      </bottom>
      <diagonal/>
    </border>
    <border>
      <left/>
      <right/>
      <top/>
      <bottom style="medium">
        <color rgb="FFD9D9D9"/>
      </bottom>
      <diagonal/>
    </border>
    <border>
      <left/>
      <right/>
      <top/>
      <bottom style="medium">
        <color rgb="FFF26522"/>
      </bottom>
      <diagonal/>
    </border>
  </borders>
  <cellStyleXfs count="63418">
    <xf numFmtId="0" fontId="0" fillId="0" borderId="0"/>
    <xf numFmtId="166" fontId="5" fillId="0" borderId="0"/>
    <xf numFmtId="0" fontId="6" fillId="0" borderId="0"/>
    <xf numFmtId="166" fontId="6" fillId="0" borderId="0"/>
    <xf numFmtId="9" fontId="6" fillId="0" borderId="0" applyFont="0" applyFill="0" applyBorder="0" applyAlignment="0" applyProtection="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0"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0"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8" fillId="10" borderId="0" applyNumberFormat="0" applyBorder="0" applyAlignment="0" applyProtection="0"/>
    <xf numFmtId="166" fontId="17" fillId="33" borderId="0" applyNumberFormat="0" applyBorder="0" applyAlignment="0" applyProtection="0"/>
    <xf numFmtId="166" fontId="12" fillId="34" borderId="0" applyNumberFormat="0" applyBorder="0" applyAlignment="0" applyProtection="0"/>
    <xf numFmtId="166" fontId="12" fillId="34"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0"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0"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8" fillId="14" borderId="0" applyNumberFormat="0" applyBorder="0" applyAlignment="0" applyProtection="0"/>
    <xf numFmtId="166" fontId="17" fillId="35" borderId="0" applyNumberFormat="0" applyBorder="0" applyAlignment="0" applyProtection="0"/>
    <xf numFmtId="166" fontId="12" fillId="36" borderId="0" applyNumberFormat="0" applyBorder="0" applyAlignment="0" applyProtection="0"/>
    <xf numFmtId="166" fontId="12" fillId="36"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0"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0"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8" fillId="18" borderId="0" applyNumberFormat="0" applyBorder="0" applyAlignment="0" applyProtection="0"/>
    <xf numFmtId="166" fontId="17" fillId="37" borderId="0" applyNumberFormat="0" applyBorder="0" applyAlignment="0" applyProtection="0"/>
    <xf numFmtId="166" fontId="12" fillId="38" borderId="0" applyNumberFormat="0" applyBorder="0" applyAlignment="0" applyProtection="0"/>
    <xf numFmtId="166" fontId="12" fillId="38"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8" fillId="22" borderId="0" applyNumberFormat="0" applyBorder="0" applyAlignment="0" applyProtection="0"/>
    <xf numFmtId="166" fontId="17" fillId="39" borderId="0" applyNumberFormat="0" applyBorder="0" applyAlignment="0" applyProtection="0"/>
    <xf numFmtId="166" fontId="12" fillId="40" borderId="0" applyNumberFormat="0" applyBorder="0" applyAlignment="0" applyProtection="0"/>
    <xf numFmtId="166" fontId="12" fillId="40"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0"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0"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8" fillId="26" borderId="0" applyNumberFormat="0" applyBorder="0" applyAlignment="0" applyProtection="0"/>
    <xf numFmtId="166" fontId="17" fillId="41" borderId="0" applyNumberFormat="0" applyBorder="0" applyAlignment="0" applyProtection="0"/>
    <xf numFmtId="166" fontId="12" fillId="41" borderId="0" applyNumberFormat="0" applyBorder="0" applyAlignment="0" applyProtection="0"/>
    <xf numFmtId="166" fontId="12"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0"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0"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8" fillId="30" borderId="0" applyNumberFormat="0" applyBorder="0" applyAlignment="0" applyProtection="0"/>
    <xf numFmtId="166" fontId="17" fillId="40" borderId="0" applyNumberFormat="0" applyBorder="0" applyAlignment="0" applyProtection="0"/>
    <xf numFmtId="166" fontId="12" fillId="38" borderId="0" applyNumberFormat="0" applyBorder="0" applyAlignment="0" applyProtection="0"/>
    <xf numFmtId="166" fontId="12" fillId="38"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8" fillId="11" borderId="0" applyNumberFormat="0" applyBorder="0" applyAlignment="0" applyProtection="0"/>
    <xf numFmtId="166" fontId="17" fillId="34" borderId="0" applyNumberFormat="0" applyBorder="0" applyAlignment="0" applyProtection="0"/>
    <xf numFmtId="166" fontId="12" fillId="41" borderId="0" applyNumberFormat="0" applyBorder="0" applyAlignment="0" applyProtection="0"/>
    <xf numFmtId="166" fontId="12"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0"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0"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8" fillId="15" borderId="0" applyNumberFormat="0" applyBorder="0" applyAlignment="0" applyProtection="0"/>
    <xf numFmtId="166" fontId="17" fillId="36" borderId="0" applyNumberFormat="0" applyBorder="0" applyAlignment="0" applyProtection="0"/>
    <xf numFmtId="166" fontId="12" fillId="36" borderId="0" applyNumberFormat="0" applyBorder="0" applyAlignment="0" applyProtection="0"/>
    <xf numFmtId="166" fontId="12"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0"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0"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8" fillId="19" borderId="0" applyNumberFormat="0" applyBorder="0" applyAlignment="0" applyProtection="0"/>
    <xf numFmtId="166" fontId="17" fillId="42" borderId="0" applyNumberFormat="0" applyBorder="0" applyAlignment="0" applyProtection="0"/>
    <xf numFmtId="166" fontId="12" fillId="43" borderId="0" applyNumberFormat="0" applyBorder="0" applyAlignment="0" applyProtection="0"/>
    <xf numFmtId="166" fontId="12" fillId="43"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8" fillId="23" borderId="0" applyNumberFormat="0" applyBorder="0" applyAlignment="0" applyProtection="0"/>
    <xf numFmtId="166" fontId="17" fillId="39" borderId="0" applyNumberFormat="0" applyBorder="0" applyAlignment="0" applyProtection="0"/>
    <xf numFmtId="166" fontId="12" fillId="35" borderId="0" applyNumberFormat="0" applyBorder="0" applyAlignment="0" applyProtection="0"/>
    <xf numFmtId="166" fontId="12" fillId="35"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8" fillId="27" borderId="0" applyNumberFormat="0" applyBorder="0" applyAlignment="0" applyProtection="0"/>
    <xf numFmtId="166" fontId="17" fillId="34" borderId="0" applyNumberFormat="0" applyBorder="0" applyAlignment="0" applyProtection="0"/>
    <xf numFmtId="166" fontId="12" fillId="41" borderId="0" applyNumberFormat="0" applyBorder="0" applyAlignment="0" applyProtection="0"/>
    <xf numFmtId="166" fontId="12"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0"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0"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8" fillId="31" borderId="0" applyNumberFormat="0" applyBorder="0" applyAlignment="0" applyProtection="0"/>
    <xf numFmtId="166" fontId="17" fillId="44" borderId="0" applyNumberFormat="0" applyBorder="0" applyAlignment="0" applyProtection="0"/>
    <xf numFmtId="166" fontId="12" fillId="38" borderId="0" applyNumberFormat="0" applyBorder="0" applyAlignment="0" applyProtection="0"/>
    <xf numFmtId="166" fontId="12" fillId="38"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0"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0"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4" fillId="12" borderId="0" applyNumberFormat="0" applyBorder="0" applyAlignment="0" applyProtection="0"/>
    <xf numFmtId="166" fontId="18" fillId="45" borderId="0" applyNumberFormat="0" applyBorder="0" applyAlignment="0" applyProtection="0"/>
    <xf numFmtId="166" fontId="16" fillId="41" borderId="0" applyNumberFormat="0" applyBorder="0" applyAlignment="0" applyProtection="0"/>
    <xf numFmtId="166" fontId="16" fillId="41"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0"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0"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4" fillId="16" borderId="0" applyNumberFormat="0" applyBorder="0" applyAlignment="0" applyProtection="0"/>
    <xf numFmtId="166" fontId="18" fillId="36" borderId="0" applyNumberFormat="0" applyBorder="0" applyAlignment="0" applyProtection="0"/>
    <xf numFmtId="166" fontId="16" fillId="46" borderId="0" applyNumberFormat="0" applyBorder="0" applyAlignment="0" applyProtection="0"/>
    <xf numFmtId="166" fontId="16" fillId="4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0"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0"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4" fillId="20" borderId="0" applyNumberFormat="0" applyBorder="0" applyAlignment="0" applyProtection="0"/>
    <xf numFmtId="166" fontId="18" fillId="42" borderId="0" applyNumberFormat="0" applyBorder="0" applyAlignment="0" applyProtection="0"/>
    <xf numFmtId="166" fontId="16" fillId="44" borderId="0" applyNumberFormat="0" applyBorder="0" applyAlignment="0" applyProtection="0"/>
    <xf numFmtId="166" fontId="16" fillId="44"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4" fillId="24" borderId="0" applyNumberFormat="0" applyBorder="0" applyAlignment="0" applyProtection="0"/>
    <xf numFmtId="166" fontId="18" fillId="47" borderId="0" applyNumberFormat="0" applyBorder="0" applyAlignment="0" applyProtection="0"/>
    <xf numFmtId="166" fontId="16" fillId="35" borderId="0" applyNumberFormat="0" applyBorder="0" applyAlignment="0" applyProtection="0"/>
    <xf numFmtId="166" fontId="16" fillId="35"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4" fillId="28" borderId="0" applyNumberFormat="0" applyBorder="0" applyAlignment="0" applyProtection="0"/>
    <xf numFmtId="166" fontId="18" fillId="48" borderId="0" applyNumberFormat="0" applyBorder="0" applyAlignment="0" applyProtection="0"/>
    <xf numFmtId="166" fontId="16" fillId="41" borderId="0" applyNumberFormat="0" applyBorder="0" applyAlignment="0" applyProtection="0"/>
    <xf numFmtId="166" fontId="16" fillId="41"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4" fillId="32" borderId="0" applyNumberFormat="0" applyBorder="0" applyAlignment="0" applyProtection="0"/>
    <xf numFmtId="166" fontId="18" fillId="49" borderId="0" applyNumberFormat="0" applyBorder="0" applyAlignment="0" applyProtection="0"/>
    <xf numFmtId="166" fontId="16" fillId="36" borderId="0" applyNumberFormat="0" applyBorder="0" applyAlignment="0" applyProtection="0"/>
    <xf numFmtId="166" fontId="16" fillId="36"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4" fillId="9" borderId="0" applyNumberFormat="0" applyBorder="0" applyAlignment="0" applyProtection="0"/>
    <xf numFmtId="166" fontId="18" fillId="50" borderId="0" applyNumberFormat="0" applyBorder="0" applyAlignment="0" applyProtection="0"/>
    <xf numFmtId="166" fontId="16" fillId="51" borderId="0" applyNumberFormat="0" applyBorder="0" applyAlignment="0" applyProtection="0"/>
    <xf numFmtId="166" fontId="16" fillId="51"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4" fillId="13" borderId="0" applyNumberFormat="0" applyBorder="0" applyAlignment="0" applyProtection="0"/>
    <xf numFmtId="166" fontId="18" fillId="52" borderId="0" applyNumberFormat="0" applyBorder="0" applyAlignment="0" applyProtection="0"/>
    <xf numFmtId="166" fontId="16" fillId="46" borderId="0" applyNumberFormat="0" applyBorder="0" applyAlignment="0" applyProtection="0"/>
    <xf numFmtId="166" fontId="16" fillId="46"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4" fillId="17" borderId="0" applyNumberFormat="0" applyBorder="0" applyAlignment="0" applyProtection="0"/>
    <xf numFmtId="166" fontId="18" fillId="53" borderId="0" applyNumberFormat="0" applyBorder="0" applyAlignment="0" applyProtection="0"/>
    <xf numFmtId="166" fontId="16" fillId="44" borderId="0" applyNumberFormat="0" applyBorder="0" applyAlignment="0" applyProtection="0"/>
    <xf numFmtId="166" fontId="16" fillId="44"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4" fillId="21" borderId="0" applyNumberFormat="0" applyBorder="0" applyAlignment="0" applyProtection="0"/>
    <xf numFmtId="166" fontId="18" fillId="47" borderId="0" applyNumberFormat="0" applyBorder="0" applyAlignment="0" applyProtection="0"/>
    <xf numFmtId="166" fontId="16" fillId="54" borderId="0" applyNumberFormat="0" applyBorder="0" applyAlignment="0" applyProtection="0"/>
    <xf numFmtId="166" fontId="16" fillId="54"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4" fillId="25" borderId="0" applyNumberFormat="0" applyBorder="0" applyAlignment="0" applyProtection="0"/>
    <xf numFmtId="166" fontId="18" fillId="48" borderId="0" applyNumberFormat="0" applyBorder="0" applyAlignment="0" applyProtection="0"/>
    <xf numFmtId="166" fontId="16" fillId="48" borderId="0" applyNumberFormat="0" applyBorder="0" applyAlignment="0" applyProtection="0"/>
    <xf numFmtId="166" fontId="16"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4" fillId="29" borderId="0" applyNumberFormat="0" applyBorder="0" applyAlignment="0" applyProtection="0"/>
    <xf numFmtId="166" fontId="18" fillId="46" borderId="0" applyNumberFormat="0" applyBorder="0" applyAlignment="0" applyProtection="0"/>
    <xf numFmtId="166" fontId="16" fillId="52" borderId="0" applyNumberFormat="0" applyBorder="0" applyAlignment="0" applyProtection="0"/>
    <xf numFmtId="166" fontId="16" fillId="52"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0"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0"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20" fillId="3" borderId="0" applyNumberFormat="0" applyBorder="0" applyAlignment="0" applyProtection="0"/>
    <xf numFmtId="166" fontId="19" fillId="35" borderId="0" applyNumberFormat="0" applyBorder="0" applyAlignment="0" applyProtection="0"/>
    <xf numFmtId="166" fontId="21" fillId="39" borderId="0" applyNumberFormat="0" applyBorder="0" applyAlignment="0" applyProtection="0"/>
    <xf numFmtId="166" fontId="21" fillId="39"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3" fillId="6" borderId="6"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4" fillId="56" borderId="12" applyNumberFormat="0" applyAlignment="0" applyProtection="0"/>
    <xf numFmtId="166" fontId="24" fillId="56" borderId="12" applyNumberFormat="0" applyAlignment="0" applyProtection="0"/>
    <xf numFmtId="166" fontId="24" fillId="56" borderId="12" applyNumberFormat="0" applyAlignment="0" applyProtection="0"/>
    <xf numFmtId="166" fontId="24" fillId="56"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6" fillId="57" borderId="0">
      <protection locked="0"/>
    </xf>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0"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0"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3" fillId="7" borderId="9" applyNumberFormat="0" applyAlignment="0" applyProtection="0"/>
    <xf numFmtId="166" fontId="25" fillId="58" borderId="13" applyNumberFormat="0" applyAlignment="0" applyProtection="0"/>
    <xf numFmtId="166" fontId="9" fillId="58" borderId="13" applyNumberFormat="0" applyAlignment="0" applyProtection="0"/>
    <xf numFmtId="166" fontId="9"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0" fontId="6" fillId="59" borderId="1">
      <alignment horizontal="center" vertical="center"/>
      <protection locked="0"/>
    </xf>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0"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0"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7" fillId="0" borderId="0" applyNumberFormat="0" applyFill="0" applyBorder="0" applyAlignment="0" applyProtection="0"/>
    <xf numFmtId="166" fontId="26" fillId="0" borderId="0" applyNumberFormat="0" applyFill="0" applyBorder="0" applyAlignment="0" applyProtection="0"/>
    <xf numFmtId="166" fontId="28" fillId="0" borderId="0" applyNumberFormat="0" applyFill="0" applyBorder="0" applyAlignment="0" applyProtection="0"/>
    <xf numFmtId="166" fontId="28"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0"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0"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30" fillId="2" borderId="0" applyNumberFormat="0" applyBorder="0" applyAlignment="0" applyProtection="0"/>
    <xf numFmtId="166" fontId="29" fillId="37" borderId="0" applyNumberFormat="0" applyBorder="0" applyAlignment="0" applyProtection="0"/>
    <xf numFmtId="166" fontId="31" fillId="41" borderId="0" applyNumberFormat="0" applyBorder="0" applyAlignment="0" applyProtection="0"/>
    <xf numFmtId="166" fontId="31" fillId="41"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0"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0"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3" fillId="0" borderId="3" applyNumberFormat="0" applyFill="0" applyAlignment="0" applyProtection="0"/>
    <xf numFmtId="166" fontId="32" fillId="0" borderId="14" applyNumberFormat="0" applyFill="0" applyAlignment="0" applyProtection="0"/>
    <xf numFmtId="166" fontId="34" fillId="0" borderId="15" applyNumberFormat="0" applyFill="0" applyAlignment="0" applyProtection="0"/>
    <xf numFmtId="166" fontId="34" fillId="0" borderId="15"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0"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0"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6" fillId="0" borderId="4" applyNumberFormat="0" applyFill="0" applyAlignment="0" applyProtection="0"/>
    <xf numFmtId="166" fontId="35" fillId="0" borderId="16" applyNumberFormat="0" applyFill="0" applyAlignment="0" applyProtection="0"/>
    <xf numFmtId="166" fontId="37" fillId="0" borderId="17" applyNumberFormat="0" applyFill="0" applyAlignment="0" applyProtection="0"/>
    <xf numFmtId="166" fontId="37" fillId="0" borderId="17"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9" fillId="0" borderId="5"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9"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0"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0"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1" fillId="5" borderId="6"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0"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0"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3" fillId="0" borderId="8"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0"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0"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5" fillId="4"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14" fillId="0" borderId="0"/>
    <xf numFmtId="166" fontId="6" fillId="0" borderId="0"/>
    <xf numFmtId="166" fontId="6"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8" fontId="14" fillId="0" borderId="0"/>
    <xf numFmtId="168" fontId="14" fillId="0" borderId="0"/>
    <xf numFmtId="168" fontId="14" fillId="0" borderId="0"/>
    <xf numFmtId="168" fontId="14" fillId="0" borderId="0"/>
    <xf numFmtId="166" fontId="14" fillId="0" borderId="0"/>
    <xf numFmtId="166" fontId="14" fillId="0" borderId="0"/>
    <xf numFmtId="166" fontId="14"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0" fontId="6" fillId="0" borderId="0"/>
    <xf numFmtId="166"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166" fontId="6" fillId="0" borderId="0"/>
    <xf numFmtId="164" fontId="6" fillId="0" borderId="0"/>
    <xf numFmtId="164" fontId="6" fillId="0" borderId="0"/>
    <xf numFmtId="0" fontId="6" fillId="0" borderId="0"/>
    <xf numFmtId="164" fontId="6" fillId="0" borderId="0"/>
    <xf numFmtId="169" fontId="6" fillId="0" borderId="0"/>
    <xf numFmtId="169" fontId="6" fillId="0" borderId="0"/>
    <xf numFmtId="174" fontId="6" fillId="0" borderId="0"/>
    <xf numFmtId="174" fontId="6" fillId="0" borderId="0"/>
    <xf numFmtId="174" fontId="6" fillId="0" borderId="0"/>
    <xf numFmtId="166" fontId="6" fillId="0" borderId="0"/>
    <xf numFmtId="166"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0" fontId="6" fillId="0" borderId="0"/>
    <xf numFmtId="164" fontId="6" fillId="0" borderId="0"/>
    <xf numFmtId="164" fontId="6" fillId="0" borderId="0"/>
    <xf numFmtId="164" fontId="6" fillId="0" borderId="0"/>
    <xf numFmtId="0"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166" fontId="6" fillId="0" borderId="0"/>
    <xf numFmtId="166" fontId="6" fillId="0" borderId="0"/>
    <xf numFmtId="0" fontId="6" fillId="0" borderId="0"/>
    <xf numFmtId="166" fontId="4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17" fillId="0" borderId="0"/>
    <xf numFmtId="0" fontId="17" fillId="0" borderId="0"/>
    <xf numFmtId="0" fontId="14" fillId="0" borderId="0"/>
    <xf numFmtId="0" fontId="14" fillId="0" borderId="0"/>
    <xf numFmtId="174" fontId="17"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74" fontId="17"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74" fontId="17" fillId="0" borderId="0"/>
    <xf numFmtId="174" fontId="17"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74" fontId="17" fillId="0" borderId="0"/>
    <xf numFmtId="166" fontId="6" fillId="0" borderId="0"/>
    <xf numFmtId="166" fontId="6" fillId="0" borderId="0"/>
    <xf numFmtId="0"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74" fontId="17"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74" fontId="17" fillId="0" borderId="0"/>
    <xf numFmtId="166" fontId="14" fillId="0" borderId="0"/>
    <xf numFmtId="166" fontId="14" fillId="0" borderId="0"/>
    <xf numFmtId="166" fontId="14" fillId="0" borderId="0"/>
    <xf numFmtId="166" fontId="14" fillId="0" borderId="0"/>
    <xf numFmtId="174" fontId="17" fillId="0" borderId="0"/>
    <xf numFmtId="174" fontId="17" fillId="0" borderId="0"/>
    <xf numFmtId="174" fontId="17" fillId="0" borderId="0"/>
    <xf numFmtId="166" fontId="8" fillId="0" borderId="0"/>
    <xf numFmtId="166" fontId="8" fillId="0" borderId="0"/>
    <xf numFmtId="0" fontId="17" fillId="0" borderId="0"/>
    <xf numFmtId="0" fontId="17" fillId="0" borderId="0"/>
    <xf numFmtId="174" fontId="17" fillId="0" borderId="0"/>
    <xf numFmtId="174" fontId="17" fillId="0" borderId="0"/>
    <xf numFmtId="166" fontId="6" fillId="0" borderId="0"/>
    <xf numFmtId="166" fontId="6" fillId="0" borderId="0"/>
    <xf numFmtId="174" fontId="17" fillId="0" borderId="0"/>
    <xf numFmtId="174" fontId="17"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74" fontId="17" fillId="0" borderId="0"/>
    <xf numFmtId="166" fontId="14" fillId="0" borderId="0"/>
    <xf numFmtId="166" fontId="14" fillId="0" borderId="0"/>
    <xf numFmtId="166" fontId="14" fillId="0" borderId="0"/>
    <xf numFmtId="166" fontId="14"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166" fontId="14" fillId="0" borderId="0"/>
    <xf numFmtId="166" fontId="14" fillId="0" borderId="0"/>
    <xf numFmtId="166" fontId="14" fillId="0" borderId="0"/>
    <xf numFmtId="166" fontId="14" fillId="0" borderId="0"/>
    <xf numFmtId="174" fontId="17" fillId="0" borderId="0"/>
    <xf numFmtId="166" fontId="14" fillId="0" borderId="0"/>
    <xf numFmtId="166" fontId="14" fillId="0" borderId="0"/>
    <xf numFmtId="174" fontId="17" fillId="0" borderId="0"/>
    <xf numFmtId="166" fontId="14" fillId="0" borderId="0"/>
    <xf numFmtId="166" fontId="14" fillId="0" borderId="0"/>
    <xf numFmtId="174" fontId="14" fillId="0" borderId="0"/>
    <xf numFmtId="166" fontId="14" fillId="0" borderId="0"/>
    <xf numFmtId="166" fontId="14" fillId="0" borderId="0"/>
    <xf numFmtId="174" fontId="14" fillId="0" borderId="0"/>
    <xf numFmtId="174" fontId="14" fillId="0" borderId="0"/>
    <xf numFmtId="166" fontId="14" fillId="0" borderId="0"/>
    <xf numFmtId="174"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6" fillId="0" borderId="0"/>
    <xf numFmtId="168" fontId="6" fillId="0" borderId="0"/>
    <xf numFmtId="0" fontId="6" fillId="0" borderId="0"/>
    <xf numFmtId="166" fontId="6" fillId="0" borderId="0"/>
    <xf numFmtId="0" fontId="14" fillId="0" borderId="0"/>
    <xf numFmtId="0" fontId="14" fillId="0" borderId="0"/>
    <xf numFmtId="164" fontId="6" fillId="0" borderId="0"/>
    <xf numFmtId="164" fontId="6" fillId="0" borderId="0"/>
    <xf numFmtId="0" fontId="6" fillId="0" borderId="0"/>
    <xf numFmtId="164" fontId="6" fillId="0" borderId="0"/>
    <xf numFmtId="169" fontId="6" fillId="0" borderId="0"/>
    <xf numFmtId="169" fontId="6" fillId="0" borderId="0"/>
    <xf numFmtId="174" fontId="6" fillId="0" borderId="0"/>
    <xf numFmtId="174" fontId="6" fillId="0" borderId="0"/>
    <xf numFmtId="174" fontId="6" fillId="0" borderId="0"/>
    <xf numFmtId="166" fontId="6" fillId="0" borderId="0"/>
    <xf numFmtId="166"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0" fontId="6" fillId="0" borderId="0"/>
    <xf numFmtId="164" fontId="6" fillId="0" borderId="0"/>
    <xf numFmtId="164" fontId="6" fillId="0" borderId="0"/>
    <xf numFmtId="164" fontId="6"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14" fillId="0" borderId="0"/>
    <xf numFmtId="166" fontId="6" fillId="0" borderId="0"/>
    <xf numFmtId="166" fontId="6"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46" fillId="0" borderId="0"/>
    <xf numFmtId="166" fontId="6"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6"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0" fontId="17"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17"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17"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17"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8"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0"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0"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8" fillId="6" borderId="7"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9" borderId="22">
      <alignment vertical="center"/>
      <protection locked="0"/>
    </xf>
    <xf numFmtId="166" fontId="6" fillId="0" borderId="0" applyFont="0" applyFill="0" applyBorder="0" applyAlignment="0" applyProtection="0"/>
    <xf numFmtId="166" fontId="6" fillId="0" borderId="0"/>
    <xf numFmtId="166" fontId="6" fillId="0" borderId="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0"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0"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15"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0"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0"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7" fillId="0" borderId="11"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0"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0"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2"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43" fontId="14" fillId="0" borderId="0" applyFont="0" applyFill="0" applyBorder="0" applyAlignment="0" applyProtection="0"/>
    <xf numFmtId="0" fontId="12"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0" fontId="12" fillId="61"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0" fontId="17" fillId="34"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8" fillId="10" borderId="0" applyNumberFormat="0" applyBorder="0" applyAlignment="0" applyProtection="0"/>
    <xf numFmtId="166" fontId="12" fillId="34"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0" fontId="12" fillId="36"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0" fontId="17" fillId="36"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8" fillId="14" borderId="0" applyNumberFormat="0" applyBorder="0" applyAlignment="0" applyProtection="0"/>
    <xf numFmtId="166" fontId="12" fillId="36"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0" fontId="12" fillId="38"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0" fontId="17" fillId="38"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8" fillId="18" borderId="0" applyNumberFormat="0" applyBorder="0" applyAlignment="0" applyProtection="0"/>
    <xf numFmtId="166" fontId="12" fillId="38"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2" fillId="56"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40"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8" fillId="22" borderId="0" applyNumberFormat="0" applyBorder="0" applyAlignment="0" applyProtection="0"/>
    <xf numFmtId="166" fontId="12" fillId="40"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0" fontId="12" fillId="34"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8" fillId="26" borderId="0" applyNumberFormat="0" applyBorder="0" applyAlignment="0" applyProtection="0"/>
    <xf numFmtId="166" fontId="12"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0" fontId="12" fillId="35"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0" fontId="17" fillId="38"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8" fillId="30" borderId="0" applyNumberFormat="0" applyBorder="0" applyAlignment="0" applyProtection="0"/>
    <xf numFmtId="166" fontId="12" fillId="38"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2" fillId="5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8" fillId="11" borderId="0" applyNumberFormat="0" applyBorder="0" applyAlignment="0" applyProtection="0"/>
    <xf numFmtId="166" fontId="12"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0" fontId="12"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8" fillId="15" borderId="0" applyNumberFormat="0" applyBorder="0" applyAlignment="0" applyProtection="0"/>
    <xf numFmtId="166" fontId="12"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0" fontId="12" fillId="53"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0" fontId="17" fillId="43"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8" fillId="19" borderId="0" applyNumberFormat="0" applyBorder="0" applyAlignment="0" applyProtection="0"/>
    <xf numFmtId="166" fontId="12" fillId="43"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2" fillId="55"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5"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8" fillId="23" borderId="0" applyNumberFormat="0" applyBorder="0" applyAlignment="0" applyProtection="0"/>
    <xf numFmtId="166" fontId="12" fillId="35"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2" fillId="5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8" fillId="27" borderId="0" applyNumberFormat="0" applyBorder="0" applyAlignment="0" applyProtection="0"/>
    <xf numFmtId="166" fontId="12"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0" fontId="12" fillId="40"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0" fontId="17" fillId="38"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8" fillId="31" borderId="0" applyNumberFormat="0" applyBorder="0" applyAlignment="0" applyProtection="0"/>
    <xf numFmtId="166" fontId="12" fillId="38"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0" fontId="16" fillId="54"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0" fontId="18" fillId="41"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4" fillId="12" borderId="0" applyNumberFormat="0" applyBorder="0" applyAlignment="0" applyProtection="0"/>
    <xf numFmtId="166" fontId="16" fillId="41"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0" fontId="16"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0" fontId="18" fillId="4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4" fillId="16" borderId="0" applyNumberFormat="0" applyBorder="0" applyAlignment="0" applyProtection="0"/>
    <xf numFmtId="166" fontId="16" fillId="4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0" fontId="16" fillId="53"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0" fontId="18" fillId="44"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4" fillId="20" borderId="0" applyNumberFormat="0" applyBorder="0" applyAlignment="0" applyProtection="0"/>
    <xf numFmtId="166" fontId="16" fillId="44"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6" fillId="55"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35"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4" fillId="24" borderId="0" applyNumberFormat="0" applyBorder="0" applyAlignment="0" applyProtection="0"/>
    <xf numFmtId="166" fontId="16" fillId="35"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6" fillId="54"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1"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4" fillId="28" borderId="0" applyNumberFormat="0" applyBorder="0" applyAlignment="0" applyProtection="0"/>
    <xf numFmtId="166" fontId="16" fillId="41"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6" fillId="40"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8" fillId="36"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4" fillId="32" borderId="0" applyNumberFormat="0" applyBorder="0" applyAlignment="0" applyProtection="0"/>
    <xf numFmtId="166" fontId="16" fillId="36"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8" fillId="64"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65"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65" borderId="0" applyNumberFormat="0" applyBorder="0" applyAlignment="0" applyProtection="0"/>
    <xf numFmtId="0" fontId="18" fillId="51"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65"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65" borderId="0" applyNumberFormat="0" applyBorder="0" applyAlignment="0" applyProtection="0"/>
    <xf numFmtId="166" fontId="18" fillId="50" borderId="0" applyNumberFormat="0" applyBorder="0" applyAlignment="0" applyProtection="0"/>
    <xf numFmtId="166" fontId="4" fillId="9" borderId="0" applyNumberFormat="0" applyBorder="0" applyAlignment="0" applyProtection="0"/>
    <xf numFmtId="166" fontId="16" fillId="51"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8" fillId="68"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69"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69" borderId="0" applyNumberFormat="0" applyBorder="0" applyAlignment="0" applyProtection="0"/>
    <xf numFmtId="0" fontId="18" fillId="46"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69"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69" borderId="0" applyNumberFormat="0" applyBorder="0" applyAlignment="0" applyProtection="0"/>
    <xf numFmtId="166" fontId="18" fillId="52" borderId="0" applyNumberFormat="0" applyBorder="0" applyAlignment="0" applyProtection="0"/>
    <xf numFmtId="166" fontId="4" fillId="13" borderId="0" applyNumberFormat="0" applyBorder="0" applyAlignment="0" applyProtection="0"/>
    <xf numFmtId="166" fontId="16" fillId="46"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7" fillId="70" borderId="0" applyNumberFormat="0" applyBorder="0" applyAlignment="0" applyProtection="0"/>
    <xf numFmtId="0" fontId="17" fillId="71" borderId="0" applyNumberFormat="0" applyBorder="0" applyAlignment="0" applyProtection="0"/>
    <xf numFmtId="0" fontId="18" fillId="72"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68"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68" borderId="0" applyNumberFormat="0" applyBorder="0" applyAlignment="0" applyProtection="0"/>
    <xf numFmtId="0" fontId="18" fillId="44"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68"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68" borderId="0" applyNumberFormat="0" applyBorder="0" applyAlignment="0" applyProtection="0"/>
    <xf numFmtId="166" fontId="18" fillId="53" borderId="0" applyNumberFormat="0" applyBorder="0" applyAlignment="0" applyProtection="0"/>
    <xf numFmtId="166" fontId="4" fillId="17" borderId="0" applyNumberFormat="0" applyBorder="0" applyAlignment="0" applyProtection="0"/>
    <xf numFmtId="166" fontId="16" fillId="44"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8" fillId="72"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73"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73" borderId="0" applyNumberFormat="0" applyBorder="0" applyAlignment="0" applyProtection="0"/>
    <xf numFmtId="0" fontId="18" fillId="54"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73"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73" borderId="0" applyNumberFormat="0" applyBorder="0" applyAlignment="0" applyProtection="0"/>
    <xf numFmtId="166" fontId="18" fillId="47" borderId="0" applyNumberFormat="0" applyBorder="0" applyAlignment="0" applyProtection="0"/>
    <xf numFmtId="166" fontId="4" fillId="21" borderId="0" applyNumberFormat="0" applyBorder="0" applyAlignment="0" applyProtection="0"/>
    <xf numFmtId="166" fontId="16" fillId="54"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8" fillId="63"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74"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74"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74"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74" borderId="0" applyNumberFormat="0" applyBorder="0" applyAlignment="0" applyProtection="0"/>
    <xf numFmtId="166" fontId="18" fillId="48" borderId="0" applyNumberFormat="0" applyBorder="0" applyAlignment="0" applyProtection="0"/>
    <xf numFmtId="166" fontId="4" fillId="25" borderId="0" applyNumberFormat="0" applyBorder="0" applyAlignment="0" applyProtection="0"/>
    <xf numFmtId="166" fontId="16"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7" fillId="75" borderId="0" applyNumberFormat="0" applyBorder="0" applyAlignment="0" applyProtection="0"/>
    <xf numFmtId="0" fontId="17" fillId="67" borderId="0" applyNumberFormat="0" applyBorder="0" applyAlignment="0" applyProtection="0"/>
    <xf numFmtId="0" fontId="18" fillId="7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77"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77" borderId="0" applyNumberFormat="0" applyBorder="0" applyAlignment="0" applyProtection="0"/>
    <xf numFmtId="0" fontId="18" fillId="52"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77"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77" borderId="0" applyNumberFormat="0" applyBorder="0" applyAlignment="0" applyProtection="0"/>
    <xf numFmtId="166" fontId="18" fillId="46" borderId="0" applyNumberFormat="0" applyBorder="0" applyAlignment="0" applyProtection="0"/>
    <xf numFmtId="166" fontId="4" fillId="29" borderId="0" applyNumberFormat="0" applyBorder="0" applyAlignment="0" applyProtection="0"/>
    <xf numFmtId="166" fontId="16" fillId="52"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0" fontId="54" fillId="67"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0" fontId="19" fillId="39"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20" fillId="3" borderId="0" applyNumberFormat="0" applyBorder="0" applyAlignment="0" applyProtection="0"/>
    <xf numFmtId="166" fontId="21" fillId="39"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55" fillId="78"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56" fillId="56"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4" fillId="56" borderId="12" applyNumberFormat="0" applyAlignment="0" applyProtection="0"/>
    <xf numFmtId="166" fontId="24" fillId="56"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0" fontId="25" fillId="6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3" fillId="7" borderId="9" applyNumberFormat="0" applyAlignment="0" applyProtection="0"/>
    <xf numFmtId="166" fontId="9"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0" fillId="79" borderId="0" applyNumberFormat="0" applyBorder="0" applyAlignment="0" applyProtection="0"/>
    <xf numFmtId="0" fontId="50" fillId="80" borderId="0" applyNumberFormat="0" applyBorder="0" applyAlignment="0" applyProtection="0"/>
    <xf numFmtId="0" fontId="50" fillId="81" borderId="0" applyNumberFormat="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0" fontId="28"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7" fillId="0" borderId="0" applyNumberFormat="0" applyFill="0" applyBorder="0" applyAlignment="0" applyProtection="0"/>
    <xf numFmtId="166" fontId="28"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0" fontId="29" fillId="82"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0" fontId="29" fillId="41"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30" fillId="2" borderId="0" applyNumberFormat="0" applyBorder="0" applyAlignment="0" applyProtection="0"/>
    <xf numFmtId="166" fontId="31" fillId="41"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0" fontId="57" fillId="0" borderId="25"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0" fontId="57" fillId="0" borderId="15"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3" fillId="0" borderId="3" applyNumberFormat="0" applyFill="0" applyAlignment="0" applyProtection="0"/>
    <xf numFmtId="166" fontId="34" fillId="0" borderId="15"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0" fontId="58"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0" fontId="58" fillId="0" borderId="17"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6" fillId="0" borderId="4" applyNumberFormat="0" applyFill="0" applyAlignment="0" applyProtection="0"/>
    <xf numFmtId="166" fontId="37" fillId="0" borderId="17"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59" fillId="0" borderId="26"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59" fillId="0" borderId="27"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39" fillId="0" borderId="5" applyNumberFormat="0" applyFill="0" applyAlignment="0" applyProtection="0"/>
    <xf numFmtId="166" fontId="39" fillId="0" borderId="5" applyNumberFormat="0" applyFill="0" applyAlignment="0" applyProtection="0"/>
    <xf numFmtId="166" fontId="39" fillId="0" borderId="5" applyNumberFormat="0" applyFill="0" applyAlignment="0" applyProtection="0"/>
    <xf numFmtId="166" fontId="60" fillId="0" borderId="27"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59"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59"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166" fontId="60"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61" fillId="0" borderId="0" applyNumberFormat="0" applyFill="0" applyBorder="0" applyAlignment="0" applyProtection="0">
      <alignment vertical="top"/>
      <protection locked="0"/>
    </xf>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0" fontId="62" fillId="76"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0" fontId="40" fillId="43"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1" fillId="5" borderId="6"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3" fillId="0" borderId="8"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5" fillId="4"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14"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0" fontId="12"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6" fillId="0" borderId="0"/>
    <xf numFmtId="0" fontId="12"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6" fillId="0" borderId="0"/>
    <xf numFmtId="166" fontId="6"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0" fontId="6" fillId="75"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6" fillId="75"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6" fillId="75"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0" fontId="6" fillId="75"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0" fontId="14"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8"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8" fillId="6" borderId="7"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4" fontId="53" fillId="43" borderId="28" applyNumberFormat="0" applyProtection="0">
      <alignment vertical="center"/>
    </xf>
    <xf numFmtId="4" fontId="63" fillId="43" borderId="28" applyNumberFormat="0" applyProtection="0">
      <alignment vertical="center"/>
    </xf>
    <xf numFmtId="4" fontId="53" fillId="43" borderId="28" applyNumberFormat="0" applyProtection="0">
      <alignment horizontal="left" vertical="center" indent="1"/>
    </xf>
    <xf numFmtId="0" fontId="53" fillId="43" borderId="28" applyNumberFormat="0" applyProtection="0">
      <alignment horizontal="left" vertical="top" indent="1"/>
    </xf>
    <xf numFmtId="4" fontId="53" fillId="61" borderId="0" applyNumberFormat="0" applyProtection="0">
      <alignment horizontal="left" vertical="center" indent="1"/>
    </xf>
    <xf numFmtId="4" fontId="12" fillId="35" borderId="28" applyNumberFormat="0" applyProtection="0">
      <alignment horizontal="right" vertical="center"/>
    </xf>
    <xf numFmtId="4" fontId="12" fillId="36" borderId="28" applyNumberFormat="0" applyProtection="0">
      <alignment horizontal="right" vertical="center"/>
    </xf>
    <xf numFmtId="4" fontId="12" fillId="52" borderId="28" applyNumberFormat="0" applyProtection="0">
      <alignment horizontal="right" vertical="center"/>
    </xf>
    <xf numFmtId="4" fontId="12" fillId="44" borderId="28" applyNumberFormat="0" applyProtection="0">
      <alignment horizontal="right" vertical="center"/>
    </xf>
    <xf numFmtId="4" fontId="12" fillId="49" borderId="28" applyNumberFormat="0" applyProtection="0">
      <alignment horizontal="right" vertical="center"/>
    </xf>
    <xf numFmtId="4" fontId="12" fillId="46" borderId="28" applyNumberFormat="0" applyProtection="0">
      <alignment horizontal="right" vertical="center"/>
    </xf>
    <xf numFmtId="4" fontId="12" fillId="53" borderId="28" applyNumberFormat="0" applyProtection="0">
      <alignment horizontal="right" vertical="center"/>
    </xf>
    <xf numFmtId="4" fontId="12" fillId="83" borderId="28" applyNumberFormat="0" applyProtection="0">
      <alignment horizontal="right" vertical="center"/>
    </xf>
    <xf numFmtId="4" fontId="12" fillId="42" borderId="28" applyNumberFormat="0" applyProtection="0">
      <alignment horizontal="right" vertical="center"/>
    </xf>
    <xf numFmtId="4" fontId="53" fillId="84" borderId="29" applyNumberFormat="0" applyProtection="0">
      <alignment horizontal="left" vertical="center" indent="1"/>
    </xf>
    <xf numFmtId="4" fontId="12" fillId="85" borderId="0" applyNumberFormat="0" applyProtection="0">
      <alignment horizontal="left" vertical="center" indent="1"/>
    </xf>
    <xf numFmtId="4" fontId="64" fillId="54" borderId="0" applyNumberFormat="0" applyProtection="0">
      <alignment horizontal="left" vertical="center" indent="1"/>
    </xf>
    <xf numFmtId="4" fontId="64" fillId="54" borderId="0" applyNumberFormat="0" applyProtection="0">
      <alignment horizontal="left" vertical="center" indent="1"/>
    </xf>
    <xf numFmtId="4" fontId="64" fillId="54" borderId="0" applyNumberFormat="0" applyProtection="0">
      <alignment horizontal="left" vertical="center" indent="1"/>
    </xf>
    <xf numFmtId="4" fontId="64" fillId="54" borderId="0" applyNumberFormat="0" applyProtection="0">
      <alignment horizontal="left" vertical="center" indent="1"/>
    </xf>
    <xf numFmtId="4" fontId="12" fillId="61" borderId="28" applyNumberFormat="0" applyProtection="0">
      <alignment horizontal="right" vertical="center"/>
    </xf>
    <xf numFmtId="4" fontId="12" fillId="85" borderId="0" applyNumberFormat="0" applyProtection="0">
      <alignment horizontal="left" vertical="center" indent="1"/>
    </xf>
    <xf numFmtId="4" fontId="12" fillId="85" borderId="0" applyNumberFormat="0" applyProtection="0">
      <alignment horizontal="left" vertical="center" indent="1"/>
    </xf>
    <xf numFmtId="4" fontId="12" fillId="85" borderId="0" applyNumberFormat="0" applyProtection="0">
      <alignment horizontal="left" vertical="center" indent="1"/>
    </xf>
    <xf numFmtId="4" fontId="12" fillId="85" borderId="0" applyNumberFormat="0" applyProtection="0">
      <alignment horizontal="left" vertical="center" indent="1"/>
    </xf>
    <xf numFmtId="4" fontId="12" fillId="61" borderId="0" applyNumberFormat="0" applyProtection="0">
      <alignment horizontal="left" vertical="center" indent="1"/>
    </xf>
    <xf numFmtId="4" fontId="12" fillId="61" borderId="0" applyNumberFormat="0" applyProtection="0">
      <alignment horizontal="left" vertical="center" indent="1"/>
    </xf>
    <xf numFmtId="4" fontId="12" fillId="61" borderId="0" applyNumberFormat="0" applyProtection="0">
      <alignment horizontal="left" vertical="center" indent="1"/>
    </xf>
    <xf numFmtId="4" fontId="12" fillId="61" borderId="0" applyNumberFormat="0" applyProtection="0">
      <alignment horizontal="left" vertical="center" indent="1"/>
    </xf>
    <xf numFmtId="0" fontId="6" fillId="54" borderId="28" applyNumberFormat="0" applyProtection="0">
      <alignment horizontal="left" vertical="center" indent="1"/>
    </xf>
    <xf numFmtId="0" fontId="6" fillId="54" borderId="28" applyNumberFormat="0" applyProtection="0">
      <alignment horizontal="left" vertical="center" indent="1"/>
    </xf>
    <xf numFmtId="0" fontId="6" fillId="54" borderId="28" applyNumberFormat="0" applyProtection="0">
      <alignment horizontal="left" vertical="center" indent="1"/>
    </xf>
    <xf numFmtId="0" fontId="6" fillId="54" borderId="28" applyNumberFormat="0" applyProtection="0">
      <alignment horizontal="left" vertical="center" indent="1"/>
    </xf>
    <xf numFmtId="0" fontId="6" fillId="54" borderId="28" applyNumberFormat="0" applyProtection="0">
      <alignment horizontal="left" vertical="top" indent="1"/>
    </xf>
    <xf numFmtId="0" fontId="6" fillId="54" borderId="28" applyNumberFormat="0" applyProtection="0">
      <alignment horizontal="left" vertical="top" indent="1"/>
    </xf>
    <xf numFmtId="0" fontId="6" fillId="54" borderId="28" applyNumberFormat="0" applyProtection="0">
      <alignment horizontal="left" vertical="top" indent="1"/>
    </xf>
    <xf numFmtId="0" fontId="6" fillId="54" borderId="28" applyNumberFormat="0" applyProtection="0">
      <alignment horizontal="left" vertical="top" indent="1"/>
    </xf>
    <xf numFmtId="0" fontId="6" fillId="61" borderId="28" applyNumberFormat="0" applyProtection="0">
      <alignment horizontal="left" vertical="center" indent="1"/>
    </xf>
    <xf numFmtId="0" fontId="6" fillId="61" borderId="28" applyNumberFormat="0" applyProtection="0">
      <alignment horizontal="left" vertical="center" indent="1"/>
    </xf>
    <xf numFmtId="0" fontId="6" fillId="61" borderId="28" applyNumberFormat="0" applyProtection="0">
      <alignment horizontal="left" vertical="center" indent="1"/>
    </xf>
    <xf numFmtId="0" fontId="6" fillId="61" borderId="28" applyNumberFormat="0" applyProtection="0">
      <alignment horizontal="left" vertical="center" indent="1"/>
    </xf>
    <xf numFmtId="0" fontId="6" fillId="61" borderId="28" applyNumberFormat="0" applyProtection="0">
      <alignment horizontal="left" vertical="top" indent="1"/>
    </xf>
    <xf numFmtId="0" fontId="6" fillId="61" borderId="28" applyNumberFormat="0" applyProtection="0">
      <alignment horizontal="left" vertical="top" indent="1"/>
    </xf>
    <xf numFmtId="0" fontId="6" fillId="61" borderId="28" applyNumberFormat="0" applyProtection="0">
      <alignment horizontal="left" vertical="top" indent="1"/>
    </xf>
    <xf numFmtId="0" fontId="6" fillId="61" borderId="28" applyNumberFormat="0" applyProtection="0">
      <alignment horizontal="left" vertical="top" indent="1"/>
    </xf>
    <xf numFmtId="0" fontId="6" fillId="34" borderId="28" applyNumberFormat="0" applyProtection="0">
      <alignment horizontal="left" vertical="center" indent="1"/>
    </xf>
    <xf numFmtId="0" fontId="6" fillId="34" borderId="28" applyNumberFormat="0" applyProtection="0">
      <alignment horizontal="left" vertical="center" indent="1"/>
    </xf>
    <xf numFmtId="0" fontId="6" fillId="34" borderId="28" applyNumberFormat="0" applyProtection="0">
      <alignment horizontal="left" vertical="center" indent="1"/>
    </xf>
    <xf numFmtId="0" fontId="6" fillId="34" borderId="28" applyNumberFormat="0" applyProtection="0">
      <alignment horizontal="left" vertical="center" indent="1"/>
    </xf>
    <xf numFmtId="0" fontId="6" fillId="34" borderId="28" applyNumberFormat="0" applyProtection="0">
      <alignment horizontal="left" vertical="top" indent="1"/>
    </xf>
    <xf numFmtId="0" fontId="6" fillId="34" borderId="28" applyNumberFormat="0" applyProtection="0">
      <alignment horizontal="left" vertical="top" indent="1"/>
    </xf>
    <xf numFmtId="0" fontId="6" fillId="34" borderId="28" applyNumberFormat="0" applyProtection="0">
      <alignment horizontal="left" vertical="top" indent="1"/>
    </xf>
    <xf numFmtId="0" fontId="6" fillId="34" borderId="28" applyNumberFormat="0" applyProtection="0">
      <alignment horizontal="left" vertical="top" indent="1"/>
    </xf>
    <xf numFmtId="0" fontId="6" fillId="85" borderId="28" applyNumberFormat="0" applyProtection="0">
      <alignment horizontal="left" vertical="center" indent="1"/>
    </xf>
    <xf numFmtId="0" fontId="6" fillId="85" borderId="28" applyNumberFormat="0" applyProtection="0">
      <alignment horizontal="left" vertical="center" indent="1"/>
    </xf>
    <xf numFmtId="0" fontId="6" fillId="85" borderId="28" applyNumberFormat="0" applyProtection="0">
      <alignment horizontal="left" vertical="center" indent="1"/>
    </xf>
    <xf numFmtId="0" fontId="6" fillId="85" borderId="28" applyNumberFormat="0" applyProtection="0">
      <alignment horizontal="left" vertical="center" indent="1"/>
    </xf>
    <xf numFmtId="0" fontId="6" fillId="85" borderId="28" applyNumberFormat="0" applyProtection="0">
      <alignment horizontal="left" vertical="top" indent="1"/>
    </xf>
    <xf numFmtId="0" fontId="6" fillId="85" borderId="28" applyNumberFormat="0" applyProtection="0">
      <alignment horizontal="left" vertical="top" indent="1"/>
    </xf>
    <xf numFmtId="0" fontId="6" fillId="85" borderId="28" applyNumberFormat="0" applyProtection="0">
      <alignment horizontal="left" vertical="top" indent="1"/>
    </xf>
    <xf numFmtId="0" fontId="6" fillId="85" borderId="28" applyNumberFormat="0" applyProtection="0">
      <alignment horizontal="left" vertical="top" indent="1"/>
    </xf>
    <xf numFmtId="0" fontId="6" fillId="56" borderId="2" applyNumberFormat="0">
      <protection locked="0"/>
    </xf>
    <xf numFmtId="0" fontId="6" fillId="56" borderId="2" applyNumberFormat="0">
      <protection locked="0"/>
    </xf>
    <xf numFmtId="0" fontId="6" fillId="56" borderId="2" applyNumberFormat="0">
      <protection locked="0"/>
    </xf>
    <xf numFmtId="0" fontId="6" fillId="56" borderId="2" applyNumberFormat="0">
      <protection locked="0"/>
    </xf>
    <xf numFmtId="4" fontId="12" fillId="38" borderId="28" applyNumberFormat="0" applyProtection="0">
      <alignment vertical="center"/>
    </xf>
    <xf numFmtId="4" fontId="65" fillId="38" borderId="28" applyNumberFormat="0" applyProtection="0">
      <alignment vertical="center"/>
    </xf>
    <xf numFmtId="4" fontId="12" fillId="38" borderId="28" applyNumberFormat="0" applyProtection="0">
      <alignment horizontal="left" vertical="center" indent="1"/>
    </xf>
    <xf numFmtId="0" fontId="12" fillId="38" borderId="28" applyNumberFormat="0" applyProtection="0">
      <alignment horizontal="left" vertical="top" indent="1"/>
    </xf>
    <xf numFmtId="4" fontId="12" fillId="85" borderId="28" applyNumberFormat="0" applyProtection="0">
      <alignment horizontal="right" vertical="center"/>
    </xf>
    <xf numFmtId="4" fontId="65" fillId="85" borderId="28" applyNumberFormat="0" applyProtection="0">
      <alignment horizontal="right" vertical="center"/>
    </xf>
    <xf numFmtId="4" fontId="12" fillId="61" borderId="28" applyNumberFormat="0" applyProtection="0">
      <alignment horizontal="left" vertical="center" indent="1"/>
    </xf>
    <xf numFmtId="0" fontId="12" fillId="61" borderId="28" applyNumberFormat="0" applyProtection="0">
      <alignment horizontal="left" vertical="top" indent="1"/>
    </xf>
    <xf numFmtId="4" fontId="66" fillId="86" borderId="0" applyNumberFormat="0" applyProtection="0">
      <alignment horizontal="left" vertical="center" indent="1"/>
    </xf>
    <xf numFmtId="4" fontId="66" fillId="86" borderId="0" applyNumberFormat="0" applyProtection="0">
      <alignment horizontal="left" vertical="center" indent="1"/>
    </xf>
    <xf numFmtId="4" fontId="66" fillId="86" borderId="0" applyNumberFormat="0" applyProtection="0">
      <alignment horizontal="left" vertical="center" indent="1"/>
    </xf>
    <xf numFmtId="4" fontId="66" fillId="86" borderId="0" applyNumberFormat="0" applyProtection="0">
      <alignment horizontal="left" vertical="center" indent="1"/>
    </xf>
    <xf numFmtId="4" fontId="66" fillId="86" borderId="0" applyNumberFormat="0" applyProtection="0">
      <alignment horizontal="left" vertical="center" indent="1"/>
    </xf>
    <xf numFmtId="4" fontId="67" fillId="85" borderId="28" applyNumberFormat="0" applyProtection="0">
      <alignment horizontal="right" vertical="center"/>
    </xf>
    <xf numFmtId="0" fontId="68" fillId="0" borderId="0" applyNumberFormat="0" applyFill="0" applyBorder="0" applyAlignment="0" applyProtection="0"/>
    <xf numFmtId="0" fontId="6" fillId="0" borderId="0"/>
    <xf numFmtId="0" fontId="6" fillId="0" borderId="0"/>
    <xf numFmtId="0" fontId="6" fillId="0" borderId="0"/>
    <xf numFmtId="0" fontId="14" fillId="0" borderId="0" applyFont="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15"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0" fontId="50" fillId="0" borderId="30"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7" fillId="0" borderId="11"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2"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0" fontId="6" fillId="0" borderId="0"/>
    <xf numFmtId="44" fontId="14" fillId="0" borderId="0" applyFont="0" applyFill="0" applyBorder="0" applyAlignment="0" applyProtection="0"/>
    <xf numFmtId="9" fontId="14" fillId="0" borderId="0" applyFont="0" applyFill="0" applyBorder="0" applyAlignment="0" applyProtection="0"/>
    <xf numFmtId="0" fontId="75" fillId="0" borderId="0" applyNumberFormat="0" applyFill="0" applyBorder="0" applyAlignment="0" applyProtection="0"/>
    <xf numFmtId="0" fontId="14" fillId="0" borderId="0"/>
    <xf numFmtId="9" fontId="14" fillId="0" borderId="0" applyFont="0" applyFill="0" applyBorder="0" applyAlignment="0" applyProtection="0"/>
    <xf numFmtId="0" fontId="6" fillId="0" borderId="0"/>
    <xf numFmtId="0" fontId="6" fillId="0" borderId="0"/>
    <xf numFmtId="0" fontId="79" fillId="0" borderId="0"/>
    <xf numFmtId="0" fontId="6"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9" borderId="0" applyNumberFormat="0" applyBorder="0" applyAlignment="0" applyProtection="0"/>
    <xf numFmtId="0" fontId="20" fillId="3" borderId="0" applyNumberFormat="0" applyBorder="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3" fillId="7" borderId="9" applyNumberFormat="0" applyAlignment="0" applyProtection="0"/>
    <xf numFmtId="0" fontId="6" fillId="59" borderId="1">
      <alignment horizontal="center" vertical="center"/>
      <protection locked="0"/>
    </xf>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0" applyNumberFormat="0" applyFill="0" applyBorder="0" applyAlignment="0" applyProtection="0"/>
    <xf numFmtId="0" fontId="29" fillId="37" borderId="0" applyNumberFormat="0" applyBorder="0" applyAlignment="0" applyProtection="0"/>
    <xf numFmtId="0" fontId="29" fillId="37" borderId="0" applyNumberFormat="0" applyBorder="0" applyAlignment="0" applyProtection="0"/>
    <xf numFmtId="0" fontId="6" fillId="0" borderId="0"/>
    <xf numFmtId="0" fontId="6" fillId="0" borderId="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6" fillId="0" borderId="0"/>
    <xf numFmtId="0" fontId="30" fillId="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32" fillId="0" borderId="14" applyNumberFormat="0" applyFill="0" applyAlignment="0" applyProtection="0"/>
    <xf numFmtId="0" fontId="32" fillId="0" borderId="14" applyNumberFormat="0" applyFill="0" applyAlignment="0" applyProtection="0"/>
    <xf numFmtId="0" fontId="6" fillId="0" borderId="0"/>
    <xf numFmtId="0" fontId="6" fillId="0" borderId="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6" fillId="0" borderId="0"/>
    <xf numFmtId="0" fontId="33" fillId="0" borderId="3"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6" fillId="0" borderId="0"/>
    <xf numFmtId="0" fontId="6" fillId="0" borderId="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6" fillId="0" borderId="0"/>
    <xf numFmtId="0" fontId="36" fillId="0" borderId="4"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6" fillId="0" borderId="0"/>
    <xf numFmtId="0" fontId="6" fillId="0" borderId="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 fillId="0" borderId="0"/>
    <xf numFmtId="0" fontId="6"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40"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19" applyNumberFormat="0" applyFill="0" applyAlignment="0" applyProtection="0"/>
    <xf numFmtId="0" fontId="42" fillId="0" borderId="19" applyNumberFormat="0" applyFill="0" applyAlignment="0" applyProtection="0"/>
    <xf numFmtId="0" fontId="6" fillId="0" borderId="0"/>
    <xf numFmtId="0" fontId="6" fillId="0" borderId="0"/>
    <xf numFmtId="0" fontId="6" fillId="0" borderId="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3" fillId="0" borderId="8"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4" fillId="43" borderId="0" applyNumberFormat="0" applyBorder="0" applyAlignment="0" applyProtection="0"/>
    <xf numFmtId="0" fontId="44" fillId="43" borderId="0" applyNumberFormat="0" applyBorder="0" applyAlignment="0" applyProtection="0"/>
    <xf numFmtId="0" fontId="6" fillId="0" borderId="0"/>
    <xf numFmtId="0" fontId="6" fillId="0" borderId="0"/>
    <xf numFmtId="0" fontId="6" fillId="0" borderId="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5" fillId="4"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174" fontId="17" fillId="0" borderId="0"/>
    <xf numFmtId="0" fontId="6" fillId="0" borderId="0"/>
    <xf numFmtId="174" fontId="17" fillId="0" borderId="0"/>
    <xf numFmtId="0" fontId="6" fillId="0" borderId="0"/>
    <xf numFmtId="174" fontId="17" fillId="0" borderId="0"/>
    <xf numFmtId="174"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4" fontId="17" fillId="0" borderId="0"/>
    <xf numFmtId="0" fontId="6" fillId="0" borderId="0"/>
    <xf numFmtId="174" fontId="17" fillId="0" borderId="0"/>
    <xf numFmtId="0" fontId="6" fillId="0" borderId="0"/>
    <xf numFmtId="174" fontId="17" fillId="0" borderId="0"/>
    <xf numFmtId="174" fontId="17" fillId="0" borderId="0"/>
    <xf numFmtId="0" fontId="8" fillId="0" borderId="0"/>
    <xf numFmtId="0" fontId="6" fillId="0" borderId="0"/>
    <xf numFmtId="0" fontId="6" fillId="0" borderId="0"/>
    <xf numFmtId="0" fontId="6" fillId="0" borderId="0"/>
    <xf numFmtId="174" fontId="17" fillId="0" borderId="0"/>
    <xf numFmtId="174" fontId="17"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174" fontId="17" fillId="0" borderId="0"/>
    <xf numFmtId="0" fontId="14" fillId="0" borderId="0"/>
    <xf numFmtId="174"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4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4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8"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8" borderId="1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5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5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5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17" fillId="0" borderId="0" applyFont="0" applyFill="0" applyBorder="0" applyAlignment="0" applyProtection="0"/>
    <xf numFmtId="9" fontId="17"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17"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59" borderId="34">
      <alignment vertical="center"/>
      <protection locked="0"/>
    </xf>
    <xf numFmtId="4" fontId="53" fillId="43" borderId="39" applyNumberFormat="0" applyProtection="0">
      <alignment vertical="center"/>
    </xf>
    <xf numFmtId="0" fontId="6" fillId="0" borderId="0"/>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63" fillId="43" borderId="39" applyNumberFormat="0" applyProtection="0">
      <alignment vertical="center"/>
    </xf>
    <xf numFmtId="0" fontId="6" fillId="0" borderId="0"/>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53" fillId="43" borderId="39" applyNumberFormat="0" applyProtection="0">
      <alignment horizontal="left" vertical="center" indent="1"/>
    </xf>
    <xf numFmtId="0" fontId="6" fillId="0" borderId="0"/>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0" fontId="53" fillId="43" borderId="39" applyNumberFormat="0" applyProtection="0">
      <alignment horizontal="left" vertical="top" indent="1"/>
    </xf>
    <xf numFmtId="0" fontId="6" fillId="0" borderId="0"/>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6" fillId="0" borderId="0"/>
    <xf numFmtId="4" fontId="12" fillId="35" borderId="39" applyNumberFormat="0" applyProtection="0">
      <alignment horizontal="right" vertical="center"/>
    </xf>
    <xf numFmtId="0" fontId="6" fillId="0" borderId="0"/>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6" borderId="39" applyNumberFormat="0" applyProtection="0">
      <alignment horizontal="right" vertical="center"/>
    </xf>
    <xf numFmtId="0" fontId="6" fillId="0" borderId="0"/>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52" borderId="39" applyNumberFormat="0" applyProtection="0">
      <alignment horizontal="right" vertical="center"/>
    </xf>
    <xf numFmtId="0" fontId="6" fillId="0" borderId="0"/>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44" borderId="39" applyNumberFormat="0" applyProtection="0">
      <alignment horizontal="right" vertical="center"/>
    </xf>
    <xf numFmtId="0" fontId="6" fillId="0" borderId="0"/>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9" borderId="39" applyNumberFormat="0" applyProtection="0">
      <alignment horizontal="right" vertical="center"/>
    </xf>
    <xf numFmtId="0" fontId="6" fillId="0" borderId="0"/>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6" borderId="39" applyNumberFormat="0" applyProtection="0">
      <alignment horizontal="right" vertical="center"/>
    </xf>
    <xf numFmtId="0" fontId="6" fillId="0" borderId="0"/>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53" borderId="39" applyNumberFormat="0" applyProtection="0">
      <alignment horizontal="right" vertical="center"/>
    </xf>
    <xf numFmtId="0" fontId="6" fillId="0" borderId="0"/>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83" borderId="39" applyNumberFormat="0" applyProtection="0">
      <alignment horizontal="right" vertical="center"/>
    </xf>
    <xf numFmtId="0" fontId="6" fillId="0" borderId="0"/>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42" borderId="39" applyNumberFormat="0" applyProtection="0">
      <alignment horizontal="right" vertical="center"/>
    </xf>
    <xf numFmtId="0" fontId="6" fillId="0" borderId="0"/>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0" fontId="6" fillId="0" borderId="0"/>
    <xf numFmtId="0" fontId="6" fillId="0" borderId="0"/>
    <xf numFmtId="4" fontId="12" fillId="61" borderId="39" applyNumberFormat="0" applyProtection="0">
      <alignment horizontal="right" vertical="center"/>
    </xf>
    <xf numFmtId="0" fontId="6" fillId="0" borderId="0"/>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0" fontId="6" fillId="0" borderId="0"/>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0" borderId="0"/>
    <xf numFmtId="0" fontId="6" fillId="54" borderId="39" applyNumberFormat="0" applyProtection="0">
      <alignment horizontal="left" vertical="top" indent="1"/>
    </xf>
    <xf numFmtId="0" fontId="6" fillId="54" borderId="39" applyNumberFormat="0" applyProtection="0">
      <alignment horizontal="left" vertical="top" indent="1"/>
    </xf>
    <xf numFmtId="0" fontId="6" fillId="54" borderId="39" applyNumberFormat="0" applyProtection="0">
      <alignment horizontal="left" vertical="top" indent="1"/>
    </xf>
    <xf numFmtId="0" fontId="6" fillId="54" borderId="39" applyNumberFormat="0" applyProtection="0">
      <alignment horizontal="left" vertical="top" indent="1"/>
    </xf>
    <xf numFmtId="0" fontId="6" fillId="54" borderId="39" applyNumberFormat="0" applyProtection="0">
      <alignment horizontal="left" vertical="top" indent="1"/>
    </xf>
    <xf numFmtId="0" fontId="6" fillId="54" borderId="39" applyNumberFormat="0" applyProtection="0">
      <alignment horizontal="left" vertical="top" indent="1"/>
    </xf>
    <xf numFmtId="0" fontId="6" fillId="0" borderId="0"/>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0" borderId="0"/>
    <xf numFmtId="0" fontId="6" fillId="61" borderId="39" applyNumberFormat="0" applyProtection="0">
      <alignment horizontal="left" vertical="top" indent="1"/>
    </xf>
    <xf numFmtId="0" fontId="6" fillId="61" borderId="39" applyNumberFormat="0" applyProtection="0">
      <alignment horizontal="left" vertical="top" indent="1"/>
    </xf>
    <xf numFmtId="0" fontId="6" fillId="61" borderId="39" applyNumberFormat="0" applyProtection="0">
      <alignment horizontal="left" vertical="top" indent="1"/>
    </xf>
    <xf numFmtId="0" fontId="6" fillId="61" borderId="39" applyNumberFormat="0" applyProtection="0">
      <alignment horizontal="left" vertical="top" indent="1"/>
    </xf>
    <xf numFmtId="0" fontId="6" fillId="61" borderId="39" applyNumberFormat="0" applyProtection="0">
      <alignment horizontal="left" vertical="top" indent="1"/>
    </xf>
    <xf numFmtId="0" fontId="6" fillId="61" borderId="39" applyNumberFormat="0" applyProtection="0">
      <alignment horizontal="left" vertical="top" indent="1"/>
    </xf>
    <xf numFmtId="0" fontId="6" fillId="0" borderId="0"/>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0" borderId="0"/>
    <xf numFmtId="0" fontId="6" fillId="34" borderId="39" applyNumberFormat="0" applyProtection="0">
      <alignment horizontal="left" vertical="top" indent="1"/>
    </xf>
    <xf numFmtId="0" fontId="6" fillId="34" borderId="39" applyNumberFormat="0" applyProtection="0">
      <alignment horizontal="left" vertical="top" indent="1"/>
    </xf>
    <xf numFmtId="0" fontId="6" fillId="34" borderId="39" applyNumberFormat="0" applyProtection="0">
      <alignment horizontal="left" vertical="top" indent="1"/>
    </xf>
    <xf numFmtId="0" fontId="6" fillId="34" borderId="39" applyNumberFormat="0" applyProtection="0">
      <alignment horizontal="left" vertical="top" indent="1"/>
    </xf>
    <xf numFmtId="0" fontId="6" fillId="34" borderId="39" applyNumberFormat="0" applyProtection="0">
      <alignment horizontal="left" vertical="top" indent="1"/>
    </xf>
    <xf numFmtId="0" fontId="6" fillId="34" borderId="39" applyNumberFormat="0" applyProtection="0">
      <alignment horizontal="left" vertical="top" indent="1"/>
    </xf>
    <xf numFmtId="0" fontId="6" fillId="0" borderId="0"/>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0" borderId="0"/>
    <xf numFmtId="0" fontId="6" fillId="85" borderId="39" applyNumberFormat="0" applyProtection="0">
      <alignment horizontal="left" vertical="top" indent="1"/>
    </xf>
    <xf numFmtId="0" fontId="6" fillId="85" borderId="39" applyNumberFormat="0" applyProtection="0">
      <alignment horizontal="left" vertical="top" indent="1"/>
    </xf>
    <xf numFmtId="0" fontId="6" fillId="85" borderId="39" applyNumberFormat="0" applyProtection="0">
      <alignment horizontal="left" vertical="top" indent="1"/>
    </xf>
    <xf numFmtId="0" fontId="6" fillId="85" borderId="39" applyNumberFormat="0" applyProtection="0">
      <alignment horizontal="left" vertical="top" indent="1"/>
    </xf>
    <xf numFmtId="0" fontId="6" fillId="85" borderId="39" applyNumberFormat="0" applyProtection="0">
      <alignment horizontal="left" vertical="top" indent="1"/>
    </xf>
    <xf numFmtId="0" fontId="6" fillId="85" borderId="39" applyNumberFormat="0" applyProtection="0">
      <alignment horizontal="left" vertical="top" indent="1"/>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0" borderId="0"/>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4" fontId="12" fillId="38" borderId="39" applyNumberFormat="0" applyProtection="0">
      <alignment vertical="center"/>
    </xf>
    <xf numFmtId="0" fontId="6" fillId="0" borderId="0"/>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65" fillId="38" borderId="39" applyNumberFormat="0" applyProtection="0">
      <alignment vertical="center"/>
    </xf>
    <xf numFmtId="0" fontId="6" fillId="0" borderId="0"/>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12" fillId="38" borderId="39" applyNumberFormat="0" applyProtection="0">
      <alignment horizontal="left" vertical="center" indent="1"/>
    </xf>
    <xf numFmtId="0" fontId="6" fillId="0" borderId="0"/>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0" fontId="12" fillId="38" borderId="39" applyNumberFormat="0" applyProtection="0">
      <alignment horizontal="left" vertical="top" indent="1"/>
    </xf>
    <xf numFmtId="0" fontId="6" fillId="0" borderId="0"/>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4" fontId="12" fillId="85" borderId="39" applyNumberFormat="0" applyProtection="0">
      <alignment horizontal="right" vertical="center"/>
    </xf>
    <xf numFmtId="0" fontId="6" fillId="0" borderId="0"/>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65" fillId="85" borderId="39" applyNumberFormat="0" applyProtection="0">
      <alignment horizontal="right" vertical="center"/>
    </xf>
    <xf numFmtId="0" fontId="6" fillId="0" borderId="0"/>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12" fillId="61" borderId="39" applyNumberFormat="0" applyProtection="0">
      <alignment horizontal="left" vertical="center" indent="1"/>
    </xf>
    <xf numFmtId="0" fontId="6" fillId="0" borderId="0"/>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0" fontId="12" fillId="61" borderId="39" applyNumberFormat="0" applyProtection="0">
      <alignment horizontal="left" vertical="top" indent="1"/>
    </xf>
    <xf numFmtId="0" fontId="6" fillId="0" borderId="0"/>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4" fontId="67" fillId="85" borderId="39" applyNumberFormat="0" applyProtection="0">
      <alignment horizontal="right" vertical="center"/>
    </xf>
    <xf numFmtId="0" fontId="6" fillId="0" borderId="0"/>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0" fontId="6" fillId="0" borderId="0"/>
    <xf numFmtId="0" fontId="6" fillId="0" borderId="0"/>
    <xf numFmtId="0" fontId="6" fillId="0" borderId="0"/>
    <xf numFmtId="0" fontId="6" fillId="0" borderId="0"/>
    <xf numFmtId="0" fontId="49" fillId="0" borderId="0" applyNumberFormat="0" applyFill="0" applyBorder="0" applyAlignment="0" applyProtection="0"/>
    <xf numFmtId="0" fontId="49" fillId="0" borderId="0" applyNumberFormat="0" applyFill="0" applyBorder="0" applyAlignment="0" applyProtection="0"/>
    <xf numFmtId="0" fontId="6" fillId="0" borderId="0"/>
    <xf numFmtId="0" fontId="6" fillId="0" borderId="0"/>
    <xf numFmtId="0" fontId="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4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4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applyNumberFormat="0" applyFill="0" applyBorder="0" applyAlignment="0" applyProtection="0"/>
    <xf numFmtId="0" fontId="5" fillId="0" borderId="0"/>
  </cellStyleXfs>
  <cellXfs count="566">
    <xf numFmtId="0" fontId="0" fillId="0" borderId="0" xfId="0"/>
    <xf numFmtId="0" fontId="1" fillId="0" borderId="0" xfId="0" applyFont="1"/>
    <xf numFmtId="0" fontId="7" fillId="0" borderId="0" xfId="0" applyFont="1" applyAlignment="1">
      <alignment horizontal="left" vertical="center"/>
    </xf>
    <xf numFmtId="0" fontId="0" fillId="0" borderId="0" xfId="0" applyAlignment="1">
      <alignment horizontal="left"/>
    </xf>
    <xf numFmtId="0" fontId="0" fillId="0" borderId="0" xfId="0" applyAlignment="1">
      <alignment horizontal="center"/>
    </xf>
    <xf numFmtId="2" fontId="0" fillId="0" borderId="0" xfId="0" applyNumberFormat="1"/>
    <xf numFmtId="0" fontId="0" fillId="0" borderId="0" xfId="0" applyAlignment="1">
      <alignment wrapText="1"/>
    </xf>
    <xf numFmtId="0" fontId="1" fillId="0" borderId="0" xfId="0" applyFont="1" applyAlignment="1">
      <alignment horizontal="left"/>
    </xf>
    <xf numFmtId="4" fontId="0" fillId="0" borderId="0" xfId="0" applyNumberFormat="1"/>
    <xf numFmtId="0" fontId="69" fillId="60" borderId="24" xfId="0" applyFont="1" applyFill="1" applyBorder="1"/>
    <xf numFmtId="0" fontId="6" fillId="60" borderId="1" xfId="0" applyFont="1" applyFill="1" applyBorder="1" applyAlignment="1">
      <alignment horizontal="center" wrapText="1"/>
    </xf>
    <xf numFmtId="0" fontId="6" fillId="60" borderId="0" xfId="0" applyFont="1" applyFill="1" applyAlignment="1">
      <alignment horizontal="center" wrapText="1"/>
    </xf>
    <xf numFmtId="0" fontId="70" fillId="60" borderId="24" xfId="0" applyFont="1" applyFill="1" applyBorder="1" applyAlignment="1">
      <alignment horizontal="left" indent="1"/>
    </xf>
    <xf numFmtId="175" fontId="70" fillId="60" borderId="1" xfId="37476" applyNumberFormat="1" applyFont="1" applyFill="1" applyBorder="1"/>
    <xf numFmtId="0" fontId="6" fillId="60" borderId="24" xfId="0" applyFont="1" applyFill="1" applyBorder="1" applyAlignment="1">
      <alignment horizontal="left" indent="1"/>
    </xf>
    <xf numFmtId="175" fontId="6" fillId="60" borderId="1" xfId="37476" applyNumberFormat="1" applyFont="1" applyFill="1" applyBorder="1"/>
    <xf numFmtId="0" fontId="69" fillId="60" borderId="24" xfId="0" applyFont="1" applyFill="1" applyBorder="1" applyAlignment="1">
      <alignment horizontal="left"/>
    </xf>
    <xf numFmtId="0" fontId="2" fillId="60" borderId="24" xfId="0" applyFont="1" applyFill="1" applyBorder="1"/>
    <xf numFmtId="175" fontId="2" fillId="60" borderId="1" xfId="37476" applyNumberFormat="1" applyFont="1" applyFill="1" applyBorder="1"/>
    <xf numFmtId="0" fontId="7" fillId="0" borderId="0" xfId="0" applyFont="1" applyAlignment="1">
      <alignment horizontal="center" vertical="center"/>
    </xf>
    <xf numFmtId="175" fontId="2" fillId="0" borderId="0" xfId="37476" applyNumberFormat="1" applyFont="1"/>
    <xf numFmtId="175" fontId="6" fillId="0" borderId="0" xfId="37476" applyNumberFormat="1" applyFont="1"/>
    <xf numFmtId="176" fontId="71" fillId="0" borderId="0" xfId="37476" applyNumberFormat="1" applyFont="1"/>
    <xf numFmtId="175" fontId="71" fillId="0" borderId="0" xfId="37476" applyNumberFormat="1" applyFont="1"/>
    <xf numFmtId="0" fontId="8" fillId="0" borderId="0" xfId="0" applyFont="1" applyAlignment="1">
      <alignment horizontal="justify" vertical="center"/>
    </xf>
    <xf numFmtId="170" fontId="0" fillId="0" borderId="0" xfId="0" applyNumberFormat="1"/>
    <xf numFmtId="175" fontId="71" fillId="60" borderId="1" xfId="37476" applyNumberFormat="1" applyFont="1" applyFill="1" applyBorder="1"/>
    <xf numFmtId="0" fontId="11" fillId="0" borderId="0" xfId="0" applyFont="1" applyAlignment="1">
      <alignment horizontal="center" vertical="center" wrapText="1"/>
    </xf>
    <xf numFmtId="0" fontId="2" fillId="0" borderId="0" xfId="0" applyFont="1" applyAlignment="1">
      <alignment horizontal="left" vertical="center"/>
    </xf>
    <xf numFmtId="0" fontId="72" fillId="0" borderId="0" xfId="0" applyFont="1"/>
    <xf numFmtId="0" fontId="70" fillId="60" borderId="32" xfId="0" applyFont="1" applyFill="1" applyBorder="1"/>
    <xf numFmtId="0" fontId="0" fillId="60" borderId="0" xfId="0" applyFill="1"/>
    <xf numFmtId="0" fontId="73" fillId="0" borderId="0" xfId="0" applyFont="1"/>
    <xf numFmtId="0" fontId="74" fillId="0" borderId="0" xfId="0" applyFont="1"/>
    <xf numFmtId="0" fontId="0" fillId="0" borderId="0" xfId="0" applyAlignment="1">
      <alignment horizontal="center" vertical="center"/>
    </xf>
    <xf numFmtId="0" fontId="0" fillId="0" borderId="0" xfId="0" applyAlignment="1">
      <alignment horizontal="center" vertical="center" wrapText="1"/>
    </xf>
    <xf numFmtId="0" fontId="76" fillId="0" borderId="0" xfId="0" applyFont="1"/>
    <xf numFmtId="0" fontId="0" fillId="0" borderId="0" xfId="0" applyAlignment="1">
      <alignment horizontal="left" vertical="center" wrapText="1" indent="1"/>
    </xf>
    <xf numFmtId="0" fontId="7" fillId="0" borderId="0" xfId="0" applyFont="1" applyAlignment="1">
      <alignment horizontal="left" vertical="center" wrapText="1" indent="1"/>
    </xf>
    <xf numFmtId="0" fontId="8" fillId="0" borderId="0" xfId="0" applyFont="1"/>
    <xf numFmtId="0" fontId="72" fillId="0" borderId="0" xfId="0" applyFont="1" applyAlignment="1">
      <alignment wrapText="1"/>
    </xf>
    <xf numFmtId="0" fontId="77" fillId="0" borderId="0" xfId="0" applyFont="1"/>
    <xf numFmtId="2" fontId="0" fillId="0" borderId="0" xfId="0" applyNumberFormat="1" applyAlignment="1">
      <alignment horizontal="center"/>
    </xf>
    <xf numFmtId="0" fontId="7" fillId="0" borderId="0" xfId="0" applyFont="1"/>
    <xf numFmtId="0" fontId="8" fillId="0" borderId="0" xfId="0" applyFont="1" applyAlignment="1">
      <alignment wrapText="1"/>
    </xf>
    <xf numFmtId="4" fontId="8" fillId="0" borderId="0" xfId="0" applyNumberFormat="1" applyFont="1"/>
    <xf numFmtId="0" fontId="3" fillId="92" borderId="31" xfId="0" applyFont="1" applyFill="1" applyBorder="1" applyAlignment="1">
      <alignment horizontal="center" vertical="center" wrapText="1"/>
    </xf>
    <xf numFmtId="0" fontId="8" fillId="0" borderId="0" xfId="0" applyFont="1" applyAlignment="1">
      <alignment horizontal="center"/>
    </xf>
    <xf numFmtId="0" fontId="10" fillId="0" borderId="0" xfId="0" applyFont="1" applyAlignment="1">
      <alignment horizontal="center" vertical="center" wrapText="1"/>
    </xf>
    <xf numFmtId="0" fontId="78" fillId="0" borderId="0" xfId="0" applyFont="1" applyAlignment="1">
      <alignment vertical="center"/>
    </xf>
    <xf numFmtId="170" fontId="11" fillId="0" borderId="0" xfId="0" applyNumberFormat="1" applyFont="1" applyAlignment="1">
      <alignment horizontal="center" vertical="center" wrapText="1"/>
    </xf>
    <xf numFmtId="0" fontId="81" fillId="0" borderId="0" xfId="0" applyFont="1"/>
    <xf numFmtId="182" fontId="7" fillId="0" borderId="0" xfId="37476" applyNumberFormat="1" applyFont="1"/>
    <xf numFmtId="0" fontId="8" fillId="0" borderId="50" xfId="0" applyFont="1" applyBorder="1" applyAlignment="1">
      <alignment horizontal="left"/>
    </xf>
    <xf numFmtId="0" fontId="8" fillId="0" borderId="0" xfId="0" applyFont="1" applyAlignment="1">
      <alignment horizontal="left"/>
    </xf>
    <xf numFmtId="0" fontId="3" fillId="92" borderId="42" xfId="0" applyFont="1" applyFill="1" applyBorder="1"/>
    <xf numFmtId="0" fontId="3" fillId="92" borderId="43" xfId="0" applyFont="1" applyFill="1" applyBorder="1" applyAlignment="1">
      <alignment horizontal="center"/>
    </xf>
    <xf numFmtId="0" fontId="3" fillId="92" borderId="44" xfId="0" applyFont="1" applyFill="1" applyBorder="1" applyAlignment="1">
      <alignment horizontal="center"/>
    </xf>
    <xf numFmtId="0" fontId="8" fillId="0" borderId="45" xfId="0" applyFont="1" applyBorder="1" applyAlignment="1">
      <alignment horizontal="left"/>
    </xf>
    <xf numFmtId="2" fontId="8" fillId="0" borderId="50" xfId="0" applyNumberFormat="1" applyFont="1" applyBorder="1" applyAlignment="1">
      <alignment horizontal="center"/>
    </xf>
    <xf numFmtId="2" fontId="8" fillId="0" borderId="46" xfId="0" applyNumberFormat="1" applyFont="1" applyBorder="1" applyAlignment="1">
      <alignment horizontal="center"/>
    </xf>
    <xf numFmtId="0" fontId="3" fillId="92" borderId="45" xfId="0" applyFont="1" applyFill="1" applyBorder="1"/>
    <xf numFmtId="0" fontId="3" fillId="92" borderId="50" xfId="0" applyFont="1" applyFill="1" applyBorder="1" applyAlignment="1">
      <alignment horizontal="center"/>
    </xf>
    <xf numFmtId="2" fontId="8" fillId="0" borderId="50" xfId="54350" applyNumberFormat="1" applyFont="1" applyBorder="1" applyAlignment="1">
      <alignment horizontal="center"/>
    </xf>
    <xf numFmtId="2" fontId="8" fillId="0" borderId="46" xfId="54350" applyNumberFormat="1" applyFont="1" applyBorder="1" applyAlignment="1">
      <alignment horizontal="center"/>
    </xf>
    <xf numFmtId="0" fontId="8" fillId="0" borderId="47" xfId="0" applyFont="1" applyBorder="1"/>
    <xf numFmtId="2" fontId="8" fillId="0" borderId="48" xfId="0" applyNumberFormat="1" applyFont="1" applyBorder="1" applyAlignment="1">
      <alignment horizontal="center"/>
    </xf>
    <xf numFmtId="2" fontId="8" fillId="0" borderId="49" xfId="0" applyNumberFormat="1" applyFont="1" applyBorder="1" applyAlignment="1">
      <alignment horizontal="center"/>
    </xf>
    <xf numFmtId="0" fontId="6" fillId="0" borderId="0" xfId="0" applyFont="1" applyAlignment="1">
      <alignment horizontal="center" vertical="center"/>
    </xf>
    <xf numFmtId="0" fontId="2" fillId="0" borderId="0" xfId="0" applyFont="1" applyAlignment="1">
      <alignment horizontal="center" vertical="center"/>
    </xf>
    <xf numFmtId="171" fontId="6" fillId="0" borderId="0" xfId="1" applyNumberFormat="1" applyFont="1" applyAlignment="1" applyProtection="1">
      <alignment horizontal="center"/>
      <protection hidden="1"/>
    </xf>
    <xf numFmtId="171" fontId="0" fillId="0" borderId="0" xfId="0" applyNumberFormat="1" applyAlignment="1">
      <alignment horizontal="center"/>
    </xf>
    <xf numFmtId="171" fontId="8" fillId="0" borderId="50" xfId="0" applyNumberFormat="1" applyFont="1" applyBorder="1" applyAlignment="1">
      <alignment horizontal="center"/>
    </xf>
    <xf numFmtId="171" fontId="8" fillId="0" borderId="50" xfId="54350" applyNumberFormat="1" applyFont="1" applyBorder="1" applyAlignment="1">
      <alignment horizontal="center"/>
    </xf>
    <xf numFmtId="171" fontId="8" fillId="0" borderId="50" xfId="0" quotePrefix="1" applyNumberFormat="1" applyFont="1" applyBorder="1" applyAlignment="1">
      <alignment horizontal="center"/>
    </xf>
    <xf numFmtId="185" fontId="0" fillId="0" borderId="0" xfId="0" applyNumberFormat="1" applyAlignment="1">
      <alignment horizontal="center"/>
    </xf>
    <xf numFmtId="185" fontId="0" fillId="0" borderId="0" xfId="0" applyNumberFormat="1"/>
    <xf numFmtId="0" fontId="3" fillId="92" borderId="24" xfId="0" applyFont="1" applyFill="1" applyBorder="1" applyAlignment="1">
      <alignment horizontal="center" vertical="center" wrapText="1"/>
    </xf>
    <xf numFmtId="0" fontId="3" fillId="92" borderId="0" xfId="0" applyFont="1" applyFill="1" applyAlignment="1">
      <alignment horizontal="center" vertical="center" wrapText="1"/>
    </xf>
    <xf numFmtId="0" fontId="3" fillId="92" borderId="51" xfId="0" applyFont="1" applyFill="1" applyBorder="1" applyAlignment="1">
      <alignment horizontal="center" vertical="center" wrapText="1"/>
    </xf>
    <xf numFmtId="0" fontId="7" fillId="0" borderId="0" xfId="0" applyFont="1" applyAlignment="1">
      <alignment vertical="center"/>
    </xf>
    <xf numFmtId="0" fontId="8" fillId="0" borderId="31" xfId="56187" applyFont="1" applyBorder="1" applyAlignment="1">
      <alignment horizontal="center"/>
    </xf>
    <xf numFmtId="0" fontId="8" fillId="0" borderId="50" xfId="56187" applyFont="1" applyBorder="1" applyAlignment="1">
      <alignment horizontal="center"/>
    </xf>
    <xf numFmtId="0" fontId="8" fillId="60" borderId="50" xfId="56187" applyFont="1" applyFill="1" applyBorder="1" applyAlignment="1">
      <alignment horizontal="center"/>
    </xf>
    <xf numFmtId="0" fontId="8" fillId="0" borderId="55" xfId="56187" applyFont="1" applyBorder="1" applyAlignment="1">
      <alignment horizontal="center"/>
    </xf>
    <xf numFmtId="0" fontId="7" fillId="0" borderId="0" xfId="0" applyFont="1" applyAlignment="1">
      <alignment horizontal="left"/>
    </xf>
    <xf numFmtId="0" fontId="8" fillId="0" borderId="31" xfId="0" applyFont="1" applyBorder="1" applyAlignment="1">
      <alignment horizontal="center" vertical="center"/>
    </xf>
    <xf numFmtId="0" fontId="3" fillId="92" borderId="35" xfId="0" applyFont="1" applyFill="1" applyBorder="1" applyAlignment="1">
      <alignment horizontal="center" vertical="center" wrapText="1"/>
    </xf>
    <xf numFmtId="0" fontId="82" fillId="0" borderId="0" xfId="0" applyFont="1"/>
    <xf numFmtId="0" fontId="8" fillId="0" borderId="35" xfId="0" applyFont="1" applyBorder="1"/>
    <xf numFmtId="178" fontId="6" fillId="90" borderId="31" xfId="0" applyNumberFormat="1" applyFont="1" applyFill="1" applyBorder="1" applyAlignment="1">
      <alignment horizontal="right" vertical="center" wrapText="1"/>
    </xf>
    <xf numFmtId="178" fontId="8" fillId="0" borderId="0" xfId="0" applyNumberFormat="1" applyFont="1"/>
    <xf numFmtId="179" fontId="7" fillId="0" borderId="0" xfId="0" applyNumberFormat="1" applyFont="1"/>
    <xf numFmtId="170" fontId="8" fillId="0" borderId="0" xfId="0" applyNumberFormat="1" applyFont="1"/>
    <xf numFmtId="14" fontId="8" fillId="0" borderId="0" xfId="0" applyNumberFormat="1" applyFont="1"/>
    <xf numFmtId="16" fontId="8" fillId="0" borderId="0" xfId="0" applyNumberFormat="1" applyFont="1"/>
    <xf numFmtId="180" fontId="8" fillId="0" borderId="0" xfId="37476" applyNumberFormat="1" applyFont="1"/>
    <xf numFmtId="0" fontId="84" fillId="0" borderId="0" xfId="54351" applyFont="1"/>
    <xf numFmtId="43" fontId="0" fillId="0" borderId="0" xfId="37476" applyFont="1" applyAlignment="1">
      <alignment horizontal="center" vertical="center"/>
    </xf>
    <xf numFmtId="0" fontId="3" fillId="93" borderId="33" xfId="45529" applyFont="1" applyFill="1" applyBorder="1" applyAlignment="1">
      <alignment horizontal="center" vertical="center" wrapText="1"/>
    </xf>
    <xf numFmtId="0" fontId="3" fillId="93" borderId="35" xfId="45529" applyFont="1" applyFill="1" applyBorder="1" applyAlignment="1">
      <alignment horizontal="center" vertical="center" wrapText="1"/>
    </xf>
    <xf numFmtId="0" fontId="3" fillId="93" borderId="52" xfId="45529" applyFont="1" applyFill="1" applyBorder="1" applyAlignment="1">
      <alignment horizontal="center" vertical="center" wrapText="1"/>
    </xf>
    <xf numFmtId="0" fontId="8" fillId="0" borderId="50" xfId="0" applyFont="1" applyBorder="1"/>
    <xf numFmtId="0" fontId="7" fillId="0" borderId="50" xfId="0" applyFont="1" applyBorder="1"/>
    <xf numFmtId="184" fontId="7" fillId="0" borderId="50" xfId="37476" applyNumberFormat="1" applyFont="1" applyBorder="1"/>
    <xf numFmtId="0" fontId="3" fillId="93" borderId="55" xfId="45529" applyFont="1" applyFill="1" applyBorder="1" applyAlignment="1">
      <alignment horizontal="center" vertical="center" wrapText="1"/>
    </xf>
    <xf numFmtId="0" fontId="8" fillId="90" borderId="24" xfId="0" applyFont="1" applyFill="1" applyBorder="1"/>
    <xf numFmtId="0" fontId="8" fillId="90" borderId="0" xfId="0" applyFont="1" applyFill="1"/>
    <xf numFmtId="0" fontId="8" fillId="90" borderId="0" xfId="0" applyFont="1" applyFill="1" applyAlignment="1">
      <alignment horizontal="center" vertical="center"/>
    </xf>
    <xf numFmtId="0" fontId="8" fillId="90" borderId="51" xfId="0" applyFont="1" applyFill="1" applyBorder="1" applyAlignment="1">
      <alignment horizontal="center" vertical="center"/>
    </xf>
    <xf numFmtId="0" fontId="8" fillId="90" borderId="51" xfId="0" applyFont="1" applyFill="1" applyBorder="1"/>
    <xf numFmtId="170" fontId="8" fillId="0" borderId="50" xfId="0" applyNumberFormat="1" applyFont="1" applyBorder="1"/>
    <xf numFmtId="171" fontId="7" fillId="0" borderId="50" xfId="0" applyNumberFormat="1" applyFont="1" applyBorder="1"/>
    <xf numFmtId="170" fontId="7" fillId="0" borderId="50" xfId="0" applyNumberFormat="1" applyFont="1" applyBorder="1"/>
    <xf numFmtId="171" fontId="8" fillId="0" borderId="50" xfId="37476" applyNumberFormat="1" applyFont="1" applyBorder="1"/>
    <xf numFmtId="171" fontId="8" fillId="0" borderId="50" xfId="0" applyNumberFormat="1" applyFont="1" applyBorder="1" applyAlignment="1">
      <alignment horizontal="center" vertical="center"/>
    </xf>
    <xf numFmtId="0" fontId="3" fillId="94" borderId="55" xfId="45529" applyFont="1" applyFill="1" applyBorder="1" applyAlignment="1">
      <alignment horizontal="center" vertical="center" wrapText="1"/>
    </xf>
    <xf numFmtId="0" fontId="3" fillId="95" borderId="55" xfId="45529" applyFont="1" applyFill="1" applyBorder="1" applyAlignment="1">
      <alignment horizontal="center" vertical="center" wrapText="1"/>
    </xf>
    <xf numFmtId="0" fontId="3" fillId="96" borderId="55" xfId="45529" applyFont="1" applyFill="1" applyBorder="1" applyAlignment="1">
      <alignment horizontal="center" vertical="center" wrapText="1"/>
    </xf>
    <xf numFmtId="0" fontId="3" fillId="93" borderId="56" xfId="45529" applyFont="1" applyFill="1" applyBorder="1" applyAlignment="1">
      <alignment horizontal="center" vertical="center" wrapText="1"/>
    </xf>
    <xf numFmtId="183" fontId="8" fillId="0" borderId="31" xfId="0" applyNumberFormat="1" applyFont="1" applyBorder="1" applyAlignment="1">
      <alignment horizontal="center"/>
    </xf>
    <xf numFmtId="9" fontId="3" fillId="95" borderId="0" xfId="45529" applyNumberFormat="1" applyFont="1" applyFill="1" applyAlignment="1">
      <alignment horizontal="center" vertical="center" wrapText="1"/>
    </xf>
    <xf numFmtId="166" fontId="6" fillId="0" borderId="52" xfId="1" applyFont="1" applyBorder="1" applyProtection="1">
      <protection locked="0"/>
    </xf>
    <xf numFmtId="183" fontId="8" fillId="0" borderId="50" xfId="0" applyNumberFormat="1" applyFont="1" applyBorder="1" applyAlignment="1">
      <alignment horizontal="center"/>
    </xf>
    <xf numFmtId="183" fontId="8" fillId="0" borderId="35" xfId="0" applyNumberFormat="1" applyFont="1" applyBorder="1" applyAlignment="1">
      <alignment horizontal="center"/>
    </xf>
    <xf numFmtId="183" fontId="8" fillId="0" borderId="53" xfId="0" applyNumberFormat="1" applyFont="1" applyBorder="1" applyAlignment="1">
      <alignment horizontal="center"/>
    </xf>
    <xf numFmtId="9" fontId="3" fillId="94" borderId="1" xfId="45529" applyNumberFormat="1" applyFont="1" applyFill="1" applyBorder="1" applyAlignment="1">
      <alignment horizontal="center" vertical="center" wrapText="1"/>
    </xf>
    <xf numFmtId="9" fontId="3" fillId="96" borderId="1" xfId="45529" applyNumberFormat="1" applyFont="1" applyFill="1" applyBorder="1" applyAlignment="1">
      <alignment horizontal="center" vertical="center" wrapText="1"/>
    </xf>
    <xf numFmtId="167" fontId="6" fillId="0" borderId="31" xfId="1" applyNumberFormat="1" applyFont="1" applyBorder="1" applyAlignment="1" applyProtection="1">
      <alignment horizontal="center"/>
      <protection hidden="1"/>
    </xf>
    <xf numFmtId="166" fontId="6" fillId="0" borderId="33" xfId="1" applyFont="1" applyBorder="1" applyProtection="1">
      <protection locked="0"/>
    </xf>
    <xf numFmtId="0" fontId="3" fillId="95" borderId="32" xfId="45529" applyFont="1" applyFill="1" applyBorder="1" applyAlignment="1">
      <alignment horizontal="center" vertical="center" wrapText="1"/>
    </xf>
    <xf numFmtId="0" fontId="3" fillId="93" borderId="50" xfId="45529" applyFont="1" applyFill="1" applyBorder="1" applyAlignment="1">
      <alignment horizontal="center" vertical="center" wrapText="1"/>
    </xf>
    <xf numFmtId="0" fontId="3" fillId="93" borderId="31" xfId="45529" applyFont="1" applyFill="1" applyBorder="1" applyAlignment="1">
      <alignment horizontal="center" vertical="center" wrapText="1"/>
    </xf>
    <xf numFmtId="0" fontId="3" fillId="94" borderId="31" xfId="45529" applyFont="1" applyFill="1" applyBorder="1" applyAlignment="1">
      <alignment horizontal="center" vertical="center" wrapText="1"/>
    </xf>
    <xf numFmtId="0" fontId="3" fillId="95" borderId="35" xfId="45529" applyFont="1" applyFill="1" applyBorder="1" applyAlignment="1">
      <alignment horizontal="center" vertical="center" wrapText="1"/>
    </xf>
    <xf numFmtId="9" fontId="3" fillId="96" borderId="31" xfId="45529" applyNumberFormat="1" applyFont="1" applyFill="1" applyBorder="1" applyAlignment="1">
      <alignment horizontal="center" vertical="center" wrapText="1"/>
    </xf>
    <xf numFmtId="0" fontId="3" fillId="93" borderId="57" xfId="45529" applyFont="1" applyFill="1" applyBorder="1" applyAlignment="1">
      <alignment horizontal="center" vertical="center" wrapText="1"/>
    </xf>
    <xf numFmtId="9" fontId="3" fillId="94" borderId="0" xfId="54350" applyFont="1" applyFill="1" applyAlignment="1">
      <alignment horizontal="center" vertical="center" wrapText="1"/>
    </xf>
    <xf numFmtId="9" fontId="3" fillId="95" borderId="0" xfId="54350" applyFont="1" applyFill="1" applyAlignment="1">
      <alignment horizontal="center" vertical="center" wrapText="1"/>
    </xf>
    <xf numFmtId="9" fontId="3" fillId="94" borderId="1" xfId="54350" applyFont="1" applyFill="1" applyBorder="1" applyAlignment="1">
      <alignment horizontal="center" vertical="center" wrapText="1"/>
    </xf>
    <xf numFmtId="9" fontId="3" fillId="96" borderId="1" xfId="54350" applyFont="1" applyFill="1" applyBorder="1" applyAlignment="1">
      <alignment horizontal="center" vertical="center" wrapText="1"/>
    </xf>
    <xf numFmtId="0" fontId="3" fillId="96" borderId="31" xfId="45529" applyFont="1" applyFill="1" applyBorder="1" applyAlignment="1">
      <alignment horizontal="center" vertical="center" wrapText="1"/>
    </xf>
    <xf numFmtId="0" fontId="3" fillId="94" borderId="32" xfId="45529" applyFont="1" applyFill="1" applyBorder="1" applyAlignment="1">
      <alignment horizontal="center" vertical="center" wrapText="1"/>
    </xf>
    <xf numFmtId="0" fontId="3" fillId="96" borderId="57" xfId="45529" applyFont="1" applyFill="1" applyBorder="1" applyAlignment="1">
      <alignment horizontal="center" vertical="center" wrapText="1"/>
    </xf>
    <xf numFmtId="9" fontId="3" fillId="96" borderId="51" xfId="54350" applyFont="1" applyFill="1" applyBorder="1" applyAlignment="1">
      <alignment horizontal="center" vertical="center" wrapText="1"/>
    </xf>
    <xf numFmtId="0" fontId="3" fillId="94" borderId="35" xfId="45529" applyFont="1" applyFill="1" applyBorder="1" applyAlignment="1">
      <alignment horizontal="center" vertical="center" wrapText="1"/>
    </xf>
    <xf numFmtId="0" fontId="3" fillId="96" borderId="58" xfId="45529" applyFont="1" applyFill="1" applyBorder="1" applyAlignment="1">
      <alignment horizontal="center" vertical="center" wrapText="1"/>
    </xf>
    <xf numFmtId="9" fontId="3" fillId="95" borderId="1" xfId="54350" applyFont="1" applyFill="1" applyBorder="1" applyAlignment="1">
      <alignment horizontal="center" vertical="center" wrapText="1"/>
    </xf>
    <xf numFmtId="0" fontId="3" fillId="95" borderId="31" xfId="45529" applyFont="1" applyFill="1" applyBorder="1" applyAlignment="1">
      <alignment horizontal="center" vertical="center" wrapText="1"/>
    </xf>
    <xf numFmtId="0" fontId="3" fillId="93" borderId="32" xfId="45529" applyFont="1" applyFill="1" applyBorder="1" applyAlignment="1">
      <alignment horizontal="center" vertical="center" wrapText="1"/>
    </xf>
    <xf numFmtId="0" fontId="6" fillId="0" borderId="50" xfId="0" applyFont="1" applyBorder="1" applyAlignment="1">
      <alignment horizontal="center" vertical="center" wrapText="1"/>
    </xf>
    <xf numFmtId="171" fontId="6" fillId="0" borderId="50" xfId="0" applyNumberFormat="1" applyFont="1" applyBorder="1" applyAlignment="1">
      <alignment horizontal="center" vertical="center" wrapText="1"/>
    </xf>
    <xf numFmtId="0" fontId="6" fillId="60" borderId="31" xfId="54352" applyFont="1" applyFill="1" applyBorder="1" applyAlignment="1">
      <alignment horizontal="center" vertical="center"/>
    </xf>
    <xf numFmtId="0" fontId="6" fillId="60" borderId="31" xfId="54352" applyFont="1" applyFill="1" applyBorder="1" applyAlignment="1">
      <alignment horizontal="center" vertical="center" wrapText="1"/>
    </xf>
    <xf numFmtId="0" fontId="3" fillId="93" borderId="50" xfId="54352" applyFont="1" applyFill="1" applyBorder="1" applyAlignment="1">
      <alignment horizontal="center" vertical="center"/>
    </xf>
    <xf numFmtId="0" fontId="3" fillId="93" borderId="50" xfId="54352" applyFont="1" applyFill="1" applyBorder="1" applyAlignment="1">
      <alignment horizontal="center" vertical="center" wrapText="1"/>
    </xf>
    <xf numFmtId="0" fontId="8" fillId="0" borderId="50" xfId="0" applyFont="1" applyBorder="1" applyAlignment="1">
      <alignment horizontal="left" wrapText="1"/>
    </xf>
    <xf numFmtId="175" fontId="85" fillId="60" borderId="55" xfId="37476" applyNumberFormat="1" applyFont="1" applyFill="1" applyBorder="1"/>
    <xf numFmtId="175" fontId="86" fillId="60" borderId="55" xfId="37476" applyNumberFormat="1" applyFont="1" applyFill="1" applyBorder="1"/>
    <xf numFmtId="171" fontId="6" fillId="0" borderId="31" xfId="1" applyNumberFormat="1" applyFont="1" applyBorder="1" applyAlignment="1" applyProtection="1">
      <alignment horizontal="right"/>
      <protection locked="0"/>
    </xf>
    <xf numFmtId="0" fontId="3" fillId="92" borderId="55" xfId="0" applyFont="1" applyFill="1" applyBorder="1" applyAlignment="1">
      <alignment horizontal="center" vertical="center" wrapText="1"/>
    </xf>
    <xf numFmtId="0" fontId="6" fillId="0" borderId="50" xfId="0" applyFont="1" applyBorder="1" applyAlignment="1">
      <alignment horizontal="center" vertical="center"/>
    </xf>
    <xf numFmtId="171" fontId="6" fillId="0" borderId="50" xfId="1" applyNumberFormat="1" applyFont="1" applyBorder="1" applyAlignment="1" applyProtection="1">
      <alignment horizontal="center"/>
      <protection hidden="1"/>
    </xf>
    <xf numFmtId="185" fontId="6" fillId="0" borderId="50" xfId="37476" applyNumberFormat="1" applyFont="1" applyBorder="1" applyAlignment="1">
      <alignment horizontal="center"/>
    </xf>
    <xf numFmtId="167" fontId="6" fillId="0" borderId="50" xfId="1" applyNumberFormat="1" applyFont="1" applyBorder="1" applyAlignment="1" applyProtection="1">
      <alignment horizontal="center"/>
      <protection hidden="1"/>
    </xf>
    <xf numFmtId="166" fontId="6" fillId="0" borderId="50" xfId="1" applyFont="1" applyBorder="1" applyProtection="1">
      <protection locked="0"/>
    </xf>
    <xf numFmtId="4" fontId="8" fillId="0" borderId="50" xfId="0" applyNumberFormat="1" applyFont="1" applyBorder="1" applyAlignment="1">
      <alignment horizontal="center"/>
    </xf>
    <xf numFmtId="166" fontId="6" fillId="0" borderId="50" xfId="1" applyFont="1" applyBorder="1" applyAlignment="1" applyProtection="1">
      <alignment horizontal="left"/>
      <protection locked="0"/>
    </xf>
    <xf numFmtId="2" fontId="6" fillId="0" borderId="50" xfId="1" applyNumberFormat="1" applyFont="1" applyBorder="1" applyAlignment="1" applyProtection="1">
      <alignment horizontal="center"/>
      <protection locked="0"/>
    </xf>
    <xf numFmtId="171" fontId="8" fillId="0" borderId="50" xfId="0" applyNumberFormat="1" applyFont="1" applyBorder="1" applyAlignment="1">
      <alignment horizontal="center" wrapText="1"/>
    </xf>
    <xf numFmtId="0" fontId="3" fillId="92" borderId="52" xfId="0" applyFont="1" applyFill="1" applyBorder="1" applyAlignment="1">
      <alignment vertical="center"/>
    </xf>
    <xf numFmtId="0" fontId="3" fillId="92" borderId="50" xfId="0" applyFont="1" applyFill="1" applyBorder="1" applyAlignment="1">
      <alignment horizontal="center" wrapText="1"/>
    </xf>
    <xf numFmtId="0" fontId="2" fillId="60" borderId="56" xfId="0" applyFont="1" applyFill="1" applyBorder="1" applyAlignment="1">
      <alignment horizontal="left" indent="1"/>
    </xf>
    <xf numFmtId="175" fontId="2" fillId="60" borderId="55" xfId="37476" applyNumberFormat="1" applyFont="1" applyFill="1" applyBorder="1"/>
    <xf numFmtId="0" fontId="2" fillId="60" borderId="52" xfId="0" applyFont="1" applyFill="1" applyBorder="1"/>
    <xf numFmtId="175" fontId="2" fillId="60" borderId="50" xfId="37476" applyNumberFormat="1" applyFont="1" applyFill="1" applyBorder="1"/>
    <xf numFmtId="0" fontId="3" fillId="92" borderId="50" xfId="2" applyFont="1" applyFill="1" applyBorder="1" applyAlignment="1">
      <alignment horizontal="center" vertical="top" wrapText="1"/>
    </xf>
    <xf numFmtId="0" fontId="8" fillId="0" borderId="50" xfId="0" applyFont="1" applyBorder="1" applyAlignment="1">
      <alignment horizontal="left" vertical="center"/>
    </xf>
    <xf numFmtId="2" fontId="8" fillId="0" borderId="50" xfId="0" applyNumberFormat="1" applyFont="1" applyBorder="1" applyAlignment="1">
      <alignment horizontal="right" vertical="center"/>
    </xf>
    <xf numFmtId="173" fontId="8" fillId="0" borderId="50" xfId="0" applyNumberFormat="1" applyFont="1" applyBorder="1" applyAlignment="1">
      <alignment horizontal="right" vertical="center"/>
    </xf>
    <xf numFmtId="0" fontId="6" fillId="0" borderId="50" xfId="2" applyBorder="1" applyAlignment="1">
      <alignment horizontal="left" vertical="center" wrapText="1"/>
    </xf>
    <xf numFmtId="2" fontId="6" fillId="0" borderId="50" xfId="2" applyNumberFormat="1" applyBorder="1" applyAlignment="1">
      <alignment horizontal="right" vertical="center" wrapText="1"/>
    </xf>
    <xf numFmtId="168" fontId="6" fillId="0" borderId="50" xfId="2" applyNumberFormat="1" applyBorder="1" applyAlignment="1">
      <alignment horizontal="right" vertical="center" wrapText="1"/>
    </xf>
    <xf numFmtId="170" fontId="6" fillId="0" borderId="50" xfId="2" applyNumberFormat="1" applyBorder="1" applyAlignment="1">
      <alignment horizontal="right" vertical="center" wrapText="1"/>
    </xf>
    <xf numFmtId="173" fontId="6" fillId="0" borderId="50" xfId="54350" applyNumberFormat="1" applyFont="1" applyBorder="1" applyAlignment="1">
      <alignment horizontal="right" vertical="center"/>
    </xf>
    <xf numFmtId="173" fontId="6" fillId="0" borderId="50" xfId="54350" applyNumberFormat="1" applyFont="1" applyBorder="1" applyAlignment="1">
      <alignment horizontal="right" vertical="center" wrapText="1"/>
    </xf>
    <xf numFmtId="0" fontId="8" fillId="0" borderId="50" xfId="0" applyFont="1" applyBorder="1" applyAlignment="1">
      <alignment horizontal="justify" vertical="center" wrapText="1"/>
    </xf>
    <xf numFmtId="170" fontId="8" fillId="0" borderId="50" xfId="0" applyNumberFormat="1" applyFont="1" applyBorder="1" applyAlignment="1">
      <alignment horizontal="center" vertical="center" wrapText="1"/>
    </xf>
    <xf numFmtId="170" fontId="8" fillId="0" borderId="50" xfId="0" applyNumberFormat="1" applyFont="1" applyBorder="1" applyAlignment="1">
      <alignment horizontal="center"/>
    </xf>
    <xf numFmtId="0" fontId="3" fillId="92" borderId="50" xfId="0" quotePrefix="1" applyFont="1" applyFill="1" applyBorder="1" applyAlignment="1">
      <alignment horizontal="center"/>
    </xf>
    <xf numFmtId="0" fontId="3" fillId="92" borderId="50" xfId="0" applyFont="1" applyFill="1" applyBorder="1" applyAlignment="1">
      <alignment horizontal="center" vertical="top" wrapText="1"/>
    </xf>
    <xf numFmtId="172" fontId="2" fillId="0" borderId="50" xfId="0" applyNumberFormat="1" applyFont="1" applyBorder="1" applyAlignment="1">
      <alignment horizontal="center"/>
    </xf>
    <xf numFmtId="170" fontId="11" fillId="0" borderId="50" xfId="0" applyNumberFormat="1" applyFont="1" applyBorder="1" applyAlignment="1">
      <alignment horizontal="center" vertical="top" wrapText="1"/>
    </xf>
    <xf numFmtId="170" fontId="11" fillId="0" borderId="50" xfId="0" applyNumberFormat="1" applyFont="1" applyBorder="1" applyAlignment="1">
      <alignment horizontal="center" vertical="center" wrapText="1"/>
    </xf>
    <xf numFmtId="0" fontId="2" fillId="0" borderId="50" xfId="0" applyFont="1" applyBorder="1" applyAlignment="1">
      <alignment horizontal="center"/>
    </xf>
    <xf numFmtId="170" fontId="10" fillId="0" borderId="50" xfId="0" applyNumberFormat="1" applyFont="1" applyBorder="1" applyAlignment="1">
      <alignment horizontal="center" vertical="top" wrapText="1"/>
    </xf>
    <xf numFmtId="181" fontId="8" fillId="0" borderId="50" xfId="37476" applyNumberFormat="1" applyFont="1" applyBorder="1" applyAlignment="1">
      <alignment horizontal="center"/>
    </xf>
    <xf numFmtId="0" fontId="3" fillId="92" borderId="50" xfId="0" applyFont="1" applyFill="1" applyBorder="1" applyAlignment="1">
      <alignment horizontal="center" vertical="center" wrapText="1"/>
    </xf>
    <xf numFmtId="0" fontId="8" fillId="0" borderId="50" xfId="0" applyFont="1" applyBorder="1" applyAlignment="1">
      <alignment wrapText="1"/>
    </xf>
    <xf numFmtId="0" fontId="8" fillId="0" borderId="50" xfId="0" applyFont="1" applyBorder="1" applyAlignment="1">
      <alignment horizontal="center"/>
    </xf>
    <xf numFmtId="0" fontId="11" fillId="0" borderId="50" xfId="0" applyFont="1" applyBorder="1" applyAlignment="1">
      <alignment horizontal="center" vertical="center" wrapText="1"/>
    </xf>
    <xf numFmtId="171" fontId="8" fillId="0" borderId="50" xfId="0" applyNumberFormat="1" applyFont="1" applyBorder="1" applyAlignment="1">
      <alignment horizontal="center" vertical="center" wrapText="1"/>
    </xf>
    <xf numFmtId="0" fontId="10" fillId="0" borderId="50" xfId="54352" applyFont="1" applyBorder="1" applyAlignment="1">
      <alignment horizontal="center" vertical="center" wrapText="1"/>
    </xf>
    <xf numFmtId="0" fontId="78" fillId="0" borderId="50" xfId="54352" applyFont="1" applyBorder="1" applyAlignment="1">
      <alignment vertical="center"/>
    </xf>
    <xf numFmtId="173" fontId="11" fillId="0" borderId="50" xfId="54353" applyNumberFormat="1" applyFont="1" applyBorder="1" applyAlignment="1">
      <alignment horizontal="center" vertical="center" wrapText="1"/>
    </xf>
    <xf numFmtId="0" fontId="10" fillId="89" borderId="52" xfId="54352" applyFont="1" applyFill="1" applyBorder="1" applyAlignment="1">
      <alignment horizontal="left" vertical="center"/>
    </xf>
    <xf numFmtId="0" fontId="10" fillId="89" borderId="53" xfId="54352" applyFont="1" applyFill="1" applyBorder="1" applyAlignment="1">
      <alignment horizontal="left" vertical="center"/>
    </xf>
    <xf numFmtId="2" fontId="11" fillId="0" borderId="50" xfId="54352" applyNumberFormat="1" applyFont="1" applyBorder="1" applyAlignment="1">
      <alignment horizontal="center" vertical="center" wrapText="1"/>
    </xf>
    <xf numFmtId="0" fontId="78" fillId="0" borderId="50" xfId="54352" applyFont="1" applyBorder="1" applyAlignment="1">
      <alignment vertical="center" wrapText="1"/>
    </xf>
    <xf numFmtId="170" fontId="11" fillId="0" borderId="50" xfId="54352" applyNumberFormat="1" applyFont="1" applyBorder="1" applyAlignment="1">
      <alignment horizontal="center" vertical="center" wrapText="1"/>
    </xf>
    <xf numFmtId="0" fontId="5" fillId="60" borderId="50" xfId="0" applyFont="1" applyFill="1" applyBorder="1" applyAlignment="1">
      <alignment vertical="center" wrapText="1"/>
    </xf>
    <xf numFmtId="0" fontId="5" fillId="60" borderId="50" xfId="0" applyFont="1" applyFill="1" applyBorder="1" applyAlignment="1">
      <alignment horizontal="center" vertical="center" wrapText="1"/>
    </xf>
    <xf numFmtId="0" fontId="83" fillId="60" borderId="50" xfId="0" applyFont="1" applyFill="1" applyBorder="1" applyAlignment="1">
      <alignment horizontal="center" vertical="center" wrapText="1"/>
    </xf>
    <xf numFmtId="0" fontId="8" fillId="0" borderId="50" xfId="0" applyFont="1" applyBorder="1" applyAlignment="1">
      <alignment horizontal="left" vertical="center" wrapText="1" indent="1"/>
    </xf>
    <xf numFmtId="0" fontId="8" fillId="0" borderId="50" xfId="0" applyFont="1" applyBorder="1" applyAlignment="1">
      <alignment horizontal="center" vertical="center"/>
    </xf>
    <xf numFmtId="0" fontId="8" fillId="0" borderId="50" xfId="0" applyFont="1" applyBorder="1" applyAlignment="1">
      <alignment horizontal="center" vertical="center" wrapText="1"/>
    </xf>
    <xf numFmtId="176" fontId="8" fillId="0" borderId="50" xfId="37476" applyNumberFormat="1" applyFont="1" applyBorder="1"/>
    <xf numFmtId="182" fontId="8" fillId="0" borderId="50" xfId="37476" applyNumberFormat="1" applyFont="1" applyBorder="1"/>
    <xf numFmtId="182" fontId="7" fillId="0" borderId="50" xfId="37476" applyNumberFormat="1" applyFont="1" applyBorder="1"/>
    <xf numFmtId="181" fontId="6" fillId="0" borderId="50" xfId="0" applyNumberFormat="1" applyFont="1" applyBorder="1" applyAlignment="1">
      <alignment horizontal="center" vertical="center"/>
    </xf>
    <xf numFmtId="177" fontId="2" fillId="91" borderId="52" xfId="0" applyNumberFormat="1" applyFont="1" applyFill="1" applyBorder="1" applyAlignment="1">
      <alignment horizontal="center" vertical="center" wrapText="1"/>
    </xf>
    <xf numFmtId="177" fontId="2" fillId="91" borderId="50" xfId="0" applyNumberFormat="1" applyFont="1" applyFill="1" applyBorder="1" applyAlignment="1">
      <alignment horizontal="center" vertical="center" wrapText="1"/>
    </xf>
    <xf numFmtId="0" fontId="6" fillId="0" borderId="56" xfId="0" applyFont="1" applyBorder="1" applyAlignment="1">
      <alignment horizontal="center" vertical="center" wrapText="1"/>
    </xf>
    <xf numFmtId="178" fontId="6" fillId="60" borderId="50" xfId="0" applyNumberFormat="1" applyFont="1" applyFill="1" applyBorder="1" applyAlignment="1">
      <alignment vertical="center" wrapText="1"/>
    </xf>
    <xf numFmtId="178" fontId="6" fillId="90" borderId="50" xfId="0" applyNumberFormat="1" applyFont="1" applyFill="1" applyBorder="1" applyAlignment="1">
      <alignment vertical="center" wrapText="1"/>
    </xf>
    <xf numFmtId="0" fontId="6" fillId="0" borderId="55" xfId="0" applyFont="1" applyBorder="1" applyAlignment="1">
      <alignment horizontal="center" vertical="center" wrapText="1"/>
    </xf>
    <xf numFmtId="178" fontId="6" fillId="90" borderId="50" xfId="0" applyNumberFormat="1" applyFont="1" applyFill="1" applyBorder="1" applyAlignment="1">
      <alignment horizontal="right" vertical="center" wrapText="1"/>
    </xf>
    <xf numFmtId="0" fontId="2" fillId="91" borderId="50" xfId="0" applyFont="1" applyFill="1" applyBorder="1" applyAlignment="1">
      <alignment horizontal="center" vertical="center" wrapText="1"/>
    </xf>
    <xf numFmtId="178" fontId="53" fillId="91" borderId="50" xfId="54349" applyNumberFormat="1" applyFont="1" applyFill="1" applyBorder="1" applyAlignment="1">
      <alignment vertical="center" wrapText="1"/>
    </xf>
    <xf numFmtId="0" fontId="7" fillId="91" borderId="50" xfId="0" applyFont="1" applyFill="1" applyBorder="1"/>
    <xf numFmtId="0" fontId="3" fillId="92" borderId="54" xfId="0" applyFont="1" applyFill="1" applyBorder="1" applyAlignment="1">
      <alignment horizontal="right"/>
    </xf>
    <xf numFmtId="0" fontId="2" fillId="91" borderId="50" xfId="0" applyFont="1" applyFill="1" applyBorder="1" applyAlignment="1">
      <alignment horizontal="center"/>
    </xf>
    <xf numFmtId="178" fontId="6" fillId="60" borderId="31" xfId="0" applyNumberFormat="1" applyFont="1" applyFill="1" applyBorder="1" applyAlignment="1">
      <alignment horizontal="right" vertical="center" wrapText="1"/>
    </xf>
    <xf numFmtId="178" fontId="6" fillId="60" borderId="31" xfId="0" applyNumberFormat="1" applyFont="1" applyFill="1" applyBorder="1" applyAlignment="1">
      <alignment vertical="center" wrapText="1"/>
    </xf>
    <xf numFmtId="0" fontId="53" fillId="0" borderId="0" xfId="0" applyFont="1"/>
    <xf numFmtId="2" fontId="8" fillId="0" borderId="0" xfId="0" applyNumberFormat="1" applyFont="1" applyAlignment="1">
      <alignment horizontal="center"/>
    </xf>
    <xf numFmtId="170" fontId="8" fillId="0" borderId="0" xfId="0" applyNumberFormat="1" applyFont="1" applyAlignment="1">
      <alignment horizontal="center"/>
    </xf>
    <xf numFmtId="0" fontId="8" fillId="0" borderId="52" xfId="0" applyFont="1" applyBorder="1"/>
    <xf numFmtId="0" fontId="7" fillId="0" borderId="0" xfId="0" applyFont="1" applyAlignment="1">
      <alignment horizontal="left" vertical="center"/>
    </xf>
    <xf numFmtId="0" fontId="3" fillId="93" borderId="55" xfId="45529" applyFont="1" applyFill="1" applyBorder="1" applyAlignment="1">
      <alignment horizontal="center" vertical="center" wrapText="1"/>
    </xf>
    <xf numFmtId="167" fontId="3" fillId="93" borderId="64" xfId="63417" applyNumberFormat="1" applyFont="1" applyFill="1" applyBorder="1" applyAlignment="1" applyProtection="1">
      <alignment horizontal="center" vertical="center"/>
      <protection hidden="1"/>
    </xf>
    <xf numFmtId="0" fontId="4" fillId="92" borderId="52" xfId="0" applyFont="1" applyFill="1" applyBorder="1"/>
    <xf numFmtId="0" fontId="4" fillId="92" borderId="54" xfId="0" applyFont="1" applyFill="1" applyBorder="1" applyAlignment="1">
      <alignment horizontal="right"/>
    </xf>
    <xf numFmtId="0" fontId="8" fillId="0" borderId="54" xfId="0" applyFont="1" applyBorder="1" applyAlignment="1">
      <alignment horizontal="right"/>
    </xf>
    <xf numFmtId="43" fontId="8" fillId="97" borderId="50" xfId="37476" applyFont="1" applyFill="1" applyBorder="1"/>
    <xf numFmtId="0" fontId="7" fillId="90" borderId="52" xfId="0" applyFont="1" applyFill="1" applyBorder="1"/>
    <xf numFmtId="0" fontId="8" fillId="90" borderId="54" xfId="0" applyFont="1" applyFill="1" applyBorder="1" applyAlignment="1">
      <alignment horizontal="right"/>
    </xf>
    <xf numFmtId="43" fontId="8" fillId="90" borderId="50" xfId="37476" applyFont="1" applyFill="1" applyBorder="1"/>
    <xf numFmtId="0" fontId="8" fillId="0" borderId="0" xfId="0" applyFont="1" applyAlignment="1">
      <alignment horizontal="right"/>
    </xf>
    <xf numFmtId="0" fontId="8" fillId="0" borderId="56" xfId="0" applyFont="1" applyBorder="1"/>
    <xf numFmtId="0" fontId="8" fillId="0" borderId="57" xfId="0" applyFont="1" applyBorder="1" applyAlignment="1">
      <alignment horizontal="right"/>
    </xf>
    <xf numFmtId="43" fontId="8" fillId="0" borderId="50" xfId="37476" applyFont="1" applyBorder="1"/>
    <xf numFmtId="0" fontId="8" fillId="0" borderId="33" xfId="0" applyFont="1" applyBorder="1"/>
    <xf numFmtId="0" fontId="87" fillId="0" borderId="58" xfId="0" applyFont="1" applyBorder="1" applyAlignment="1">
      <alignment horizontal="right"/>
    </xf>
    <xf numFmtId="43" fontId="87" fillId="0" borderId="50" xfId="37476" applyFont="1" applyBorder="1" applyAlignment="1">
      <alignment horizontal="center"/>
    </xf>
    <xf numFmtId="0" fontId="87" fillId="0" borderId="54" xfId="0" applyFont="1" applyBorder="1" applyAlignment="1">
      <alignment horizontal="right"/>
    </xf>
    <xf numFmtId="0" fontId="7" fillId="0" borderId="54" xfId="0" applyFont="1" applyBorder="1" applyAlignment="1">
      <alignment horizontal="right"/>
    </xf>
    <xf numFmtId="43" fontId="7" fillId="0" borderId="50" xfId="37476" applyFont="1" applyBorder="1"/>
    <xf numFmtId="43" fontId="87" fillId="0" borderId="50" xfId="37476" applyFont="1" applyBorder="1"/>
    <xf numFmtId="43" fontId="4" fillId="92" borderId="52" xfId="37476" applyFont="1" applyFill="1" applyBorder="1" applyAlignment="1">
      <alignment horizontal="center"/>
    </xf>
    <xf numFmtId="43" fontId="4" fillId="92" borderId="54" xfId="37476" applyFont="1" applyFill="1" applyBorder="1" applyAlignment="1">
      <alignment horizontal="center"/>
    </xf>
    <xf numFmtId="0" fontId="8" fillId="0" borderId="52" xfId="0" applyFont="1" applyBorder="1" applyAlignment="1">
      <alignment horizontal="left"/>
    </xf>
    <xf numFmtId="0" fontId="8" fillId="0" borderId="54" xfId="0" applyFont="1" applyBorder="1"/>
    <xf numFmtId="187" fontId="8" fillId="0" borderId="50" xfId="0" applyNumberFormat="1" applyFont="1" applyBorder="1"/>
    <xf numFmtId="173" fontId="8" fillId="0" borderId="50" xfId="54350" applyNumberFormat="1" applyFont="1" applyBorder="1"/>
    <xf numFmtId="0" fontId="7" fillId="0" borderId="0" xfId="0" applyFont="1" applyAlignment="1">
      <alignment horizontal="left" vertical="center" indent="1"/>
    </xf>
    <xf numFmtId="0" fontId="2" fillId="0" borderId="0" xfId="0" applyFont="1"/>
    <xf numFmtId="188" fontId="8" fillId="0" borderId="50" xfId="37476" applyNumberFormat="1" applyFont="1" applyBorder="1" applyAlignment="1">
      <alignment horizontal="center"/>
    </xf>
    <xf numFmtId="0" fontId="89" fillId="0" borderId="0" xfId="0" applyFont="1" applyAlignment="1">
      <alignment horizontal="left" vertical="center" indent="2"/>
    </xf>
    <xf numFmtId="0" fontId="8" fillId="0" borderId="75" xfId="0" applyFont="1" applyBorder="1" applyAlignment="1">
      <alignment horizontal="left" vertical="center" wrapText="1"/>
    </xf>
    <xf numFmtId="3" fontId="8" fillId="0" borderId="0" xfId="0" applyNumberFormat="1" applyFont="1" applyAlignment="1">
      <alignment horizontal="center"/>
    </xf>
    <xf numFmtId="0" fontId="90" fillId="92" borderId="50" xfId="0" applyFont="1" applyFill="1" applyBorder="1" applyAlignment="1">
      <alignment horizontal="left" vertical="center" wrapText="1"/>
    </xf>
    <xf numFmtId="0" fontId="8" fillId="0" borderId="50" xfId="0" applyFont="1" applyBorder="1" applyAlignment="1">
      <alignment horizontal="left" vertical="center" wrapText="1"/>
    </xf>
    <xf numFmtId="0" fontId="3" fillId="98" borderId="50" xfId="0" applyFont="1" applyFill="1" applyBorder="1" applyAlignment="1">
      <alignment horizontal="center" wrapText="1"/>
    </xf>
    <xf numFmtId="0" fontId="3" fillId="98" borderId="50" xfId="0" applyFont="1" applyFill="1" applyBorder="1" applyAlignment="1">
      <alignment horizontal="center"/>
    </xf>
    <xf numFmtId="0" fontId="2" fillId="0" borderId="50" xfId="0" applyFont="1" applyBorder="1"/>
    <xf numFmtId="189" fontId="8" fillId="0" borderId="50" xfId="0" applyNumberFormat="1" applyFont="1" applyFill="1" applyBorder="1"/>
    <xf numFmtId="0" fontId="92" fillId="0" borderId="50" xfId="0" applyFont="1" applyBorder="1"/>
    <xf numFmtId="0" fontId="8" fillId="0" borderId="45" xfId="0" applyFont="1" applyBorder="1"/>
    <xf numFmtId="170" fontId="11" fillId="0" borderId="50" xfId="54353" applyNumberFormat="1" applyFont="1" applyBorder="1" applyAlignment="1">
      <alignment horizontal="center" vertical="center" wrapText="1"/>
    </xf>
    <xf numFmtId="0" fontId="90" fillId="94" borderId="76" xfId="0" applyFont="1" applyFill="1" applyBorder="1" applyAlignment="1">
      <alignment horizontal="left" vertical="center" wrapText="1"/>
    </xf>
    <xf numFmtId="0" fontId="90" fillId="95" borderId="66" xfId="0" applyFont="1" applyFill="1" applyBorder="1" applyAlignment="1">
      <alignment horizontal="left" vertical="center" wrapText="1"/>
    </xf>
    <xf numFmtId="0" fontId="90" fillId="96" borderId="66" xfId="0" applyFont="1" applyFill="1" applyBorder="1" applyAlignment="1">
      <alignment horizontal="left" vertical="center" wrapText="1"/>
    </xf>
    <xf numFmtId="0" fontId="8" fillId="0" borderId="67" xfId="0" applyFont="1" applyBorder="1" applyAlignment="1">
      <alignment horizontal="justify" vertical="center" wrapText="1"/>
    </xf>
    <xf numFmtId="0" fontId="8" fillId="0" borderId="72" xfId="0" applyFont="1" applyBorder="1" applyAlignment="1">
      <alignment horizontal="justify" vertical="center" wrapText="1"/>
    </xf>
    <xf numFmtId="0" fontId="93" fillId="0" borderId="72" xfId="0" applyFont="1" applyBorder="1" applyAlignment="1">
      <alignment vertical="top" wrapText="1"/>
    </xf>
    <xf numFmtId="0" fontId="8" fillId="0" borderId="68" xfId="0" applyFont="1" applyBorder="1" applyAlignment="1">
      <alignment horizontal="justify" vertical="center" wrapText="1"/>
    </xf>
    <xf numFmtId="0" fontId="93" fillId="0" borderId="75" xfId="0" applyFont="1" applyBorder="1" applyAlignment="1">
      <alignment vertical="top" wrapText="1"/>
    </xf>
    <xf numFmtId="0" fontId="8" fillId="0" borderId="68" xfId="0" applyFont="1" applyBorder="1" applyAlignment="1">
      <alignment horizontal="left" vertical="center" wrapText="1"/>
    </xf>
    <xf numFmtId="0" fontId="90" fillId="92" borderId="66" xfId="0" applyFont="1" applyFill="1" applyBorder="1" applyAlignment="1">
      <alignment horizontal="left" vertical="center" wrapText="1"/>
    </xf>
    <xf numFmtId="0" fontId="90" fillId="92" borderId="66" xfId="0" applyFont="1" applyFill="1" applyBorder="1" applyAlignment="1">
      <alignment horizontal="center" vertical="center" wrapText="1"/>
    </xf>
    <xf numFmtId="0" fontId="8" fillId="0" borderId="72" xfId="0" applyFont="1" applyBorder="1" applyAlignment="1">
      <alignment horizontal="left" vertical="center" wrapText="1"/>
    </xf>
    <xf numFmtId="0" fontId="8" fillId="0" borderId="75" xfId="0" applyFont="1" applyFill="1" applyBorder="1" applyAlignment="1">
      <alignment wrapText="1"/>
    </xf>
    <xf numFmtId="0" fontId="82" fillId="0" borderId="0" xfId="0" applyFont="1" applyFill="1"/>
    <xf numFmtId="0" fontId="77" fillId="0" borderId="0" xfId="0" applyFont="1" applyFill="1"/>
    <xf numFmtId="0" fontId="94" fillId="0" borderId="0" xfId="54351" applyFont="1" applyFill="1" applyBorder="1" applyAlignment="1">
      <alignment horizontal="right" vertical="top"/>
    </xf>
    <xf numFmtId="186" fontId="3" fillId="93" borderId="63" xfId="63417" applyNumberFormat="1" applyFont="1" applyFill="1" applyBorder="1" applyAlignment="1" applyProtection="1">
      <alignment horizontal="center" vertical="center" wrapText="1"/>
      <protection hidden="1"/>
    </xf>
    <xf numFmtId="167" fontId="3" fillId="93" borderId="69" xfId="63417" applyNumberFormat="1" applyFont="1" applyFill="1" applyBorder="1" applyAlignment="1" applyProtection="1">
      <alignment horizontal="center" vertical="center"/>
      <protection hidden="1"/>
    </xf>
    <xf numFmtId="167" fontId="3" fillId="93" borderId="70" xfId="63417" applyNumberFormat="1" applyFont="1" applyFill="1" applyBorder="1" applyAlignment="1" applyProtection="1">
      <alignment horizontal="center" vertical="center"/>
      <protection hidden="1"/>
    </xf>
    <xf numFmtId="186" fontId="3" fillId="0" borderId="0" xfId="63417" applyNumberFormat="1" applyFont="1" applyFill="1" applyBorder="1" applyAlignment="1" applyProtection="1">
      <alignment horizontal="center" vertical="center" wrapText="1"/>
      <protection hidden="1"/>
    </xf>
    <xf numFmtId="0" fontId="95" fillId="0" borderId="0" xfId="0" applyFont="1"/>
    <xf numFmtId="186" fontId="3" fillId="93" borderId="68" xfId="63417" applyNumberFormat="1" applyFont="1" applyFill="1" applyBorder="1" applyAlignment="1" applyProtection="1">
      <alignment horizontal="center" vertical="center" wrapText="1"/>
      <protection hidden="1"/>
    </xf>
    <xf numFmtId="167" fontId="3" fillId="93" borderId="73" xfId="63417" applyNumberFormat="1" applyFont="1" applyFill="1" applyBorder="1" applyAlignment="1" applyProtection="1">
      <alignment horizontal="center" vertical="center"/>
      <protection hidden="1"/>
    </xf>
    <xf numFmtId="167" fontId="3" fillId="93" borderId="74" xfId="63417" applyNumberFormat="1" applyFont="1" applyFill="1" applyBorder="1" applyAlignment="1" applyProtection="1">
      <alignment horizontal="center" vertical="center"/>
      <protection hidden="1"/>
    </xf>
    <xf numFmtId="0" fontId="8" fillId="0" borderId="0" xfId="0" applyFont="1" applyFill="1"/>
    <xf numFmtId="0" fontId="3" fillId="93" borderId="64" xfId="63417" applyFont="1" applyFill="1" applyBorder="1" applyAlignment="1" applyProtection="1">
      <alignment horizontal="center" vertical="center"/>
      <protection hidden="1"/>
    </xf>
    <xf numFmtId="0" fontId="3" fillId="93" borderId="77" xfId="54352" applyFont="1" applyFill="1" applyBorder="1" applyAlignment="1">
      <alignment horizontal="center" vertical="center" wrapText="1"/>
    </xf>
    <xf numFmtId="167" fontId="3" fillId="93" borderId="65" xfId="63417" applyNumberFormat="1" applyFont="1" applyFill="1" applyBorder="1" applyAlignment="1" applyProtection="1">
      <alignment horizontal="center" vertical="center"/>
      <protection hidden="1"/>
    </xf>
    <xf numFmtId="0" fontId="6" fillId="0" borderId="50" xfId="0" applyFont="1" applyFill="1" applyBorder="1" applyAlignment="1">
      <alignment horizontal="center" vertical="center" wrapText="1"/>
    </xf>
    <xf numFmtId="170" fontId="6" fillId="88" borderId="50" xfId="54350" applyNumberFormat="1" applyFont="1" applyFill="1" applyBorder="1" applyAlignment="1">
      <alignment horizontal="center"/>
    </xf>
    <xf numFmtId="170" fontId="6" fillId="90" borderId="50" xfId="54350" applyNumberFormat="1" applyFont="1" applyFill="1" applyBorder="1" applyAlignment="1">
      <alignment horizontal="center"/>
    </xf>
    <xf numFmtId="0" fontId="2" fillId="89" borderId="50" xfId="0" applyFont="1" applyFill="1" applyBorder="1" applyAlignment="1">
      <alignment vertical="center" wrapText="1"/>
    </xf>
    <xf numFmtId="0" fontId="2" fillId="89" borderId="50" xfId="0" applyFont="1" applyFill="1" applyBorder="1" applyAlignment="1">
      <alignment horizontal="center" vertical="center" wrapText="1"/>
    </xf>
    <xf numFmtId="170" fontId="2" fillId="89" borderId="50" xfId="0" applyNumberFormat="1" applyFont="1" applyFill="1" applyBorder="1" applyAlignment="1">
      <alignment horizontal="center" vertical="center" wrapText="1"/>
    </xf>
    <xf numFmtId="0" fontId="8" fillId="89" borderId="50" xfId="0" applyFont="1" applyFill="1" applyBorder="1"/>
    <xf numFmtId="0" fontId="6" fillId="60" borderId="55" xfId="0" applyFont="1" applyFill="1" applyBorder="1" applyAlignment="1">
      <alignment vertical="center" wrapText="1"/>
    </xf>
    <xf numFmtId="170" fontId="6" fillId="0" borderId="50" xfId="54350" applyNumberFormat="1" applyFont="1" applyFill="1" applyBorder="1" applyAlignment="1">
      <alignment horizontal="center"/>
    </xf>
    <xf numFmtId="0" fontId="2" fillId="89" borderId="55" xfId="0" applyFont="1" applyFill="1" applyBorder="1" applyAlignment="1">
      <alignment vertical="center" wrapText="1"/>
    </xf>
    <xf numFmtId="170" fontId="77" fillId="0" borderId="0" xfId="0" applyNumberFormat="1" applyFont="1"/>
    <xf numFmtId="0" fontId="8" fillId="60" borderId="52" xfId="0" applyFont="1" applyFill="1" applyBorder="1" applyAlignment="1">
      <alignment vertical="center" wrapText="1"/>
    </xf>
    <xf numFmtId="0" fontId="6" fillId="0" borderId="54" xfId="0" applyFont="1" applyFill="1" applyBorder="1" applyAlignment="1">
      <alignment horizontal="center" vertical="center" wrapText="1"/>
    </xf>
    <xf numFmtId="0" fontId="82" fillId="89" borderId="52" xfId="0" applyFont="1" applyFill="1" applyBorder="1" applyAlignment="1">
      <alignment vertical="center" wrapText="1"/>
    </xf>
    <xf numFmtId="0" fontId="96" fillId="89" borderId="54" xfId="0" applyFont="1" applyFill="1" applyBorder="1" applyAlignment="1">
      <alignment horizontal="center" vertical="center" wrapText="1"/>
    </xf>
    <xf numFmtId="0" fontId="96" fillId="89" borderId="50" xfId="0" applyFont="1" applyFill="1" applyBorder="1" applyAlignment="1">
      <alignment horizontal="center" vertical="center" wrapText="1"/>
    </xf>
    <xf numFmtId="170" fontId="96" fillId="89" borderId="50" xfId="0" applyNumberFormat="1" applyFont="1" applyFill="1" applyBorder="1" applyAlignment="1">
      <alignment horizontal="center" vertical="center" wrapText="1"/>
    </xf>
    <xf numFmtId="0" fontId="77" fillId="89" borderId="50" xfId="0" applyFont="1" applyFill="1" applyBorder="1"/>
    <xf numFmtId="170" fontId="5" fillId="0" borderId="50" xfId="54350" applyNumberFormat="1" applyFont="1" applyFill="1" applyBorder="1" applyAlignment="1">
      <alignment horizontal="center"/>
    </xf>
    <xf numFmtId="170" fontId="5" fillId="90" borderId="50" xfId="54350" applyNumberFormat="1" applyFont="1" applyFill="1" applyBorder="1" applyAlignment="1">
      <alignment horizontal="center"/>
    </xf>
    <xf numFmtId="0" fontId="77" fillId="0" borderId="50" xfId="0" applyFont="1" applyBorder="1"/>
    <xf numFmtId="0" fontId="82" fillId="89" borderId="50" xfId="0" applyFont="1" applyFill="1" applyBorder="1" applyAlignment="1">
      <alignment vertical="center" wrapText="1"/>
    </xf>
    <xf numFmtId="0" fontId="96" fillId="89" borderId="50" xfId="0" applyFont="1" applyFill="1" applyBorder="1" applyAlignment="1">
      <alignment vertical="center" wrapText="1"/>
    </xf>
    <xf numFmtId="0" fontId="82" fillId="0" borderId="50" xfId="0" applyFont="1" applyFill="1" applyBorder="1" applyAlignment="1">
      <alignment vertical="center" wrapText="1"/>
    </xf>
    <xf numFmtId="0" fontId="96" fillId="0" borderId="50" xfId="0" applyFont="1" applyFill="1" applyBorder="1" applyAlignment="1">
      <alignment horizontal="center" vertical="center" wrapText="1"/>
    </xf>
    <xf numFmtId="0" fontId="96" fillId="0" borderId="50" xfId="0" applyFont="1" applyFill="1" applyBorder="1" applyAlignment="1">
      <alignment vertical="center" wrapText="1"/>
    </xf>
    <xf numFmtId="170" fontId="96" fillId="0" borderId="50" xfId="0" applyNumberFormat="1" applyFont="1" applyFill="1" applyBorder="1" applyAlignment="1">
      <alignment horizontal="center" vertical="center" wrapText="1"/>
    </xf>
    <xf numFmtId="170" fontId="96" fillId="90" borderId="50" xfId="0" applyNumberFormat="1" applyFont="1" applyFill="1" applyBorder="1" applyAlignment="1">
      <alignment horizontal="center" vertical="center" wrapText="1"/>
    </xf>
    <xf numFmtId="170" fontId="77" fillId="0" borderId="0" xfId="0" applyNumberFormat="1" applyFont="1" applyFill="1"/>
    <xf numFmtId="0" fontId="77" fillId="0" borderId="0" xfId="0" quotePrefix="1" applyFont="1"/>
    <xf numFmtId="0" fontId="82" fillId="0" borderId="0" xfId="0" applyFont="1" applyFill="1" applyBorder="1" applyAlignment="1">
      <alignment vertical="center" wrapText="1"/>
    </xf>
    <xf numFmtId="0" fontId="96" fillId="0" borderId="0" xfId="0" applyFont="1" applyFill="1" applyBorder="1" applyAlignment="1">
      <alignment horizontal="center" vertical="center" wrapText="1"/>
    </xf>
    <xf numFmtId="0" fontId="96" fillId="0" borderId="0" xfId="0" applyFont="1" applyFill="1" applyBorder="1" applyAlignment="1">
      <alignment vertical="center" wrapText="1"/>
    </xf>
    <xf numFmtId="170" fontId="96" fillId="0" borderId="0" xfId="0" applyNumberFormat="1" applyFont="1" applyFill="1" applyBorder="1" applyAlignment="1">
      <alignment horizontal="center" vertical="center" wrapText="1"/>
    </xf>
    <xf numFmtId="0" fontId="77" fillId="0" borderId="0" xfId="0" applyFont="1" applyFill="1" applyBorder="1"/>
    <xf numFmtId="0" fontId="77" fillId="0" borderId="50" xfId="0" applyFont="1" applyFill="1" applyBorder="1"/>
    <xf numFmtId="0" fontId="3" fillId="99" borderId="50" xfId="54352" applyFont="1" applyFill="1" applyBorder="1" applyAlignment="1">
      <alignment horizontal="center" vertical="center" wrapText="1"/>
    </xf>
    <xf numFmtId="170" fontId="77" fillId="0" borderId="50" xfId="0" applyNumberFormat="1" applyFont="1" applyBorder="1"/>
    <xf numFmtId="178" fontId="6" fillId="0" borderId="50" xfId="0" applyNumberFormat="1" applyFont="1" applyFill="1" applyBorder="1" applyAlignment="1">
      <alignment horizontal="right" vertical="center" wrapText="1"/>
    </xf>
    <xf numFmtId="0" fontId="3" fillId="93" borderId="55" xfId="45529" applyFont="1" applyFill="1" applyBorder="1" applyAlignment="1">
      <alignment horizontal="center" vertical="center" wrapText="1"/>
    </xf>
    <xf numFmtId="0" fontId="3" fillId="93" borderId="56" xfId="45529" applyFont="1" applyFill="1" applyBorder="1" applyAlignment="1">
      <alignment horizontal="center" vertical="center" wrapText="1"/>
    </xf>
    <xf numFmtId="0" fontId="3" fillId="93" borderId="55" xfId="45529" applyFont="1" applyFill="1" applyBorder="1" applyAlignment="1">
      <alignment horizontal="center" vertical="center" wrapText="1"/>
    </xf>
    <xf numFmtId="190" fontId="8" fillId="0" borderId="0" xfId="0" applyNumberFormat="1" applyFont="1"/>
    <xf numFmtId="182" fontId="8" fillId="0" borderId="0" xfId="37476" applyNumberFormat="1" applyFont="1" applyBorder="1"/>
    <xf numFmtId="0" fontId="2" fillId="90" borderId="52" xfId="2" applyFont="1" applyFill="1" applyBorder="1" applyAlignment="1">
      <alignment horizontal="left" vertical="center"/>
    </xf>
    <xf numFmtId="0" fontId="14" fillId="90" borderId="53" xfId="54352" applyFill="1" applyBorder="1"/>
    <xf numFmtId="170" fontId="6" fillId="90" borderId="53" xfId="2" applyNumberFormat="1" applyFill="1" applyBorder="1" applyAlignment="1">
      <alignment horizontal="center" vertical="center" wrapText="1"/>
    </xf>
    <xf numFmtId="170" fontId="6" fillId="90" borderId="0" xfId="2" applyNumberFormat="1" applyFill="1" applyBorder="1" applyAlignment="1">
      <alignment horizontal="center" vertical="center" wrapText="1"/>
    </xf>
    <xf numFmtId="170" fontId="6" fillId="90" borderId="54" xfId="2" applyNumberFormat="1" applyFill="1" applyBorder="1" applyAlignment="1">
      <alignment horizontal="center" vertical="center" wrapText="1"/>
    </xf>
    <xf numFmtId="0" fontId="6" fillId="0" borderId="31" xfId="2" applyBorder="1" applyAlignment="1">
      <alignment horizontal="center" vertical="center" wrapText="1"/>
    </xf>
    <xf numFmtId="0" fontId="6" fillId="0" borderId="31" xfId="2" applyBorder="1" applyAlignment="1">
      <alignment horizontal="left" vertical="center" wrapText="1"/>
    </xf>
    <xf numFmtId="170" fontId="6" fillId="0" borderId="31" xfId="2" applyNumberFormat="1" applyBorder="1" applyAlignment="1">
      <alignment horizontal="right" vertical="center" wrapText="1"/>
    </xf>
    <xf numFmtId="0" fontId="6" fillId="0" borderId="50" xfId="2" applyBorder="1" applyAlignment="1">
      <alignment horizontal="center" vertical="center" wrapText="1"/>
    </xf>
    <xf numFmtId="0" fontId="7" fillId="90" borderId="0" xfId="0" applyFont="1" applyFill="1" applyAlignment="1">
      <alignment horizontal="center" vertical="center"/>
    </xf>
    <xf numFmtId="0" fontId="7" fillId="90" borderId="0" xfId="0" applyFont="1" applyFill="1" applyAlignment="1">
      <alignment horizontal="center"/>
    </xf>
    <xf numFmtId="184" fontId="8" fillId="90" borderId="54" xfId="37476" applyNumberFormat="1" applyFont="1" applyFill="1" applyBorder="1"/>
    <xf numFmtId="0" fontId="8" fillId="90" borderId="54" xfId="0" applyFont="1" applyFill="1" applyBorder="1"/>
    <xf numFmtId="189" fontId="3" fillId="100" borderId="50" xfId="0" applyNumberFormat="1" applyFont="1" applyFill="1" applyBorder="1"/>
    <xf numFmtId="189" fontId="3" fillId="94" borderId="50" xfId="0" applyNumberFormat="1" applyFont="1" applyFill="1" applyBorder="1"/>
    <xf numFmtId="189" fontId="8" fillId="0" borderId="50" xfId="0" applyNumberFormat="1" applyFont="1" applyBorder="1" applyAlignment="1">
      <alignment horizontal="right" vertical="center" wrapText="1"/>
    </xf>
    <xf numFmtId="0" fontId="8" fillId="0" borderId="53" xfId="0" applyFont="1" applyBorder="1"/>
    <xf numFmtId="171" fontId="8" fillId="0" borderId="50" xfId="0" applyNumberFormat="1" applyFont="1" applyBorder="1"/>
    <xf numFmtId="0" fontId="7" fillId="0" borderId="0" xfId="0" applyFont="1" applyAlignment="1">
      <alignment horizontal="left"/>
    </xf>
    <xf numFmtId="0" fontId="2" fillId="60" borderId="24" xfId="0" applyFont="1" applyFill="1" applyBorder="1" applyAlignment="1">
      <alignment horizontal="left" indent="1"/>
    </xf>
    <xf numFmtId="0" fontId="3" fillId="92" borderId="50" xfId="0" applyFont="1" applyFill="1" applyBorder="1" applyAlignment="1">
      <alignment horizontal="left"/>
    </xf>
    <xf numFmtId="43" fontId="3" fillId="92" borderId="50" xfId="37476" applyFont="1" applyFill="1" applyBorder="1" applyAlignment="1">
      <alignment horizontal="center"/>
    </xf>
    <xf numFmtId="0" fontId="3" fillId="92" borderId="52" xfId="0" applyFont="1" applyFill="1" applyBorder="1"/>
    <xf numFmtId="0" fontId="97" fillId="92" borderId="76" xfId="0" applyFont="1" applyFill="1" applyBorder="1" applyAlignment="1">
      <alignment vertical="center" wrapText="1"/>
    </xf>
    <xf numFmtId="0" fontId="90" fillId="92" borderId="66" xfId="0" applyFont="1" applyFill="1" applyBorder="1" applyAlignment="1">
      <alignment vertical="center" wrapText="1"/>
    </xf>
    <xf numFmtId="0" fontId="97" fillId="0" borderId="68" xfId="0" applyFont="1" applyBorder="1" applyAlignment="1">
      <alignment vertical="center" wrapText="1"/>
    </xf>
    <xf numFmtId="0" fontId="97" fillId="0" borderId="75" xfId="0" applyFont="1" applyBorder="1" applyAlignment="1">
      <alignment vertical="center" wrapText="1"/>
    </xf>
    <xf numFmtId="0" fontId="98" fillId="0" borderId="75" xfId="0" applyFont="1" applyBorder="1" applyAlignment="1">
      <alignment vertical="center" wrapText="1"/>
    </xf>
    <xf numFmtId="0" fontId="3" fillId="93" borderId="55" xfId="45529" applyFont="1" applyFill="1" applyBorder="1" applyAlignment="1">
      <alignment horizontal="center" vertical="center" wrapText="1"/>
    </xf>
    <xf numFmtId="0" fontId="3" fillId="92" borderId="52" xfId="0" applyFont="1" applyFill="1" applyBorder="1" applyAlignment="1">
      <alignment horizontal="center" vertical="center" wrapText="1"/>
    </xf>
    <xf numFmtId="0" fontId="3" fillId="92" borderId="50" xfId="0" applyFont="1" applyFill="1" applyBorder="1" applyAlignment="1">
      <alignment horizontal="center"/>
    </xf>
    <xf numFmtId="0" fontId="3" fillId="92" borderId="69" xfId="0" applyFont="1" applyFill="1" applyBorder="1"/>
    <xf numFmtId="0" fontId="3" fillId="92" borderId="70" xfId="0" applyFont="1" applyFill="1" applyBorder="1"/>
    <xf numFmtId="0" fontId="3" fillId="92" borderId="71" xfId="0" applyFont="1" applyFill="1" applyBorder="1"/>
    <xf numFmtId="0" fontId="3" fillId="92" borderId="78" xfId="0" applyFont="1" applyFill="1" applyBorder="1"/>
    <xf numFmtId="0" fontId="3" fillId="92" borderId="54" xfId="0" applyFont="1" applyFill="1" applyBorder="1"/>
    <xf numFmtId="0" fontId="3" fillId="92" borderId="47" xfId="0" applyFont="1" applyFill="1" applyBorder="1" applyAlignment="1"/>
    <xf numFmtId="0" fontId="3" fillId="92" borderId="48" xfId="0" applyFont="1" applyFill="1" applyBorder="1" applyAlignment="1">
      <alignment wrapText="1"/>
    </xf>
    <xf numFmtId="173" fontId="8" fillId="0" borderId="59" xfId="54350" applyNumberFormat="1" applyFont="1" applyBorder="1"/>
    <xf numFmtId="173" fontId="8" fillId="0" borderId="31" xfId="54350" applyNumberFormat="1" applyFont="1" applyBorder="1"/>
    <xf numFmtId="173" fontId="8" fillId="0" borderId="33" xfId="54350" applyNumberFormat="1" applyFont="1" applyBorder="1"/>
    <xf numFmtId="173" fontId="8" fillId="0" borderId="61" xfId="54350" applyNumberFormat="1" applyFont="1" applyBorder="1"/>
    <xf numFmtId="173" fontId="8" fillId="0" borderId="35" xfId="54350" applyNumberFormat="1" applyFont="1" applyBorder="1"/>
    <xf numFmtId="173" fontId="8" fillId="0" borderId="79" xfId="54350" applyNumberFormat="1" applyFont="1" applyBorder="1"/>
    <xf numFmtId="173" fontId="8" fillId="0" borderId="78" xfId="54350" applyNumberFormat="1" applyFont="1" applyBorder="1"/>
    <xf numFmtId="173" fontId="8" fillId="0" borderId="0" xfId="54350" applyNumberFormat="1" applyFont="1" applyBorder="1"/>
    <xf numFmtId="173" fontId="8" fillId="0" borderId="72" xfId="54350" applyNumberFormat="1" applyFont="1" applyBorder="1"/>
    <xf numFmtId="173" fontId="8" fillId="0" borderId="45" xfId="54350" applyNumberFormat="1" applyFont="1" applyBorder="1"/>
    <xf numFmtId="173" fontId="8" fillId="0" borderId="52" xfId="54350" applyNumberFormat="1" applyFont="1" applyBorder="1"/>
    <xf numFmtId="173" fontId="8" fillId="0" borderId="60" xfId="54350" applyNumberFormat="1" applyFont="1" applyBorder="1"/>
    <xf numFmtId="173" fontId="8" fillId="0" borderId="46" xfId="54350" applyNumberFormat="1" applyFont="1" applyBorder="1"/>
    <xf numFmtId="0" fontId="8" fillId="0" borderId="78" xfId="0" applyFont="1" applyBorder="1"/>
    <xf numFmtId="173" fontId="8" fillId="0" borderId="55" xfId="54350" applyNumberFormat="1" applyFont="1" applyBorder="1"/>
    <xf numFmtId="173" fontId="8" fillId="0" borderId="62" xfId="54350" applyNumberFormat="1" applyFont="1" applyBorder="1"/>
    <xf numFmtId="0" fontId="7" fillId="0" borderId="45" xfId="0" applyFont="1" applyBorder="1"/>
    <xf numFmtId="9" fontId="7" fillId="0" borderId="50" xfId="54350" applyFont="1" applyBorder="1"/>
    <xf numFmtId="9" fontId="7" fillId="0" borderId="52" xfId="54350" applyFont="1" applyBorder="1"/>
    <xf numFmtId="9" fontId="7" fillId="0" borderId="46" xfId="54350" applyFont="1" applyBorder="1"/>
    <xf numFmtId="0" fontId="8" fillId="0" borderId="73" xfId="0" applyFont="1" applyBorder="1"/>
    <xf numFmtId="0" fontId="8" fillId="0" borderId="74" xfId="0" applyFont="1" applyBorder="1"/>
    <xf numFmtId="0" fontId="8" fillId="0" borderId="75" xfId="0" applyFont="1" applyBorder="1"/>
    <xf numFmtId="0" fontId="8" fillId="0" borderId="69" xfId="0" applyFont="1" applyBorder="1"/>
    <xf numFmtId="0" fontId="8" fillId="0" borderId="70" xfId="0" applyFont="1" applyBorder="1"/>
    <xf numFmtId="0" fontId="8" fillId="0" borderId="71" xfId="0" applyFont="1" applyBorder="1"/>
    <xf numFmtId="0" fontId="8" fillId="0" borderId="78" xfId="0" applyFont="1" applyFill="1" applyBorder="1"/>
    <xf numFmtId="0" fontId="8" fillId="0" borderId="73" xfId="0" applyFont="1" applyFill="1" applyBorder="1"/>
    <xf numFmtId="0" fontId="8" fillId="0" borderId="0" xfId="0" applyFont="1" applyBorder="1"/>
    <xf numFmtId="0" fontId="8" fillId="0" borderId="72" xfId="0" applyFont="1" applyBorder="1"/>
    <xf numFmtId="180" fontId="8" fillId="0" borderId="50" xfId="0" applyNumberFormat="1" applyFont="1" applyBorder="1"/>
    <xf numFmtId="180" fontId="8" fillId="0" borderId="50" xfId="37476" applyNumberFormat="1" applyFont="1" applyBorder="1"/>
    <xf numFmtId="44" fontId="8" fillId="0" borderId="50" xfId="54349" applyFont="1" applyBorder="1"/>
    <xf numFmtId="0" fontId="90" fillId="92" borderId="76" xfId="0" applyFont="1" applyFill="1" applyBorder="1" applyAlignment="1">
      <alignment horizontal="center" vertical="center" wrapText="1"/>
    </xf>
    <xf numFmtId="0" fontId="8" fillId="0" borderId="0" xfId="45529" applyFont="1"/>
    <xf numFmtId="0" fontId="3" fillId="93" borderId="55" xfId="45529" applyFont="1" applyFill="1" applyBorder="1" applyAlignment="1">
      <alignment horizontal="center" vertical="center"/>
    </xf>
    <xf numFmtId="0" fontId="3" fillId="93" borderId="31" xfId="45529" applyFont="1" applyFill="1" applyBorder="1" applyAlignment="1">
      <alignment horizontal="center" vertical="center"/>
    </xf>
    <xf numFmtId="167" fontId="6" fillId="0" borderId="50" xfId="63417" applyNumberFormat="1" applyFont="1" applyFill="1" applyBorder="1" applyAlignment="1" applyProtection="1">
      <alignment horizontal="center" vertical="center"/>
      <protection hidden="1"/>
    </xf>
    <xf numFmtId="0" fontId="6" fillId="0" borderId="50" xfId="63417" applyFont="1" applyFill="1" applyBorder="1" applyAlignment="1" applyProtection="1">
      <alignment vertical="center"/>
      <protection locked="0"/>
    </xf>
    <xf numFmtId="183" fontId="8" fillId="0" borderId="50" xfId="45529" applyNumberFormat="1" applyFont="1" applyFill="1" applyBorder="1" applyAlignment="1">
      <alignment horizontal="center" vertical="center"/>
    </xf>
    <xf numFmtId="0" fontId="8" fillId="0" borderId="31" xfId="45529" applyFont="1" applyFill="1" applyBorder="1" applyAlignment="1">
      <alignment horizontal="center" vertical="center"/>
    </xf>
    <xf numFmtId="0" fontId="98" fillId="102" borderId="80" xfId="0" applyFont="1" applyFill="1" applyBorder="1" applyAlignment="1">
      <alignment horizontal="center" vertical="center" wrapText="1"/>
    </xf>
    <xf numFmtId="0" fontId="97" fillId="0" borderId="81" xfId="0" applyFont="1" applyBorder="1" applyAlignment="1">
      <alignment horizontal="center" vertical="center" wrapText="1"/>
    </xf>
    <xf numFmtId="0" fontId="97" fillId="0" borderId="81" xfId="0" applyFont="1" applyBorder="1" applyAlignment="1">
      <alignment vertical="center" wrapText="1"/>
    </xf>
    <xf numFmtId="0" fontId="90" fillId="93" borderId="81" xfId="0" applyFont="1" applyFill="1" applyBorder="1" applyAlignment="1">
      <alignment horizontal="center" vertical="center" wrapText="1"/>
    </xf>
    <xf numFmtId="0" fontId="90" fillId="103" borderId="81" xfId="0" applyFont="1" applyFill="1" applyBorder="1" applyAlignment="1">
      <alignment horizontal="center" vertical="center" wrapText="1"/>
    </xf>
    <xf numFmtId="0" fontId="97" fillId="0" borderId="82" xfId="0" applyFont="1" applyBorder="1" applyAlignment="1">
      <alignment horizontal="center" vertical="center" wrapText="1"/>
    </xf>
    <xf numFmtId="0" fontId="97" fillId="0" borderId="82" xfId="0" applyFont="1" applyBorder="1" applyAlignment="1">
      <alignment vertical="center" wrapText="1"/>
    </xf>
    <xf numFmtId="0" fontId="90" fillId="93" borderId="82" xfId="0" applyFont="1" applyFill="1" applyBorder="1" applyAlignment="1">
      <alignment horizontal="center" vertical="center" wrapText="1"/>
    </xf>
    <xf numFmtId="0" fontId="90" fillId="103" borderId="82" xfId="0" applyFont="1" applyFill="1" applyBorder="1" applyAlignment="1">
      <alignment horizontal="center" vertical="center" wrapText="1"/>
    </xf>
    <xf numFmtId="0" fontId="8" fillId="92" borderId="50" xfId="0" applyFont="1" applyFill="1" applyBorder="1"/>
    <xf numFmtId="2" fontId="3" fillId="92" borderId="50" xfId="0" quotePrefix="1" applyNumberFormat="1" applyFont="1" applyFill="1" applyBorder="1" applyAlignment="1">
      <alignment horizontal="center" vertical="center" wrapText="1"/>
    </xf>
    <xf numFmtId="0" fontId="90" fillId="92" borderId="76" xfId="0" applyFont="1" applyFill="1" applyBorder="1" applyAlignment="1">
      <alignment vertical="center" wrapText="1"/>
    </xf>
    <xf numFmtId="0" fontId="93" fillId="0" borderId="0" xfId="0" applyFont="1"/>
    <xf numFmtId="0" fontId="84" fillId="0" borderId="68" xfId="54351" applyFont="1" applyBorder="1" applyAlignment="1">
      <alignment vertical="center" wrapText="1"/>
    </xf>
    <xf numFmtId="0" fontId="3" fillId="92" borderId="54" xfId="0" applyFont="1" applyFill="1" applyBorder="1" applyAlignment="1">
      <alignment horizontal="center" vertical="center" wrapText="1"/>
    </xf>
    <xf numFmtId="2" fontId="8" fillId="0" borderId="0" xfId="0" applyNumberFormat="1" applyFont="1"/>
    <xf numFmtId="2" fontId="8" fillId="0" borderId="50" xfId="0" applyNumberFormat="1" applyFont="1" applyBorder="1"/>
    <xf numFmtId="0" fontId="8" fillId="90" borderId="53" xfId="0" applyFont="1" applyFill="1" applyBorder="1"/>
    <xf numFmtId="191" fontId="0" fillId="0" borderId="0" xfId="0" applyNumberFormat="1"/>
    <xf numFmtId="2" fontId="7" fillId="0" borderId="50" xfId="0" applyNumberFormat="1" applyFont="1" applyBorder="1"/>
    <xf numFmtId="44" fontId="7" fillId="0" borderId="50" xfId="54349" applyFont="1" applyBorder="1"/>
    <xf numFmtId="44" fontId="7" fillId="0" borderId="50" xfId="0" applyNumberFormat="1" applyFont="1" applyBorder="1"/>
    <xf numFmtId="0" fontId="3" fillId="92" borderId="52" xfId="0" applyFont="1" applyFill="1" applyBorder="1" applyAlignment="1">
      <alignment horizontal="left" vertical="center" wrapText="1"/>
    </xf>
    <xf numFmtId="0" fontId="100" fillId="0" borderId="33" xfId="0" applyFont="1" applyBorder="1"/>
    <xf numFmtId="0" fontId="7" fillId="0" borderId="52" xfId="0" applyFont="1" applyBorder="1"/>
    <xf numFmtId="0" fontId="7" fillId="0" borderId="52" xfId="0" applyFont="1" applyBorder="1" applyAlignment="1">
      <alignment wrapText="1"/>
    </xf>
    <xf numFmtId="0" fontId="7" fillId="0" borderId="52" xfId="0" applyFont="1" applyBorder="1" applyAlignment="1">
      <alignment horizontal="left"/>
    </xf>
    <xf numFmtId="170" fontId="8" fillId="0" borderId="54" xfId="0" applyNumberFormat="1" applyFont="1" applyBorder="1"/>
    <xf numFmtId="44" fontId="8" fillId="0" borderId="54" xfId="54349" applyFont="1" applyBorder="1"/>
    <xf numFmtId="44" fontId="7" fillId="0" borderId="54" xfId="0" applyNumberFormat="1" applyFont="1" applyBorder="1"/>
    <xf numFmtId="2" fontId="8" fillId="0" borderId="54" xfId="0" applyNumberFormat="1" applyFont="1" applyBorder="1"/>
    <xf numFmtId="44" fontId="7" fillId="0" borderId="54" xfId="54349" applyFont="1" applyBorder="1"/>
    <xf numFmtId="2" fontId="7" fillId="0" borderId="54" xfId="0" applyNumberFormat="1" applyFont="1" applyBorder="1"/>
    <xf numFmtId="0" fontId="8" fillId="0" borderId="51" xfId="0" applyFont="1" applyBorder="1"/>
    <xf numFmtId="0" fontId="3" fillId="92" borderId="57" xfId="0" applyFont="1" applyFill="1" applyBorder="1" applyAlignment="1">
      <alignment horizontal="center" vertical="center" wrapText="1"/>
    </xf>
    <xf numFmtId="0" fontId="8" fillId="0" borderId="57" xfId="0" applyFont="1" applyBorder="1"/>
    <xf numFmtId="0" fontId="97" fillId="0" borderId="0" xfId="0" applyFont="1" applyAlignment="1">
      <alignment vertical="center"/>
    </xf>
    <xf numFmtId="175" fontId="86" fillId="60" borderId="1" xfId="37476" applyNumberFormat="1" applyFont="1" applyFill="1" applyBorder="1"/>
    <xf numFmtId="175" fontId="2" fillId="60" borderId="31" xfId="37476" applyNumberFormat="1" applyFont="1" applyFill="1" applyBorder="1"/>
    <xf numFmtId="0" fontId="84" fillId="0" borderId="50" xfId="54351" applyFont="1" applyBorder="1" applyAlignment="1">
      <alignment horizontal="left" vertical="top"/>
    </xf>
    <xf numFmtId="0" fontId="84" fillId="0" borderId="0" xfId="54351" applyFont="1" applyAlignment="1">
      <alignment horizontal="left" vertical="top"/>
    </xf>
    <xf numFmtId="0" fontId="84" fillId="0" borderId="50" xfId="54351" applyFont="1" applyBorder="1"/>
    <xf numFmtId="0" fontId="8" fillId="0" borderId="76" xfId="0" applyFont="1" applyFill="1" applyBorder="1" applyAlignment="1">
      <alignment vertical="center" wrapText="1"/>
    </xf>
    <xf numFmtId="0" fontId="84" fillId="103" borderId="50" xfId="54351" applyFont="1" applyFill="1" applyBorder="1" applyAlignment="1">
      <alignment horizontal="left" vertical="top"/>
    </xf>
    <xf numFmtId="0" fontId="84" fillId="96" borderId="50" xfId="54351" applyFont="1" applyFill="1" applyBorder="1"/>
    <xf numFmtId="0" fontId="101" fillId="0" borderId="0" xfId="54351" quotePrefix="1" applyFont="1"/>
    <xf numFmtId="0" fontId="7" fillId="0" borderId="50" xfId="0" applyFont="1" applyBorder="1" applyAlignment="1">
      <alignment horizontal="center"/>
    </xf>
    <xf numFmtId="0" fontId="7" fillId="0" borderId="0" xfId="0" applyFont="1" applyAlignment="1">
      <alignment horizontal="left" vertical="center"/>
    </xf>
    <xf numFmtId="0" fontId="3" fillId="92" borderId="55" xfId="0" applyFont="1" applyFill="1" applyBorder="1" applyAlignment="1">
      <alignment horizontal="center" vertical="center"/>
    </xf>
    <xf numFmtId="0" fontId="3" fillId="92" borderId="31" xfId="0" applyFont="1" applyFill="1" applyBorder="1" applyAlignment="1">
      <alignment horizontal="center" vertical="center"/>
    </xf>
    <xf numFmtId="0" fontId="7" fillId="0" borderId="0" xfId="0" applyFont="1" applyAlignment="1">
      <alignment horizontal="left"/>
    </xf>
    <xf numFmtId="0" fontId="3" fillId="93" borderId="56" xfId="45529" applyFont="1" applyFill="1" applyBorder="1" applyAlignment="1">
      <alignment horizontal="center" vertical="center"/>
    </xf>
    <xf numFmtId="0" fontId="3" fillId="93" borderId="32" xfId="45529" applyFont="1" applyFill="1" applyBorder="1" applyAlignment="1">
      <alignment horizontal="center" vertical="center"/>
    </xf>
    <xf numFmtId="0" fontId="3" fillId="93" borderId="24" xfId="45529" applyFont="1" applyFill="1" applyBorder="1" applyAlignment="1">
      <alignment horizontal="center" vertical="center"/>
    </xf>
    <xf numFmtId="0" fontId="3" fillId="93" borderId="0" xfId="45529" applyFont="1" applyFill="1" applyAlignment="1">
      <alignment horizontal="center" vertical="center"/>
    </xf>
    <xf numFmtId="0" fontId="3" fillId="93" borderId="32" xfId="45529" applyFont="1" applyFill="1" applyBorder="1" applyAlignment="1">
      <alignment horizontal="center" vertical="center" wrapText="1"/>
    </xf>
    <xf numFmtId="0" fontId="3" fillId="93" borderId="0" xfId="45529" applyFont="1" applyFill="1" applyAlignment="1">
      <alignment horizontal="center" vertical="center" wrapText="1"/>
    </xf>
    <xf numFmtId="0" fontId="3" fillId="93" borderId="55" xfId="45529" applyFont="1" applyFill="1" applyBorder="1" applyAlignment="1">
      <alignment horizontal="center" vertical="center" wrapText="1"/>
    </xf>
    <xf numFmtId="0" fontId="3" fillId="93" borderId="1" xfId="45529" applyFont="1" applyFill="1" applyBorder="1" applyAlignment="1">
      <alignment horizontal="center" vertical="center" wrapText="1"/>
    </xf>
    <xf numFmtId="0" fontId="3" fillId="93" borderId="33" xfId="45529" applyFont="1" applyFill="1" applyBorder="1" applyAlignment="1">
      <alignment horizontal="center" vertical="center"/>
    </xf>
    <xf numFmtId="0" fontId="3" fillId="93" borderId="35" xfId="45529" applyFont="1" applyFill="1" applyBorder="1" applyAlignment="1">
      <alignment horizontal="center" vertical="center"/>
    </xf>
    <xf numFmtId="0" fontId="3" fillId="93" borderId="56" xfId="45529" applyFont="1" applyFill="1" applyBorder="1" applyAlignment="1">
      <alignment horizontal="center" vertical="center" wrapText="1"/>
    </xf>
    <xf numFmtId="0" fontId="3" fillId="93" borderId="24" xfId="45529" applyFont="1" applyFill="1" applyBorder="1" applyAlignment="1">
      <alignment horizontal="center" vertical="center" wrapText="1"/>
    </xf>
    <xf numFmtId="0" fontId="3" fillId="93" borderId="57" xfId="45529" applyFont="1" applyFill="1" applyBorder="1" applyAlignment="1">
      <alignment horizontal="center" vertical="center"/>
    </xf>
    <xf numFmtId="0" fontId="3" fillId="93" borderId="58" xfId="45529" applyFont="1" applyFill="1" applyBorder="1" applyAlignment="1">
      <alignment horizontal="center" vertical="center"/>
    </xf>
    <xf numFmtId="0" fontId="3" fillId="94" borderId="52" xfId="45529" applyFont="1" applyFill="1" applyBorder="1" applyAlignment="1">
      <alignment horizontal="center" vertical="center" wrapText="1"/>
    </xf>
    <xf numFmtId="0" fontId="3" fillId="94" borderId="54" xfId="45529" applyFont="1" applyFill="1" applyBorder="1" applyAlignment="1">
      <alignment horizontal="center" vertical="center" wrapText="1"/>
    </xf>
    <xf numFmtId="0" fontId="3" fillId="95" borderId="52" xfId="45529" applyFont="1" applyFill="1" applyBorder="1" applyAlignment="1">
      <alignment horizontal="center" vertical="center" wrapText="1"/>
    </xf>
    <xf numFmtId="0" fontId="3" fillId="95" borderId="54" xfId="45529" applyFont="1" applyFill="1" applyBorder="1" applyAlignment="1">
      <alignment horizontal="center" vertical="center" wrapText="1"/>
    </xf>
    <xf numFmtId="0" fontId="3" fillId="96" borderId="52" xfId="45529" applyFont="1" applyFill="1" applyBorder="1" applyAlignment="1">
      <alignment horizontal="center" vertical="center" wrapText="1"/>
    </xf>
    <xf numFmtId="0" fontId="3" fillId="96" borderId="54" xfId="45529" applyFont="1" applyFill="1" applyBorder="1" applyAlignment="1">
      <alignment horizontal="center" vertical="center" wrapText="1"/>
    </xf>
    <xf numFmtId="0" fontId="3" fillId="93" borderId="50" xfId="45529" applyFont="1" applyFill="1" applyBorder="1" applyAlignment="1">
      <alignment horizontal="center" vertical="center" wrapText="1"/>
    </xf>
    <xf numFmtId="0" fontId="3" fillId="93" borderId="53" xfId="45529" applyFont="1" applyFill="1" applyBorder="1" applyAlignment="1">
      <alignment horizontal="center" vertical="center" wrapText="1"/>
    </xf>
    <xf numFmtId="0" fontId="3" fillId="93" borderId="54" xfId="45529" applyFont="1" applyFill="1" applyBorder="1" applyAlignment="1">
      <alignment horizontal="center" vertical="center" wrapText="1"/>
    </xf>
    <xf numFmtId="0" fontId="3" fillId="93" borderId="33" xfId="45529" applyFont="1" applyFill="1" applyBorder="1" applyAlignment="1">
      <alignment horizontal="center" vertical="center" wrapText="1"/>
    </xf>
    <xf numFmtId="0" fontId="3" fillId="93" borderId="35" xfId="45529" applyFont="1" applyFill="1" applyBorder="1" applyAlignment="1">
      <alignment horizontal="center" vertical="center" wrapText="1"/>
    </xf>
    <xf numFmtId="0" fontId="3" fillId="93" borderId="55" xfId="45529" applyFont="1" applyFill="1" applyBorder="1" applyAlignment="1">
      <alignment horizontal="left" vertical="center" wrapText="1"/>
    </xf>
    <xf numFmtId="0" fontId="3" fillId="93" borderId="31" xfId="45529" applyFont="1" applyFill="1" applyBorder="1" applyAlignment="1">
      <alignment horizontal="left" vertical="center" wrapText="1"/>
    </xf>
    <xf numFmtId="0" fontId="3" fillId="93" borderId="52" xfId="45529" applyFont="1" applyFill="1" applyBorder="1" applyAlignment="1">
      <alignment horizontal="center" vertical="center" wrapText="1"/>
    </xf>
    <xf numFmtId="0" fontId="3" fillId="92" borderId="55" xfId="0" applyFont="1" applyFill="1" applyBorder="1" applyAlignment="1">
      <alignment horizontal="center" vertical="center" wrapText="1"/>
    </xf>
    <xf numFmtId="0" fontId="3" fillId="92" borderId="31" xfId="0" applyFont="1" applyFill="1" applyBorder="1" applyAlignment="1">
      <alignment horizontal="center" vertical="center" wrapText="1"/>
    </xf>
    <xf numFmtId="0" fontId="3" fillId="92" borderId="55" xfId="0" applyFont="1" applyFill="1" applyBorder="1" applyAlignment="1">
      <alignment horizontal="center"/>
    </xf>
    <xf numFmtId="0" fontId="3" fillId="92" borderId="31" xfId="0" applyFont="1" applyFill="1" applyBorder="1" applyAlignment="1">
      <alignment horizontal="center"/>
    </xf>
    <xf numFmtId="0" fontId="3" fillId="92" borderId="56" xfId="0" applyFont="1" applyFill="1" applyBorder="1" applyAlignment="1">
      <alignment horizontal="center" wrapText="1"/>
    </xf>
    <xf numFmtId="0" fontId="3" fillId="92" borderId="33" xfId="0" applyFont="1" applyFill="1" applyBorder="1" applyAlignment="1">
      <alignment horizontal="center" wrapText="1"/>
    </xf>
    <xf numFmtId="0" fontId="3" fillId="92" borderId="62" xfId="0" applyFont="1" applyFill="1" applyBorder="1" applyAlignment="1">
      <alignment horizontal="center" wrapText="1"/>
    </xf>
    <xf numFmtId="0" fontId="3" fillId="92" borderId="60" xfId="0" applyFont="1" applyFill="1" applyBorder="1" applyAlignment="1">
      <alignment horizontal="center" wrapText="1"/>
    </xf>
    <xf numFmtId="0" fontId="7" fillId="0" borderId="0" xfId="54352" applyFont="1" applyAlignment="1">
      <alignment horizontal="left"/>
    </xf>
    <xf numFmtId="0" fontId="8" fillId="0" borderId="63" xfId="0" applyFont="1" applyBorder="1" applyAlignment="1">
      <alignment horizontal="left" vertical="center" wrapText="1"/>
    </xf>
    <xf numFmtId="0" fontId="8" fillId="0" borderId="68" xfId="0" applyFont="1" applyBorder="1" applyAlignment="1">
      <alignment horizontal="left" vertical="center" wrapText="1"/>
    </xf>
    <xf numFmtId="43" fontId="8" fillId="0" borderId="52" xfId="37476" applyFont="1" applyBorder="1" applyAlignment="1">
      <alignment horizontal="center"/>
    </xf>
    <xf numFmtId="43" fontId="8" fillId="0" borderId="53" xfId="37476" applyFont="1" applyBorder="1" applyAlignment="1">
      <alignment horizontal="center"/>
    </xf>
    <xf numFmtId="43" fontId="8" fillId="0" borderId="54" xfId="37476" applyFont="1" applyBorder="1" applyAlignment="1">
      <alignment horizontal="center"/>
    </xf>
    <xf numFmtId="170" fontId="8" fillId="0" borderId="55" xfId="0" applyNumberFormat="1" applyFont="1" applyBorder="1" applyAlignment="1">
      <alignment horizontal="right" vertical="center"/>
    </xf>
    <xf numFmtId="170" fontId="8" fillId="0" borderId="31" xfId="0" applyNumberFormat="1" applyFont="1" applyBorder="1" applyAlignment="1">
      <alignment horizontal="right" vertical="center"/>
    </xf>
    <xf numFmtId="0" fontId="8" fillId="0" borderId="57" xfId="0" applyFont="1" applyBorder="1" applyAlignment="1">
      <alignment horizontal="left" vertical="center"/>
    </xf>
    <xf numFmtId="0" fontId="8" fillId="0" borderId="51" xfId="0" applyFont="1" applyBorder="1" applyAlignment="1">
      <alignment horizontal="left" vertical="center"/>
    </xf>
    <xf numFmtId="170" fontId="8" fillId="0" borderId="57" xfId="0" applyNumberFormat="1" applyFont="1" applyBorder="1" applyAlignment="1">
      <alignment horizontal="right" vertical="center"/>
    </xf>
    <xf numFmtId="170" fontId="8" fillId="0" borderId="58" xfId="0" applyNumberFormat="1" applyFont="1" applyBorder="1" applyAlignment="1">
      <alignment horizontal="right" vertical="center"/>
    </xf>
    <xf numFmtId="43" fontId="8" fillId="0" borderId="56" xfId="37476" applyFont="1" applyBorder="1" applyAlignment="1">
      <alignment horizontal="center" vertical="center"/>
    </xf>
    <xf numFmtId="43" fontId="8" fillId="0" borderId="32" xfId="37476" applyFont="1" applyBorder="1" applyAlignment="1">
      <alignment horizontal="center" vertical="center"/>
    </xf>
    <xf numFmtId="43" fontId="8" fillId="0" borderId="57" xfId="37476" applyFont="1" applyBorder="1" applyAlignment="1">
      <alignment horizontal="center" vertical="center"/>
    </xf>
    <xf numFmtId="43" fontId="8" fillId="0" borderId="33" xfId="37476" applyFont="1" applyBorder="1" applyAlignment="1">
      <alignment horizontal="center" vertical="center"/>
    </xf>
    <xf numFmtId="43" fontId="8" fillId="0" borderId="35" xfId="37476" applyFont="1" applyBorder="1" applyAlignment="1">
      <alignment horizontal="center" vertical="center"/>
    </xf>
    <xf numFmtId="43" fontId="8" fillId="0" borderId="58" xfId="37476" applyFont="1" applyBorder="1" applyAlignment="1">
      <alignment horizontal="center" vertical="center"/>
    </xf>
    <xf numFmtId="0" fontId="3" fillId="101" borderId="35" xfId="45529" applyFont="1" applyFill="1" applyBorder="1" applyAlignment="1">
      <alignment horizontal="center"/>
    </xf>
    <xf numFmtId="0" fontId="3" fillId="92" borderId="1" xfId="0" applyFont="1" applyFill="1" applyBorder="1" applyAlignment="1">
      <alignment horizontal="center" vertical="center"/>
    </xf>
    <xf numFmtId="0" fontId="3" fillId="92" borderId="52" xfId="0" applyFont="1" applyFill="1" applyBorder="1" applyAlignment="1">
      <alignment horizontal="center" vertical="center" wrapText="1"/>
    </xf>
    <xf numFmtId="0" fontId="3" fillId="92" borderId="53" xfId="0" applyFont="1" applyFill="1" applyBorder="1" applyAlignment="1">
      <alignment horizontal="center" vertical="center" wrapText="1"/>
    </xf>
    <xf numFmtId="0" fontId="3" fillId="92" borderId="54" xfId="0" applyFont="1" applyFill="1" applyBorder="1" applyAlignment="1">
      <alignment horizontal="center" vertical="center" wrapText="1"/>
    </xf>
    <xf numFmtId="0" fontId="3" fillId="98" borderId="0" xfId="0" applyFont="1" applyFill="1" applyBorder="1" applyAlignment="1">
      <alignment horizontal="center" wrapText="1"/>
    </xf>
    <xf numFmtId="0" fontId="3" fillId="98" borderId="35" xfId="0" applyFont="1" applyFill="1" applyBorder="1" applyAlignment="1">
      <alignment horizontal="center" wrapText="1"/>
    </xf>
    <xf numFmtId="0" fontId="3" fillId="98" borderId="50" xfId="0" applyFont="1" applyFill="1" applyBorder="1" applyAlignment="1">
      <alignment horizontal="center"/>
    </xf>
    <xf numFmtId="0" fontId="3" fillId="98" borderId="24" xfId="0" applyFont="1" applyFill="1" applyBorder="1" applyAlignment="1">
      <alignment horizontal="center" wrapText="1"/>
    </xf>
    <xf numFmtId="0" fontId="3" fillId="98" borderId="33" xfId="0" applyFont="1" applyFill="1" applyBorder="1" applyAlignment="1">
      <alignment horizontal="center" wrapText="1"/>
    </xf>
    <xf numFmtId="0" fontId="3" fillId="92" borderId="0" xfId="0" applyFont="1" applyFill="1" applyAlignment="1">
      <alignment horizontal="center" vertical="center" wrapText="1"/>
    </xf>
    <xf numFmtId="0" fontId="3" fillId="92" borderId="35" xfId="0" applyFont="1" applyFill="1" applyBorder="1" applyAlignment="1">
      <alignment horizontal="center" vertical="center" wrapText="1"/>
    </xf>
    <xf numFmtId="0" fontId="3" fillId="92" borderId="0" xfId="0" applyFont="1" applyFill="1" applyAlignment="1">
      <alignment horizontal="center" vertical="center"/>
    </xf>
    <xf numFmtId="0" fontId="3" fillId="92" borderId="35" xfId="0" applyFont="1" applyFill="1" applyBorder="1" applyAlignment="1">
      <alignment horizontal="center" vertical="center"/>
    </xf>
    <xf numFmtId="0" fontId="3" fillId="92" borderId="50" xfId="0" applyFont="1" applyFill="1" applyBorder="1" applyAlignment="1">
      <alignment horizontal="center"/>
    </xf>
    <xf numFmtId="167" fontId="3" fillId="93" borderId="69" xfId="63417" applyNumberFormat="1" applyFont="1" applyFill="1" applyBorder="1" applyAlignment="1" applyProtection="1">
      <alignment horizontal="center" vertical="center" wrapText="1"/>
      <protection hidden="1"/>
    </xf>
    <xf numFmtId="167" fontId="3" fillId="93" borderId="70" xfId="63417" applyNumberFormat="1" applyFont="1" applyFill="1" applyBorder="1" applyAlignment="1" applyProtection="1">
      <alignment horizontal="center" vertical="center" wrapText="1"/>
      <protection hidden="1"/>
    </xf>
    <xf numFmtId="167" fontId="3" fillId="93" borderId="71" xfId="63417" applyNumberFormat="1" applyFont="1" applyFill="1" applyBorder="1" applyAlignment="1" applyProtection="1">
      <alignment horizontal="center" vertical="center" wrapText="1"/>
      <protection hidden="1"/>
    </xf>
    <xf numFmtId="167" fontId="3" fillId="93" borderId="73" xfId="63417" applyNumberFormat="1" applyFont="1" applyFill="1" applyBorder="1" applyAlignment="1" applyProtection="1">
      <alignment horizontal="center" vertical="center" wrapText="1"/>
      <protection hidden="1"/>
    </xf>
    <xf numFmtId="167" fontId="3" fillId="93" borderId="74" xfId="63417" applyNumberFormat="1" applyFont="1" applyFill="1" applyBorder="1" applyAlignment="1" applyProtection="1">
      <alignment horizontal="center" vertical="center" wrapText="1"/>
      <protection hidden="1"/>
    </xf>
    <xf numFmtId="167" fontId="3" fillId="93" borderId="75" xfId="63417" applyNumberFormat="1" applyFont="1" applyFill="1" applyBorder="1" applyAlignment="1" applyProtection="1">
      <alignment horizontal="center" vertical="center" wrapText="1"/>
      <protection hidden="1"/>
    </xf>
    <xf numFmtId="14" fontId="7" fillId="87" borderId="52" xfId="0" applyNumberFormat="1" applyFont="1" applyFill="1" applyBorder="1" applyAlignment="1">
      <alignment horizontal="center"/>
    </xf>
    <xf numFmtId="14" fontId="7" fillId="87" borderId="53" xfId="0" applyNumberFormat="1" applyFont="1" applyFill="1" applyBorder="1" applyAlignment="1">
      <alignment horizontal="center"/>
    </xf>
    <xf numFmtId="14" fontId="7" fillId="87" borderId="54" xfId="0" applyNumberFormat="1" applyFont="1" applyFill="1" applyBorder="1" applyAlignment="1">
      <alignment horizontal="center"/>
    </xf>
    <xf numFmtId="178" fontId="6" fillId="60" borderId="55" xfId="0" applyNumberFormat="1" applyFont="1" applyFill="1" applyBorder="1" applyAlignment="1">
      <alignment horizontal="right" vertical="center" wrapText="1"/>
    </xf>
    <xf numFmtId="178" fontId="6" fillId="60" borderId="1" xfId="0" applyNumberFormat="1" applyFont="1" applyFill="1" applyBorder="1" applyAlignment="1">
      <alignment horizontal="right" vertical="center" wrapText="1"/>
    </xf>
    <xf numFmtId="178" fontId="6" fillId="60" borderId="31" xfId="0" applyNumberFormat="1" applyFont="1" applyFill="1" applyBorder="1" applyAlignment="1">
      <alignment horizontal="right" vertical="center" wrapText="1"/>
    </xf>
    <xf numFmtId="178" fontId="6" fillId="60" borderId="55" xfId="0" applyNumberFormat="1" applyFont="1" applyFill="1" applyBorder="1" applyAlignment="1">
      <alignment vertical="center" wrapText="1"/>
    </xf>
    <xf numFmtId="178" fontId="6" fillId="60" borderId="31" xfId="0" applyNumberFormat="1" applyFont="1" applyFill="1" applyBorder="1" applyAlignment="1">
      <alignment vertical="center" wrapText="1"/>
    </xf>
    <xf numFmtId="0" fontId="52" fillId="0" borderId="0" xfId="0" applyFont="1" applyAlignment="1">
      <alignment horizontal="left" vertical="center" wrapText="1"/>
    </xf>
  </cellXfs>
  <cellStyles count="63418">
    <cellStyle name="%" xfId="6"/>
    <cellStyle name="% 2" xfId="7"/>
    <cellStyle name="% 2 10" xfId="8"/>
    <cellStyle name="% 2 10 2" xfId="37479"/>
    <cellStyle name="% 2 11" xfId="9"/>
    <cellStyle name="% 2 11 2" xfId="37480"/>
    <cellStyle name="% 2 12" xfId="10"/>
    <cellStyle name="% 2 12 2" xfId="37481"/>
    <cellStyle name="% 2 13" xfId="11"/>
    <cellStyle name="% 2 13 2" xfId="37482"/>
    <cellStyle name="% 2 14" xfId="12"/>
    <cellStyle name="% 2 14 2" xfId="37483"/>
    <cellStyle name="% 2 15" xfId="13"/>
    <cellStyle name="% 2 15 2" xfId="37484"/>
    <cellStyle name="% 2 16" xfId="14"/>
    <cellStyle name="% 2 16 2" xfId="37485"/>
    <cellStyle name="% 2 17" xfId="15"/>
    <cellStyle name="% 2 17 2" xfId="37486"/>
    <cellStyle name="% 2 18" xfId="16"/>
    <cellStyle name="% 2 18 2" xfId="37487"/>
    <cellStyle name="% 2 19" xfId="17"/>
    <cellStyle name="% 2 19 2" xfId="37488"/>
    <cellStyle name="% 2 2" xfId="18"/>
    <cellStyle name="% 2 2 2" xfId="37489"/>
    <cellStyle name="% 2 20" xfId="37490"/>
    <cellStyle name="% 2 3" xfId="19"/>
    <cellStyle name="% 2 3 2" xfId="37491"/>
    <cellStyle name="% 2 4" xfId="20"/>
    <cellStyle name="% 2 4 2" xfId="37492"/>
    <cellStyle name="% 2 5" xfId="21"/>
    <cellStyle name="% 2 5 2" xfId="37493"/>
    <cellStyle name="% 2 6" xfId="22"/>
    <cellStyle name="% 2 6 2" xfId="37494"/>
    <cellStyle name="% 2 7" xfId="23"/>
    <cellStyle name="% 2 7 2" xfId="37495"/>
    <cellStyle name="% 2 8" xfId="24"/>
    <cellStyle name="% 2 8 2" xfId="37496"/>
    <cellStyle name="% 2 9" xfId="25"/>
    <cellStyle name="% 2 9 2" xfId="37497"/>
    <cellStyle name="% 3" xfId="54354"/>
    <cellStyle name="_APPFEE" xfId="54355"/>
    <cellStyle name="_Applications" xfId="37498"/>
    <cellStyle name="_Applications 2" xfId="37499"/>
    <cellStyle name="_Applications 3" xfId="37500"/>
    <cellStyle name="_Applications 3 2" xfId="37501"/>
    <cellStyle name="_Other" xfId="54356"/>
    <cellStyle name="_Sheet1" xfId="37502"/>
    <cellStyle name="_Sheet1 2" xfId="37503"/>
    <cellStyle name="_Sheet1 3" xfId="37504"/>
    <cellStyle name="_Sheet1 3 2" xfId="37505"/>
    <cellStyle name="=C:\WINNT\SYSTEM32\COMMAND.COM" xfId="54357"/>
    <cellStyle name="20% - Accent1 10" xfId="26"/>
    <cellStyle name="20% - Accent1 10 2" xfId="37506"/>
    <cellStyle name="20% - Accent1 11" xfId="27"/>
    <cellStyle name="20% - Accent1 11 2" xfId="37507"/>
    <cellStyle name="20% - Accent1 12" xfId="28"/>
    <cellStyle name="20% - Accent1 12 10" xfId="29"/>
    <cellStyle name="20% - Accent1 12 10 2" xfId="37508"/>
    <cellStyle name="20% - Accent1 12 11" xfId="30"/>
    <cellStyle name="20% - Accent1 12 11 2" xfId="37509"/>
    <cellStyle name="20% - Accent1 12 12" xfId="31"/>
    <cellStyle name="20% - Accent1 12 12 2" xfId="37510"/>
    <cellStyle name="20% - Accent1 12 13" xfId="32"/>
    <cellStyle name="20% - Accent1 12 13 2" xfId="37511"/>
    <cellStyle name="20% - Accent1 12 14" xfId="33"/>
    <cellStyle name="20% - Accent1 12 14 2" xfId="37512"/>
    <cellStyle name="20% - Accent1 12 15" xfId="34"/>
    <cellStyle name="20% - Accent1 12 15 2" xfId="37513"/>
    <cellStyle name="20% - Accent1 12 16" xfId="35"/>
    <cellStyle name="20% - Accent1 12 16 2" xfId="37514"/>
    <cellStyle name="20% - Accent1 12 17" xfId="36"/>
    <cellStyle name="20% - Accent1 12 17 2" xfId="37515"/>
    <cellStyle name="20% - Accent1 12 18" xfId="37"/>
    <cellStyle name="20% - Accent1 12 18 2" xfId="37516"/>
    <cellStyle name="20% - Accent1 12 19" xfId="38"/>
    <cellStyle name="20% - Accent1 12 19 2" xfId="37517"/>
    <cellStyle name="20% - Accent1 12 2" xfId="39"/>
    <cellStyle name="20% - Accent1 12 2 2" xfId="37518"/>
    <cellStyle name="20% - Accent1 12 20" xfId="40"/>
    <cellStyle name="20% - Accent1 12 20 2" xfId="37519"/>
    <cellStyle name="20% - Accent1 12 21" xfId="41"/>
    <cellStyle name="20% - Accent1 12 21 2" xfId="37520"/>
    <cellStyle name="20% - Accent1 12 22" xfId="42"/>
    <cellStyle name="20% - Accent1 12 22 2" xfId="37521"/>
    <cellStyle name="20% - Accent1 12 23" xfId="43"/>
    <cellStyle name="20% - Accent1 12 23 2" xfId="37522"/>
    <cellStyle name="20% - Accent1 12 24" xfId="44"/>
    <cellStyle name="20% - Accent1 12 24 2" xfId="37523"/>
    <cellStyle name="20% - Accent1 12 25" xfId="45"/>
    <cellStyle name="20% - Accent1 12 25 2" xfId="37524"/>
    <cellStyle name="20% - Accent1 12 26" xfId="46"/>
    <cellStyle name="20% - Accent1 12 26 2" xfId="37525"/>
    <cellStyle name="20% - Accent1 12 27" xfId="47"/>
    <cellStyle name="20% - Accent1 12 27 2" xfId="37526"/>
    <cellStyle name="20% - Accent1 12 28" xfId="48"/>
    <cellStyle name="20% - Accent1 12 28 2" xfId="37527"/>
    <cellStyle name="20% - Accent1 12 29" xfId="49"/>
    <cellStyle name="20% - Accent1 12 29 2" xfId="37528"/>
    <cellStyle name="20% - Accent1 12 3" xfId="50"/>
    <cellStyle name="20% - Accent1 12 3 2" xfId="37529"/>
    <cellStyle name="20% - Accent1 12 30" xfId="51"/>
    <cellStyle name="20% - Accent1 12 30 2" xfId="37530"/>
    <cellStyle name="20% - Accent1 12 31" xfId="37531"/>
    <cellStyle name="20% - Accent1 12 4" xfId="52"/>
    <cellStyle name="20% - Accent1 12 4 2" xfId="37532"/>
    <cellStyle name="20% - Accent1 12 5" xfId="53"/>
    <cellStyle name="20% - Accent1 12 5 2" xfId="37533"/>
    <cellStyle name="20% - Accent1 12 6" xfId="54"/>
    <cellStyle name="20% - Accent1 12 6 2" xfId="37534"/>
    <cellStyle name="20% - Accent1 12 7" xfId="55"/>
    <cellStyle name="20% - Accent1 12 7 2" xfId="37535"/>
    <cellStyle name="20% - Accent1 12 8" xfId="56"/>
    <cellStyle name="20% - Accent1 12 8 2" xfId="37536"/>
    <cellStyle name="20% - Accent1 12 9" xfId="57"/>
    <cellStyle name="20% - Accent1 12 9 2" xfId="37537"/>
    <cellStyle name="20% - Accent1 13" xfId="58"/>
    <cellStyle name="20% - Accent1 13 2" xfId="37538"/>
    <cellStyle name="20% - Accent1 14" xfId="59"/>
    <cellStyle name="20% - Accent1 14 2" xfId="37539"/>
    <cellStyle name="20% - Accent1 15" xfId="60"/>
    <cellStyle name="20% - Accent1 15 2" xfId="37540"/>
    <cellStyle name="20% - Accent1 16" xfId="61"/>
    <cellStyle name="20% - Accent1 16 2" xfId="37541"/>
    <cellStyle name="20% - Accent1 17" xfId="62"/>
    <cellStyle name="20% - Accent1 18" xfId="63"/>
    <cellStyle name="20% - Accent1 19" xfId="37542"/>
    <cellStyle name="20% - Accent1 2" xfId="64"/>
    <cellStyle name="20% - Accent1 2 10" xfId="65"/>
    <cellStyle name="20% - Accent1 2 11" xfId="66"/>
    <cellStyle name="20% - Accent1 2 12" xfId="37543"/>
    <cellStyle name="20% - Accent1 2 13" xfId="37544"/>
    <cellStyle name="20% - Accent1 2 14" xfId="37545"/>
    <cellStyle name="20% - Accent1 2 15" xfId="37546"/>
    <cellStyle name="20% - Accent1 2 16" xfId="37547"/>
    <cellStyle name="20% - Accent1 2 17" xfId="37548"/>
    <cellStyle name="20% - Accent1 2 18" xfId="37549"/>
    <cellStyle name="20% - Accent1 2 19" xfId="37550"/>
    <cellStyle name="20% - Accent1 2 2" xfId="67"/>
    <cellStyle name="20% - Accent1 2 2 2" xfId="37551"/>
    <cellStyle name="20% - Accent1 2 20" xfId="37552"/>
    <cellStyle name="20% - Accent1 2 21" xfId="37553"/>
    <cellStyle name="20% - Accent1 2 22" xfId="37554"/>
    <cellStyle name="20% - Accent1 2 23" xfId="37555"/>
    <cellStyle name="20% - Accent1 2 24" xfId="37556"/>
    <cellStyle name="20% - Accent1 2 3" xfId="68"/>
    <cellStyle name="20% - Accent1 2 3 2" xfId="37557"/>
    <cellStyle name="20% - Accent1 2 4" xfId="69"/>
    <cellStyle name="20% - Accent1 2 4 2" xfId="37558"/>
    <cellStyle name="20% - Accent1 2 5" xfId="70"/>
    <cellStyle name="20% - Accent1 2 5 2" xfId="37559"/>
    <cellStyle name="20% - Accent1 2 6" xfId="71"/>
    <cellStyle name="20% - Accent1 2 6 2" xfId="37560"/>
    <cellStyle name="20% - Accent1 2 7" xfId="72"/>
    <cellStyle name="20% - Accent1 2 7 2" xfId="37561"/>
    <cellStyle name="20% - Accent1 2 8" xfId="73"/>
    <cellStyle name="20% - Accent1 2 8 2" xfId="37562"/>
    <cellStyle name="20% - Accent1 2 9" xfId="74"/>
    <cellStyle name="20% - Accent1 20" xfId="37563"/>
    <cellStyle name="20% - Accent1 21" xfId="37564"/>
    <cellStyle name="20% - Accent1 22" xfId="37565"/>
    <cellStyle name="20% - Accent1 23" xfId="37566"/>
    <cellStyle name="20% - Accent1 24" xfId="37567"/>
    <cellStyle name="20% - Accent1 25" xfId="37568"/>
    <cellStyle name="20% - Accent1 26" xfId="37569"/>
    <cellStyle name="20% - Accent1 27" xfId="37570"/>
    <cellStyle name="20% - Accent1 28" xfId="37571"/>
    <cellStyle name="20% - Accent1 29" xfId="37572"/>
    <cellStyle name="20% - Accent1 3" xfId="75"/>
    <cellStyle name="20% - Accent1 3 2" xfId="76"/>
    <cellStyle name="20% - Accent1 3 2 2" xfId="37573"/>
    <cellStyle name="20% - Accent1 3 3" xfId="37574"/>
    <cellStyle name="20% - Accent1 30" xfId="37575"/>
    <cellStyle name="20% - Accent1 4" xfId="77"/>
    <cellStyle name="20% - Accent1 4 2" xfId="78"/>
    <cellStyle name="20% - Accent1 4 2 2" xfId="37576"/>
    <cellStyle name="20% - Accent1 4 3" xfId="37577"/>
    <cellStyle name="20% - Accent1 5" xfId="79"/>
    <cellStyle name="20% - Accent1 5 2" xfId="80"/>
    <cellStyle name="20% - Accent1 5 2 2" xfId="37578"/>
    <cellStyle name="20% - Accent1 5 3" xfId="37579"/>
    <cellStyle name="20% - Accent1 6" xfId="81"/>
    <cellStyle name="20% - Accent1 6 2" xfId="82"/>
    <cellStyle name="20% - Accent1 6 2 2" xfId="37580"/>
    <cellStyle name="20% - Accent1 6 3" xfId="83"/>
    <cellStyle name="20% - Accent1 6 3 2" xfId="37581"/>
    <cellStyle name="20% - Accent1 6 4" xfId="84"/>
    <cellStyle name="20% - Accent1 6 5" xfId="37582"/>
    <cellStyle name="20% - Accent1 6 6" xfId="54358"/>
    <cellStyle name="20% - Accent1 7" xfId="85"/>
    <cellStyle name="20% - Accent1 7 10" xfId="86"/>
    <cellStyle name="20% - Accent1 7 10 2" xfId="37583"/>
    <cellStyle name="20% - Accent1 7 11" xfId="87"/>
    <cellStyle name="20% - Accent1 7 11 2" xfId="37584"/>
    <cellStyle name="20% - Accent1 7 12" xfId="37585"/>
    <cellStyle name="20% - Accent1 7 2" xfId="88"/>
    <cellStyle name="20% - Accent1 7 2 2" xfId="37586"/>
    <cellStyle name="20% - Accent1 7 3" xfId="89"/>
    <cellStyle name="20% - Accent1 7 3 2" xfId="37587"/>
    <cellStyle name="20% - Accent1 7 4" xfId="90"/>
    <cellStyle name="20% - Accent1 7 4 2" xfId="37588"/>
    <cellStyle name="20% - Accent1 7 5" xfId="91"/>
    <cellStyle name="20% - Accent1 7 5 2" xfId="37589"/>
    <cellStyle name="20% - Accent1 7 6" xfId="92"/>
    <cellStyle name="20% - Accent1 7 6 2" xfId="37590"/>
    <cellStyle name="20% - Accent1 7 7" xfId="93"/>
    <cellStyle name="20% - Accent1 7 7 2" xfId="37591"/>
    <cellStyle name="20% - Accent1 7 8" xfId="94"/>
    <cellStyle name="20% - Accent1 7 8 2" xfId="37592"/>
    <cellStyle name="20% - Accent1 7 9" xfId="95"/>
    <cellStyle name="20% - Accent1 7 9 2" xfId="37593"/>
    <cellStyle name="20% - Accent1 8" xfId="96"/>
    <cellStyle name="20% - Accent1 8 2" xfId="37594"/>
    <cellStyle name="20% - Accent1 9" xfId="97"/>
    <cellStyle name="20% - Accent1 9 2" xfId="37595"/>
    <cellStyle name="20% - Accent2 10" xfId="98"/>
    <cellStyle name="20% - Accent2 10 2" xfId="37596"/>
    <cellStyle name="20% - Accent2 11" xfId="99"/>
    <cellStyle name="20% - Accent2 11 2" xfId="37597"/>
    <cellStyle name="20% - Accent2 12" xfId="100"/>
    <cellStyle name="20% - Accent2 12 10" xfId="101"/>
    <cellStyle name="20% - Accent2 12 10 2" xfId="37598"/>
    <cellStyle name="20% - Accent2 12 11" xfId="102"/>
    <cellStyle name="20% - Accent2 12 11 2" xfId="37599"/>
    <cellStyle name="20% - Accent2 12 12" xfId="103"/>
    <cellStyle name="20% - Accent2 12 12 2" xfId="37600"/>
    <cellStyle name="20% - Accent2 12 13" xfId="104"/>
    <cellStyle name="20% - Accent2 12 13 2" xfId="37601"/>
    <cellStyle name="20% - Accent2 12 14" xfId="105"/>
    <cellStyle name="20% - Accent2 12 14 2" xfId="37602"/>
    <cellStyle name="20% - Accent2 12 15" xfId="106"/>
    <cellStyle name="20% - Accent2 12 15 2" xfId="37603"/>
    <cellStyle name="20% - Accent2 12 16" xfId="107"/>
    <cellStyle name="20% - Accent2 12 16 2" xfId="37604"/>
    <cellStyle name="20% - Accent2 12 17" xfId="108"/>
    <cellStyle name="20% - Accent2 12 17 2" xfId="37605"/>
    <cellStyle name="20% - Accent2 12 18" xfId="109"/>
    <cellStyle name="20% - Accent2 12 18 2" xfId="37606"/>
    <cellStyle name="20% - Accent2 12 19" xfId="110"/>
    <cellStyle name="20% - Accent2 12 19 2" xfId="37607"/>
    <cellStyle name="20% - Accent2 12 2" xfId="111"/>
    <cellStyle name="20% - Accent2 12 2 2" xfId="37608"/>
    <cellStyle name="20% - Accent2 12 20" xfId="112"/>
    <cellStyle name="20% - Accent2 12 20 2" xfId="37609"/>
    <cellStyle name="20% - Accent2 12 21" xfId="113"/>
    <cellStyle name="20% - Accent2 12 21 2" xfId="37610"/>
    <cellStyle name="20% - Accent2 12 22" xfId="114"/>
    <cellStyle name="20% - Accent2 12 22 2" xfId="37611"/>
    <cellStyle name="20% - Accent2 12 23" xfId="115"/>
    <cellStyle name="20% - Accent2 12 23 2" xfId="37612"/>
    <cellStyle name="20% - Accent2 12 24" xfId="116"/>
    <cellStyle name="20% - Accent2 12 24 2" xfId="37613"/>
    <cellStyle name="20% - Accent2 12 25" xfId="117"/>
    <cellStyle name="20% - Accent2 12 25 2" xfId="37614"/>
    <cellStyle name="20% - Accent2 12 26" xfId="118"/>
    <cellStyle name="20% - Accent2 12 26 2" xfId="37615"/>
    <cellStyle name="20% - Accent2 12 27" xfId="119"/>
    <cellStyle name="20% - Accent2 12 27 2" xfId="37616"/>
    <cellStyle name="20% - Accent2 12 28" xfId="120"/>
    <cellStyle name="20% - Accent2 12 28 2" xfId="37617"/>
    <cellStyle name="20% - Accent2 12 29" xfId="121"/>
    <cellStyle name="20% - Accent2 12 29 2" xfId="37618"/>
    <cellStyle name="20% - Accent2 12 3" xfId="122"/>
    <cellStyle name="20% - Accent2 12 3 2" xfId="37619"/>
    <cellStyle name="20% - Accent2 12 30" xfId="123"/>
    <cellStyle name="20% - Accent2 12 30 2" xfId="37620"/>
    <cellStyle name="20% - Accent2 12 31" xfId="37621"/>
    <cellStyle name="20% - Accent2 12 4" xfId="124"/>
    <cellStyle name="20% - Accent2 12 4 2" xfId="37622"/>
    <cellStyle name="20% - Accent2 12 5" xfId="125"/>
    <cellStyle name="20% - Accent2 12 5 2" xfId="37623"/>
    <cellStyle name="20% - Accent2 12 6" xfId="126"/>
    <cellStyle name="20% - Accent2 12 6 2" xfId="37624"/>
    <cellStyle name="20% - Accent2 12 7" xfId="127"/>
    <cellStyle name="20% - Accent2 12 7 2" xfId="37625"/>
    <cellStyle name="20% - Accent2 12 8" xfId="128"/>
    <cellStyle name="20% - Accent2 12 8 2" xfId="37626"/>
    <cellStyle name="20% - Accent2 12 9" xfId="129"/>
    <cellStyle name="20% - Accent2 12 9 2" xfId="37627"/>
    <cellStyle name="20% - Accent2 13" xfId="130"/>
    <cellStyle name="20% - Accent2 13 2" xfId="37628"/>
    <cellStyle name="20% - Accent2 14" xfId="131"/>
    <cellStyle name="20% - Accent2 14 2" xfId="37629"/>
    <cellStyle name="20% - Accent2 15" xfId="132"/>
    <cellStyle name="20% - Accent2 15 2" xfId="37630"/>
    <cellStyle name="20% - Accent2 16" xfId="133"/>
    <cellStyle name="20% - Accent2 16 2" xfId="37631"/>
    <cellStyle name="20% - Accent2 17" xfId="134"/>
    <cellStyle name="20% - Accent2 18" xfId="135"/>
    <cellStyle name="20% - Accent2 19" xfId="37632"/>
    <cellStyle name="20% - Accent2 2" xfId="136"/>
    <cellStyle name="20% - Accent2 2 10" xfId="137"/>
    <cellStyle name="20% - Accent2 2 11" xfId="138"/>
    <cellStyle name="20% - Accent2 2 12" xfId="37633"/>
    <cellStyle name="20% - Accent2 2 13" xfId="37634"/>
    <cellStyle name="20% - Accent2 2 14" xfId="37635"/>
    <cellStyle name="20% - Accent2 2 15" xfId="37636"/>
    <cellStyle name="20% - Accent2 2 16" xfId="37637"/>
    <cellStyle name="20% - Accent2 2 17" xfId="37638"/>
    <cellStyle name="20% - Accent2 2 18" xfId="37639"/>
    <cellStyle name="20% - Accent2 2 19" xfId="37640"/>
    <cellStyle name="20% - Accent2 2 2" xfId="139"/>
    <cellStyle name="20% - Accent2 2 2 2" xfId="37641"/>
    <cellStyle name="20% - Accent2 2 20" xfId="37642"/>
    <cellStyle name="20% - Accent2 2 21" xfId="37643"/>
    <cellStyle name="20% - Accent2 2 22" xfId="37644"/>
    <cellStyle name="20% - Accent2 2 23" xfId="37645"/>
    <cellStyle name="20% - Accent2 2 24" xfId="37646"/>
    <cellStyle name="20% - Accent2 2 3" xfId="140"/>
    <cellStyle name="20% - Accent2 2 3 2" xfId="37647"/>
    <cellStyle name="20% - Accent2 2 4" xfId="141"/>
    <cellStyle name="20% - Accent2 2 4 2" xfId="37648"/>
    <cellStyle name="20% - Accent2 2 5" xfId="142"/>
    <cellStyle name="20% - Accent2 2 5 2" xfId="37649"/>
    <cellStyle name="20% - Accent2 2 6" xfId="143"/>
    <cellStyle name="20% - Accent2 2 6 2" xfId="37650"/>
    <cellStyle name="20% - Accent2 2 7" xfId="144"/>
    <cellStyle name="20% - Accent2 2 7 2" xfId="37651"/>
    <cellStyle name="20% - Accent2 2 8" xfId="145"/>
    <cellStyle name="20% - Accent2 2 8 2" xfId="37652"/>
    <cellStyle name="20% - Accent2 2 9" xfId="146"/>
    <cellStyle name="20% - Accent2 20" xfId="37653"/>
    <cellStyle name="20% - Accent2 21" xfId="37654"/>
    <cellStyle name="20% - Accent2 22" xfId="37655"/>
    <cellStyle name="20% - Accent2 23" xfId="37656"/>
    <cellStyle name="20% - Accent2 24" xfId="37657"/>
    <cellStyle name="20% - Accent2 25" xfId="37658"/>
    <cellStyle name="20% - Accent2 26" xfId="37659"/>
    <cellStyle name="20% - Accent2 27" xfId="37660"/>
    <cellStyle name="20% - Accent2 28" xfId="37661"/>
    <cellStyle name="20% - Accent2 29" xfId="37662"/>
    <cellStyle name="20% - Accent2 3" xfId="147"/>
    <cellStyle name="20% - Accent2 3 2" xfId="148"/>
    <cellStyle name="20% - Accent2 3 2 2" xfId="37663"/>
    <cellStyle name="20% - Accent2 3 3" xfId="37664"/>
    <cellStyle name="20% - Accent2 30" xfId="37665"/>
    <cellStyle name="20% - Accent2 4" xfId="149"/>
    <cellStyle name="20% - Accent2 4 2" xfId="150"/>
    <cellStyle name="20% - Accent2 4 2 2" xfId="37666"/>
    <cellStyle name="20% - Accent2 4 3" xfId="37667"/>
    <cellStyle name="20% - Accent2 5" xfId="151"/>
    <cellStyle name="20% - Accent2 5 2" xfId="152"/>
    <cellStyle name="20% - Accent2 5 2 2" xfId="37668"/>
    <cellStyle name="20% - Accent2 5 3" xfId="37669"/>
    <cellStyle name="20% - Accent2 6" xfId="153"/>
    <cellStyle name="20% - Accent2 6 2" xfId="154"/>
    <cellStyle name="20% - Accent2 6 2 2" xfId="37670"/>
    <cellStyle name="20% - Accent2 6 3" xfId="155"/>
    <cellStyle name="20% - Accent2 6 3 2" xfId="37671"/>
    <cellStyle name="20% - Accent2 6 4" xfId="156"/>
    <cellStyle name="20% - Accent2 6 5" xfId="37672"/>
    <cellStyle name="20% - Accent2 6 6" xfId="54359"/>
    <cellStyle name="20% - Accent2 7" xfId="157"/>
    <cellStyle name="20% - Accent2 7 10" xfId="158"/>
    <cellStyle name="20% - Accent2 7 10 2" xfId="37673"/>
    <cellStyle name="20% - Accent2 7 11" xfId="159"/>
    <cellStyle name="20% - Accent2 7 11 2" xfId="37674"/>
    <cellStyle name="20% - Accent2 7 12" xfId="37675"/>
    <cellStyle name="20% - Accent2 7 2" xfId="160"/>
    <cellStyle name="20% - Accent2 7 2 2" xfId="37676"/>
    <cellStyle name="20% - Accent2 7 3" xfId="161"/>
    <cellStyle name="20% - Accent2 7 3 2" xfId="37677"/>
    <cellStyle name="20% - Accent2 7 4" xfId="162"/>
    <cellStyle name="20% - Accent2 7 4 2" xfId="37678"/>
    <cellStyle name="20% - Accent2 7 5" xfId="163"/>
    <cellStyle name="20% - Accent2 7 5 2" xfId="37679"/>
    <cellStyle name="20% - Accent2 7 6" xfId="164"/>
    <cellStyle name="20% - Accent2 7 6 2" xfId="37680"/>
    <cellStyle name="20% - Accent2 7 7" xfId="165"/>
    <cellStyle name="20% - Accent2 7 7 2" xfId="37681"/>
    <cellStyle name="20% - Accent2 7 8" xfId="166"/>
    <cellStyle name="20% - Accent2 7 8 2" xfId="37682"/>
    <cellStyle name="20% - Accent2 7 9" xfId="167"/>
    <cellStyle name="20% - Accent2 7 9 2" xfId="37683"/>
    <cellStyle name="20% - Accent2 8" xfId="168"/>
    <cellStyle name="20% - Accent2 8 2" xfId="37684"/>
    <cellStyle name="20% - Accent2 9" xfId="169"/>
    <cellStyle name="20% - Accent2 9 2" xfId="37685"/>
    <cellStyle name="20% - Accent3 10" xfId="170"/>
    <cellStyle name="20% - Accent3 10 2" xfId="37686"/>
    <cellStyle name="20% - Accent3 11" xfId="171"/>
    <cellStyle name="20% - Accent3 11 2" xfId="37687"/>
    <cellStyle name="20% - Accent3 12" xfId="172"/>
    <cellStyle name="20% - Accent3 12 10" xfId="173"/>
    <cellStyle name="20% - Accent3 12 10 2" xfId="37688"/>
    <cellStyle name="20% - Accent3 12 11" xfId="174"/>
    <cellStyle name="20% - Accent3 12 11 2" xfId="37689"/>
    <cellStyle name="20% - Accent3 12 12" xfId="175"/>
    <cellStyle name="20% - Accent3 12 12 2" xfId="37690"/>
    <cellStyle name="20% - Accent3 12 13" xfId="176"/>
    <cellStyle name="20% - Accent3 12 13 2" xfId="37691"/>
    <cellStyle name="20% - Accent3 12 14" xfId="177"/>
    <cellStyle name="20% - Accent3 12 14 2" xfId="37692"/>
    <cellStyle name="20% - Accent3 12 15" xfId="178"/>
    <cellStyle name="20% - Accent3 12 15 2" xfId="37693"/>
    <cellStyle name="20% - Accent3 12 16" xfId="179"/>
    <cellStyle name="20% - Accent3 12 16 2" xfId="37694"/>
    <cellStyle name="20% - Accent3 12 17" xfId="180"/>
    <cellStyle name="20% - Accent3 12 17 2" xfId="37695"/>
    <cellStyle name="20% - Accent3 12 18" xfId="181"/>
    <cellStyle name="20% - Accent3 12 18 2" xfId="37696"/>
    <cellStyle name="20% - Accent3 12 19" xfId="182"/>
    <cellStyle name="20% - Accent3 12 19 2" xfId="37697"/>
    <cellStyle name="20% - Accent3 12 2" xfId="183"/>
    <cellStyle name="20% - Accent3 12 2 2" xfId="37698"/>
    <cellStyle name="20% - Accent3 12 20" xfId="184"/>
    <cellStyle name="20% - Accent3 12 20 2" xfId="37699"/>
    <cellStyle name="20% - Accent3 12 21" xfId="185"/>
    <cellStyle name="20% - Accent3 12 21 2" xfId="37700"/>
    <cellStyle name="20% - Accent3 12 22" xfId="186"/>
    <cellStyle name="20% - Accent3 12 22 2" xfId="37701"/>
    <cellStyle name="20% - Accent3 12 23" xfId="187"/>
    <cellStyle name="20% - Accent3 12 23 2" xfId="37702"/>
    <cellStyle name="20% - Accent3 12 24" xfId="188"/>
    <cellStyle name="20% - Accent3 12 24 2" xfId="37703"/>
    <cellStyle name="20% - Accent3 12 25" xfId="189"/>
    <cellStyle name="20% - Accent3 12 25 2" xfId="37704"/>
    <cellStyle name="20% - Accent3 12 26" xfId="190"/>
    <cellStyle name="20% - Accent3 12 26 2" xfId="37705"/>
    <cellStyle name="20% - Accent3 12 27" xfId="191"/>
    <cellStyle name="20% - Accent3 12 27 2" xfId="37706"/>
    <cellStyle name="20% - Accent3 12 28" xfId="192"/>
    <cellStyle name="20% - Accent3 12 28 2" xfId="37707"/>
    <cellStyle name="20% - Accent3 12 29" xfId="193"/>
    <cellStyle name="20% - Accent3 12 29 2" xfId="37708"/>
    <cellStyle name="20% - Accent3 12 3" xfId="194"/>
    <cellStyle name="20% - Accent3 12 3 2" xfId="37709"/>
    <cellStyle name="20% - Accent3 12 30" xfId="195"/>
    <cellStyle name="20% - Accent3 12 30 2" xfId="37710"/>
    <cellStyle name="20% - Accent3 12 31" xfId="37711"/>
    <cellStyle name="20% - Accent3 12 4" xfId="196"/>
    <cellStyle name="20% - Accent3 12 4 2" xfId="37712"/>
    <cellStyle name="20% - Accent3 12 5" xfId="197"/>
    <cellStyle name="20% - Accent3 12 5 2" xfId="37713"/>
    <cellStyle name="20% - Accent3 12 6" xfId="198"/>
    <cellStyle name="20% - Accent3 12 6 2" xfId="37714"/>
    <cellStyle name="20% - Accent3 12 7" xfId="199"/>
    <cellStyle name="20% - Accent3 12 7 2" xfId="37715"/>
    <cellStyle name="20% - Accent3 12 8" xfId="200"/>
    <cellStyle name="20% - Accent3 12 8 2" xfId="37716"/>
    <cellStyle name="20% - Accent3 12 9" xfId="201"/>
    <cellStyle name="20% - Accent3 12 9 2" xfId="37717"/>
    <cellStyle name="20% - Accent3 13" xfId="202"/>
    <cellStyle name="20% - Accent3 13 2" xfId="37718"/>
    <cellStyle name="20% - Accent3 14" xfId="203"/>
    <cellStyle name="20% - Accent3 14 2" xfId="37719"/>
    <cellStyle name="20% - Accent3 15" xfId="204"/>
    <cellStyle name="20% - Accent3 15 2" xfId="37720"/>
    <cellStyle name="20% - Accent3 16" xfId="205"/>
    <cellStyle name="20% - Accent3 16 2" xfId="37721"/>
    <cellStyle name="20% - Accent3 17" xfId="206"/>
    <cellStyle name="20% - Accent3 18" xfId="207"/>
    <cellStyle name="20% - Accent3 19" xfId="37722"/>
    <cellStyle name="20% - Accent3 2" xfId="208"/>
    <cellStyle name="20% - Accent3 2 10" xfId="209"/>
    <cellStyle name="20% - Accent3 2 11" xfId="210"/>
    <cellStyle name="20% - Accent3 2 12" xfId="37723"/>
    <cellStyle name="20% - Accent3 2 13" xfId="37724"/>
    <cellStyle name="20% - Accent3 2 14" xfId="37725"/>
    <cellStyle name="20% - Accent3 2 15" xfId="37726"/>
    <cellStyle name="20% - Accent3 2 16" xfId="37727"/>
    <cellStyle name="20% - Accent3 2 17" xfId="37728"/>
    <cellStyle name="20% - Accent3 2 18" xfId="37729"/>
    <cellStyle name="20% - Accent3 2 19" xfId="37730"/>
    <cellStyle name="20% - Accent3 2 2" xfId="211"/>
    <cellStyle name="20% - Accent3 2 2 2" xfId="37731"/>
    <cellStyle name="20% - Accent3 2 20" xfId="37732"/>
    <cellStyle name="20% - Accent3 2 21" xfId="37733"/>
    <cellStyle name="20% - Accent3 2 22" xfId="37734"/>
    <cellStyle name="20% - Accent3 2 23" xfId="37735"/>
    <cellStyle name="20% - Accent3 2 24" xfId="37736"/>
    <cellStyle name="20% - Accent3 2 3" xfId="212"/>
    <cellStyle name="20% - Accent3 2 3 2" xfId="37737"/>
    <cellStyle name="20% - Accent3 2 4" xfId="213"/>
    <cellStyle name="20% - Accent3 2 4 2" xfId="37738"/>
    <cellStyle name="20% - Accent3 2 5" xfId="214"/>
    <cellStyle name="20% - Accent3 2 5 2" xfId="37739"/>
    <cellStyle name="20% - Accent3 2 6" xfId="215"/>
    <cellStyle name="20% - Accent3 2 6 2" xfId="37740"/>
    <cellStyle name="20% - Accent3 2 7" xfId="216"/>
    <cellStyle name="20% - Accent3 2 7 2" xfId="37741"/>
    <cellStyle name="20% - Accent3 2 8" xfId="217"/>
    <cellStyle name="20% - Accent3 2 8 2" xfId="37742"/>
    <cellStyle name="20% - Accent3 2 9" xfId="218"/>
    <cellStyle name="20% - Accent3 20" xfId="37743"/>
    <cellStyle name="20% - Accent3 21" xfId="37744"/>
    <cellStyle name="20% - Accent3 22" xfId="37745"/>
    <cellStyle name="20% - Accent3 23" xfId="37746"/>
    <cellStyle name="20% - Accent3 24" xfId="37747"/>
    <cellStyle name="20% - Accent3 25" xfId="37748"/>
    <cellStyle name="20% - Accent3 26" xfId="37749"/>
    <cellStyle name="20% - Accent3 27" xfId="37750"/>
    <cellStyle name="20% - Accent3 28" xfId="37751"/>
    <cellStyle name="20% - Accent3 29" xfId="37752"/>
    <cellStyle name="20% - Accent3 3" xfId="219"/>
    <cellStyle name="20% - Accent3 3 2" xfId="220"/>
    <cellStyle name="20% - Accent3 3 2 2" xfId="37753"/>
    <cellStyle name="20% - Accent3 3 3" xfId="37754"/>
    <cellStyle name="20% - Accent3 30" xfId="37755"/>
    <cellStyle name="20% - Accent3 4" xfId="221"/>
    <cellStyle name="20% - Accent3 4 2" xfId="222"/>
    <cellStyle name="20% - Accent3 4 2 2" xfId="37756"/>
    <cellStyle name="20% - Accent3 4 3" xfId="37757"/>
    <cellStyle name="20% - Accent3 5" xfId="223"/>
    <cellStyle name="20% - Accent3 5 2" xfId="224"/>
    <cellStyle name="20% - Accent3 5 2 2" xfId="37758"/>
    <cellStyle name="20% - Accent3 5 3" xfId="37759"/>
    <cellStyle name="20% - Accent3 6" xfId="225"/>
    <cellStyle name="20% - Accent3 6 2" xfId="226"/>
    <cellStyle name="20% - Accent3 6 2 2" xfId="37760"/>
    <cellStyle name="20% - Accent3 6 3" xfId="227"/>
    <cellStyle name="20% - Accent3 6 3 2" xfId="37761"/>
    <cellStyle name="20% - Accent3 6 4" xfId="228"/>
    <cellStyle name="20% - Accent3 6 5" xfId="37762"/>
    <cellStyle name="20% - Accent3 6 6" xfId="54360"/>
    <cellStyle name="20% - Accent3 7" xfId="229"/>
    <cellStyle name="20% - Accent3 7 10" xfId="230"/>
    <cellStyle name="20% - Accent3 7 10 2" xfId="37763"/>
    <cellStyle name="20% - Accent3 7 11" xfId="231"/>
    <cellStyle name="20% - Accent3 7 11 2" xfId="37764"/>
    <cellStyle name="20% - Accent3 7 12" xfId="37765"/>
    <cellStyle name="20% - Accent3 7 2" xfId="232"/>
    <cellStyle name="20% - Accent3 7 2 2" xfId="37766"/>
    <cellStyle name="20% - Accent3 7 3" xfId="233"/>
    <cellStyle name="20% - Accent3 7 3 2" xfId="37767"/>
    <cellStyle name="20% - Accent3 7 4" xfId="234"/>
    <cellStyle name="20% - Accent3 7 4 2" xfId="37768"/>
    <cellStyle name="20% - Accent3 7 5" xfId="235"/>
    <cellStyle name="20% - Accent3 7 5 2" xfId="37769"/>
    <cellStyle name="20% - Accent3 7 6" xfId="236"/>
    <cellStyle name="20% - Accent3 7 6 2" xfId="37770"/>
    <cellStyle name="20% - Accent3 7 7" xfId="237"/>
    <cellStyle name="20% - Accent3 7 7 2" xfId="37771"/>
    <cellStyle name="20% - Accent3 7 8" xfId="238"/>
    <cellStyle name="20% - Accent3 7 8 2" xfId="37772"/>
    <cellStyle name="20% - Accent3 7 9" xfId="239"/>
    <cellStyle name="20% - Accent3 7 9 2" xfId="37773"/>
    <cellStyle name="20% - Accent3 8" xfId="240"/>
    <cellStyle name="20% - Accent3 8 2" xfId="37774"/>
    <cellStyle name="20% - Accent3 9" xfId="241"/>
    <cellStyle name="20% - Accent3 9 2" xfId="37775"/>
    <cellStyle name="20% - Accent4 10" xfId="242"/>
    <cellStyle name="20% - Accent4 10 2" xfId="37776"/>
    <cellStyle name="20% - Accent4 11" xfId="243"/>
    <cellStyle name="20% - Accent4 11 2" xfId="37777"/>
    <cellStyle name="20% - Accent4 12" xfId="244"/>
    <cellStyle name="20% - Accent4 12 10" xfId="245"/>
    <cellStyle name="20% - Accent4 12 10 2" xfId="37778"/>
    <cellStyle name="20% - Accent4 12 11" xfId="246"/>
    <cellStyle name="20% - Accent4 12 11 2" xfId="37779"/>
    <cellStyle name="20% - Accent4 12 12" xfId="247"/>
    <cellStyle name="20% - Accent4 12 12 2" xfId="37780"/>
    <cellStyle name="20% - Accent4 12 13" xfId="248"/>
    <cellStyle name="20% - Accent4 12 13 2" xfId="37781"/>
    <cellStyle name="20% - Accent4 12 14" xfId="249"/>
    <cellStyle name="20% - Accent4 12 14 2" xfId="37782"/>
    <cellStyle name="20% - Accent4 12 15" xfId="250"/>
    <cellStyle name="20% - Accent4 12 15 2" xfId="37783"/>
    <cellStyle name="20% - Accent4 12 16" xfId="251"/>
    <cellStyle name="20% - Accent4 12 16 2" xfId="37784"/>
    <cellStyle name="20% - Accent4 12 17" xfId="252"/>
    <cellStyle name="20% - Accent4 12 17 2" xfId="37785"/>
    <cellStyle name="20% - Accent4 12 18" xfId="253"/>
    <cellStyle name="20% - Accent4 12 18 2" xfId="37786"/>
    <cellStyle name="20% - Accent4 12 19" xfId="254"/>
    <cellStyle name="20% - Accent4 12 19 2" xfId="37787"/>
    <cellStyle name="20% - Accent4 12 2" xfId="255"/>
    <cellStyle name="20% - Accent4 12 2 2" xfId="37788"/>
    <cellStyle name="20% - Accent4 12 20" xfId="256"/>
    <cellStyle name="20% - Accent4 12 20 2" xfId="37789"/>
    <cellStyle name="20% - Accent4 12 21" xfId="257"/>
    <cellStyle name="20% - Accent4 12 21 2" xfId="37790"/>
    <cellStyle name="20% - Accent4 12 22" xfId="258"/>
    <cellStyle name="20% - Accent4 12 22 2" xfId="37791"/>
    <cellStyle name="20% - Accent4 12 23" xfId="259"/>
    <cellStyle name="20% - Accent4 12 23 2" xfId="37792"/>
    <cellStyle name="20% - Accent4 12 24" xfId="260"/>
    <cellStyle name="20% - Accent4 12 24 2" xfId="37793"/>
    <cellStyle name="20% - Accent4 12 25" xfId="261"/>
    <cellStyle name="20% - Accent4 12 25 2" xfId="37794"/>
    <cellStyle name="20% - Accent4 12 26" xfId="262"/>
    <cellStyle name="20% - Accent4 12 26 2" xfId="37795"/>
    <cellStyle name="20% - Accent4 12 27" xfId="263"/>
    <cellStyle name="20% - Accent4 12 27 2" xfId="37796"/>
    <cellStyle name="20% - Accent4 12 28" xfId="264"/>
    <cellStyle name="20% - Accent4 12 28 2" xfId="37797"/>
    <cellStyle name="20% - Accent4 12 29" xfId="265"/>
    <cellStyle name="20% - Accent4 12 29 2" xfId="37798"/>
    <cellStyle name="20% - Accent4 12 3" xfId="266"/>
    <cellStyle name="20% - Accent4 12 3 2" xfId="37799"/>
    <cellStyle name="20% - Accent4 12 30" xfId="267"/>
    <cellStyle name="20% - Accent4 12 30 2" xfId="37800"/>
    <cellStyle name="20% - Accent4 12 31" xfId="37801"/>
    <cellStyle name="20% - Accent4 12 4" xfId="268"/>
    <cellStyle name="20% - Accent4 12 4 2" xfId="37802"/>
    <cellStyle name="20% - Accent4 12 5" xfId="269"/>
    <cellStyle name="20% - Accent4 12 5 2" xfId="37803"/>
    <cellStyle name="20% - Accent4 12 6" xfId="270"/>
    <cellStyle name="20% - Accent4 12 6 2" xfId="37804"/>
    <cellStyle name="20% - Accent4 12 7" xfId="271"/>
    <cellStyle name="20% - Accent4 12 7 2" xfId="37805"/>
    <cellStyle name="20% - Accent4 12 8" xfId="272"/>
    <cellStyle name="20% - Accent4 12 8 2" xfId="37806"/>
    <cellStyle name="20% - Accent4 12 9" xfId="273"/>
    <cellStyle name="20% - Accent4 12 9 2" xfId="37807"/>
    <cellStyle name="20% - Accent4 13" xfId="274"/>
    <cellStyle name="20% - Accent4 13 2" xfId="37808"/>
    <cellStyle name="20% - Accent4 14" xfId="275"/>
    <cellStyle name="20% - Accent4 14 2" xfId="37809"/>
    <cellStyle name="20% - Accent4 15" xfId="276"/>
    <cellStyle name="20% - Accent4 15 2" xfId="37810"/>
    <cellStyle name="20% - Accent4 16" xfId="277"/>
    <cellStyle name="20% - Accent4 16 2" xfId="37811"/>
    <cellStyle name="20% - Accent4 17" xfId="278"/>
    <cellStyle name="20% - Accent4 18" xfId="279"/>
    <cellStyle name="20% - Accent4 19" xfId="37812"/>
    <cellStyle name="20% - Accent4 2" xfId="280"/>
    <cellStyle name="20% - Accent4 2 10" xfId="281"/>
    <cellStyle name="20% - Accent4 2 11" xfId="282"/>
    <cellStyle name="20% - Accent4 2 12" xfId="37813"/>
    <cellStyle name="20% - Accent4 2 13" xfId="37814"/>
    <cellStyle name="20% - Accent4 2 14" xfId="37815"/>
    <cellStyle name="20% - Accent4 2 15" xfId="37816"/>
    <cellStyle name="20% - Accent4 2 16" xfId="37817"/>
    <cellStyle name="20% - Accent4 2 17" xfId="37818"/>
    <cellStyle name="20% - Accent4 2 18" xfId="37819"/>
    <cellStyle name="20% - Accent4 2 19" xfId="37820"/>
    <cellStyle name="20% - Accent4 2 2" xfId="283"/>
    <cellStyle name="20% - Accent4 2 2 2" xfId="37821"/>
    <cellStyle name="20% - Accent4 2 20" xfId="37822"/>
    <cellStyle name="20% - Accent4 2 21" xfId="37823"/>
    <cellStyle name="20% - Accent4 2 22" xfId="37824"/>
    <cellStyle name="20% - Accent4 2 23" xfId="37825"/>
    <cellStyle name="20% - Accent4 2 24" xfId="37826"/>
    <cellStyle name="20% - Accent4 2 3" xfId="284"/>
    <cellStyle name="20% - Accent4 2 3 2" xfId="37827"/>
    <cellStyle name="20% - Accent4 2 4" xfId="285"/>
    <cellStyle name="20% - Accent4 2 4 2" xfId="37828"/>
    <cellStyle name="20% - Accent4 2 5" xfId="286"/>
    <cellStyle name="20% - Accent4 2 5 2" xfId="37829"/>
    <cellStyle name="20% - Accent4 2 6" xfId="287"/>
    <cellStyle name="20% - Accent4 2 6 2" xfId="37830"/>
    <cellStyle name="20% - Accent4 2 7" xfId="288"/>
    <cellStyle name="20% - Accent4 2 7 2" xfId="37831"/>
    <cellStyle name="20% - Accent4 2 8" xfId="289"/>
    <cellStyle name="20% - Accent4 2 8 2" xfId="37832"/>
    <cellStyle name="20% - Accent4 2 9" xfId="290"/>
    <cellStyle name="20% - Accent4 20" xfId="37833"/>
    <cellStyle name="20% - Accent4 21" xfId="37834"/>
    <cellStyle name="20% - Accent4 22" xfId="37835"/>
    <cellStyle name="20% - Accent4 23" xfId="37836"/>
    <cellStyle name="20% - Accent4 24" xfId="37837"/>
    <cellStyle name="20% - Accent4 25" xfId="37838"/>
    <cellStyle name="20% - Accent4 26" xfId="37839"/>
    <cellStyle name="20% - Accent4 27" xfId="37840"/>
    <cellStyle name="20% - Accent4 28" xfId="37841"/>
    <cellStyle name="20% - Accent4 29" xfId="37842"/>
    <cellStyle name="20% - Accent4 3" xfId="291"/>
    <cellStyle name="20% - Accent4 3 2" xfId="292"/>
    <cellStyle name="20% - Accent4 3 2 2" xfId="37843"/>
    <cellStyle name="20% - Accent4 3 3" xfId="37844"/>
    <cellStyle name="20% - Accent4 30" xfId="37845"/>
    <cellStyle name="20% - Accent4 4" xfId="293"/>
    <cellStyle name="20% - Accent4 4 2" xfId="294"/>
    <cellStyle name="20% - Accent4 4 2 2" xfId="37846"/>
    <cellStyle name="20% - Accent4 4 3" xfId="37847"/>
    <cellStyle name="20% - Accent4 5" xfId="295"/>
    <cellStyle name="20% - Accent4 5 2" xfId="296"/>
    <cellStyle name="20% - Accent4 5 2 2" xfId="37848"/>
    <cellStyle name="20% - Accent4 5 3" xfId="37849"/>
    <cellStyle name="20% - Accent4 6" xfId="297"/>
    <cellStyle name="20% - Accent4 6 2" xfId="298"/>
    <cellStyle name="20% - Accent4 6 2 2" xfId="37850"/>
    <cellStyle name="20% - Accent4 6 3" xfId="299"/>
    <cellStyle name="20% - Accent4 6 3 2" xfId="37851"/>
    <cellStyle name="20% - Accent4 6 4" xfId="300"/>
    <cellStyle name="20% - Accent4 6 5" xfId="37852"/>
    <cellStyle name="20% - Accent4 6 6" xfId="54361"/>
    <cellStyle name="20% - Accent4 7" xfId="301"/>
    <cellStyle name="20% - Accent4 7 10" xfId="302"/>
    <cellStyle name="20% - Accent4 7 10 2" xfId="37853"/>
    <cellStyle name="20% - Accent4 7 11" xfId="303"/>
    <cellStyle name="20% - Accent4 7 11 2" xfId="37854"/>
    <cellStyle name="20% - Accent4 7 12" xfId="37855"/>
    <cellStyle name="20% - Accent4 7 2" xfId="304"/>
    <cellStyle name="20% - Accent4 7 2 2" xfId="37856"/>
    <cellStyle name="20% - Accent4 7 3" xfId="305"/>
    <cellStyle name="20% - Accent4 7 3 2" xfId="37857"/>
    <cellStyle name="20% - Accent4 7 4" xfId="306"/>
    <cellStyle name="20% - Accent4 7 4 2" xfId="37858"/>
    <cellStyle name="20% - Accent4 7 5" xfId="307"/>
    <cellStyle name="20% - Accent4 7 5 2" xfId="37859"/>
    <cellStyle name="20% - Accent4 7 6" xfId="308"/>
    <cellStyle name="20% - Accent4 7 6 2" xfId="37860"/>
    <cellStyle name="20% - Accent4 7 7" xfId="309"/>
    <cellStyle name="20% - Accent4 7 7 2" xfId="37861"/>
    <cellStyle name="20% - Accent4 7 8" xfId="310"/>
    <cellStyle name="20% - Accent4 7 8 2" xfId="37862"/>
    <cellStyle name="20% - Accent4 7 9" xfId="311"/>
    <cellStyle name="20% - Accent4 7 9 2" xfId="37863"/>
    <cellStyle name="20% - Accent4 8" xfId="312"/>
    <cellStyle name="20% - Accent4 8 2" xfId="37864"/>
    <cellStyle name="20% - Accent4 9" xfId="313"/>
    <cellStyle name="20% - Accent4 9 2" xfId="37865"/>
    <cellStyle name="20% - Accent5 10" xfId="314"/>
    <cellStyle name="20% - Accent5 10 2" xfId="37866"/>
    <cellStyle name="20% - Accent5 11" xfId="315"/>
    <cellStyle name="20% - Accent5 11 2" xfId="37867"/>
    <cellStyle name="20% - Accent5 12" xfId="316"/>
    <cellStyle name="20% - Accent5 12 10" xfId="317"/>
    <cellStyle name="20% - Accent5 12 10 2" xfId="37868"/>
    <cellStyle name="20% - Accent5 12 11" xfId="318"/>
    <cellStyle name="20% - Accent5 12 11 2" xfId="37869"/>
    <cellStyle name="20% - Accent5 12 12" xfId="319"/>
    <cellStyle name="20% - Accent5 12 12 2" xfId="37870"/>
    <cellStyle name="20% - Accent5 12 13" xfId="320"/>
    <cellStyle name="20% - Accent5 12 13 2" xfId="37871"/>
    <cellStyle name="20% - Accent5 12 14" xfId="321"/>
    <cellStyle name="20% - Accent5 12 14 2" xfId="37872"/>
    <cellStyle name="20% - Accent5 12 15" xfId="322"/>
    <cellStyle name="20% - Accent5 12 15 2" xfId="37873"/>
    <cellStyle name="20% - Accent5 12 16" xfId="323"/>
    <cellStyle name="20% - Accent5 12 16 2" xfId="37874"/>
    <cellStyle name="20% - Accent5 12 17" xfId="324"/>
    <cellStyle name="20% - Accent5 12 17 2" xfId="37875"/>
    <cellStyle name="20% - Accent5 12 18" xfId="325"/>
    <cellStyle name="20% - Accent5 12 18 2" xfId="37876"/>
    <cellStyle name="20% - Accent5 12 19" xfId="326"/>
    <cellStyle name="20% - Accent5 12 19 2" xfId="37877"/>
    <cellStyle name="20% - Accent5 12 2" xfId="327"/>
    <cellStyle name="20% - Accent5 12 2 2" xfId="37878"/>
    <cellStyle name="20% - Accent5 12 20" xfId="328"/>
    <cellStyle name="20% - Accent5 12 20 2" xfId="37879"/>
    <cellStyle name="20% - Accent5 12 21" xfId="329"/>
    <cellStyle name="20% - Accent5 12 21 2" xfId="37880"/>
    <cellStyle name="20% - Accent5 12 22" xfId="330"/>
    <cellStyle name="20% - Accent5 12 22 2" xfId="37881"/>
    <cellStyle name="20% - Accent5 12 23" xfId="331"/>
    <cellStyle name="20% - Accent5 12 23 2" xfId="37882"/>
    <cellStyle name="20% - Accent5 12 24" xfId="332"/>
    <cellStyle name="20% - Accent5 12 24 2" xfId="37883"/>
    <cellStyle name="20% - Accent5 12 25" xfId="333"/>
    <cellStyle name="20% - Accent5 12 25 2" xfId="37884"/>
    <cellStyle name="20% - Accent5 12 26" xfId="334"/>
    <cellStyle name="20% - Accent5 12 26 2" xfId="37885"/>
    <cellStyle name="20% - Accent5 12 27" xfId="335"/>
    <cellStyle name="20% - Accent5 12 27 2" xfId="37886"/>
    <cellStyle name="20% - Accent5 12 28" xfId="336"/>
    <cellStyle name="20% - Accent5 12 28 2" xfId="37887"/>
    <cellStyle name="20% - Accent5 12 29" xfId="337"/>
    <cellStyle name="20% - Accent5 12 29 2" xfId="37888"/>
    <cellStyle name="20% - Accent5 12 3" xfId="338"/>
    <cellStyle name="20% - Accent5 12 3 2" xfId="37889"/>
    <cellStyle name="20% - Accent5 12 30" xfId="339"/>
    <cellStyle name="20% - Accent5 12 30 2" xfId="37890"/>
    <cellStyle name="20% - Accent5 12 31" xfId="37891"/>
    <cellStyle name="20% - Accent5 12 4" xfId="340"/>
    <cellStyle name="20% - Accent5 12 4 2" xfId="37892"/>
    <cellStyle name="20% - Accent5 12 5" xfId="341"/>
    <cellStyle name="20% - Accent5 12 5 2" xfId="37893"/>
    <cellStyle name="20% - Accent5 12 6" xfId="342"/>
    <cellStyle name="20% - Accent5 12 6 2" xfId="37894"/>
    <cellStyle name="20% - Accent5 12 7" xfId="343"/>
    <cellStyle name="20% - Accent5 12 7 2" xfId="37895"/>
    <cellStyle name="20% - Accent5 12 8" xfId="344"/>
    <cellStyle name="20% - Accent5 12 8 2" xfId="37896"/>
    <cellStyle name="20% - Accent5 12 9" xfId="345"/>
    <cellStyle name="20% - Accent5 12 9 2" xfId="37897"/>
    <cellStyle name="20% - Accent5 13" xfId="346"/>
    <cellStyle name="20% - Accent5 13 2" xfId="37898"/>
    <cellStyle name="20% - Accent5 14" xfId="347"/>
    <cellStyle name="20% - Accent5 14 2" xfId="37899"/>
    <cellStyle name="20% - Accent5 15" xfId="348"/>
    <cellStyle name="20% - Accent5 15 2" xfId="37900"/>
    <cellStyle name="20% - Accent5 16" xfId="349"/>
    <cellStyle name="20% - Accent5 16 2" xfId="37901"/>
    <cellStyle name="20% - Accent5 17" xfId="350"/>
    <cellStyle name="20% - Accent5 18" xfId="351"/>
    <cellStyle name="20% - Accent5 19" xfId="37902"/>
    <cellStyle name="20% - Accent5 2" xfId="352"/>
    <cellStyle name="20% - Accent5 2 10" xfId="353"/>
    <cellStyle name="20% - Accent5 2 11" xfId="354"/>
    <cellStyle name="20% - Accent5 2 12" xfId="37903"/>
    <cellStyle name="20% - Accent5 2 13" xfId="37904"/>
    <cellStyle name="20% - Accent5 2 14" xfId="37905"/>
    <cellStyle name="20% - Accent5 2 15" xfId="37906"/>
    <cellStyle name="20% - Accent5 2 16" xfId="37907"/>
    <cellStyle name="20% - Accent5 2 17" xfId="37908"/>
    <cellStyle name="20% - Accent5 2 18" xfId="37909"/>
    <cellStyle name="20% - Accent5 2 19" xfId="37910"/>
    <cellStyle name="20% - Accent5 2 2" xfId="355"/>
    <cellStyle name="20% - Accent5 2 2 2" xfId="37911"/>
    <cellStyle name="20% - Accent5 2 20" xfId="37912"/>
    <cellStyle name="20% - Accent5 2 21" xfId="37913"/>
    <cellStyle name="20% - Accent5 2 22" xfId="37914"/>
    <cellStyle name="20% - Accent5 2 23" xfId="37915"/>
    <cellStyle name="20% - Accent5 2 24" xfId="37916"/>
    <cellStyle name="20% - Accent5 2 3" xfId="356"/>
    <cellStyle name="20% - Accent5 2 3 2" xfId="37917"/>
    <cellStyle name="20% - Accent5 2 4" xfId="357"/>
    <cellStyle name="20% - Accent5 2 4 2" xfId="37918"/>
    <cellStyle name="20% - Accent5 2 5" xfId="358"/>
    <cellStyle name="20% - Accent5 2 5 2" xfId="37919"/>
    <cellStyle name="20% - Accent5 2 6" xfId="359"/>
    <cellStyle name="20% - Accent5 2 6 2" xfId="37920"/>
    <cellStyle name="20% - Accent5 2 7" xfId="360"/>
    <cellStyle name="20% - Accent5 2 7 2" xfId="37921"/>
    <cellStyle name="20% - Accent5 2 8" xfId="361"/>
    <cellStyle name="20% - Accent5 2 8 2" xfId="37922"/>
    <cellStyle name="20% - Accent5 2 9" xfId="362"/>
    <cellStyle name="20% - Accent5 20" xfId="37923"/>
    <cellStyle name="20% - Accent5 21" xfId="37924"/>
    <cellStyle name="20% - Accent5 22" xfId="37925"/>
    <cellStyle name="20% - Accent5 23" xfId="37926"/>
    <cellStyle name="20% - Accent5 24" xfId="37927"/>
    <cellStyle name="20% - Accent5 25" xfId="37928"/>
    <cellStyle name="20% - Accent5 26" xfId="37929"/>
    <cellStyle name="20% - Accent5 27" xfId="37930"/>
    <cellStyle name="20% - Accent5 28" xfId="37931"/>
    <cellStyle name="20% - Accent5 29" xfId="37932"/>
    <cellStyle name="20% - Accent5 3" xfId="363"/>
    <cellStyle name="20% - Accent5 3 2" xfId="364"/>
    <cellStyle name="20% - Accent5 3 2 2" xfId="37933"/>
    <cellStyle name="20% - Accent5 3 3" xfId="37934"/>
    <cellStyle name="20% - Accent5 4" xfId="365"/>
    <cellStyle name="20% - Accent5 4 2" xfId="366"/>
    <cellStyle name="20% - Accent5 4 2 2" xfId="37935"/>
    <cellStyle name="20% - Accent5 4 3" xfId="37936"/>
    <cellStyle name="20% - Accent5 5" xfId="367"/>
    <cellStyle name="20% - Accent5 5 2" xfId="368"/>
    <cellStyle name="20% - Accent5 5 2 2" xfId="37937"/>
    <cellStyle name="20% - Accent5 5 3" xfId="37938"/>
    <cellStyle name="20% - Accent5 6" xfId="369"/>
    <cellStyle name="20% - Accent5 6 2" xfId="370"/>
    <cellStyle name="20% - Accent5 6 2 2" xfId="37939"/>
    <cellStyle name="20% - Accent5 6 3" xfId="371"/>
    <cellStyle name="20% - Accent5 6 3 2" xfId="37940"/>
    <cellStyle name="20% - Accent5 6 4" xfId="372"/>
    <cellStyle name="20% - Accent5 6 5" xfId="37941"/>
    <cellStyle name="20% - Accent5 7" xfId="373"/>
    <cellStyle name="20% - Accent5 7 10" xfId="374"/>
    <cellStyle name="20% - Accent5 7 10 2" xfId="37942"/>
    <cellStyle name="20% - Accent5 7 11" xfId="375"/>
    <cellStyle name="20% - Accent5 7 11 2" xfId="37943"/>
    <cellStyle name="20% - Accent5 7 12" xfId="37944"/>
    <cellStyle name="20% - Accent5 7 2" xfId="376"/>
    <cellStyle name="20% - Accent5 7 2 2" xfId="37945"/>
    <cellStyle name="20% - Accent5 7 3" xfId="377"/>
    <cellStyle name="20% - Accent5 7 3 2" xfId="37946"/>
    <cellStyle name="20% - Accent5 7 4" xfId="378"/>
    <cellStyle name="20% - Accent5 7 4 2" xfId="37947"/>
    <cellStyle name="20% - Accent5 7 5" xfId="379"/>
    <cellStyle name="20% - Accent5 7 5 2" xfId="37948"/>
    <cellStyle name="20% - Accent5 7 6" xfId="380"/>
    <cellStyle name="20% - Accent5 7 6 2" xfId="37949"/>
    <cellStyle name="20% - Accent5 7 7" xfId="381"/>
    <cellStyle name="20% - Accent5 7 7 2" xfId="37950"/>
    <cellStyle name="20% - Accent5 7 8" xfId="382"/>
    <cellStyle name="20% - Accent5 7 8 2" xfId="37951"/>
    <cellStyle name="20% - Accent5 7 9" xfId="383"/>
    <cellStyle name="20% - Accent5 7 9 2" xfId="37952"/>
    <cellStyle name="20% - Accent5 8" xfId="384"/>
    <cellStyle name="20% - Accent5 8 2" xfId="37953"/>
    <cellStyle name="20% - Accent5 9" xfId="385"/>
    <cellStyle name="20% - Accent5 9 2" xfId="37954"/>
    <cellStyle name="20% - Accent6 10" xfId="386"/>
    <cellStyle name="20% - Accent6 10 2" xfId="37955"/>
    <cellStyle name="20% - Accent6 11" xfId="387"/>
    <cellStyle name="20% - Accent6 11 2" xfId="37956"/>
    <cellStyle name="20% - Accent6 12" xfId="388"/>
    <cellStyle name="20% - Accent6 12 10" xfId="389"/>
    <cellStyle name="20% - Accent6 12 10 2" xfId="37957"/>
    <cellStyle name="20% - Accent6 12 11" xfId="390"/>
    <cellStyle name="20% - Accent6 12 11 2" xfId="37958"/>
    <cellStyle name="20% - Accent6 12 12" xfId="391"/>
    <cellStyle name="20% - Accent6 12 12 2" xfId="37959"/>
    <cellStyle name="20% - Accent6 12 13" xfId="392"/>
    <cellStyle name="20% - Accent6 12 13 2" xfId="37960"/>
    <cellStyle name="20% - Accent6 12 14" xfId="393"/>
    <cellStyle name="20% - Accent6 12 14 2" xfId="37961"/>
    <cellStyle name="20% - Accent6 12 15" xfId="394"/>
    <cellStyle name="20% - Accent6 12 15 2" xfId="37962"/>
    <cellStyle name="20% - Accent6 12 16" xfId="395"/>
    <cellStyle name="20% - Accent6 12 16 2" xfId="37963"/>
    <cellStyle name="20% - Accent6 12 17" xfId="396"/>
    <cellStyle name="20% - Accent6 12 17 2" xfId="37964"/>
    <cellStyle name="20% - Accent6 12 18" xfId="397"/>
    <cellStyle name="20% - Accent6 12 18 2" xfId="37965"/>
    <cellStyle name="20% - Accent6 12 19" xfId="398"/>
    <cellStyle name="20% - Accent6 12 19 2" xfId="37966"/>
    <cellStyle name="20% - Accent6 12 2" xfId="399"/>
    <cellStyle name="20% - Accent6 12 2 2" xfId="37967"/>
    <cellStyle name="20% - Accent6 12 20" xfId="400"/>
    <cellStyle name="20% - Accent6 12 20 2" xfId="37968"/>
    <cellStyle name="20% - Accent6 12 21" xfId="401"/>
    <cellStyle name="20% - Accent6 12 21 2" xfId="37969"/>
    <cellStyle name="20% - Accent6 12 22" xfId="402"/>
    <cellStyle name="20% - Accent6 12 22 2" xfId="37970"/>
    <cellStyle name="20% - Accent6 12 23" xfId="403"/>
    <cellStyle name="20% - Accent6 12 23 2" xfId="37971"/>
    <cellStyle name="20% - Accent6 12 24" xfId="404"/>
    <cellStyle name="20% - Accent6 12 24 2" xfId="37972"/>
    <cellStyle name="20% - Accent6 12 25" xfId="405"/>
    <cellStyle name="20% - Accent6 12 25 2" xfId="37973"/>
    <cellStyle name="20% - Accent6 12 26" xfId="406"/>
    <cellStyle name="20% - Accent6 12 26 2" xfId="37974"/>
    <cellStyle name="20% - Accent6 12 27" xfId="407"/>
    <cellStyle name="20% - Accent6 12 27 2" xfId="37975"/>
    <cellStyle name="20% - Accent6 12 28" xfId="408"/>
    <cellStyle name="20% - Accent6 12 28 2" xfId="37976"/>
    <cellStyle name="20% - Accent6 12 29" xfId="409"/>
    <cellStyle name="20% - Accent6 12 29 2" xfId="37977"/>
    <cellStyle name="20% - Accent6 12 3" xfId="410"/>
    <cellStyle name="20% - Accent6 12 3 2" xfId="37978"/>
    <cellStyle name="20% - Accent6 12 30" xfId="411"/>
    <cellStyle name="20% - Accent6 12 30 2" xfId="37979"/>
    <cellStyle name="20% - Accent6 12 31" xfId="37980"/>
    <cellStyle name="20% - Accent6 12 4" xfId="412"/>
    <cellStyle name="20% - Accent6 12 4 2" xfId="37981"/>
    <cellStyle name="20% - Accent6 12 5" xfId="413"/>
    <cellStyle name="20% - Accent6 12 5 2" xfId="37982"/>
    <cellStyle name="20% - Accent6 12 6" xfId="414"/>
    <cellStyle name="20% - Accent6 12 6 2" xfId="37983"/>
    <cellStyle name="20% - Accent6 12 7" xfId="415"/>
    <cellStyle name="20% - Accent6 12 7 2" xfId="37984"/>
    <cellStyle name="20% - Accent6 12 8" xfId="416"/>
    <cellStyle name="20% - Accent6 12 8 2" xfId="37985"/>
    <cellStyle name="20% - Accent6 12 9" xfId="417"/>
    <cellStyle name="20% - Accent6 12 9 2" xfId="37986"/>
    <cellStyle name="20% - Accent6 13" xfId="418"/>
    <cellStyle name="20% - Accent6 13 2" xfId="37987"/>
    <cellStyle name="20% - Accent6 14" xfId="419"/>
    <cellStyle name="20% - Accent6 14 2" xfId="37988"/>
    <cellStyle name="20% - Accent6 15" xfId="420"/>
    <cellStyle name="20% - Accent6 15 2" xfId="37989"/>
    <cellStyle name="20% - Accent6 16" xfId="421"/>
    <cellStyle name="20% - Accent6 16 2" xfId="37990"/>
    <cellStyle name="20% - Accent6 17" xfId="422"/>
    <cellStyle name="20% - Accent6 18" xfId="423"/>
    <cellStyle name="20% - Accent6 19" xfId="37991"/>
    <cellStyle name="20% - Accent6 2" xfId="424"/>
    <cellStyle name="20% - Accent6 2 10" xfId="425"/>
    <cellStyle name="20% - Accent6 2 11" xfId="426"/>
    <cellStyle name="20% - Accent6 2 12" xfId="37992"/>
    <cellStyle name="20% - Accent6 2 13" xfId="37993"/>
    <cellStyle name="20% - Accent6 2 14" xfId="37994"/>
    <cellStyle name="20% - Accent6 2 15" xfId="37995"/>
    <cellStyle name="20% - Accent6 2 16" xfId="37996"/>
    <cellStyle name="20% - Accent6 2 17" xfId="37997"/>
    <cellStyle name="20% - Accent6 2 18" xfId="37998"/>
    <cellStyle name="20% - Accent6 2 19" xfId="37999"/>
    <cellStyle name="20% - Accent6 2 2" xfId="427"/>
    <cellStyle name="20% - Accent6 2 2 2" xfId="38000"/>
    <cellStyle name="20% - Accent6 2 20" xfId="38001"/>
    <cellStyle name="20% - Accent6 2 21" xfId="38002"/>
    <cellStyle name="20% - Accent6 2 22" xfId="38003"/>
    <cellStyle name="20% - Accent6 2 23" xfId="38004"/>
    <cellStyle name="20% - Accent6 2 24" xfId="38005"/>
    <cellStyle name="20% - Accent6 2 3" xfId="428"/>
    <cellStyle name="20% - Accent6 2 3 2" xfId="38006"/>
    <cellStyle name="20% - Accent6 2 4" xfId="429"/>
    <cellStyle name="20% - Accent6 2 4 2" xfId="38007"/>
    <cellStyle name="20% - Accent6 2 5" xfId="430"/>
    <cellStyle name="20% - Accent6 2 5 2" xfId="38008"/>
    <cellStyle name="20% - Accent6 2 6" xfId="431"/>
    <cellStyle name="20% - Accent6 2 6 2" xfId="38009"/>
    <cellStyle name="20% - Accent6 2 7" xfId="432"/>
    <cellStyle name="20% - Accent6 2 7 2" xfId="38010"/>
    <cellStyle name="20% - Accent6 2 8" xfId="433"/>
    <cellStyle name="20% - Accent6 2 8 2" xfId="38011"/>
    <cellStyle name="20% - Accent6 2 9" xfId="434"/>
    <cellStyle name="20% - Accent6 20" xfId="38012"/>
    <cellStyle name="20% - Accent6 21" xfId="38013"/>
    <cellStyle name="20% - Accent6 22" xfId="38014"/>
    <cellStyle name="20% - Accent6 23" xfId="38015"/>
    <cellStyle name="20% - Accent6 24" xfId="38016"/>
    <cellStyle name="20% - Accent6 25" xfId="38017"/>
    <cellStyle name="20% - Accent6 26" xfId="38018"/>
    <cellStyle name="20% - Accent6 27" xfId="38019"/>
    <cellStyle name="20% - Accent6 28" xfId="38020"/>
    <cellStyle name="20% - Accent6 29" xfId="38021"/>
    <cellStyle name="20% - Accent6 3" xfId="435"/>
    <cellStyle name="20% - Accent6 3 2" xfId="436"/>
    <cellStyle name="20% - Accent6 3 2 2" xfId="38022"/>
    <cellStyle name="20% - Accent6 3 3" xfId="38023"/>
    <cellStyle name="20% - Accent6 30" xfId="38024"/>
    <cellStyle name="20% - Accent6 4" xfId="437"/>
    <cellStyle name="20% - Accent6 4 2" xfId="438"/>
    <cellStyle name="20% - Accent6 4 2 2" xfId="38025"/>
    <cellStyle name="20% - Accent6 4 3" xfId="38026"/>
    <cellStyle name="20% - Accent6 5" xfId="439"/>
    <cellStyle name="20% - Accent6 5 2" xfId="440"/>
    <cellStyle name="20% - Accent6 5 2 2" xfId="38027"/>
    <cellStyle name="20% - Accent6 5 3" xfId="38028"/>
    <cellStyle name="20% - Accent6 6" xfId="441"/>
    <cellStyle name="20% - Accent6 6 2" xfId="442"/>
    <cellStyle name="20% - Accent6 6 2 2" xfId="38029"/>
    <cellStyle name="20% - Accent6 6 3" xfId="443"/>
    <cellStyle name="20% - Accent6 6 3 2" xfId="38030"/>
    <cellStyle name="20% - Accent6 6 4" xfId="444"/>
    <cellStyle name="20% - Accent6 6 5" xfId="38031"/>
    <cellStyle name="20% - Accent6 6 6" xfId="54362"/>
    <cellStyle name="20% - Accent6 7" xfId="445"/>
    <cellStyle name="20% - Accent6 7 10" xfId="446"/>
    <cellStyle name="20% - Accent6 7 10 2" xfId="38032"/>
    <cellStyle name="20% - Accent6 7 11" xfId="447"/>
    <cellStyle name="20% - Accent6 7 11 2" xfId="38033"/>
    <cellStyle name="20% - Accent6 7 12" xfId="38034"/>
    <cellStyle name="20% - Accent6 7 2" xfId="448"/>
    <cellStyle name="20% - Accent6 7 2 2" xfId="38035"/>
    <cellStyle name="20% - Accent6 7 3" xfId="449"/>
    <cellStyle name="20% - Accent6 7 3 2" xfId="38036"/>
    <cellStyle name="20% - Accent6 7 4" xfId="450"/>
    <cellStyle name="20% - Accent6 7 4 2" xfId="38037"/>
    <cellStyle name="20% - Accent6 7 5" xfId="451"/>
    <cellStyle name="20% - Accent6 7 5 2" xfId="38038"/>
    <cellStyle name="20% - Accent6 7 6" xfId="452"/>
    <cellStyle name="20% - Accent6 7 6 2" xfId="38039"/>
    <cellStyle name="20% - Accent6 7 7" xfId="453"/>
    <cellStyle name="20% - Accent6 7 7 2" xfId="38040"/>
    <cellStyle name="20% - Accent6 7 8" xfId="454"/>
    <cellStyle name="20% - Accent6 7 8 2" xfId="38041"/>
    <cellStyle name="20% - Accent6 7 9" xfId="455"/>
    <cellStyle name="20% - Accent6 7 9 2" xfId="38042"/>
    <cellStyle name="20% - Accent6 8" xfId="456"/>
    <cellStyle name="20% - Accent6 8 2" xfId="38043"/>
    <cellStyle name="20% - Accent6 9" xfId="457"/>
    <cellStyle name="20% - Accent6 9 2" xfId="38044"/>
    <cellStyle name="40% - Accent1 10" xfId="458"/>
    <cellStyle name="40% - Accent1 10 2" xfId="38045"/>
    <cellStyle name="40% - Accent1 11" xfId="459"/>
    <cellStyle name="40% - Accent1 11 2" xfId="38046"/>
    <cellStyle name="40% - Accent1 12" xfId="460"/>
    <cellStyle name="40% - Accent1 12 10" xfId="461"/>
    <cellStyle name="40% - Accent1 12 10 2" xfId="38047"/>
    <cellStyle name="40% - Accent1 12 11" xfId="462"/>
    <cellStyle name="40% - Accent1 12 11 2" xfId="38048"/>
    <cellStyle name="40% - Accent1 12 12" xfId="463"/>
    <cellStyle name="40% - Accent1 12 12 2" xfId="38049"/>
    <cellStyle name="40% - Accent1 12 13" xfId="464"/>
    <cellStyle name="40% - Accent1 12 13 2" xfId="38050"/>
    <cellStyle name="40% - Accent1 12 14" xfId="465"/>
    <cellStyle name="40% - Accent1 12 14 2" xfId="38051"/>
    <cellStyle name="40% - Accent1 12 15" xfId="466"/>
    <cellStyle name="40% - Accent1 12 15 2" xfId="38052"/>
    <cellStyle name="40% - Accent1 12 16" xfId="467"/>
    <cellStyle name="40% - Accent1 12 16 2" xfId="38053"/>
    <cellStyle name="40% - Accent1 12 17" xfId="468"/>
    <cellStyle name="40% - Accent1 12 17 2" xfId="38054"/>
    <cellStyle name="40% - Accent1 12 18" xfId="469"/>
    <cellStyle name="40% - Accent1 12 18 2" xfId="38055"/>
    <cellStyle name="40% - Accent1 12 19" xfId="470"/>
    <cellStyle name="40% - Accent1 12 19 2" xfId="38056"/>
    <cellStyle name="40% - Accent1 12 2" xfId="471"/>
    <cellStyle name="40% - Accent1 12 2 2" xfId="38057"/>
    <cellStyle name="40% - Accent1 12 20" xfId="472"/>
    <cellStyle name="40% - Accent1 12 20 2" xfId="38058"/>
    <cellStyle name="40% - Accent1 12 21" xfId="473"/>
    <cellStyle name="40% - Accent1 12 21 2" xfId="38059"/>
    <cellStyle name="40% - Accent1 12 22" xfId="474"/>
    <cellStyle name="40% - Accent1 12 22 2" xfId="38060"/>
    <cellStyle name="40% - Accent1 12 23" xfId="475"/>
    <cellStyle name="40% - Accent1 12 23 2" xfId="38061"/>
    <cellStyle name="40% - Accent1 12 24" xfId="476"/>
    <cellStyle name="40% - Accent1 12 24 2" xfId="38062"/>
    <cellStyle name="40% - Accent1 12 25" xfId="477"/>
    <cellStyle name="40% - Accent1 12 25 2" xfId="38063"/>
    <cellStyle name="40% - Accent1 12 26" xfId="478"/>
    <cellStyle name="40% - Accent1 12 26 2" xfId="38064"/>
    <cellStyle name="40% - Accent1 12 27" xfId="479"/>
    <cellStyle name="40% - Accent1 12 27 2" xfId="38065"/>
    <cellStyle name="40% - Accent1 12 28" xfId="480"/>
    <cellStyle name="40% - Accent1 12 28 2" xfId="38066"/>
    <cellStyle name="40% - Accent1 12 29" xfId="481"/>
    <cellStyle name="40% - Accent1 12 29 2" xfId="38067"/>
    <cellStyle name="40% - Accent1 12 3" xfId="482"/>
    <cellStyle name="40% - Accent1 12 3 2" xfId="38068"/>
    <cellStyle name="40% - Accent1 12 30" xfId="483"/>
    <cellStyle name="40% - Accent1 12 30 2" xfId="38069"/>
    <cellStyle name="40% - Accent1 12 31" xfId="38070"/>
    <cellStyle name="40% - Accent1 12 4" xfId="484"/>
    <cellStyle name="40% - Accent1 12 4 2" xfId="38071"/>
    <cellStyle name="40% - Accent1 12 5" xfId="485"/>
    <cellStyle name="40% - Accent1 12 5 2" xfId="38072"/>
    <cellStyle name="40% - Accent1 12 6" xfId="486"/>
    <cellStyle name="40% - Accent1 12 6 2" xfId="38073"/>
    <cellStyle name="40% - Accent1 12 7" xfId="487"/>
    <cellStyle name="40% - Accent1 12 7 2" xfId="38074"/>
    <cellStyle name="40% - Accent1 12 8" xfId="488"/>
    <cellStyle name="40% - Accent1 12 8 2" xfId="38075"/>
    <cellStyle name="40% - Accent1 12 9" xfId="489"/>
    <cellStyle name="40% - Accent1 12 9 2" xfId="38076"/>
    <cellStyle name="40% - Accent1 13" xfId="490"/>
    <cellStyle name="40% - Accent1 13 2" xfId="38077"/>
    <cellStyle name="40% - Accent1 14" xfId="491"/>
    <cellStyle name="40% - Accent1 14 2" xfId="38078"/>
    <cellStyle name="40% - Accent1 15" xfId="492"/>
    <cellStyle name="40% - Accent1 15 2" xfId="38079"/>
    <cellStyle name="40% - Accent1 16" xfId="493"/>
    <cellStyle name="40% - Accent1 16 2" xfId="38080"/>
    <cellStyle name="40% - Accent1 17" xfId="494"/>
    <cellStyle name="40% - Accent1 18" xfId="495"/>
    <cellStyle name="40% - Accent1 19" xfId="38081"/>
    <cellStyle name="40% - Accent1 2" xfId="496"/>
    <cellStyle name="40% - Accent1 2 10" xfId="497"/>
    <cellStyle name="40% - Accent1 2 11" xfId="498"/>
    <cellStyle name="40% - Accent1 2 12" xfId="38082"/>
    <cellStyle name="40% - Accent1 2 13" xfId="38083"/>
    <cellStyle name="40% - Accent1 2 14" xfId="38084"/>
    <cellStyle name="40% - Accent1 2 15" xfId="38085"/>
    <cellStyle name="40% - Accent1 2 16" xfId="38086"/>
    <cellStyle name="40% - Accent1 2 17" xfId="38087"/>
    <cellStyle name="40% - Accent1 2 18" xfId="38088"/>
    <cellStyle name="40% - Accent1 2 19" xfId="38089"/>
    <cellStyle name="40% - Accent1 2 2" xfId="499"/>
    <cellStyle name="40% - Accent1 2 2 2" xfId="38090"/>
    <cellStyle name="40% - Accent1 2 20" xfId="38091"/>
    <cellStyle name="40% - Accent1 2 21" xfId="38092"/>
    <cellStyle name="40% - Accent1 2 22" xfId="38093"/>
    <cellStyle name="40% - Accent1 2 23" xfId="38094"/>
    <cellStyle name="40% - Accent1 2 24" xfId="38095"/>
    <cellStyle name="40% - Accent1 2 3" xfId="500"/>
    <cellStyle name="40% - Accent1 2 3 2" xfId="38096"/>
    <cellStyle name="40% - Accent1 2 4" xfId="501"/>
    <cellStyle name="40% - Accent1 2 4 2" xfId="38097"/>
    <cellStyle name="40% - Accent1 2 5" xfId="502"/>
    <cellStyle name="40% - Accent1 2 5 2" xfId="38098"/>
    <cellStyle name="40% - Accent1 2 6" xfId="503"/>
    <cellStyle name="40% - Accent1 2 6 2" xfId="38099"/>
    <cellStyle name="40% - Accent1 2 7" xfId="504"/>
    <cellStyle name="40% - Accent1 2 7 2" xfId="38100"/>
    <cellStyle name="40% - Accent1 2 8" xfId="505"/>
    <cellStyle name="40% - Accent1 2 8 2" xfId="38101"/>
    <cellStyle name="40% - Accent1 2 9" xfId="506"/>
    <cellStyle name="40% - Accent1 20" xfId="38102"/>
    <cellStyle name="40% - Accent1 21" xfId="38103"/>
    <cellStyle name="40% - Accent1 22" xfId="38104"/>
    <cellStyle name="40% - Accent1 23" xfId="38105"/>
    <cellStyle name="40% - Accent1 24" xfId="38106"/>
    <cellStyle name="40% - Accent1 25" xfId="38107"/>
    <cellStyle name="40% - Accent1 26" xfId="38108"/>
    <cellStyle name="40% - Accent1 27" xfId="38109"/>
    <cellStyle name="40% - Accent1 28" xfId="38110"/>
    <cellStyle name="40% - Accent1 29" xfId="38111"/>
    <cellStyle name="40% - Accent1 3" xfId="507"/>
    <cellStyle name="40% - Accent1 3 2" xfId="508"/>
    <cellStyle name="40% - Accent1 3 2 2" xfId="38112"/>
    <cellStyle name="40% - Accent1 3 3" xfId="38113"/>
    <cellStyle name="40% - Accent1 30" xfId="38114"/>
    <cellStyle name="40% - Accent1 4" xfId="509"/>
    <cellStyle name="40% - Accent1 4 2" xfId="510"/>
    <cellStyle name="40% - Accent1 4 2 2" xfId="38115"/>
    <cellStyle name="40% - Accent1 4 3" xfId="38116"/>
    <cellStyle name="40% - Accent1 5" xfId="511"/>
    <cellStyle name="40% - Accent1 5 2" xfId="512"/>
    <cellStyle name="40% - Accent1 5 2 2" xfId="38117"/>
    <cellStyle name="40% - Accent1 5 3" xfId="38118"/>
    <cellStyle name="40% - Accent1 6" xfId="513"/>
    <cellStyle name="40% - Accent1 6 2" xfId="514"/>
    <cellStyle name="40% - Accent1 6 2 2" xfId="38119"/>
    <cellStyle name="40% - Accent1 6 3" xfId="515"/>
    <cellStyle name="40% - Accent1 6 3 2" xfId="38120"/>
    <cellStyle name="40% - Accent1 6 4" xfId="516"/>
    <cellStyle name="40% - Accent1 6 5" xfId="38121"/>
    <cellStyle name="40% - Accent1 6 6" xfId="54363"/>
    <cellStyle name="40% - Accent1 7" xfId="517"/>
    <cellStyle name="40% - Accent1 7 10" xfId="518"/>
    <cellStyle name="40% - Accent1 7 10 2" xfId="38122"/>
    <cellStyle name="40% - Accent1 7 11" xfId="519"/>
    <cellStyle name="40% - Accent1 7 11 2" xfId="38123"/>
    <cellStyle name="40% - Accent1 7 12" xfId="38124"/>
    <cellStyle name="40% - Accent1 7 2" xfId="520"/>
    <cellStyle name="40% - Accent1 7 2 2" xfId="38125"/>
    <cellStyle name="40% - Accent1 7 3" xfId="521"/>
    <cellStyle name="40% - Accent1 7 3 2" xfId="38126"/>
    <cellStyle name="40% - Accent1 7 4" xfId="522"/>
    <cellStyle name="40% - Accent1 7 4 2" xfId="38127"/>
    <cellStyle name="40% - Accent1 7 5" xfId="523"/>
    <cellStyle name="40% - Accent1 7 5 2" xfId="38128"/>
    <cellStyle name="40% - Accent1 7 6" xfId="524"/>
    <cellStyle name="40% - Accent1 7 6 2" xfId="38129"/>
    <cellStyle name="40% - Accent1 7 7" xfId="525"/>
    <cellStyle name="40% - Accent1 7 7 2" xfId="38130"/>
    <cellStyle name="40% - Accent1 7 8" xfId="526"/>
    <cellStyle name="40% - Accent1 7 8 2" xfId="38131"/>
    <cellStyle name="40% - Accent1 7 9" xfId="527"/>
    <cellStyle name="40% - Accent1 7 9 2" xfId="38132"/>
    <cellStyle name="40% - Accent1 8" xfId="528"/>
    <cellStyle name="40% - Accent1 8 2" xfId="38133"/>
    <cellStyle name="40% - Accent1 9" xfId="529"/>
    <cellStyle name="40% - Accent1 9 2" xfId="38134"/>
    <cellStyle name="40% - Accent2 10" xfId="530"/>
    <cellStyle name="40% - Accent2 10 2" xfId="38135"/>
    <cellStyle name="40% - Accent2 11" xfId="531"/>
    <cellStyle name="40% - Accent2 11 2" xfId="38136"/>
    <cellStyle name="40% - Accent2 12" xfId="532"/>
    <cellStyle name="40% - Accent2 12 10" xfId="533"/>
    <cellStyle name="40% - Accent2 12 10 2" xfId="38137"/>
    <cellStyle name="40% - Accent2 12 11" xfId="534"/>
    <cellStyle name="40% - Accent2 12 11 2" xfId="38138"/>
    <cellStyle name="40% - Accent2 12 12" xfId="535"/>
    <cellStyle name="40% - Accent2 12 12 2" xfId="38139"/>
    <cellStyle name="40% - Accent2 12 13" xfId="536"/>
    <cellStyle name="40% - Accent2 12 13 2" xfId="38140"/>
    <cellStyle name="40% - Accent2 12 14" xfId="537"/>
    <cellStyle name="40% - Accent2 12 14 2" xfId="38141"/>
    <cellStyle name="40% - Accent2 12 15" xfId="538"/>
    <cellStyle name="40% - Accent2 12 15 2" xfId="38142"/>
    <cellStyle name="40% - Accent2 12 16" xfId="539"/>
    <cellStyle name="40% - Accent2 12 16 2" xfId="38143"/>
    <cellStyle name="40% - Accent2 12 17" xfId="540"/>
    <cellStyle name="40% - Accent2 12 17 2" xfId="38144"/>
    <cellStyle name="40% - Accent2 12 18" xfId="541"/>
    <cellStyle name="40% - Accent2 12 18 2" xfId="38145"/>
    <cellStyle name="40% - Accent2 12 19" xfId="542"/>
    <cellStyle name="40% - Accent2 12 19 2" xfId="38146"/>
    <cellStyle name="40% - Accent2 12 2" xfId="543"/>
    <cellStyle name="40% - Accent2 12 2 2" xfId="38147"/>
    <cellStyle name="40% - Accent2 12 20" xfId="544"/>
    <cellStyle name="40% - Accent2 12 20 2" xfId="38148"/>
    <cellStyle name="40% - Accent2 12 21" xfId="545"/>
    <cellStyle name="40% - Accent2 12 21 2" xfId="38149"/>
    <cellStyle name="40% - Accent2 12 22" xfId="546"/>
    <cellStyle name="40% - Accent2 12 22 2" xfId="38150"/>
    <cellStyle name="40% - Accent2 12 23" xfId="547"/>
    <cellStyle name="40% - Accent2 12 23 2" xfId="38151"/>
    <cellStyle name="40% - Accent2 12 24" xfId="548"/>
    <cellStyle name="40% - Accent2 12 24 2" xfId="38152"/>
    <cellStyle name="40% - Accent2 12 25" xfId="549"/>
    <cellStyle name="40% - Accent2 12 25 2" xfId="38153"/>
    <cellStyle name="40% - Accent2 12 26" xfId="550"/>
    <cellStyle name="40% - Accent2 12 26 2" xfId="38154"/>
    <cellStyle name="40% - Accent2 12 27" xfId="551"/>
    <cellStyle name="40% - Accent2 12 27 2" xfId="38155"/>
    <cellStyle name="40% - Accent2 12 28" xfId="552"/>
    <cellStyle name="40% - Accent2 12 28 2" xfId="38156"/>
    <cellStyle name="40% - Accent2 12 29" xfId="553"/>
    <cellStyle name="40% - Accent2 12 29 2" xfId="38157"/>
    <cellStyle name="40% - Accent2 12 3" xfId="554"/>
    <cellStyle name="40% - Accent2 12 3 2" xfId="38158"/>
    <cellStyle name="40% - Accent2 12 30" xfId="555"/>
    <cellStyle name="40% - Accent2 12 30 2" xfId="38159"/>
    <cellStyle name="40% - Accent2 12 31" xfId="38160"/>
    <cellStyle name="40% - Accent2 12 4" xfId="556"/>
    <cellStyle name="40% - Accent2 12 4 2" xfId="38161"/>
    <cellStyle name="40% - Accent2 12 5" xfId="557"/>
    <cellStyle name="40% - Accent2 12 5 2" xfId="38162"/>
    <cellStyle name="40% - Accent2 12 6" xfId="558"/>
    <cellStyle name="40% - Accent2 12 6 2" xfId="38163"/>
    <cellStyle name="40% - Accent2 12 7" xfId="559"/>
    <cellStyle name="40% - Accent2 12 7 2" xfId="38164"/>
    <cellStyle name="40% - Accent2 12 8" xfId="560"/>
    <cellStyle name="40% - Accent2 12 8 2" xfId="38165"/>
    <cellStyle name="40% - Accent2 12 9" xfId="561"/>
    <cellStyle name="40% - Accent2 12 9 2" xfId="38166"/>
    <cellStyle name="40% - Accent2 13" xfId="562"/>
    <cellStyle name="40% - Accent2 13 2" xfId="38167"/>
    <cellStyle name="40% - Accent2 14" xfId="563"/>
    <cellStyle name="40% - Accent2 14 2" xfId="38168"/>
    <cellStyle name="40% - Accent2 15" xfId="564"/>
    <cellStyle name="40% - Accent2 15 2" xfId="38169"/>
    <cellStyle name="40% - Accent2 16" xfId="565"/>
    <cellStyle name="40% - Accent2 16 2" xfId="38170"/>
    <cellStyle name="40% - Accent2 17" xfId="566"/>
    <cellStyle name="40% - Accent2 18" xfId="567"/>
    <cellStyle name="40% - Accent2 19" xfId="38171"/>
    <cellStyle name="40% - Accent2 2" xfId="568"/>
    <cellStyle name="40% - Accent2 2 10" xfId="569"/>
    <cellStyle name="40% - Accent2 2 11" xfId="570"/>
    <cellStyle name="40% - Accent2 2 12" xfId="38172"/>
    <cellStyle name="40% - Accent2 2 13" xfId="38173"/>
    <cellStyle name="40% - Accent2 2 14" xfId="38174"/>
    <cellStyle name="40% - Accent2 2 15" xfId="38175"/>
    <cellStyle name="40% - Accent2 2 16" xfId="38176"/>
    <cellStyle name="40% - Accent2 2 17" xfId="38177"/>
    <cellStyle name="40% - Accent2 2 18" xfId="38178"/>
    <cellStyle name="40% - Accent2 2 19" xfId="38179"/>
    <cellStyle name="40% - Accent2 2 2" xfId="571"/>
    <cellStyle name="40% - Accent2 2 2 2" xfId="38180"/>
    <cellStyle name="40% - Accent2 2 20" xfId="38181"/>
    <cellStyle name="40% - Accent2 2 21" xfId="38182"/>
    <cellStyle name="40% - Accent2 2 22" xfId="38183"/>
    <cellStyle name="40% - Accent2 2 23" xfId="38184"/>
    <cellStyle name="40% - Accent2 2 24" xfId="38185"/>
    <cellStyle name="40% - Accent2 2 3" xfId="572"/>
    <cellStyle name="40% - Accent2 2 3 2" xfId="38186"/>
    <cellStyle name="40% - Accent2 2 4" xfId="573"/>
    <cellStyle name="40% - Accent2 2 4 2" xfId="38187"/>
    <cellStyle name="40% - Accent2 2 5" xfId="574"/>
    <cellStyle name="40% - Accent2 2 5 2" xfId="38188"/>
    <cellStyle name="40% - Accent2 2 6" xfId="575"/>
    <cellStyle name="40% - Accent2 2 6 2" xfId="38189"/>
    <cellStyle name="40% - Accent2 2 7" xfId="576"/>
    <cellStyle name="40% - Accent2 2 7 2" xfId="38190"/>
    <cellStyle name="40% - Accent2 2 8" xfId="577"/>
    <cellStyle name="40% - Accent2 2 8 2" xfId="38191"/>
    <cellStyle name="40% - Accent2 2 9" xfId="578"/>
    <cellStyle name="40% - Accent2 20" xfId="38192"/>
    <cellStyle name="40% - Accent2 21" xfId="38193"/>
    <cellStyle name="40% - Accent2 22" xfId="38194"/>
    <cellStyle name="40% - Accent2 23" xfId="38195"/>
    <cellStyle name="40% - Accent2 24" xfId="38196"/>
    <cellStyle name="40% - Accent2 25" xfId="38197"/>
    <cellStyle name="40% - Accent2 26" xfId="38198"/>
    <cellStyle name="40% - Accent2 27" xfId="38199"/>
    <cellStyle name="40% - Accent2 28" xfId="38200"/>
    <cellStyle name="40% - Accent2 29" xfId="38201"/>
    <cellStyle name="40% - Accent2 3" xfId="579"/>
    <cellStyle name="40% - Accent2 3 2" xfId="580"/>
    <cellStyle name="40% - Accent2 3 2 2" xfId="38202"/>
    <cellStyle name="40% - Accent2 3 3" xfId="38203"/>
    <cellStyle name="40% - Accent2 4" xfId="581"/>
    <cellStyle name="40% - Accent2 4 2" xfId="582"/>
    <cellStyle name="40% - Accent2 4 2 2" xfId="38204"/>
    <cellStyle name="40% - Accent2 4 3" xfId="38205"/>
    <cellStyle name="40% - Accent2 5" xfId="583"/>
    <cellStyle name="40% - Accent2 5 2" xfId="584"/>
    <cellStyle name="40% - Accent2 5 2 2" xfId="38206"/>
    <cellStyle name="40% - Accent2 5 3" xfId="38207"/>
    <cellStyle name="40% - Accent2 6" xfId="585"/>
    <cellStyle name="40% - Accent2 6 2" xfId="586"/>
    <cellStyle name="40% - Accent2 6 2 2" xfId="38208"/>
    <cellStyle name="40% - Accent2 6 3" xfId="587"/>
    <cellStyle name="40% - Accent2 6 3 2" xfId="38209"/>
    <cellStyle name="40% - Accent2 6 4" xfId="588"/>
    <cellStyle name="40% - Accent2 6 5" xfId="38210"/>
    <cellStyle name="40% - Accent2 7" xfId="589"/>
    <cellStyle name="40% - Accent2 7 10" xfId="590"/>
    <cellStyle name="40% - Accent2 7 10 2" xfId="38211"/>
    <cellStyle name="40% - Accent2 7 11" xfId="591"/>
    <cellStyle name="40% - Accent2 7 11 2" xfId="38212"/>
    <cellStyle name="40% - Accent2 7 12" xfId="38213"/>
    <cellStyle name="40% - Accent2 7 2" xfId="592"/>
    <cellStyle name="40% - Accent2 7 2 2" xfId="38214"/>
    <cellStyle name="40% - Accent2 7 3" xfId="593"/>
    <cellStyle name="40% - Accent2 7 3 2" xfId="38215"/>
    <cellStyle name="40% - Accent2 7 4" xfId="594"/>
    <cellStyle name="40% - Accent2 7 4 2" xfId="38216"/>
    <cellStyle name="40% - Accent2 7 5" xfId="595"/>
    <cellStyle name="40% - Accent2 7 5 2" xfId="38217"/>
    <cellStyle name="40% - Accent2 7 6" xfId="596"/>
    <cellStyle name="40% - Accent2 7 6 2" xfId="38218"/>
    <cellStyle name="40% - Accent2 7 7" xfId="597"/>
    <cellStyle name="40% - Accent2 7 7 2" xfId="38219"/>
    <cellStyle name="40% - Accent2 7 8" xfId="598"/>
    <cellStyle name="40% - Accent2 7 8 2" xfId="38220"/>
    <cellStyle name="40% - Accent2 7 9" xfId="599"/>
    <cellStyle name="40% - Accent2 7 9 2" xfId="38221"/>
    <cellStyle name="40% - Accent2 8" xfId="600"/>
    <cellStyle name="40% - Accent2 8 2" xfId="38222"/>
    <cellStyle name="40% - Accent2 9" xfId="601"/>
    <cellStyle name="40% - Accent2 9 2" xfId="38223"/>
    <cellStyle name="40% - Accent3 10" xfId="602"/>
    <cellStyle name="40% - Accent3 10 2" xfId="38224"/>
    <cellStyle name="40% - Accent3 11" xfId="603"/>
    <cellStyle name="40% - Accent3 11 2" xfId="38225"/>
    <cellStyle name="40% - Accent3 12" xfId="604"/>
    <cellStyle name="40% - Accent3 12 10" xfId="605"/>
    <cellStyle name="40% - Accent3 12 10 2" xfId="38226"/>
    <cellStyle name="40% - Accent3 12 11" xfId="606"/>
    <cellStyle name="40% - Accent3 12 11 2" xfId="38227"/>
    <cellStyle name="40% - Accent3 12 12" xfId="607"/>
    <cellStyle name="40% - Accent3 12 12 2" xfId="38228"/>
    <cellStyle name="40% - Accent3 12 13" xfId="608"/>
    <cellStyle name="40% - Accent3 12 13 2" xfId="38229"/>
    <cellStyle name="40% - Accent3 12 14" xfId="609"/>
    <cellStyle name="40% - Accent3 12 14 2" xfId="38230"/>
    <cellStyle name="40% - Accent3 12 15" xfId="610"/>
    <cellStyle name="40% - Accent3 12 15 2" xfId="38231"/>
    <cellStyle name="40% - Accent3 12 16" xfId="611"/>
    <cellStyle name="40% - Accent3 12 16 2" xfId="38232"/>
    <cellStyle name="40% - Accent3 12 17" xfId="612"/>
    <cellStyle name="40% - Accent3 12 17 2" xfId="38233"/>
    <cellStyle name="40% - Accent3 12 18" xfId="613"/>
    <cellStyle name="40% - Accent3 12 18 2" xfId="38234"/>
    <cellStyle name="40% - Accent3 12 19" xfId="614"/>
    <cellStyle name="40% - Accent3 12 19 2" xfId="38235"/>
    <cellStyle name="40% - Accent3 12 2" xfId="615"/>
    <cellStyle name="40% - Accent3 12 2 2" xfId="38236"/>
    <cellStyle name="40% - Accent3 12 20" xfId="616"/>
    <cellStyle name="40% - Accent3 12 20 2" xfId="38237"/>
    <cellStyle name="40% - Accent3 12 21" xfId="617"/>
    <cellStyle name="40% - Accent3 12 21 2" xfId="38238"/>
    <cellStyle name="40% - Accent3 12 22" xfId="618"/>
    <cellStyle name="40% - Accent3 12 22 2" xfId="38239"/>
    <cellStyle name="40% - Accent3 12 23" xfId="619"/>
    <cellStyle name="40% - Accent3 12 23 2" xfId="38240"/>
    <cellStyle name="40% - Accent3 12 24" xfId="620"/>
    <cellStyle name="40% - Accent3 12 24 2" xfId="38241"/>
    <cellStyle name="40% - Accent3 12 25" xfId="621"/>
    <cellStyle name="40% - Accent3 12 25 2" xfId="38242"/>
    <cellStyle name="40% - Accent3 12 26" xfId="622"/>
    <cellStyle name="40% - Accent3 12 26 2" xfId="38243"/>
    <cellStyle name="40% - Accent3 12 27" xfId="623"/>
    <cellStyle name="40% - Accent3 12 27 2" xfId="38244"/>
    <cellStyle name="40% - Accent3 12 28" xfId="624"/>
    <cellStyle name="40% - Accent3 12 28 2" xfId="38245"/>
    <cellStyle name="40% - Accent3 12 29" xfId="625"/>
    <cellStyle name="40% - Accent3 12 29 2" xfId="38246"/>
    <cellStyle name="40% - Accent3 12 3" xfId="626"/>
    <cellStyle name="40% - Accent3 12 3 2" xfId="38247"/>
    <cellStyle name="40% - Accent3 12 30" xfId="627"/>
    <cellStyle name="40% - Accent3 12 30 2" xfId="38248"/>
    <cellStyle name="40% - Accent3 12 31" xfId="38249"/>
    <cellStyle name="40% - Accent3 12 4" xfId="628"/>
    <cellStyle name="40% - Accent3 12 4 2" xfId="38250"/>
    <cellStyle name="40% - Accent3 12 5" xfId="629"/>
    <cellStyle name="40% - Accent3 12 5 2" xfId="38251"/>
    <cellStyle name="40% - Accent3 12 6" xfId="630"/>
    <cellStyle name="40% - Accent3 12 6 2" xfId="38252"/>
    <cellStyle name="40% - Accent3 12 7" xfId="631"/>
    <cellStyle name="40% - Accent3 12 7 2" xfId="38253"/>
    <cellStyle name="40% - Accent3 12 8" xfId="632"/>
    <cellStyle name="40% - Accent3 12 8 2" xfId="38254"/>
    <cellStyle name="40% - Accent3 12 9" xfId="633"/>
    <cellStyle name="40% - Accent3 12 9 2" xfId="38255"/>
    <cellStyle name="40% - Accent3 13" xfId="634"/>
    <cellStyle name="40% - Accent3 13 2" xfId="38256"/>
    <cellStyle name="40% - Accent3 14" xfId="635"/>
    <cellStyle name="40% - Accent3 14 2" xfId="38257"/>
    <cellStyle name="40% - Accent3 15" xfId="636"/>
    <cellStyle name="40% - Accent3 15 2" xfId="38258"/>
    <cellStyle name="40% - Accent3 16" xfId="637"/>
    <cellStyle name="40% - Accent3 16 2" xfId="38259"/>
    <cellStyle name="40% - Accent3 17" xfId="638"/>
    <cellStyle name="40% - Accent3 18" xfId="639"/>
    <cellStyle name="40% - Accent3 19" xfId="38260"/>
    <cellStyle name="40% - Accent3 2" xfId="640"/>
    <cellStyle name="40% - Accent3 2 10" xfId="641"/>
    <cellStyle name="40% - Accent3 2 11" xfId="642"/>
    <cellStyle name="40% - Accent3 2 12" xfId="38261"/>
    <cellStyle name="40% - Accent3 2 13" xfId="38262"/>
    <cellStyle name="40% - Accent3 2 14" xfId="38263"/>
    <cellStyle name="40% - Accent3 2 15" xfId="38264"/>
    <cellStyle name="40% - Accent3 2 16" xfId="38265"/>
    <cellStyle name="40% - Accent3 2 17" xfId="38266"/>
    <cellStyle name="40% - Accent3 2 18" xfId="38267"/>
    <cellStyle name="40% - Accent3 2 19" xfId="38268"/>
    <cellStyle name="40% - Accent3 2 2" xfId="643"/>
    <cellStyle name="40% - Accent3 2 2 2" xfId="38269"/>
    <cellStyle name="40% - Accent3 2 20" xfId="38270"/>
    <cellStyle name="40% - Accent3 2 21" xfId="38271"/>
    <cellStyle name="40% - Accent3 2 22" xfId="38272"/>
    <cellStyle name="40% - Accent3 2 23" xfId="38273"/>
    <cellStyle name="40% - Accent3 2 24" xfId="38274"/>
    <cellStyle name="40% - Accent3 2 3" xfId="644"/>
    <cellStyle name="40% - Accent3 2 3 2" xfId="38275"/>
    <cellStyle name="40% - Accent3 2 4" xfId="645"/>
    <cellStyle name="40% - Accent3 2 4 2" xfId="38276"/>
    <cellStyle name="40% - Accent3 2 5" xfId="646"/>
    <cellStyle name="40% - Accent3 2 5 2" xfId="38277"/>
    <cellStyle name="40% - Accent3 2 6" xfId="647"/>
    <cellStyle name="40% - Accent3 2 6 2" xfId="38278"/>
    <cellStyle name="40% - Accent3 2 7" xfId="648"/>
    <cellStyle name="40% - Accent3 2 7 2" xfId="38279"/>
    <cellStyle name="40% - Accent3 2 8" xfId="649"/>
    <cellStyle name="40% - Accent3 2 8 2" xfId="38280"/>
    <cellStyle name="40% - Accent3 2 9" xfId="650"/>
    <cellStyle name="40% - Accent3 20" xfId="38281"/>
    <cellStyle name="40% - Accent3 21" xfId="38282"/>
    <cellStyle name="40% - Accent3 22" xfId="38283"/>
    <cellStyle name="40% - Accent3 23" xfId="38284"/>
    <cellStyle name="40% - Accent3 24" xfId="38285"/>
    <cellStyle name="40% - Accent3 25" xfId="38286"/>
    <cellStyle name="40% - Accent3 26" xfId="38287"/>
    <cellStyle name="40% - Accent3 27" xfId="38288"/>
    <cellStyle name="40% - Accent3 28" xfId="38289"/>
    <cellStyle name="40% - Accent3 29" xfId="38290"/>
    <cellStyle name="40% - Accent3 3" xfId="651"/>
    <cellStyle name="40% - Accent3 3 2" xfId="652"/>
    <cellStyle name="40% - Accent3 3 2 2" xfId="38291"/>
    <cellStyle name="40% - Accent3 3 3" xfId="38292"/>
    <cellStyle name="40% - Accent3 30" xfId="38293"/>
    <cellStyle name="40% - Accent3 4" xfId="653"/>
    <cellStyle name="40% - Accent3 4 2" xfId="654"/>
    <cellStyle name="40% - Accent3 4 2 2" xfId="38294"/>
    <cellStyle name="40% - Accent3 4 3" xfId="38295"/>
    <cellStyle name="40% - Accent3 5" xfId="655"/>
    <cellStyle name="40% - Accent3 5 2" xfId="656"/>
    <cellStyle name="40% - Accent3 5 2 2" xfId="38296"/>
    <cellStyle name="40% - Accent3 5 3" xfId="38297"/>
    <cellStyle name="40% - Accent3 6" xfId="657"/>
    <cellStyle name="40% - Accent3 6 2" xfId="658"/>
    <cellStyle name="40% - Accent3 6 2 2" xfId="38298"/>
    <cellStyle name="40% - Accent3 6 3" xfId="659"/>
    <cellStyle name="40% - Accent3 6 3 2" xfId="38299"/>
    <cellStyle name="40% - Accent3 6 4" xfId="660"/>
    <cellStyle name="40% - Accent3 6 5" xfId="38300"/>
    <cellStyle name="40% - Accent3 6 6" xfId="54364"/>
    <cellStyle name="40% - Accent3 7" xfId="661"/>
    <cellStyle name="40% - Accent3 7 10" xfId="662"/>
    <cellStyle name="40% - Accent3 7 10 2" xfId="38301"/>
    <cellStyle name="40% - Accent3 7 11" xfId="663"/>
    <cellStyle name="40% - Accent3 7 11 2" xfId="38302"/>
    <cellStyle name="40% - Accent3 7 12" xfId="38303"/>
    <cellStyle name="40% - Accent3 7 2" xfId="664"/>
    <cellStyle name="40% - Accent3 7 2 2" xfId="38304"/>
    <cellStyle name="40% - Accent3 7 3" xfId="665"/>
    <cellStyle name="40% - Accent3 7 3 2" xfId="38305"/>
    <cellStyle name="40% - Accent3 7 4" xfId="666"/>
    <cellStyle name="40% - Accent3 7 4 2" xfId="38306"/>
    <cellStyle name="40% - Accent3 7 5" xfId="667"/>
    <cellStyle name="40% - Accent3 7 5 2" xfId="38307"/>
    <cellStyle name="40% - Accent3 7 6" xfId="668"/>
    <cellStyle name="40% - Accent3 7 6 2" xfId="38308"/>
    <cellStyle name="40% - Accent3 7 7" xfId="669"/>
    <cellStyle name="40% - Accent3 7 7 2" xfId="38309"/>
    <cellStyle name="40% - Accent3 7 8" xfId="670"/>
    <cellStyle name="40% - Accent3 7 8 2" xfId="38310"/>
    <cellStyle name="40% - Accent3 7 9" xfId="671"/>
    <cellStyle name="40% - Accent3 7 9 2" xfId="38311"/>
    <cellStyle name="40% - Accent3 8" xfId="672"/>
    <cellStyle name="40% - Accent3 8 2" xfId="38312"/>
    <cellStyle name="40% - Accent3 9" xfId="673"/>
    <cellStyle name="40% - Accent3 9 2" xfId="38313"/>
    <cellStyle name="40% - Accent4 10" xfId="674"/>
    <cellStyle name="40% - Accent4 10 2" xfId="38314"/>
    <cellStyle name="40% - Accent4 11" xfId="675"/>
    <cellStyle name="40% - Accent4 11 2" xfId="38315"/>
    <cellStyle name="40% - Accent4 12" xfId="676"/>
    <cellStyle name="40% - Accent4 12 10" xfId="677"/>
    <cellStyle name="40% - Accent4 12 10 2" xfId="38316"/>
    <cellStyle name="40% - Accent4 12 11" xfId="678"/>
    <cellStyle name="40% - Accent4 12 11 2" xfId="38317"/>
    <cellStyle name="40% - Accent4 12 12" xfId="679"/>
    <cellStyle name="40% - Accent4 12 12 2" xfId="38318"/>
    <cellStyle name="40% - Accent4 12 13" xfId="680"/>
    <cellStyle name="40% - Accent4 12 13 2" xfId="38319"/>
    <cellStyle name="40% - Accent4 12 14" xfId="681"/>
    <cellStyle name="40% - Accent4 12 14 2" xfId="38320"/>
    <cellStyle name="40% - Accent4 12 15" xfId="682"/>
    <cellStyle name="40% - Accent4 12 15 2" xfId="38321"/>
    <cellStyle name="40% - Accent4 12 16" xfId="683"/>
    <cellStyle name="40% - Accent4 12 16 2" xfId="38322"/>
    <cellStyle name="40% - Accent4 12 17" xfId="684"/>
    <cellStyle name="40% - Accent4 12 17 2" xfId="38323"/>
    <cellStyle name="40% - Accent4 12 18" xfId="685"/>
    <cellStyle name="40% - Accent4 12 18 2" xfId="38324"/>
    <cellStyle name="40% - Accent4 12 19" xfId="686"/>
    <cellStyle name="40% - Accent4 12 19 2" xfId="38325"/>
    <cellStyle name="40% - Accent4 12 2" xfId="687"/>
    <cellStyle name="40% - Accent4 12 2 2" xfId="38326"/>
    <cellStyle name="40% - Accent4 12 20" xfId="688"/>
    <cellStyle name="40% - Accent4 12 20 2" xfId="38327"/>
    <cellStyle name="40% - Accent4 12 21" xfId="689"/>
    <cellStyle name="40% - Accent4 12 21 2" xfId="38328"/>
    <cellStyle name="40% - Accent4 12 22" xfId="690"/>
    <cellStyle name="40% - Accent4 12 22 2" xfId="38329"/>
    <cellStyle name="40% - Accent4 12 23" xfId="691"/>
    <cellStyle name="40% - Accent4 12 23 2" xfId="38330"/>
    <cellStyle name="40% - Accent4 12 24" xfId="692"/>
    <cellStyle name="40% - Accent4 12 24 2" xfId="38331"/>
    <cellStyle name="40% - Accent4 12 25" xfId="693"/>
    <cellStyle name="40% - Accent4 12 25 2" xfId="38332"/>
    <cellStyle name="40% - Accent4 12 26" xfId="694"/>
    <cellStyle name="40% - Accent4 12 26 2" xfId="38333"/>
    <cellStyle name="40% - Accent4 12 27" xfId="695"/>
    <cellStyle name="40% - Accent4 12 27 2" xfId="38334"/>
    <cellStyle name="40% - Accent4 12 28" xfId="696"/>
    <cellStyle name="40% - Accent4 12 28 2" xfId="38335"/>
    <cellStyle name="40% - Accent4 12 29" xfId="697"/>
    <cellStyle name="40% - Accent4 12 29 2" xfId="38336"/>
    <cellStyle name="40% - Accent4 12 3" xfId="698"/>
    <cellStyle name="40% - Accent4 12 3 2" xfId="38337"/>
    <cellStyle name="40% - Accent4 12 30" xfId="699"/>
    <cellStyle name="40% - Accent4 12 30 2" xfId="38338"/>
    <cellStyle name="40% - Accent4 12 31" xfId="38339"/>
    <cellStyle name="40% - Accent4 12 4" xfId="700"/>
    <cellStyle name="40% - Accent4 12 4 2" xfId="38340"/>
    <cellStyle name="40% - Accent4 12 5" xfId="701"/>
    <cellStyle name="40% - Accent4 12 5 2" xfId="38341"/>
    <cellStyle name="40% - Accent4 12 6" xfId="702"/>
    <cellStyle name="40% - Accent4 12 6 2" xfId="38342"/>
    <cellStyle name="40% - Accent4 12 7" xfId="703"/>
    <cellStyle name="40% - Accent4 12 7 2" xfId="38343"/>
    <cellStyle name="40% - Accent4 12 8" xfId="704"/>
    <cellStyle name="40% - Accent4 12 8 2" xfId="38344"/>
    <cellStyle name="40% - Accent4 12 9" xfId="705"/>
    <cellStyle name="40% - Accent4 12 9 2" xfId="38345"/>
    <cellStyle name="40% - Accent4 13" xfId="706"/>
    <cellStyle name="40% - Accent4 13 2" xfId="38346"/>
    <cellStyle name="40% - Accent4 14" xfId="707"/>
    <cellStyle name="40% - Accent4 14 2" xfId="38347"/>
    <cellStyle name="40% - Accent4 15" xfId="708"/>
    <cellStyle name="40% - Accent4 15 2" xfId="38348"/>
    <cellStyle name="40% - Accent4 16" xfId="709"/>
    <cellStyle name="40% - Accent4 16 2" xfId="38349"/>
    <cellStyle name="40% - Accent4 17" xfId="710"/>
    <cellStyle name="40% - Accent4 18" xfId="711"/>
    <cellStyle name="40% - Accent4 19" xfId="38350"/>
    <cellStyle name="40% - Accent4 2" xfId="712"/>
    <cellStyle name="40% - Accent4 2 10" xfId="713"/>
    <cellStyle name="40% - Accent4 2 11" xfId="714"/>
    <cellStyle name="40% - Accent4 2 12" xfId="38351"/>
    <cellStyle name="40% - Accent4 2 13" xfId="38352"/>
    <cellStyle name="40% - Accent4 2 14" xfId="38353"/>
    <cellStyle name="40% - Accent4 2 15" xfId="38354"/>
    <cellStyle name="40% - Accent4 2 16" xfId="38355"/>
    <cellStyle name="40% - Accent4 2 17" xfId="38356"/>
    <cellStyle name="40% - Accent4 2 18" xfId="38357"/>
    <cellStyle name="40% - Accent4 2 19" xfId="38358"/>
    <cellStyle name="40% - Accent4 2 2" xfId="715"/>
    <cellStyle name="40% - Accent4 2 2 2" xfId="38359"/>
    <cellStyle name="40% - Accent4 2 20" xfId="38360"/>
    <cellStyle name="40% - Accent4 2 21" xfId="38361"/>
    <cellStyle name="40% - Accent4 2 22" xfId="38362"/>
    <cellStyle name="40% - Accent4 2 23" xfId="38363"/>
    <cellStyle name="40% - Accent4 2 24" xfId="38364"/>
    <cellStyle name="40% - Accent4 2 3" xfId="716"/>
    <cellStyle name="40% - Accent4 2 3 2" xfId="38365"/>
    <cellStyle name="40% - Accent4 2 4" xfId="717"/>
    <cellStyle name="40% - Accent4 2 4 2" xfId="38366"/>
    <cellStyle name="40% - Accent4 2 5" xfId="718"/>
    <cellStyle name="40% - Accent4 2 5 2" xfId="38367"/>
    <cellStyle name="40% - Accent4 2 6" xfId="719"/>
    <cellStyle name="40% - Accent4 2 6 2" xfId="38368"/>
    <cellStyle name="40% - Accent4 2 7" xfId="720"/>
    <cellStyle name="40% - Accent4 2 7 2" xfId="38369"/>
    <cellStyle name="40% - Accent4 2 8" xfId="721"/>
    <cellStyle name="40% - Accent4 2 8 2" xfId="38370"/>
    <cellStyle name="40% - Accent4 2 9" xfId="722"/>
    <cellStyle name="40% - Accent4 20" xfId="38371"/>
    <cellStyle name="40% - Accent4 21" xfId="38372"/>
    <cellStyle name="40% - Accent4 22" xfId="38373"/>
    <cellStyle name="40% - Accent4 23" xfId="38374"/>
    <cellStyle name="40% - Accent4 24" xfId="38375"/>
    <cellStyle name="40% - Accent4 25" xfId="38376"/>
    <cellStyle name="40% - Accent4 26" xfId="38377"/>
    <cellStyle name="40% - Accent4 27" xfId="38378"/>
    <cellStyle name="40% - Accent4 28" xfId="38379"/>
    <cellStyle name="40% - Accent4 29" xfId="38380"/>
    <cellStyle name="40% - Accent4 3" xfId="723"/>
    <cellStyle name="40% - Accent4 3 2" xfId="724"/>
    <cellStyle name="40% - Accent4 3 2 2" xfId="38381"/>
    <cellStyle name="40% - Accent4 3 3" xfId="38382"/>
    <cellStyle name="40% - Accent4 30" xfId="38383"/>
    <cellStyle name="40% - Accent4 4" xfId="725"/>
    <cellStyle name="40% - Accent4 4 2" xfId="726"/>
    <cellStyle name="40% - Accent4 4 2 2" xfId="38384"/>
    <cellStyle name="40% - Accent4 4 3" xfId="38385"/>
    <cellStyle name="40% - Accent4 5" xfId="727"/>
    <cellStyle name="40% - Accent4 5 2" xfId="728"/>
    <cellStyle name="40% - Accent4 5 2 2" xfId="38386"/>
    <cellStyle name="40% - Accent4 5 3" xfId="38387"/>
    <cellStyle name="40% - Accent4 6" xfId="729"/>
    <cellStyle name="40% - Accent4 6 2" xfId="730"/>
    <cellStyle name="40% - Accent4 6 2 2" xfId="38388"/>
    <cellStyle name="40% - Accent4 6 3" xfId="731"/>
    <cellStyle name="40% - Accent4 6 3 2" xfId="38389"/>
    <cellStyle name="40% - Accent4 6 4" xfId="732"/>
    <cellStyle name="40% - Accent4 6 5" xfId="38390"/>
    <cellStyle name="40% - Accent4 6 6" xfId="54365"/>
    <cellStyle name="40% - Accent4 7" xfId="733"/>
    <cellStyle name="40% - Accent4 7 10" xfId="734"/>
    <cellStyle name="40% - Accent4 7 10 2" xfId="38391"/>
    <cellStyle name="40% - Accent4 7 11" xfId="735"/>
    <cellStyle name="40% - Accent4 7 11 2" xfId="38392"/>
    <cellStyle name="40% - Accent4 7 12" xfId="38393"/>
    <cellStyle name="40% - Accent4 7 2" xfId="736"/>
    <cellStyle name="40% - Accent4 7 2 2" xfId="38394"/>
    <cellStyle name="40% - Accent4 7 3" xfId="737"/>
    <cellStyle name="40% - Accent4 7 3 2" xfId="38395"/>
    <cellStyle name="40% - Accent4 7 4" xfId="738"/>
    <cellStyle name="40% - Accent4 7 4 2" xfId="38396"/>
    <cellStyle name="40% - Accent4 7 5" xfId="739"/>
    <cellStyle name="40% - Accent4 7 5 2" xfId="38397"/>
    <cellStyle name="40% - Accent4 7 6" xfId="740"/>
    <cellStyle name="40% - Accent4 7 6 2" xfId="38398"/>
    <cellStyle name="40% - Accent4 7 7" xfId="741"/>
    <cellStyle name="40% - Accent4 7 7 2" xfId="38399"/>
    <cellStyle name="40% - Accent4 7 8" xfId="742"/>
    <cellStyle name="40% - Accent4 7 8 2" xfId="38400"/>
    <cellStyle name="40% - Accent4 7 9" xfId="743"/>
    <cellStyle name="40% - Accent4 7 9 2" xfId="38401"/>
    <cellStyle name="40% - Accent4 8" xfId="744"/>
    <cellStyle name="40% - Accent4 8 2" xfId="38402"/>
    <cellStyle name="40% - Accent4 9" xfId="745"/>
    <cellStyle name="40% - Accent4 9 2" xfId="38403"/>
    <cellStyle name="40% - Accent5 10" xfId="746"/>
    <cellStyle name="40% - Accent5 10 2" xfId="38404"/>
    <cellStyle name="40% - Accent5 11" xfId="747"/>
    <cellStyle name="40% - Accent5 11 2" xfId="38405"/>
    <cellStyle name="40% - Accent5 12" xfId="748"/>
    <cellStyle name="40% - Accent5 12 10" xfId="749"/>
    <cellStyle name="40% - Accent5 12 10 2" xfId="38406"/>
    <cellStyle name="40% - Accent5 12 11" xfId="750"/>
    <cellStyle name="40% - Accent5 12 11 2" xfId="38407"/>
    <cellStyle name="40% - Accent5 12 12" xfId="751"/>
    <cellStyle name="40% - Accent5 12 12 2" xfId="38408"/>
    <cellStyle name="40% - Accent5 12 13" xfId="752"/>
    <cellStyle name="40% - Accent5 12 13 2" xfId="38409"/>
    <cellStyle name="40% - Accent5 12 14" xfId="753"/>
    <cellStyle name="40% - Accent5 12 14 2" xfId="38410"/>
    <cellStyle name="40% - Accent5 12 15" xfId="754"/>
    <cellStyle name="40% - Accent5 12 15 2" xfId="38411"/>
    <cellStyle name="40% - Accent5 12 16" xfId="755"/>
    <cellStyle name="40% - Accent5 12 16 2" xfId="38412"/>
    <cellStyle name="40% - Accent5 12 17" xfId="756"/>
    <cellStyle name="40% - Accent5 12 17 2" xfId="38413"/>
    <cellStyle name="40% - Accent5 12 18" xfId="757"/>
    <cellStyle name="40% - Accent5 12 18 2" xfId="38414"/>
    <cellStyle name="40% - Accent5 12 19" xfId="758"/>
    <cellStyle name="40% - Accent5 12 19 2" xfId="38415"/>
    <cellStyle name="40% - Accent5 12 2" xfId="759"/>
    <cellStyle name="40% - Accent5 12 2 2" xfId="38416"/>
    <cellStyle name="40% - Accent5 12 20" xfId="760"/>
    <cellStyle name="40% - Accent5 12 20 2" xfId="38417"/>
    <cellStyle name="40% - Accent5 12 21" xfId="761"/>
    <cellStyle name="40% - Accent5 12 21 2" xfId="38418"/>
    <cellStyle name="40% - Accent5 12 22" xfId="762"/>
    <cellStyle name="40% - Accent5 12 22 2" xfId="38419"/>
    <cellStyle name="40% - Accent5 12 23" xfId="763"/>
    <cellStyle name="40% - Accent5 12 23 2" xfId="38420"/>
    <cellStyle name="40% - Accent5 12 24" xfId="764"/>
    <cellStyle name="40% - Accent5 12 24 2" xfId="38421"/>
    <cellStyle name="40% - Accent5 12 25" xfId="765"/>
    <cellStyle name="40% - Accent5 12 25 2" xfId="38422"/>
    <cellStyle name="40% - Accent5 12 26" xfId="766"/>
    <cellStyle name="40% - Accent5 12 26 2" xfId="38423"/>
    <cellStyle name="40% - Accent5 12 27" xfId="767"/>
    <cellStyle name="40% - Accent5 12 27 2" xfId="38424"/>
    <cellStyle name="40% - Accent5 12 28" xfId="768"/>
    <cellStyle name="40% - Accent5 12 28 2" xfId="38425"/>
    <cellStyle name="40% - Accent5 12 29" xfId="769"/>
    <cellStyle name="40% - Accent5 12 29 2" xfId="38426"/>
    <cellStyle name="40% - Accent5 12 3" xfId="770"/>
    <cellStyle name="40% - Accent5 12 3 2" xfId="38427"/>
    <cellStyle name="40% - Accent5 12 30" xfId="771"/>
    <cellStyle name="40% - Accent5 12 30 2" xfId="38428"/>
    <cellStyle name="40% - Accent5 12 31" xfId="38429"/>
    <cellStyle name="40% - Accent5 12 4" xfId="772"/>
    <cellStyle name="40% - Accent5 12 4 2" xfId="38430"/>
    <cellStyle name="40% - Accent5 12 5" xfId="773"/>
    <cellStyle name="40% - Accent5 12 5 2" xfId="38431"/>
    <cellStyle name="40% - Accent5 12 6" xfId="774"/>
    <cellStyle name="40% - Accent5 12 6 2" xfId="38432"/>
    <cellStyle name="40% - Accent5 12 7" xfId="775"/>
    <cellStyle name="40% - Accent5 12 7 2" xfId="38433"/>
    <cellStyle name="40% - Accent5 12 8" xfId="776"/>
    <cellStyle name="40% - Accent5 12 8 2" xfId="38434"/>
    <cellStyle name="40% - Accent5 12 9" xfId="777"/>
    <cellStyle name="40% - Accent5 12 9 2" xfId="38435"/>
    <cellStyle name="40% - Accent5 13" xfId="778"/>
    <cellStyle name="40% - Accent5 13 2" xfId="38436"/>
    <cellStyle name="40% - Accent5 14" xfId="779"/>
    <cellStyle name="40% - Accent5 14 2" xfId="38437"/>
    <cellStyle name="40% - Accent5 15" xfId="780"/>
    <cellStyle name="40% - Accent5 15 2" xfId="38438"/>
    <cellStyle name="40% - Accent5 16" xfId="781"/>
    <cellStyle name="40% - Accent5 16 2" xfId="38439"/>
    <cellStyle name="40% - Accent5 17" xfId="782"/>
    <cellStyle name="40% - Accent5 18" xfId="783"/>
    <cellStyle name="40% - Accent5 19" xfId="38440"/>
    <cellStyle name="40% - Accent5 2" xfId="784"/>
    <cellStyle name="40% - Accent5 2 10" xfId="785"/>
    <cellStyle name="40% - Accent5 2 11" xfId="786"/>
    <cellStyle name="40% - Accent5 2 12" xfId="38441"/>
    <cellStyle name="40% - Accent5 2 13" xfId="38442"/>
    <cellStyle name="40% - Accent5 2 14" xfId="38443"/>
    <cellStyle name="40% - Accent5 2 15" xfId="38444"/>
    <cellStyle name="40% - Accent5 2 16" xfId="38445"/>
    <cellStyle name="40% - Accent5 2 17" xfId="38446"/>
    <cellStyle name="40% - Accent5 2 18" xfId="38447"/>
    <cellStyle name="40% - Accent5 2 19" xfId="38448"/>
    <cellStyle name="40% - Accent5 2 2" xfId="787"/>
    <cellStyle name="40% - Accent5 2 2 2" xfId="38449"/>
    <cellStyle name="40% - Accent5 2 20" xfId="38450"/>
    <cellStyle name="40% - Accent5 2 21" xfId="38451"/>
    <cellStyle name="40% - Accent5 2 22" xfId="38452"/>
    <cellStyle name="40% - Accent5 2 23" xfId="38453"/>
    <cellStyle name="40% - Accent5 2 24" xfId="38454"/>
    <cellStyle name="40% - Accent5 2 3" xfId="788"/>
    <cellStyle name="40% - Accent5 2 3 2" xfId="38455"/>
    <cellStyle name="40% - Accent5 2 4" xfId="789"/>
    <cellStyle name="40% - Accent5 2 4 2" xfId="38456"/>
    <cellStyle name="40% - Accent5 2 5" xfId="790"/>
    <cellStyle name="40% - Accent5 2 5 2" xfId="38457"/>
    <cellStyle name="40% - Accent5 2 6" xfId="791"/>
    <cellStyle name="40% - Accent5 2 6 2" xfId="38458"/>
    <cellStyle name="40% - Accent5 2 7" xfId="792"/>
    <cellStyle name="40% - Accent5 2 7 2" xfId="38459"/>
    <cellStyle name="40% - Accent5 2 8" xfId="793"/>
    <cellStyle name="40% - Accent5 2 8 2" xfId="38460"/>
    <cellStyle name="40% - Accent5 2 9" xfId="794"/>
    <cellStyle name="40% - Accent5 20" xfId="38461"/>
    <cellStyle name="40% - Accent5 21" xfId="38462"/>
    <cellStyle name="40% - Accent5 22" xfId="38463"/>
    <cellStyle name="40% - Accent5 23" xfId="38464"/>
    <cellStyle name="40% - Accent5 24" xfId="38465"/>
    <cellStyle name="40% - Accent5 25" xfId="38466"/>
    <cellStyle name="40% - Accent5 26" xfId="38467"/>
    <cellStyle name="40% - Accent5 27" xfId="38468"/>
    <cellStyle name="40% - Accent5 28" xfId="38469"/>
    <cellStyle name="40% - Accent5 29" xfId="38470"/>
    <cellStyle name="40% - Accent5 3" xfId="795"/>
    <cellStyle name="40% - Accent5 3 2" xfId="796"/>
    <cellStyle name="40% - Accent5 3 2 2" xfId="38471"/>
    <cellStyle name="40% - Accent5 3 3" xfId="38472"/>
    <cellStyle name="40% - Accent5 30" xfId="38473"/>
    <cellStyle name="40% - Accent5 4" xfId="797"/>
    <cellStyle name="40% - Accent5 4 2" xfId="798"/>
    <cellStyle name="40% - Accent5 4 2 2" xfId="38474"/>
    <cellStyle name="40% - Accent5 4 3" xfId="38475"/>
    <cellStyle name="40% - Accent5 5" xfId="799"/>
    <cellStyle name="40% - Accent5 5 2" xfId="800"/>
    <cellStyle name="40% - Accent5 5 2 2" xfId="38476"/>
    <cellStyle name="40% - Accent5 5 3" xfId="38477"/>
    <cellStyle name="40% - Accent5 6" xfId="801"/>
    <cellStyle name="40% - Accent5 6 2" xfId="802"/>
    <cellStyle name="40% - Accent5 6 2 2" xfId="38478"/>
    <cellStyle name="40% - Accent5 6 3" xfId="803"/>
    <cellStyle name="40% - Accent5 6 3 2" xfId="38479"/>
    <cellStyle name="40% - Accent5 6 4" xfId="804"/>
    <cellStyle name="40% - Accent5 6 5" xfId="38480"/>
    <cellStyle name="40% - Accent5 6 6" xfId="54366"/>
    <cellStyle name="40% - Accent5 7" xfId="805"/>
    <cellStyle name="40% - Accent5 7 10" xfId="806"/>
    <cellStyle name="40% - Accent5 7 10 2" xfId="38481"/>
    <cellStyle name="40% - Accent5 7 11" xfId="807"/>
    <cellStyle name="40% - Accent5 7 11 2" xfId="38482"/>
    <cellStyle name="40% - Accent5 7 12" xfId="38483"/>
    <cellStyle name="40% - Accent5 7 2" xfId="808"/>
    <cellStyle name="40% - Accent5 7 2 2" xfId="38484"/>
    <cellStyle name="40% - Accent5 7 3" xfId="809"/>
    <cellStyle name="40% - Accent5 7 3 2" xfId="38485"/>
    <cellStyle name="40% - Accent5 7 4" xfId="810"/>
    <cellStyle name="40% - Accent5 7 4 2" xfId="38486"/>
    <cellStyle name="40% - Accent5 7 5" xfId="811"/>
    <cellStyle name="40% - Accent5 7 5 2" xfId="38487"/>
    <cellStyle name="40% - Accent5 7 6" xfId="812"/>
    <cellStyle name="40% - Accent5 7 6 2" xfId="38488"/>
    <cellStyle name="40% - Accent5 7 7" xfId="813"/>
    <cellStyle name="40% - Accent5 7 7 2" xfId="38489"/>
    <cellStyle name="40% - Accent5 7 8" xfId="814"/>
    <cellStyle name="40% - Accent5 7 8 2" xfId="38490"/>
    <cellStyle name="40% - Accent5 7 9" xfId="815"/>
    <cellStyle name="40% - Accent5 7 9 2" xfId="38491"/>
    <cellStyle name="40% - Accent5 8" xfId="816"/>
    <cellStyle name="40% - Accent5 8 2" xfId="38492"/>
    <cellStyle name="40% - Accent5 9" xfId="817"/>
    <cellStyle name="40% - Accent5 9 2" xfId="38493"/>
    <cellStyle name="40% - Accent6 10" xfId="818"/>
    <cellStyle name="40% - Accent6 10 2" xfId="38494"/>
    <cellStyle name="40% - Accent6 11" xfId="819"/>
    <cellStyle name="40% - Accent6 11 2" xfId="38495"/>
    <cellStyle name="40% - Accent6 12" xfId="820"/>
    <cellStyle name="40% - Accent6 12 10" xfId="821"/>
    <cellStyle name="40% - Accent6 12 10 2" xfId="38496"/>
    <cellStyle name="40% - Accent6 12 11" xfId="822"/>
    <cellStyle name="40% - Accent6 12 11 2" xfId="38497"/>
    <cellStyle name="40% - Accent6 12 12" xfId="823"/>
    <cellStyle name="40% - Accent6 12 12 2" xfId="38498"/>
    <cellStyle name="40% - Accent6 12 13" xfId="824"/>
    <cellStyle name="40% - Accent6 12 13 2" xfId="38499"/>
    <cellStyle name="40% - Accent6 12 14" xfId="825"/>
    <cellStyle name="40% - Accent6 12 14 2" xfId="38500"/>
    <cellStyle name="40% - Accent6 12 15" xfId="826"/>
    <cellStyle name="40% - Accent6 12 15 2" xfId="38501"/>
    <cellStyle name="40% - Accent6 12 16" xfId="827"/>
    <cellStyle name="40% - Accent6 12 16 2" xfId="38502"/>
    <cellStyle name="40% - Accent6 12 17" xfId="828"/>
    <cellStyle name="40% - Accent6 12 17 2" xfId="38503"/>
    <cellStyle name="40% - Accent6 12 18" xfId="829"/>
    <cellStyle name="40% - Accent6 12 18 2" xfId="38504"/>
    <cellStyle name="40% - Accent6 12 19" xfId="830"/>
    <cellStyle name="40% - Accent6 12 19 2" xfId="38505"/>
    <cellStyle name="40% - Accent6 12 2" xfId="831"/>
    <cellStyle name="40% - Accent6 12 2 2" xfId="38506"/>
    <cellStyle name="40% - Accent6 12 20" xfId="832"/>
    <cellStyle name="40% - Accent6 12 20 2" xfId="38507"/>
    <cellStyle name="40% - Accent6 12 21" xfId="833"/>
    <cellStyle name="40% - Accent6 12 21 2" xfId="38508"/>
    <cellStyle name="40% - Accent6 12 22" xfId="834"/>
    <cellStyle name="40% - Accent6 12 22 2" xfId="38509"/>
    <cellStyle name="40% - Accent6 12 23" xfId="835"/>
    <cellStyle name="40% - Accent6 12 23 2" xfId="38510"/>
    <cellStyle name="40% - Accent6 12 24" xfId="836"/>
    <cellStyle name="40% - Accent6 12 24 2" xfId="38511"/>
    <cellStyle name="40% - Accent6 12 25" xfId="837"/>
    <cellStyle name="40% - Accent6 12 25 2" xfId="38512"/>
    <cellStyle name="40% - Accent6 12 26" xfId="838"/>
    <cellStyle name="40% - Accent6 12 26 2" xfId="38513"/>
    <cellStyle name="40% - Accent6 12 27" xfId="839"/>
    <cellStyle name="40% - Accent6 12 27 2" xfId="38514"/>
    <cellStyle name="40% - Accent6 12 28" xfId="840"/>
    <cellStyle name="40% - Accent6 12 28 2" xfId="38515"/>
    <cellStyle name="40% - Accent6 12 29" xfId="841"/>
    <cellStyle name="40% - Accent6 12 29 2" xfId="38516"/>
    <cellStyle name="40% - Accent6 12 3" xfId="842"/>
    <cellStyle name="40% - Accent6 12 3 2" xfId="38517"/>
    <cellStyle name="40% - Accent6 12 30" xfId="843"/>
    <cellStyle name="40% - Accent6 12 30 2" xfId="38518"/>
    <cellStyle name="40% - Accent6 12 31" xfId="38519"/>
    <cellStyle name="40% - Accent6 12 4" xfId="844"/>
    <cellStyle name="40% - Accent6 12 4 2" xfId="38520"/>
    <cellStyle name="40% - Accent6 12 5" xfId="845"/>
    <cellStyle name="40% - Accent6 12 5 2" xfId="38521"/>
    <cellStyle name="40% - Accent6 12 6" xfId="846"/>
    <cellStyle name="40% - Accent6 12 6 2" xfId="38522"/>
    <cellStyle name="40% - Accent6 12 7" xfId="847"/>
    <cellStyle name="40% - Accent6 12 7 2" xfId="38523"/>
    <cellStyle name="40% - Accent6 12 8" xfId="848"/>
    <cellStyle name="40% - Accent6 12 8 2" xfId="38524"/>
    <cellStyle name="40% - Accent6 12 9" xfId="849"/>
    <cellStyle name="40% - Accent6 12 9 2" xfId="38525"/>
    <cellStyle name="40% - Accent6 13" xfId="850"/>
    <cellStyle name="40% - Accent6 13 2" xfId="38526"/>
    <cellStyle name="40% - Accent6 14" xfId="851"/>
    <cellStyle name="40% - Accent6 14 2" xfId="38527"/>
    <cellStyle name="40% - Accent6 15" xfId="852"/>
    <cellStyle name="40% - Accent6 15 2" xfId="38528"/>
    <cellStyle name="40% - Accent6 16" xfId="853"/>
    <cellStyle name="40% - Accent6 16 2" xfId="38529"/>
    <cellStyle name="40% - Accent6 17" xfId="854"/>
    <cellStyle name="40% - Accent6 18" xfId="855"/>
    <cellStyle name="40% - Accent6 19" xfId="38530"/>
    <cellStyle name="40% - Accent6 2" xfId="856"/>
    <cellStyle name="40% - Accent6 2 10" xfId="857"/>
    <cellStyle name="40% - Accent6 2 11" xfId="858"/>
    <cellStyle name="40% - Accent6 2 12" xfId="38531"/>
    <cellStyle name="40% - Accent6 2 13" xfId="38532"/>
    <cellStyle name="40% - Accent6 2 14" xfId="38533"/>
    <cellStyle name="40% - Accent6 2 15" xfId="38534"/>
    <cellStyle name="40% - Accent6 2 16" xfId="38535"/>
    <cellStyle name="40% - Accent6 2 17" xfId="38536"/>
    <cellStyle name="40% - Accent6 2 18" xfId="38537"/>
    <cellStyle name="40% - Accent6 2 19" xfId="38538"/>
    <cellStyle name="40% - Accent6 2 2" xfId="859"/>
    <cellStyle name="40% - Accent6 2 2 2" xfId="38539"/>
    <cellStyle name="40% - Accent6 2 20" xfId="38540"/>
    <cellStyle name="40% - Accent6 2 21" xfId="38541"/>
    <cellStyle name="40% - Accent6 2 22" xfId="38542"/>
    <cellStyle name="40% - Accent6 2 23" xfId="38543"/>
    <cellStyle name="40% - Accent6 2 24" xfId="38544"/>
    <cellStyle name="40% - Accent6 2 3" xfId="860"/>
    <cellStyle name="40% - Accent6 2 3 2" xfId="38545"/>
    <cellStyle name="40% - Accent6 2 4" xfId="861"/>
    <cellStyle name="40% - Accent6 2 4 2" xfId="38546"/>
    <cellStyle name="40% - Accent6 2 5" xfId="862"/>
    <cellStyle name="40% - Accent6 2 5 2" xfId="38547"/>
    <cellStyle name="40% - Accent6 2 6" xfId="863"/>
    <cellStyle name="40% - Accent6 2 6 2" xfId="38548"/>
    <cellStyle name="40% - Accent6 2 7" xfId="864"/>
    <cellStyle name="40% - Accent6 2 7 2" xfId="38549"/>
    <cellStyle name="40% - Accent6 2 8" xfId="865"/>
    <cellStyle name="40% - Accent6 2 8 2" xfId="38550"/>
    <cellStyle name="40% - Accent6 2 9" xfId="866"/>
    <cellStyle name="40% - Accent6 20" xfId="38551"/>
    <cellStyle name="40% - Accent6 21" xfId="38552"/>
    <cellStyle name="40% - Accent6 22" xfId="38553"/>
    <cellStyle name="40% - Accent6 23" xfId="38554"/>
    <cellStyle name="40% - Accent6 24" xfId="38555"/>
    <cellStyle name="40% - Accent6 25" xfId="38556"/>
    <cellStyle name="40% - Accent6 26" xfId="38557"/>
    <cellStyle name="40% - Accent6 27" xfId="38558"/>
    <cellStyle name="40% - Accent6 28" xfId="38559"/>
    <cellStyle name="40% - Accent6 29" xfId="38560"/>
    <cellStyle name="40% - Accent6 3" xfId="867"/>
    <cellStyle name="40% - Accent6 3 2" xfId="868"/>
    <cellStyle name="40% - Accent6 3 2 2" xfId="38561"/>
    <cellStyle name="40% - Accent6 3 3" xfId="38562"/>
    <cellStyle name="40% - Accent6 30" xfId="38563"/>
    <cellStyle name="40% - Accent6 4" xfId="869"/>
    <cellStyle name="40% - Accent6 4 2" xfId="870"/>
    <cellStyle name="40% - Accent6 4 2 2" xfId="38564"/>
    <cellStyle name="40% - Accent6 4 3" xfId="38565"/>
    <cellStyle name="40% - Accent6 5" xfId="871"/>
    <cellStyle name="40% - Accent6 5 2" xfId="872"/>
    <cellStyle name="40% - Accent6 5 2 2" xfId="38566"/>
    <cellStyle name="40% - Accent6 5 3" xfId="38567"/>
    <cellStyle name="40% - Accent6 6" xfId="873"/>
    <cellStyle name="40% - Accent6 6 2" xfId="874"/>
    <cellStyle name="40% - Accent6 6 2 2" xfId="38568"/>
    <cellStyle name="40% - Accent6 6 3" xfId="875"/>
    <cellStyle name="40% - Accent6 6 3 2" xfId="38569"/>
    <cellStyle name="40% - Accent6 6 4" xfId="876"/>
    <cellStyle name="40% - Accent6 6 5" xfId="38570"/>
    <cellStyle name="40% - Accent6 6 6" xfId="54367"/>
    <cellStyle name="40% - Accent6 7" xfId="877"/>
    <cellStyle name="40% - Accent6 7 10" xfId="878"/>
    <cellStyle name="40% - Accent6 7 10 2" xfId="38571"/>
    <cellStyle name="40% - Accent6 7 11" xfId="879"/>
    <cellStyle name="40% - Accent6 7 11 2" xfId="38572"/>
    <cellStyle name="40% - Accent6 7 12" xfId="38573"/>
    <cellStyle name="40% - Accent6 7 2" xfId="880"/>
    <cellStyle name="40% - Accent6 7 2 2" xfId="38574"/>
    <cellStyle name="40% - Accent6 7 3" xfId="881"/>
    <cellStyle name="40% - Accent6 7 3 2" xfId="38575"/>
    <cellStyle name="40% - Accent6 7 4" xfId="882"/>
    <cellStyle name="40% - Accent6 7 4 2" xfId="38576"/>
    <cellStyle name="40% - Accent6 7 5" xfId="883"/>
    <cellStyle name="40% - Accent6 7 5 2" xfId="38577"/>
    <cellStyle name="40% - Accent6 7 6" xfId="884"/>
    <cellStyle name="40% - Accent6 7 6 2" xfId="38578"/>
    <cellStyle name="40% - Accent6 7 7" xfId="885"/>
    <cellStyle name="40% - Accent6 7 7 2" xfId="38579"/>
    <cellStyle name="40% - Accent6 7 8" xfId="886"/>
    <cellStyle name="40% - Accent6 7 8 2" xfId="38580"/>
    <cellStyle name="40% - Accent6 7 9" xfId="887"/>
    <cellStyle name="40% - Accent6 7 9 2" xfId="38581"/>
    <cellStyle name="40% - Accent6 8" xfId="888"/>
    <cellStyle name="40% - Accent6 8 2" xfId="38582"/>
    <cellStyle name="40% - Accent6 9" xfId="889"/>
    <cellStyle name="40% - Accent6 9 2" xfId="38583"/>
    <cellStyle name="60% - Accent1 10" xfId="890"/>
    <cellStyle name="60% - Accent1 10 2" xfId="38584"/>
    <cellStyle name="60% - Accent1 11" xfId="891"/>
    <cellStyle name="60% - Accent1 11 2" xfId="38585"/>
    <cellStyle name="60% - Accent1 12" xfId="892"/>
    <cellStyle name="60% - Accent1 12 10" xfId="893"/>
    <cellStyle name="60% - Accent1 12 10 2" xfId="38586"/>
    <cellStyle name="60% - Accent1 12 11" xfId="894"/>
    <cellStyle name="60% - Accent1 12 11 2" xfId="38587"/>
    <cellStyle name="60% - Accent1 12 12" xfId="895"/>
    <cellStyle name="60% - Accent1 12 12 2" xfId="38588"/>
    <cellStyle name="60% - Accent1 12 13" xfId="896"/>
    <cellStyle name="60% - Accent1 12 13 2" xfId="38589"/>
    <cellStyle name="60% - Accent1 12 14" xfId="897"/>
    <cellStyle name="60% - Accent1 12 14 2" xfId="38590"/>
    <cellStyle name="60% - Accent1 12 15" xfId="898"/>
    <cellStyle name="60% - Accent1 12 15 2" xfId="38591"/>
    <cellStyle name="60% - Accent1 12 16" xfId="899"/>
    <cellStyle name="60% - Accent1 12 16 2" xfId="38592"/>
    <cellStyle name="60% - Accent1 12 17" xfId="900"/>
    <cellStyle name="60% - Accent1 12 17 2" xfId="38593"/>
    <cellStyle name="60% - Accent1 12 18" xfId="901"/>
    <cellStyle name="60% - Accent1 12 18 2" xfId="38594"/>
    <cellStyle name="60% - Accent1 12 19" xfId="902"/>
    <cellStyle name="60% - Accent1 12 19 2" xfId="38595"/>
    <cellStyle name="60% - Accent1 12 2" xfId="903"/>
    <cellStyle name="60% - Accent1 12 2 2" xfId="38596"/>
    <cellStyle name="60% - Accent1 12 20" xfId="904"/>
    <cellStyle name="60% - Accent1 12 20 2" xfId="38597"/>
    <cellStyle name="60% - Accent1 12 21" xfId="905"/>
    <cellStyle name="60% - Accent1 12 21 2" xfId="38598"/>
    <cellStyle name="60% - Accent1 12 22" xfId="906"/>
    <cellStyle name="60% - Accent1 12 22 2" xfId="38599"/>
    <cellStyle name="60% - Accent1 12 23" xfId="907"/>
    <cellStyle name="60% - Accent1 12 23 2" xfId="38600"/>
    <cellStyle name="60% - Accent1 12 24" xfId="908"/>
    <cellStyle name="60% - Accent1 12 24 2" xfId="38601"/>
    <cellStyle name="60% - Accent1 12 25" xfId="909"/>
    <cellStyle name="60% - Accent1 12 25 2" xfId="38602"/>
    <cellStyle name="60% - Accent1 12 26" xfId="910"/>
    <cellStyle name="60% - Accent1 12 26 2" xfId="38603"/>
    <cellStyle name="60% - Accent1 12 27" xfId="911"/>
    <cellStyle name="60% - Accent1 12 27 2" xfId="38604"/>
    <cellStyle name="60% - Accent1 12 28" xfId="912"/>
    <cellStyle name="60% - Accent1 12 28 2" xfId="38605"/>
    <cellStyle name="60% - Accent1 12 29" xfId="913"/>
    <cellStyle name="60% - Accent1 12 29 2" xfId="38606"/>
    <cellStyle name="60% - Accent1 12 3" xfId="914"/>
    <cellStyle name="60% - Accent1 12 3 2" xfId="38607"/>
    <cellStyle name="60% - Accent1 12 30" xfId="915"/>
    <cellStyle name="60% - Accent1 12 30 2" xfId="38608"/>
    <cellStyle name="60% - Accent1 12 31" xfId="38609"/>
    <cellStyle name="60% - Accent1 12 4" xfId="916"/>
    <cellStyle name="60% - Accent1 12 4 2" xfId="38610"/>
    <cellStyle name="60% - Accent1 12 5" xfId="917"/>
    <cellStyle name="60% - Accent1 12 5 2" xfId="38611"/>
    <cellStyle name="60% - Accent1 12 6" xfId="918"/>
    <cellStyle name="60% - Accent1 12 6 2" xfId="38612"/>
    <cellStyle name="60% - Accent1 12 7" xfId="919"/>
    <cellStyle name="60% - Accent1 12 7 2" xfId="38613"/>
    <cellStyle name="60% - Accent1 12 8" xfId="920"/>
    <cellStyle name="60% - Accent1 12 8 2" xfId="38614"/>
    <cellStyle name="60% - Accent1 12 9" xfId="921"/>
    <cellStyle name="60% - Accent1 12 9 2" xfId="38615"/>
    <cellStyle name="60% - Accent1 13" xfId="922"/>
    <cellStyle name="60% - Accent1 13 2" xfId="38616"/>
    <cellStyle name="60% - Accent1 14" xfId="923"/>
    <cellStyle name="60% - Accent1 14 2" xfId="38617"/>
    <cellStyle name="60% - Accent1 15" xfId="924"/>
    <cellStyle name="60% - Accent1 15 2" xfId="38618"/>
    <cellStyle name="60% - Accent1 16" xfId="925"/>
    <cellStyle name="60% - Accent1 16 2" xfId="38619"/>
    <cellStyle name="60% - Accent1 17" xfId="926"/>
    <cellStyle name="60% - Accent1 18" xfId="927"/>
    <cellStyle name="60% - Accent1 19" xfId="38620"/>
    <cellStyle name="60% - Accent1 2" xfId="928"/>
    <cellStyle name="60% - Accent1 2 10" xfId="929"/>
    <cellStyle name="60% - Accent1 2 11" xfId="930"/>
    <cellStyle name="60% - Accent1 2 12" xfId="38621"/>
    <cellStyle name="60% - Accent1 2 13" xfId="38622"/>
    <cellStyle name="60% - Accent1 2 14" xfId="38623"/>
    <cellStyle name="60% - Accent1 2 15" xfId="38624"/>
    <cellStyle name="60% - Accent1 2 16" xfId="38625"/>
    <cellStyle name="60% - Accent1 2 17" xfId="38626"/>
    <cellStyle name="60% - Accent1 2 18" xfId="38627"/>
    <cellStyle name="60% - Accent1 2 19" xfId="38628"/>
    <cellStyle name="60% - Accent1 2 2" xfId="931"/>
    <cellStyle name="60% - Accent1 2 2 2" xfId="38629"/>
    <cellStyle name="60% - Accent1 2 20" xfId="38630"/>
    <cellStyle name="60% - Accent1 2 21" xfId="38631"/>
    <cellStyle name="60% - Accent1 2 22" xfId="38632"/>
    <cellStyle name="60% - Accent1 2 23" xfId="38633"/>
    <cellStyle name="60% - Accent1 2 24" xfId="38634"/>
    <cellStyle name="60% - Accent1 2 3" xfId="932"/>
    <cellStyle name="60% - Accent1 2 3 2" xfId="38635"/>
    <cellStyle name="60% - Accent1 2 4" xfId="933"/>
    <cellStyle name="60% - Accent1 2 4 2" xfId="38636"/>
    <cellStyle name="60% - Accent1 2 5" xfId="934"/>
    <cellStyle name="60% - Accent1 2 5 2" xfId="38637"/>
    <cellStyle name="60% - Accent1 2 6" xfId="935"/>
    <cellStyle name="60% - Accent1 2 6 2" xfId="38638"/>
    <cellStyle name="60% - Accent1 2 7" xfId="936"/>
    <cellStyle name="60% - Accent1 2 7 2" xfId="38639"/>
    <cellStyle name="60% - Accent1 2 8" xfId="937"/>
    <cellStyle name="60% - Accent1 2 8 2" xfId="38640"/>
    <cellStyle name="60% - Accent1 2 9" xfId="938"/>
    <cellStyle name="60% - Accent1 20" xfId="38641"/>
    <cellStyle name="60% - Accent1 21" xfId="38642"/>
    <cellStyle name="60% - Accent1 22" xfId="38643"/>
    <cellStyle name="60% - Accent1 23" xfId="38644"/>
    <cellStyle name="60% - Accent1 24" xfId="38645"/>
    <cellStyle name="60% - Accent1 25" xfId="38646"/>
    <cellStyle name="60% - Accent1 26" xfId="38647"/>
    <cellStyle name="60% - Accent1 27" xfId="38648"/>
    <cellStyle name="60% - Accent1 28" xfId="38649"/>
    <cellStyle name="60% - Accent1 29" xfId="38650"/>
    <cellStyle name="60% - Accent1 3" xfId="939"/>
    <cellStyle name="60% - Accent1 3 2" xfId="940"/>
    <cellStyle name="60% - Accent1 3 2 2" xfId="38651"/>
    <cellStyle name="60% - Accent1 3 3" xfId="38652"/>
    <cellStyle name="60% - Accent1 30" xfId="38653"/>
    <cellStyle name="60% - Accent1 4" xfId="941"/>
    <cellStyle name="60% - Accent1 4 2" xfId="942"/>
    <cellStyle name="60% - Accent1 4 2 2" xfId="38654"/>
    <cellStyle name="60% - Accent1 4 3" xfId="38655"/>
    <cellStyle name="60% - Accent1 5" xfId="943"/>
    <cellStyle name="60% - Accent1 5 2" xfId="944"/>
    <cellStyle name="60% - Accent1 5 2 2" xfId="38656"/>
    <cellStyle name="60% - Accent1 5 3" xfId="38657"/>
    <cellStyle name="60% - Accent1 6" xfId="945"/>
    <cellStyle name="60% - Accent1 6 2" xfId="946"/>
    <cellStyle name="60% - Accent1 6 2 2" xfId="38658"/>
    <cellStyle name="60% - Accent1 6 3" xfId="947"/>
    <cellStyle name="60% - Accent1 6 3 2" xfId="38659"/>
    <cellStyle name="60% - Accent1 6 4" xfId="948"/>
    <cellStyle name="60% - Accent1 6 5" xfId="38660"/>
    <cellStyle name="60% - Accent1 6 6" xfId="54368"/>
    <cellStyle name="60% - Accent1 7" xfId="949"/>
    <cellStyle name="60% - Accent1 7 10" xfId="950"/>
    <cellStyle name="60% - Accent1 7 10 2" xfId="38661"/>
    <cellStyle name="60% - Accent1 7 11" xfId="951"/>
    <cellStyle name="60% - Accent1 7 11 2" xfId="38662"/>
    <cellStyle name="60% - Accent1 7 12" xfId="38663"/>
    <cellStyle name="60% - Accent1 7 2" xfId="952"/>
    <cellStyle name="60% - Accent1 7 2 2" xfId="38664"/>
    <cellStyle name="60% - Accent1 7 3" xfId="953"/>
    <cellStyle name="60% - Accent1 7 3 2" xfId="38665"/>
    <cellStyle name="60% - Accent1 7 4" xfId="954"/>
    <cellStyle name="60% - Accent1 7 4 2" xfId="38666"/>
    <cellStyle name="60% - Accent1 7 5" xfId="955"/>
    <cellStyle name="60% - Accent1 7 5 2" xfId="38667"/>
    <cellStyle name="60% - Accent1 7 6" xfId="956"/>
    <cellStyle name="60% - Accent1 7 6 2" xfId="38668"/>
    <cellStyle name="60% - Accent1 7 7" xfId="957"/>
    <cellStyle name="60% - Accent1 7 7 2" xfId="38669"/>
    <cellStyle name="60% - Accent1 7 8" xfId="958"/>
    <cellStyle name="60% - Accent1 7 8 2" xfId="38670"/>
    <cellStyle name="60% - Accent1 7 9" xfId="959"/>
    <cellStyle name="60% - Accent1 7 9 2" xfId="38671"/>
    <cellStyle name="60% - Accent1 8" xfId="960"/>
    <cellStyle name="60% - Accent1 8 2" xfId="38672"/>
    <cellStyle name="60% - Accent1 9" xfId="961"/>
    <cellStyle name="60% - Accent1 9 2" xfId="38673"/>
    <cellStyle name="60% - Accent2 10" xfId="962"/>
    <cellStyle name="60% - Accent2 10 2" xfId="38674"/>
    <cellStyle name="60% - Accent2 11" xfId="963"/>
    <cellStyle name="60% - Accent2 11 2" xfId="38675"/>
    <cellStyle name="60% - Accent2 12" xfId="964"/>
    <cellStyle name="60% - Accent2 12 10" xfId="965"/>
    <cellStyle name="60% - Accent2 12 10 2" xfId="38676"/>
    <cellStyle name="60% - Accent2 12 11" xfId="966"/>
    <cellStyle name="60% - Accent2 12 11 2" xfId="38677"/>
    <cellStyle name="60% - Accent2 12 12" xfId="967"/>
    <cellStyle name="60% - Accent2 12 12 2" xfId="38678"/>
    <cellStyle name="60% - Accent2 12 13" xfId="968"/>
    <cellStyle name="60% - Accent2 12 13 2" xfId="38679"/>
    <cellStyle name="60% - Accent2 12 14" xfId="969"/>
    <cellStyle name="60% - Accent2 12 14 2" xfId="38680"/>
    <cellStyle name="60% - Accent2 12 15" xfId="970"/>
    <cellStyle name="60% - Accent2 12 15 2" xfId="38681"/>
    <cellStyle name="60% - Accent2 12 16" xfId="971"/>
    <cellStyle name="60% - Accent2 12 16 2" xfId="38682"/>
    <cellStyle name="60% - Accent2 12 17" xfId="972"/>
    <cellStyle name="60% - Accent2 12 17 2" xfId="38683"/>
    <cellStyle name="60% - Accent2 12 18" xfId="973"/>
    <cellStyle name="60% - Accent2 12 18 2" xfId="38684"/>
    <cellStyle name="60% - Accent2 12 19" xfId="974"/>
    <cellStyle name="60% - Accent2 12 19 2" xfId="38685"/>
    <cellStyle name="60% - Accent2 12 2" xfId="975"/>
    <cellStyle name="60% - Accent2 12 2 2" xfId="38686"/>
    <cellStyle name="60% - Accent2 12 20" xfId="976"/>
    <cellStyle name="60% - Accent2 12 20 2" xfId="38687"/>
    <cellStyle name="60% - Accent2 12 21" xfId="977"/>
    <cellStyle name="60% - Accent2 12 21 2" xfId="38688"/>
    <cellStyle name="60% - Accent2 12 22" xfId="978"/>
    <cellStyle name="60% - Accent2 12 22 2" xfId="38689"/>
    <cellStyle name="60% - Accent2 12 23" xfId="979"/>
    <cellStyle name="60% - Accent2 12 23 2" xfId="38690"/>
    <cellStyle name="60% - Accent2 12 24" xfId="980"/>
    <cellStyle name="60% - Accent2 12 24 2" xfId="38691"/>
    <cellStyle name="60% - Accent2 12 25" xfId="981"/>
    <cellStyle name="60% - Accent2 12 25 2" xfId="38692"/>
    <cellStyle name="60% - Accent2 12 26" xfId="982"/>
    <cellStyle name="60% - Accent2 12 26 2" xfId="38693"/>
    <cellStyle name="60% - Accent2 12 27" xfId="983"/>
    <cellStyle name="60% - Accent2 12 27 2" xfId="38694"/>
    <cellStyle name="60% - Accent2 12 28" xfId="984"/>
    <cellStyle name="60% - Accent2 12 28 2" xfId="38695"/>
    <cellStyle name="60% - Accent2 12 29" xfId="985"/>
    <cellStyle name="60% - Accent2 12 29 2" xfId="38696"/>
    <cellStyle name="60% - Accent2 12 3" xfId="986"/>
    <cellStyle name="60% - Accent2 12 3 2" xfId="38697"/>
    <cellStyle name="60% - Accent2 12 30" xfId="987"/>
    <cellStyle name="60% - Accent2 12 30 2" xfId="38698"/>
    <cellStyle name="60% - Accent2 12 31" xfId="38699"/>
    <cellStyle name="60% - Accent2 12 4" xfId="988"/>
    <cellStyle name="60% - Accent2 12 4 2" xfId="38700"/>
    <cellStyle name="60% - Accent2 12 5" xfId="989"/>
    <cellStyle name="60% - Accent2 12 5 2" xfId="38701"/>
    <cellStyle name="60% - Accent2 12 6" xfId="990"/>
    <cellStyle name="60% - Accent2 12 6 2" xfId="38702"/>
    <cellStyle name="60% - Accent2 12 7" xfId="991"/>
    <cellStyle name="60% - Accent2 12 7 2" xfId="38703"/>
    <cellStyle name="60% - Accent2 12 8" xfId="992"/>
    <cellStyle name="60% - Accent2 12 8 2" xfId="38704"/>
    <cellStyle name="60% - Accent2 12 9" xfId="993"/>
    <cellStyle name="60% - Accent2 12 9 2" xfId="38705"/>
    <cellStyle name="60% - Accent2 13" xfId="994"/>
    <cellStyle name="60% - Accent2 13 2" xfId="38706"/>
    <cellStyle name="60% - Accent2 14" xfId="995"/>
    <cellStyle name="60% - Accent2 14 2" xfId="38707"/>
    <cellStyle name="60% - Accent2 15" xfId="996"/>
    <cellStyle name="60% - Accent2 15 2" xfId="38708"/>
    <cellStyle name="60% - Accent2 16" xfId="997"/>
    <cellStyle name="60% - Accent2 16 2" xfId="38709"/>
    <cellStyle name="60% - Accent2 17" xfId="998"/>
    <cellStyle name="60% - Accent2 18" xfId="999"/>
    <cellStyle name="60% - Accent2 19" xfId="38710"/>
    <cellStyle name="60% - Accent2 2" xfId="1000"/>
    <cellStyle name="60% - Accent2 2 10" xfId="1001"/>
    <cellStyle name="60% - Accent2 2 11" xfId="1002"/>
    <cellStyle name="60% - Accent2 2 12" xfId="38711"/>
    <cellStyle name="60% - Accent2 2 13" xfId="38712"/>
    <cellStyle name="60% - Accent2 2 14" xfId="38713"/>
    <cellStyle name="60% - Accent2 2 15" xfId="38714"/>
    <cellStyle name="60% - Accent2 2 16" xfId="38715"/>
    <cellStyle name="60% - Accent2 2 17" xfId="38716"/>
    <cellStyle name="60% - Accent2 2 18" xfId="38717"/>
    <cellStyle name="60% - Accent2 2 19" xfId="38718"/>
    <cellStyle name="60% - Accent2 2 2" xfId="1003"/>
    <cellStyle name="60% - Accent2 2 2 2" xfId="38719"/>
    <cellStyle name="60% - Accent2 2 20" xfId="38720"/>
    <cellStyle name="60% - Accent2 2 21" xfId="38721"/>
    <cellStyle name="60% - Accent2 2 22" xfId="38722"/>
    <cellStyle name="60% - Accent2 2 23" xfId="38723"/>
    <cellStyle name="60% - Accent2 2 24" xfId="38724"/>
    <cellStyle name="60% - Accent2 2 3" xfId="1004"/>
    <cellStyle name="60% - Accent2 2 3 2" xfId="38725"/>
    <cellStyle name="60% - Accent2 2 4" xfId="1005"/>
    <cellStyle name="60% - Accent2 2 4 2" xfId="38726"/>
    <cellStyle name="60% - Accent2 2 5" xfId="1006"/>
    <cellStyle name="60% - Accent2 2 5 2" xfId="38727"/>
    <cellStyle name="60% - Accent2 2 6" xfId="1007"/>
    <cellStyle name="60% - Accent2 2 6 2" xfId="38728"/>
    <cellStyle name="60% - Accent2 2 7" xfId="1008"/>
    <cellStyle name="60% - Accent2 2 7 2" xfId="38729"/>
    <cellStyle name="60% - Accent2 2 8" xfId="1009"/>
    <cellStyle name="60% - Accent2 2 8 2" xfId="38730"/>
    <cellStyle name="60% - Accent2 2 9" xfId="1010"/>
    <cellStyle name="60% - Accent2 20" xfId="38731"/>
    <cellStyle name="60% - Accent2 21" xfId="38732"/>
    <cellStyle name="60% - Accent2 22" xfId="38733"/>
    <cellStyle name="60% - Accent2 23" xfId="38734"/>
    <cellStyle name="60% - Accent2 24" xfId="38735"/>
    <cellStyle name="60% - Accent2 25" xfId="38736"/>
    <cellStyle name="60% - Accent2 26" xfId="38737"/>
    <cellStyle name="60% - Accent2 27" xfId="38738"/>
    <cellStyle name="60% - Accent2 28" xfId="38739"/>
    <cellStyle name="60% - Accent2 29" xfId="38740"/>
    <cellStyle name="60% - Accent2 3" xfId="1011"/>
    <cellStyle name="60% - Accent2 3 2" xfId="1012"/>
    <cellStyle name="60% - Accent2 3 2 2" xfId="38741"/>
    <cellStyle name="60% - Accent2 3 3" xfId="38742"/>
    <cellStyle name="60% - Accent2 30" xfId="38743"/>
    <cellStyle name="60% - Accent2 4" xfId="1013"/>
    <cellStyle name="60% - Accent2 4 2" xfId="1014"/>
    <cellStyle name="60% - Accent2 4 2 2" xfId="38744"/>
    <cellStyle name="60% - Accent2 4 3" xfId="38745"/>
    <cellStyle name="60% - Accent2 5" xfId="1015"/>
    <cellStyle name="60% - Accent2 5 2" xfId="1016"/>
    <cellStyle name="60% - Accent2 5 2 2" xfId="38746"/>
    <cellStyle name="60% - Accent2 5 3" xfId="38747"/>
    <cellStyle name="60% - Accent2 6" xfId="1017"/>
    <cellStyle name="60% - Accent2 6 2" xfId="1018"/>
    <cellStyle name="60% - Accent2 6 2 2" xfId="38748"/>
    <cellStyle name="60% - Accent2 6 3" xfId="1019"/>
    <cellStyle name="60% - Accent2 6 3 2" xfId="38749"/>
    <cellStyle name="60% - Accent2 6 4" xfId="1020"/>
    <cellStyle name="60% - Accent2 6 5" xfId="38750"/>
    <cellStyle name="60% - Accent2 6 6" xfId="54369"/>
    <cellStyle name="60% - Accent2 7" xfId="1021"/>
    <cellStyle name="60% - Accent2 7 10" xfId="1022"/>
    <cellStyle name="60% - Accent2 7 10 2" xfId="38751"/>
    <cellStyle name="60% - Accent2 7 11" xfId="1023"/>
    <cellStyle name="60% - Accent2 7 11 2" xfId="38752"/>
    <cellStyle name="60% - Accent2 7 12" xfId="38753"/>
    <cellStyle name="60% - Accent2 7 2" xfId="1024"/>
    <cellStyle name="60% - Accent2 7 2 2" xfId="38754"/>
    <cellStyle name="60% - Accent2 7 3" xfId="1025"/>
    <cellStyle name="60% - Accent2 7 3 2" xfId="38755"/>
    <cellStyle name="60% - Accent2 7 4" xfId="1026"/>
    <cellStyle name="60% - Accent2 7 4 2" xfId="38756"/>
    <cellStyle name="60% - Accent2 7 5" xfId="1027"/>
    <cellStyle name="60% - Accent2 7 5 2" xfId="38757"/>
    <cellStyle name="60% - Accent2 7 6" xfId="1028"/>
    <cellStyle name="60% - Accent2 7 6 2" xfId="38758"/>
    <cellStyle name="60% - Accent2 7 7" xfId="1029"/>
    <cellStyle name="60% - Accent2 7 7 2" xfId="38759"/>
    <cellStyle name="60% - Accent2 7 8" xfId="1030"/>
    <cellStyle name="60% - Accent2 7 8 2" xfId="38760"/>
    <cellStyle name="60% - Accent2 7 9" xfId="1031"/>
    <cellStyle name="60% - Accent2 7 9 2" xfId="38761"/>
    <cellStyle name="60% - Accent2 8" xfId="1032"/>
    <cellStyle name="60% - Accent2 8 2" xfId="38762"/>
    <cellStyle name="60% - Accent2 9" xfId="1033"/>
    <cellStyle name="60% - Accent2 9 2" xfId="38763"/>
    <cellStyle name="60% - Accent3 10" xfId="1034"/>
    <cellStyle name="60% - Accent3 10 2" xfId="38764"/>
    <cellStyle name="60% - Accent3 11" xfId="1035"/>
    <cellStyle name="60% - Accent3 11 2" xfId="38765"/>
    <cellStyle name="60% - Accent3 12" xfId="1036"/>
    <cellStyle name="60% - Accent3 12 10" xfId="1037"/>
    <cellStyle name="60% - Accent3 12 10 2" xfId="38766"/>
    <cellStyle name="60% - Accent3 12 11" xfId="1038"/>
    <cellStyle name="60% - Accent3 12 11 2" xfId="38767"/>
    <cellStyle name="60% - Accent3 12 12" xfId="1039"/>
    <cellStyle name="60% - Accent3 12 12 2" xfId="38768"/>
    <cellStyle name="60% - Accent3 12 13" xfId="1040"/>
    <cellStyle name="60% - Accent3 12 13 2" xfId="38769"/>
    <cellStyle name="60% - Accent3 12 14" xfId="1041"/>
    <cellStyle name="60% - Accent3 12 14 2" xfId="38770"/>
    <cellStyle name="60% - Accent3 12 15" xfId="1042"/>
    <cellStyle name="60% - Accent3 12 15 2" xfId="38771"/>
    <cellStyle name="60% - Accent3 12 16" xfId="1043"/>
    <cellStyle name="60% - Accent3 12 16 2" xfId="38772"/>
    <cellStyle name="60% - Accent3 12 17" xfId="1044"/>
    <cellStyle name="60% - Accent3 12 17 2" xfId="38773"/>
    <cellStyle name="60% - Accent3 12 18" xfId="1045"/>
    <cellStyle name="60% - Accent3 12 18 2" xfId="38774"/>
    <cellStyle name="60% - Accent3 12 19" xfId="1046"/>
    <cellStyle name="60% - Accent3 12 19 2" xfId="38775"/>
    <cellStyle name="60% - Accent3 12 2" xfId="1047"/>
    <cellStyle name="60% - Accent3 12 2 2" xfId="38776"/>
    <cellStyle name="60% - Accent3 12 20" xfId="1048"/>
    <cellStyle name="60% - Accent3 12 20 2" xfId="38777"/>
    <cellStyle name="60% - Accent3 12 21" xfId="1049"/>
    <cellStyle name="60% - Accent3 12 21 2" xfId="38778"/>
    <cellStyle name="60% - Accent3 12 22" xfId="1050"/>
    <cellStyle name="60% - Accent3 12 22 2" xfId="38779"/>
    <cellStyle name="60% - Accent3 12 23" xfId="1051"/>
    <cellStyle name="60% - Accent3 12 23 2" xfId="38780"/>
    <cellStyle name="60% - Accent3 12 24" xfId="1052"/>
    <cellStyle name="60% - Accent3 12 24 2" xfId="38781"/>
    <cellStyle name="60% - Accent3 12 25" xfId="1053"/>
    <cellStyle name="60% - Accent3 12 25 2" xfId="38782"/>
    <cellStyle name="60% - Accent3 12 26" xfId="1054"/>
    <cellStyle name="60% - Accent3 12 26 2" xfId="38783"/>
    <cellStyle name="60% - Accent3 12 27" xfId="1055"/>
    <cellStyle name="60% - Accent3 12 27 2" xfId="38784"/>
    <cellStyle name="60% - Accent3 12 28" xfId="1056"/>
    <cellStyle name="60% - Accent3 12 28 2" xfId="38785"/>
    <cellStyle name="60% - Accent3 12 29" xfId="1057"/>
    <cellStyle name="60% - Accent3 12 29 2" xfId="38786"/>
    <cellStyle name="60% - Accent3 12 3" xfId="1058"/>
    <cellStyle name="60% - Accent3 12 3 2" xfId="38787"/>
    <cellStyle name="60% - Accent3 12 30" xfId="1059"/>
    <cellStyle name="60% - Accent3 12 30 2" xfId="38788"/>
    <cellStyle name="60% - Accent3 12 31" xfId="38789"/>
    <cellStyle name="60% - Accent3 12 4" xfId="1060"/>
    <cellStyle name="60% - Accent3 12 4 2" xfId="38790"/>
    <cellStyle name="60% - Accent3 12 5" xfId="1061"/>
    <cellStyle name="60% - Accent3 12 5 2" xfId="38791"/>
    <cellStyle name="60% - Accent3 12 6" xfId="1062"/>
    <cellStyle name="60% - Accent3 12 6 2" xfId="38792"/>
    <cellStyle name="60% - Accent3 12 7" xfId="1063"/>
    <cellStyle name="60% - Accent3 12 7 2" xfId="38793"/>
    <cellStyle name="60% - Accent3 12 8" xfId="1064"/>
    <cellStyle name="60% - Accent3 12 8 2" xfId="38794"/>
    <cellStyle name="60% - Accent3 12 9" xfId="1065"/>
    <cellStyle name="60% - Accent3 12 9 2" xfId="38795"/>
    <cellStyle name="60% - Accent3 13" xfId="1066"/>
    <cellStyle name="60% - Accent3 13 2" xfId="38796"/>
    <cellStyle name="60% - Accent3 14" xfId="1067"/>
    <cellStyle name="60% - Accent3 14 2" xfId="38797"/>
    <cellStyle name="60% - Accent3 15" xfId="1068"/>
    <cellStyle name="60% - Accent3 15 2" xfId="38798"/>
    <cellStyle name="60% - Accent3 16" xfId="1069"/>
    <cellStyle name="60% - Accent3 16 2" xfId="38799"/>
    <cellStyle name="60% - Accent3 17" xfId="1070"/>
    <cellStyle name="60% - Accent3 18" xfId="1071"/>
    <cellStyle name="60% - Accent3 19" xfId="38800"/>
    <cellStyle name="60% - Accent3 2" xfId="1072"/>
    <cellStyle name="60% - Accent3 2 10" xfId="1073"/>
    <cellStyle name="60% - Accent3 2 11" xfId="1074"/>
    <cellStyle name="60% - Accent3 2 12" xfId="38801"/>
    <cellStyle name="60% - Accent3 2 13" xfId="38802"/>
    <cellStyle name="60% - Accent3 2 14" xfId="38803"/>
    <cellStyle name="60% - Accent3 2 15" xfId="38804"/>
    <cellStyle name="60% - Accent3 2 16" xfId="38805"/>
    <cellStyle name="60% - Accent3 2 17" xfId="38806"/>
    <cellStyle name="60% - Accent3 2 18" xfId="38807"/>
    <cellStyle name="60% - Accent3 2 19" xfId="38808"/>
    <cellStyle name="60% - Accent3 2 2" xfId="1075"/>
    <cellStyle name="60% - Accent3 2 2 2" xfId="38809"/>
    <cellStyle name="60% - Accent3 2 20" xfId="38810"/>
    <cellStyle name="60% - Accent3 2 21" xfId="38811"/>
    <cellStyle name="60% - Accent3 2 22" xfId="38812"/>
    <cellStyle name="60% - Accent3 2 23" xfId="38813"/>
    <cellStyle name="60% - Accent3 2 24" xfId="38814"/>
    <cellStyle name="60% - Accent3 2 3" xfId="1076"/>
    <cellStyle name="60% - Accent3 2 3 2" xfId="38815"/>
    <cellStyle name="60% - Accent3 2 4" xfId="1077"/>
    <cellStyle name="60% - Accent3 2 4 2" xfId="38816"/>
    <cellStyle name="60% - Accent3 2 5" xfId="1078"/>
    <cellStyle name="60% - Accent3 2 5 2" xfId="38817"/>
    <cellStyle name="60% - Accent3 2 6" xfId="1079"/>
    <cellStyle name="60% - Accent3 2 6 2" xfId="38818"/>
    <cellStyle name="60% - Accent3 2 7" xfId="1080"/>
    <cellStyle name="60% - Accent3 2 7 2" xfId="38819"/>
    <cellStyle name="60% - Accent3 2 8" xfId="1081"/>
    <cellStyle name="60% - Accent3 2 8 2" xfId="38820"/>
    <cellStyle name="60% - Accent3 2 9" xfId="1082"/>
    <cellStyle name="60% - Accent3 20" xfId="38821"/>
    <cellStyle name="60% - Accent3 21" xfId="38822"/>
    <cellStyle name="60% - Accent3 22" xfId="38823"/>
    <cellStyle name="60% - Accent3 23" xfId="38824"/>
    <cellStyle name="60% - Accent3 24" xfId="38825"/>
    <cellStyle name="60% - Accent3 25" xfId="38826"/>
    <cellStyle name="60% - Accent3 26" xfId="38827"/>
    <cellStyle name="60% - Accent3 27" xfId="38828"/>
    <cellStyle name="60% - Accent3 28" xfId="38829"/>
    <cellStyle name="60% - Accent3 29" xfId="38830"/>
    <cellStyle name="60% - Accent3 3" xfId="1083"/>
    <cellStyle name="60% - Accent3 3 2" xfId="1084"/>
    <cellStyle name="60% - Accent3 3 2 2" xfId="38831"/>
    <cellStyle name="60% - Accent3 3 3" xfId="38832"/>
    <cellStyle name="60% - Accent3 30" xfId="38833"/>
    <cellStyle name="60% - Accent3 4" xfId="1085"/>
    <cellStyle name="60% - Accent3 4 2" xfId="1086"/>
    <cellStyle name="60% - Accent3 4 2 2" xfId="38834"/>
    <cellStyle name="60% - Accent3 4 3" xfId="38835"/>
    <cellStyle name="60% - Accent3 5" xfId="1087"/>
    <cellStyle name="60% - Accent3 5 2" xfId="1088"/>
    <cellStyle name="60% - Accent3 5 2 2" xfId="38836"/>
    <cellStyle name="60% - Accent3 5 3" xfId="38837"/>
    <cellStyle name="60% - Accent3 6" xfId="1089"/>
    <cellStyle name="60% - Accent3 6 2" xfId="1090"/>
    <cellStyle name="60% - Accent3 6 2 2" xfId="38838"/>
    <cellStyle name="60% - Accent3 6 3" xfId="1091"/>
    <cellStyle name="60% - Accent3 6 3 2" xfId="38839"/>
    <cellStyle name="60% - Accent3 6 4" xfId="1092"/>
    <cellStyle name="60% - Accent3 6 5" xfId="38840"/>
    <cellStyle name="60% - Accent3 6 6" xfId="54370"/>
    <cellStyle name="60% - Accent3 7" xfId="1093"/>
    <cellStyle name="60% - Accent3 7 10" xfId="1094"/>
    <cellStyle name="60% - Accent3 7 10 2" xfId="38841"/>
    <cellStyle name="60% - Accent3 7 11" xfId="1095"/>
    <cellStyle name="60% - Accent3 7 11 2" xfId="38842"/>
    <cellStyle name="60% - Accent3 7 12" xfId="38843"/>
    <cellStyle name="60% - Accent3 7 2" xfId="1096"/>
    <cellStyle name="60% - Accent3 7 2 2" xfId="38844"/>
    <cellStyle name="60% - Accent3 7 3" xfId="1097"/>
    <cellStyle name="60% - Accent3 7 3 2" xfId="38845"/>
    <cellStyle name="60% - Accent3 7 4" xfId="1098"/>
    <cellStyle name="60% - Accent3 7 4 2" xfId="38846"/>
    <cellStyle name="60% - Accent3 7 5" xfId="1099"/>
    <cellStyle name="60% - Accent3 7 5 2" xfId="38847"/>
    <cellStyle name="60% - Accent3 7 6" xfId="1100"/>
    <cellStyle name="60% - Accent3 7 6 2" xfId="38848"/>
    <cellStyle name="60% - Accent3 7 7" xfId="1101"/>
    <cellStyle name="60% - Accent3 7 7 2" xfId="38849"/>
    <cellStyle name="60% - Accent3 7 8" xfId="1102"/>
    <cellStyle name="60% - Accent3 7 8 2" xfId="38850"/>
    <cellStyle name="60% - Accent3 7 9" xfId="1103"/>
    <cellStyle name="60% - Accent3 7 9 2" xfId="38851"/>
    <cellStyle name="60% - Accent3 8" xfId="1104"/>
    <cellStyle name="60% - Accent3 8 2" xfId="38852"/>
    <cellStyle name="60% - Accent3 9" xfId="1105"/>
    <cellStyle name="60% - Accent3 9 2" xfId="38853"/>
    <cellStyle name="60% - Accent4 10" xfId="1106"/>
    <cellStyle name="60% - Accent4 10 2" xfId="38854"/>
    <cellStyle name="60% - Accent4 11" xfId="1107"/>
    <cellStyle name="60% - Accent4 11 2" xfId="38855"/>
    <cellStyle name="60% - Accent4 12" xfId="1108"/>
    <cellStyle name="60% - Accent4 12 10" xfId="1109"/>
    <cellStyle name="60% - Accent4 12 10 2" xfId="38856"/>
    <cellStyle name="60% - Accent4 12 11" xfId="1110"/>
    <cellStyle name="60% - Accent4 12 11 2" xfId="38857"/>
    <cellStyle name="60% - Accent4 12 12" xfId="1111"/>
    <cellStyle name="60% - Accent4 12 12 2" xfId="38858"/>
    <cellStyle name="60% - Accent4 12 13" xfId="1112"/>
    <cellStyle name="60% - Accent4 12 13 2" xfId="38859"/>
    <cellStyle name="60% - Accent4 12 14" xfId="1113"/>
    <cellStyle name="60% - Accent4 12 14 2" xfId="38860"/>
    <cellStyle name="60% - Accent4 12 15" xfId="1114"/>
    <cellStyle name="60% - Accent4 12 15 2" xfId="38861"/>
    <cellStyle name="60% - Accent4 12 16" xfId="1115"/>
    <cellStyle name="60% - Accent4 12 16 2" xfId="38862"/>
    <cellStyle name="60% - Accent4 12 17" xfId="1116"/>
    <cellStyle name="60% - Accent4 12 17 2" xfId="38863"/>
    <cellStyle name="60% - Accent4 12 18" xfId="1117"/>
    <cellStyle name="60% - Accent4 12 18 2" xfId="38864"/>
    <cellStyle name="60% - Accent4 12 19" xfId="1118"/>
    <cellStyle name="60% - Accent4 12 19 2" xfId="38865"/>
    <cellStyle name="60% - Accent4 12 2" xfId="1119"/>
    <cellStyle name="60% - Accent4 12 2 2" xfId="38866"/>
    <cellStyle name="60% - Accent4 12 20" xfId="1120"/>
    <cellStyle name="60% - Accent4 12 20 2" xfId="38867"/>
    <cellStyle name="60% - Accent4 12 21" xfId="1121"/>
    <cellStyle name="60% - Accent4 12 21 2" xfId="38868"/>
    <cellStyle name="60% - Accent4 12 22" xfId="1122"/>
    <cellStyle name="60% - Accent4 12 22 2" xfId="38869"/>
    <cellStyle name="60% - Accent4 12 23" xfId="1123"/>
    <cellStyle name="60% - Accent4 12 23 2" xfId="38870"/>
    <cellStyle name="60% - Accent4 12 24" xfId="1124"/>
    <cellStyle name="60% - Accent4 12 24 2" xfId="38871"/>
    <cellStyle name="60% - Accent4 12 25" xfId="1125"/>
    <cellStyle name="60% - Accent4 12 25 2" xfId="38872"/>
    <cellStyle name="60% - Accent4 12 26" xfId="1126"/>
    <cellStyle name="60% - Accent4 12 26 2" xfId="38873"/>
    <cellStyle name="60% - Accent4 12 27" xfId="1127"/>
    <cellStyle name="60% - Accent4 12 27 2" xfId="38874"/>
    <cellStyle name="60% - Accent4 12 28" xfId="1128"/>
    <cellStyle name="60% - Accent4 12 28 2" xfId="38875"/>
    <cellStyle name="60% - Accent4 12 29" xfId="1129"/>
    <cellStyle name="60% - Accent4 12 29 2" xfId="38876"/>
    <cellStyle name="60% - Accent4 12 3" xfId="1130"/>
    <cellStyle name="60% - Accent4 12 3 2" xfId="38877"/>
    <cellStyle name="60% - Accent4 12 30" xfId="1131"/>
    <cellStyle name="60% - Accent4 12 30 2" xfId="38878"/>
    <cellStyle name="60% - Accent4 12 31" xfId="38879"/>
    <cellStyle name="60% - Accent4 12 4" xfId="1132"/>
    <cellStyle name="60% - Accent4 12 4 2" xfId="38880"/>
    <cellStyle name="60% - Accent4 12 5" xfId="1133"/>
    <cellStyle name="60% - Accent4 12 5 2" xfId="38881"/>
    <cellStyle name="60% - Accent4 12 6" xfId="1134"/>
    <cellStyle name="60% - Accent4 12 6 2" xfId="38882"/>
    <cellStyle name="60% - Accent4 12 7" xfId="1135"/>
    <cellStyle name="60% - Accent4 12 7 2" xfId="38883"/>
    <cellStyle name="60% - Accent4 12 8" xfId="1136"/>
    <cellStyle name="60% - Accent4 12 8 2" xfId="38884"/>
    <cellStyle name="60% - Accent4 12 9" xfId="1137"/>
    <cellStyle name="60% - Accent4 12 9 2" xfId="38885"/>
    <cellStyle name="60% - Accent4 13" xfId="1138"/>
    <cellStyle name="60% - Accent4 13 2" xfId="38886"/>
    <cellStyle name="60% - Accent4 14" xfId="1139"/>
    <cellStyle name="60% - Accent4 14 2" xfId="38887"/>
    <cellStyle name="60% - Accent4 15" xfId="1140"/>
    <cellStyle name="60% - Accent4 15 2" xfId="38888"/>
    <cellStyle name="60% - Accent4 16" xfId="1141"/>
    <cellStyle name="60% - Accent4 16 2" xfId="38889"/>
    <cellStyle name="60% - Accent4 17" xfId="1142"/>
    <cellStyle name="60% - Accent4 18" xfId="1143"/>
    <cellStyle name="60% - Accent4 19" xfId="38890"/>
    <cellStyle name="60% - Accent4 2" xfId="1144"/>
    <cellStyle name="60% - Accent4 2 10" xfId="1145"/>
    <cellStyle name="60% - Accent4 2 11" xfId="1146"/>
    <cellStyle name="60% - Accent4 2 12" xfId="38891"/>
    <cellStyle name="60% - Accent4 2 13" xfId="38892"/>
    <cellStyle name="60% - Accent4 2 14" xfId="38893"/>
    <cellStyle name="60% - Accent4 2 15" xfId="38894"/>
    <cellStyle name="60% - Accent4 2 16" xfId="38895"/>
    <cellStyle name="60% - Accent4 2 17" xfId="38896"/>
    <cellStyle name="60% - Accent4 2 18" xfId="38897"/>
    <cellStyle name="60% - Accent4 2 19" xfId="38898"/>
    <cellStyle name="60% - Accent4 2 2" xfId="1147"/>
    <cellStyle name="60% - Accent4 2 2 2" xfId="38899"/>
    <cellStyle name="60% - Accent4 2 20" xfId="38900"/>
    <cellStyle name="60% - Accent4 2 21" xfId="38901"/>
    <cellStyle name="60% - Accent4 2 22" xfId="38902"/>
    <cellStyle name="60% - Accent4 2 23" xfId="38903"/>
    <cellStyle name="60% - Accent4 2 24" xfId="38904"/>
    <cellStyle name="60% - Accent4 2 3" xfId="1148"/>
    <cellStyle name="60% - Accent4 2 3 2" xfId="38905"/>
    <cellStyle name="60% - Accent4 2 4" xfId="1149"/>
    <cellStyle name="60% - Accent4 2 4 2" xfId="38906"/>
    <cellStyle name="60% - Accent4 2 5" xfId="1150"/>
    <cellStyle name="60% - Accent4 2 5 2" xfId="38907"/>
    <cellStyle name="60% - Accent4 2 6" xfId="1151"/>
    <cellStyle name="60% - Accent4 2 6 2" xfId="38908"/>
    <cellStyle name="60% - Accent4 2 7" xfId="1152"/>
    <cellStyle name="60% - Accent4 2 7 2" xfId="38909"/>
    <cellStyle name="60% - Accent4 2 8" xfId="1153"/>
    <cellStyle name="60% - Accent4 2 8 2" xfId="38910"/>
    <cellStyle name="60% - Accent4 2 9" xfId="1154"/>
    <cellStyle name="60% - Accent4 20" xfId="38911"/>
    <cellStyle name="60% - Accent4 21" xfId="38912"/>
    <cellStyle name="60% - Accent4 22" xfId="38913"/>
    <cellStyle name="60% - Accent4 23" xfId="38914"/>
    <cellStyle name="60% - Accent4 24" xfId="38915"/>
    <cellStyle name="60% - Accent4 25" xfId="38916"/>
    <cellStyle name="60% - Accent4 26" xfId="38917"/>
    <cellStyle name="60% - Accent4 27" xfId="38918"/>
    <cellStyle name="60% - Accent4 28" xfId="38919"/>
    <cellStyle name="60% - Accent4 29" xfId="38920"/>
    <cellStyle name="60% - Accent4 3" xfId="1155"/>
    <cellStyle name="60% - Accent4 3 2" xfId="1156"/>
    <cellStyle name="60% - Accent4 3 2 2" xfId="38921"/>
    <cellStyle name="60% - Accent4 3 3" xfId="38922"/>
    <cellStyle name="60% - Accent4 30" xfId="38923"/>
    <cellStyle name="60% - Accent4 4" xfId="1157"/>
    <cellStyle name="60% - Accent4 4 2" xfId="1158"/>
    <cellStyle name="60% - Accent4 4 2 2" xfId="38924"/>
    <cellStyle name="60% - Accent4 4 3" xfId="38925"/>
    <cellStyle name="60% - Accent4 5" xfId="1159"/>
    <cellStyle name="60% - Accent4 5 2" xfId="1160"/>
    <cellStyle name="60% - Accent4 5 2 2" xfId="38926"/>
    <cellStyle name="60% - Accent4 5 3" xfId="38927"/>
    <cellStyle name="60% - Accent4 6" xfId="1161"/>
    <cellStyle name="60% - Accent4 6 2" xfId="1162"/>
    <cellStyle name="60% - Accent4 6 2 2" xfId="38928"/>
    <cellStyle name="60% - Accent4 6 3" xfId="1163"/>
    <cellStyle name="60% - Accent4 6 3 2" xfId="38929"/>
    <cellStyle name="60% - Accent4 6 4" xfId="1164"/>
    <cellStyle name="60% - Accent4 6 5" xfId="38930"/>
    <cellStyle name="60% - Accent4 6 6" xfId="54371"/>
    <cellStyle name="60% - Accent4 7" xfId="1165"/>
    <cellStyle name="60% - Accent4 7 10" xfId="1166"/>
    <cellStyle name="60% - Accent4 7 10 2" xfId="38931"/>
    <cellStyle name="60% - Accent4 7 11" xfId="1167"/>
    <cellStyle name="60% - Accent4 7 11 2" xfId="38932"/>
    <cellStyle name="60% - Accent4 7 12" xfId="38933"/>
    <cellStyle name="60% - Accent4 7 2" xfId="1168"/>
    <cellStyle name="60% - Accent4 7 2 2" xfId="38934"/>
    <cellStyle name="60% - Accent4 7 3" xfId="1169"/>
    <cellStyle name="60% - Accent4 7 3 2" xfId="38935"/>
    <cellStyle name="60% - Accent4 7 4" xfId="1170"/>
    <cellStyle name="60% - Accent4 7 4 2" xfId="38936"/>
    <cellStyle name="60% - Accent4 7 5" xfId="1171"/>
    <cellStyle name="60% - Accent4 7 5 2" xfId="38937"/>
    <cellStyle name="60% - Accent4 7 6" xfId="1172"/>
    <cellStyle name="60% - Accent4 7 6 2" xfId="38938"/>
    <cellStyle name="60% - Accent4 7 7" xfId="1173"/>
    <cellStyle name="60% - Accent4 7 7 2" xfId="38939"/>
    <cellStyle name="60% - Accent4 7 8" xfId="1174"/>
    <cellStyle name="60% - Accent4 7 8 2" xfId="38940"/>
    <cellStyle name="60% - Accent4 7 9" xfId="1175"/>
    <cellStyle name="60% - Accent4 7 9 2" xfId="38941"/>
    <cellStyle name="60% - Accent4 8" xfId="1176"/>
    <cellStyle name="60% - Accent4 8 2" xfId="38942"/>
    <cellStyle name="60% - Accent4 9" xfId="1177"/>
    <cellStyle name="60% - Accent4 9 2" xfId="38943"/>
    <cellStyle name="60% - Accent5 10" xfId="1178"/>
    <cellStyle name="60% - Accent5 10 2" xfId="38944"/>
    <cellStyle name="60% - Accent5 11" xfId="1179"/>
    <cellStyle name="60% - Accent5 11 2" xfId="38945"/>
    <cellStyle name="60% - Accent5 12" xfId="1180"/>
    <cellStyle name="60% - Accent5 12 10" xfId="1181"/>
    <cellStyle name="60% - Accent5 12 10 2" xfId="38946"/>
    <cellStyle name="60% - Accent5 12 11" xfId="1182"/>
    <cellStyle name="60% - Accent5 12 11 2" xfId="38947"/>
    <cellStyle name="60% - Accent5 12 12" xfId="1183"/>
    <cellStyle name="60% - Accent5 12 12 2" xfId="38948"/>
    <cellStyle name="60% - Accent5 12 13" xfId="1184"/>
    <cellStyle name="60% - Accent5 12 13 2" xfId="38949"/>
    <cellStyle name="60% - Accent5 12 14" xfId="1185"/>
    <cellStyle name="60% - Accent5 12 14 2" xfId="38950"/>
    <cellStyle name="60% - Accent5 12 15" xfId="1186"/>
    <cellStyle name="60% - Accent5 12 15 2" xfId="38951"/>
    <cellStyle name="60% - Accent5 12 16" xfId="1187"/>
    <cellStyle name="60% - Accent5 12 16 2" xfId="38952"/>
    <cellStyle name="60% - Accent5 12 17" xfId="1188"/>
    <cellStyle name="60% - Accent5 12 17 2" xfId="38953"/>
    <cellStyle name="60% - Accent5 12 18" xfId="1189"/>
    <cellStyle name="60% - Accent5 12 18 2" xfId="38954"/>
    <cellStyle name="60% - Accent5 12 19" xfId="1190"/>
    <cellStyle name="60% - Accent5 12 19 2" xfId="38955"/>
    <cellStyle name="60% - Accent5 12 2" xfId="1191"/>
    <cellStyle name="60% - Accent5 12 2 2" xfId="38956"/>
    <cellStyle name="60% - Accent5 12 20" xfId="1192"/>
    <cellStyle name="60% - Accent5 12 20 2" xfId="38957"/>
    <cellStyle name="60% - Accent5 12 21" xfId="1193"/>
    <cellStyle name="60% - Accent5 12 21 2" xfId="38958"/>
    <cellStyle name="60% - Accent5 12 22" xfId="1194"/>
    <cellStyle name="60% - Accent5 12 22 2" xfId="38959"/>
    <cellStyle name="60% - Accent5 12 23" xfId="1195"/>
    <cellStyle name="60% - Accent5 12 23 2" xfId="38960"/>
    <cellStyle name="60% - Accent5 12 24" xfId="1196"/>
    <cellStyle name="60% - Accent5 12 24 2" xfId="38961"/>
    <cellStyle name="60% - Accent5 12 25" xfId="1197"/>
    <cellStyle name="60% - Accent5 12 25 2" xfId="38962"/>
    <cellStyle name="60% - Accent5 12 26" xfId="1198"/>
    <cellStyle name="60% - Accent5 12 26 2" xfId="38963"/>
    <cellStyle name="60% - Accent5 12 27" xfId="1199"/>
    <cellStyle name="60% - Accent5 12 27 2" xfId="38964"/>
    <cellStyle name="60% - Accent5 12 28" xfId="1200"/>
    <cellStyle name="60% - Accent5 12 28 2" xfId="38965"/>
    <cellStyle name="60% - Accent5 12 29" xfId="1201"/>
    <cellStyle name="60% - Accent5 12 29 2" xfId="38966"/>
    <cellStyle name="60% - Accent5 12 3" xfId="1202"/>
    <cellStyle name="60% - Accent5 12 3 2" xfId="38967"/>
    <cellStyle name="60% - Accent5 12 30" xfId="1203"/>
    <cellStyle name="60% - Accent5 12 30 2" xfId="38968"/>
    <cellStyle name="60% - Accent5 12 31" xfId="38969"/>
    <cellStyle name="60% - Accent5 12 4" xfId="1204"/>
    <cellStyle name="60% - Accent5 12 4 2" xfId="38970"/>
    <cellStyle name="60% - Accent5 12 5" xfId="1205"/>
    <cellStyle name="60% - Accent5 12 5 2" xfId="38971"/>
    <cellStyle name="60% - Accent5 12 6" xfId="1206"/>
    <cellStyle name="60% - Accent5 12 6 2" xfId="38972"/>
    <cellStyle name="60% - Accent5 12 7" xfId="1207"/>
    <cellStyle name="60% - Accent5 12 7 2" xfId="38973"/>
    <cellStyle name="60% - Accent5 12 8" xfId="1208"/>
    <cellStyle name="60% - Accent5 12 8 2" xfId="38974"/>
    <cellStyle name="60% - Accent5 12 9" xfId="1209"/>
    <cellStyle name="60% - Accent5 12 9 2" xfId="38975"/>
    <cellStyle name="60% - Accent5 13" xfId="1210"/>
    <cellStyle name="60% - Accent5 13 2" xfId="38976"/>
    <cellStyle name="60% - Accent5 14" xfId="1211"/>
    <cellStyle name="60% - Accent5 14 2" xfId="38977"/>
    <cellStyle name="60% - Accent5 15" xfId="1212"/>
    <cellStyle name="60% - Accent5 15 2" xfId="38978"/>
    <cellStyle name="60% - Accent5 16" xfId="1213"/>
    <cellStyle name="60% - Accent5 16 2" xfId="38979"/>
    <cellStyle name="60% - Accent5 17" xfId="1214"/>
    <cellStyle name="60% - Accent5 18" xfId="1215"/>
    <cellStyle name="60% - Accent5 19" xfId="38980"/>
    <cellStyle name="60% - Accent5 2" xfId="1216"/>
    <cellStyle name="60% - Accent5 2 10" xfId="1217"/>
    <cellStyle name="60% - Accent5 2 11" xfId="1218"/>
    <cellStyle name="60% - Accent5 2 12" xfId="38981"/>
    <cellStyle name="60% - Accent5 2 13" xfId="38982"/>
    <cellStyle name="60% - Accent5 2 14" xfId="38983"/>
    <cellStyle name="60% - Accent5 2 15" xfId="38984"/>
    <cellStyle name="60% - Accent5 2 16" xfId="38985"/>
    <cellStyle name="60% - Accent5 2 17" xfId="38986"/>
    <cellStyle name="60% - Accent5 2 18" xfId="38987"/>
    <cellStyle name="60% - Accent5 2 19" xfId="38988"/>
    <cellStyle name="60% - Accent5 2 2" xfId="1219"/>
    <cellStyle name="60% - Accent5 2 2 2" xfId="38989"/>
    <cellStyle name="60% - Accent5 2 20" xfId="38990"/>
    <cellStyle name="60% - Accent5 2 21" xfId="38991"/>
    <cellStyle name="60% - Accent5 2 22" xfId="38992"/>
    <cellStyle name="60% - Accent5 2 23" xfId="38993"/>
    <cellStyle name="60% - Accent5 2 24" xfId="38994"/>
    <cellStyle name="60% - Accent5 2 3" xfId="1220"/>
    <cellStyle name="60% - Accent5 2 3 2" xfId="38995"/>
    <cellStyle name="60% - Accent5 2 4" xfId="1221"/>
    <cellStyle name="60% - Accent5 2 4 2" xfId="38996"/>
    <cellStyle name="60% - Accent5 2 5" xfId="1222"/>
    <cellStyle name="60% - Accent5 2 5 2" xfId="38997"/>
    <cellStyle name="60% - Accent5 2 6" xfId="1223"/>
    <cellStyle name="60% - Accent5 2 6 2" xfId="38998"/>
    <cellStyle name="60% - Accent5 2 7" xfId="1224"/>
    <cellStyle name="60% - Accent5 2 7 2" xfId="38999"/>
    <cellStyle name="60% - Accent5 2 8" xfId="1225"/>
    <cellStyle name="60% - Accent5 2 8 2" xfId="39000"/>
    <cellStyle name="60% - Accent5 2 9" xfId="1226"/>
    <cellStyle name="60% - Accent5 20" xfId="39001"/>
    <cellStyle name="60% - Accent5 21" xfId="39002"/>
    <cellStyle name="60% - Accent5 22" xfId="39003"/>
    <cellStyle name="60% - Accent5 23" xfId="39004"/>
    <cellStyle name="60% - Accent5 24" xfId="39005"/>
    <cellStyle name="60% - Accent5 25" xfId="39006"/>
    <cellStyle name="60% - Accent5 26" xfId="39007"/>
    <cellStyle name="60% - Accent5 27" xfId="39008"/>
    <cellStyle name="60% - Accent5 28" xfId="39009"/>
    <cellStyle name="60% - Accent5 29" xfId="39010"/>
    <cellStyle name="60% - Accent5 3" xfId="1227"/>
    <cellStyle name="60% - Accent5 3 2" xfId="1228"/>
    <cellStyle name="60% - Accent5 3 2 2" xfId="39011"/>
    <cellStyle name="60% - Accent5 3 3" xfId="39012"/>
    <cellStyle name="60% - Accent5 30" xfId="39013"/>
    <cellStyle name="60% - Accent5 4" xfId="1229"/>
    <cellStyle name="60% - Accent5 4 2" xfId="1230"/>
    <cellStyle name="60% - Accent5 4 2 2" xfId="39014"/>
    <cellStyle name="60% - Accent5 4 3" xfId="39015"/>
    <cellStyle name="60% - Accent5 5" xfId="1231"/>
    <cellStyle name="60% - Accent5 5 2" xfId="1232"/>
    <cellStyle name="60% - Accent5 5 2 2" xfId="39016"/>
    <cellStyle name="60% - Accent5 5 3" xfId="39017"/>
    <cellStyle name="60% - Accent5 6" xfId="1233"/>
    <cellStyle name="60% - Accent5 6 2" xfId="1234"/>
    <cellStyle name="60% - Accent5 6 2 2" xfId="39018"/>
    <cellStyle name="60% - Accent5 6 3" xfId="1235"/>
    <cellStyle name="60% - Accent5 6 3 2" xfId="39019"/>
    <cellStyle name="60% - Accent5 6 4" xfId="1236"/>
    <cellStyle name="60% - Accent5 6 5" xfId="39020"/>
    <cellStyle name="60% - Accent5 6 6" xfId="54372"/>
    <cellStyle name="60% - Accent5 7" xfId="1237"/>
    <cellStyle name="60% - Accent5 7 10" xfId="1238"/>
    <cellStyle name="60% - Accent5 7 10 2" xfId="39021"/>
    <cellStyle name="60% - Accent5 7 11" xfId="1239"/>
    <cellStyle name="60% - Accent5 7 11 2" xfId="39022"/>
    <cellStyle name="60% - Accent5 7 12" xfId="39023"/>
    <cellStyle name="60% - Accent5 7 2" xfId="1240"/>
    <cellStyle name="60% - Accent5 7 2 2" xfId="39024"/>
    <cellStyle name="60% - Accent5 7 3" xfId="1241"/>
    <cellStyle name="60% - Accent5 7 3 2" xfId="39025"/>
    <cellStyle name="60% - Accent5 7 4" xfId="1242"/>
    <cellStyle name="60% - Accent5 7 4 2" xfId="39026"/>
    <cellStyle name="60% - Accent5 7 5" xfId="1243"/>
    <cellStyle name="60% - Accent5 7 5 2" xfId="39027"/>
    <cellStyle name="60% - Accent5 7 6" xfId="1244"/>
    <cellStyle name="60% - Accent5 7 6 2" xfId="39028"/>
    <cellStyle name="60% - Accent5 7 7" xfId="1245"/>
    <cellStyle name="60% - Accent5 7 7 2" xfId="39029"/>
    <cellStyle name="60% - Accent5 7 8" xfId="1246"/>
    <cellStyle name="60% - Accent5 7 8 2" xfId="39030"/>
    <cellStyle name="60% - Accent5 7 9" xfId="1247"/>
    <cellStyle name="60% - Accent5 7 9 2" xfId="39031"/>
    <cellStyle name="60% - Accent5 8" xfId="1248"/>
    <cellStyle name="60% - Accent5 8 2" xfId="39032"/>
    <cellStyle name="60% - Accent5 9" xfId="1249"/>
    <cellStyle name="60% - Accent5 9 2" xfId="39033"/>
    <cellStyle name="60% - Accent6 10" xfId="1250"/>
    <cellStyle name="60% - Accent6 10 2" xfId="39034"/>
    <cellStyle name="60% - Accent6 11" xfId="1251"/>
    <cellStyle name="60% - Accent6 11 2" xfId="39035"/>
    <cellStyle name="60% - Accent6 12" xfId="1252"/>
    <cellStyle name="60% - Accent6 12 10" xfId="1253"/>
    <cellStyle name="60% - Accent6 12 10 2" xfId="39036"/>
    <cellStyle name="60% - Accent6 12 11" xfId="1254"/>
    <cellStyle name="60% - Accent6 12 11 2" xfId="39037"/>
    <cellStyle name="60% - Accent6 12 12" xfId="1255"/>
    <cellStyle name="60% - Accent6 12 12 2" xfId="39038"/>
    <cellStyle name="60% - Accent6 12 13" xfId="1256"/>
    <cellStyle name="60% - Accent6 12 13 2" xfId="39039"/>
    <cellStyle name="60% - Accent6 12 14" xfId="1257"/>
    <cellStyle name="60% - Accent6 12 14 2" xfId="39040"/>
    <cellStyle name="60% - Accent6 12 15" xfId="1258"/>
    <cellStyle name="60% - Accent6 12 15 2" xfId="39041"/>
    <cellStyle name="60% - Accent6 12 16" xfId="1259"/>
    <cellStyle name="60% - Accent6 12 16 2" xfId="39042"/>
    <cellStyle name="60% - Accent6 12 17" xfId="1260"/>
    <cellStyle name="60% - Accent6 12 17 2" xfId="39043"/>
    <cellStyle name="60% - Accent6 12 18" xfId="1261"/>
    <cellStyle name="60% - Accent6 12 18 2" xfId="39044"/>
    <cellStyle name="60% - Accent6 12 19" xfId="1262"/>
    <cellStyle name="60% - Accent6 12 19 2" xfId="39045"/>
    <cellStyle name="60% - Accent6 12 2" xfId="1263"/>
    <cellStyle name="60% - Accent6 12 2 2" xfId="39046"/>
    <cellStyle name="60% - Accent6 12 20" xfId="1264"/>
    <cellStyle name="60% - Accent6 12 20 2" xfId="39047"/>
    <cellStyle name="60% - Accent6 12 21" xfId="1265"/>
    <cellStyle name="60% - Accent6 12 21 2" xfId="39048"/>
    <cellStyle name="60% - Accent6 12 22" xfId="1266"/>
    <cellStyle name="60% - Accent6 12 22 2" xfId="39049"/>
    <cellStyle name="60% - Accent6 12 23" xfId="1267"/>
    <cellStyle name="60% - Accent6 12 23 2" xfId="39050"/>
    <cellStyle name="60% - Accent6 12 24" xfId="1268"/>
    <cellStyle name="60% - Accent6 12 24 2" xfId="39051"/>
    <cellStyle name="60% - Accent6 12 25" xfId="1269"/>
    <cellStyle name="60% - Accent6 12 25 2" xfId="39052"/>
    <cellStyle name="60% - Accent6 12 26" xfId="1270"/>
    <cellStyle name="60% - Accent6 12 26 2" xfId="39053"/>
    <cellStyle name="60% - Accent6 12 27" xfId="1271"/>
    <cellStyle name="60% - Accent6 12 27 2" xfId="39054"/>
    <cellStyle name="60% - Accent6 12 28" xfId="1272"/>
    <cellStyle name="60% - Accent6 12 28 2" xfId="39055"/>
    <cellStyle name="60% - Accent6 12 29" xfId="1273"/>
    <cellStyle name="60% - Accent6 12 29 2" xfId="39056"/>
    <cellStyle name="60% - Accent6 12 3" xfId="1274"/>
    <cellStyle name="60% - Accent6 12 3 2" xfId="39057"/>
    <cellStyle name="60% - Accent6 12 30" xfId="1275"/>
    <cellStyle name="60% - Accent6 12 30 2" xfId="39058"/>
    <cellStyle name="60% - Accent6 12 31" xfId="39059"/>
    <cellStyle name="60% - Accent6 12 4" xfId="1276"/>
    <cellStyle name="60% - Accent6 12 4 2" xfId="39060"/>
    <cellStyle name="60% - Accent6 12 5" xfId="1277"/>
    <cellStyle name="60% - Accent6 12 5 2" xfId="39061"/>
    <cellStyle name="60% - Accent6 12 6" xfId="1278"/>
    <cellStyle name="60% - Accent6 12 6 2" xfId="39062"/>
    <cellStyle name="60% - Accent6 12 7" xfId="1279"/>
    <cellStyle name="60% - Accent6 12 7 2" xfId="39063"/>
    <cellStyle name="60% - Accent6 12 8" xfId="1280"/>
    <cellStyle name="60% - Accent6 12 8 2" xfId="39064"/>
    <cellStyle name="60% - Accent6 12 9" xfId="1281"/>
    <cellStyle name="60% - Accent6 12 9 2" xfId="39065"/>
    <cellStyle name="60% - Accent6 13" xfId="1282"/>
    <cellStyle name="60% - Accent6 13 2" xfId="39066"/>
    <cellStyle name="60% - Accent6 14" xfId="1283"/>
    <cellStyle name="60% - Accent6 14 2" xfId="39067"/>
    <cellStyle name="60% - Accent6 15" xfId="1284"/>
    <cellStyle name="60% - Accent6 15 2" xfId="39068"/>
    <cellStyle name="60% - Accent6 16" xfId="1285"/>
    <cellStyle name="60% - Accent6 16 2" xfId="39069"/>
    <cellStyle name="60% - Accent6 17" xfId="1286"/>
    <cellStyle name="60% - Accent6 18" xfId="1287"/>
    <cellStyle name="60% - Accent6 19" xfId="39070"/>
    <cellStyle name="60% - Accent6 2" xfId="1288"/>
    <cellStyle name="60% - Accent6 2 10" xfId="1289"/>
    <cellStyle name="60% - Accent6 2 11" xfId="1290"/>
    <cellStyle name="60% - Accent6 2 12" xfId="39071"/>
    <cellStyle name="60% - Accent6 2 13" xfId="39072"/>
    <cellStyle name="60% - Accent6 2 14" xfId="39073"/>
    <cellStyle name="60% - Accent6 2 15" xfId="39074"/>
    <cellStyle name="60% - Accent6 2 16" xfId="39075"/>
    <cellStyle name="60% - Accent6 2 17" xfId="39076"/>
    <cellStyle name="60% - Accent6 2 18" xfId="39077"/>
    <cellStyle name="60% - Accent6 2 19" xfId="39078"/>
    <cellStyle name="60% - Accent6 2 2" xfId="1291"/>
    <cellStyle name="60% - Accent6 2 2 2" xfId="39079"/>
    <cellStyle name="60% - Accent6 2 20" xfId="39080"/>
    <cellStyle name="60% - Accent6 2 21" xfId="39081"/>
    <cellStyle name="60% - Accent6 2 22" xfId="39082"/>
    <cellStyle name="60% - Accent6 2 23" xfId="39083"/>
    <cellStyle name="60% - Accent6 2 24" xfId="39084"/>
    <cellStyle name="60% - Accent6 2 3" xfId="1292"/>
    <cellStyle name="60% - Accent6 2 3 2" xfId="39085"/>
    <cellStyle name="60% - Accent6 2 4" xfId="1293"/>
    <cellStyle name="60% - Accent6 2 4 2" xfId="39086"/>
    <cellStyle name="60% - Accent6 2 5" xfId="1294"/>
    <cellStyle name="60% - Accent6 2 5 2" xfId="39087"/>
    <cellStyle name="60% - Accent6 2 6" xfId="1295"/>
    <cellStyle name="60% - Accent6 2 6 2" xfId="39088"/>
    <cellStyle name="60% - Accent6 2 7" xfId="1296"/>
    <cellStyle name="60% - Accent6 2 7 2" xfId="39089"/>
    <cellStyle name="60% - Accent6 2 8" xfId="1297"/>
    <cellStyle name="60% - Accent6 2 8 2" xfId="39090"/>
    <cellStyle name="60% - Accent6 2 9" xfId="1298"/>
    <cellStyle name="60% - Accent6 20" xfId="39091"/>
    <cellStyle name="60% - Accent6 21" xfId="39092"/>
    <cellStyle name="60% - Accent6 22" xfId="39093"/>
    <cellStyle name="60% - Accent6 23" xfId="39094"/>
    <cellStyle name="60% - Accent6 24" xfId="39095"/>
    <cellStyle name="60% - Accent6 25" xfId="39096"/>
    <cellStyle name="60% - Accent6 26" xfId="39097"/>
    <cellStyle name="60% - Accent6 27" xfId="39098"/>
    <cellStyle name="60% - Accent6 28" xfId="39099"/>
    <cellStyle name="60% - Accent6 29" xfId="39100"/>
    <cellStyle name="60% - Accent6 3" xfId="1299"/>
    <cellStyle name="60% - Accent6 3 2" xfId="1300"/>
    <cellStyle name="60% - Accent6 3 2 2" xfId="39101"/>
    <cellStyle name="60% - Accent6 3 3" xfId="39102"/>
    <cellStyle name="60% - Accent6 30" xfId="39103"/>
    <cellStyle name="60% - Accent6 4" xfId="1301"/>
    <cellStyle name="60% - Accent6 4 2" xfId="1302"/>
    <cellStyle name="60% - Accent6 4 2 2" xfId="39104"/>
    <cellStyle name="60% - Accent6 4 3" xfId="39105"/>
    <cellStyle name="60% - Accent6 5" xfId="1303"/>
    <cellStyle name="60% - Accent6 5 2" xfId="1304"/>
    <cellStyle name="60% - Accent6 5 2 2" xfId="39106"/>
    <cellStyle name="60% - Accent6 5 3" xfId="39107"/>
    <cellStyle name="60% - Accent6 6" xfId="1305"/>
    <cellStyle name="60% - Accent6 6 2" xfId="1306"/>
    <cellStyle name="60% - Accent6 6 2 2" xfId="39108"/>
    <cellStyle name="60% - Accent6 6 3" xfId="1307"/>
    <cellStyle name="60% - Accent6 6 3 2" xfId="39109"/>
    <cellStyle name="60% - Accent6 6 4" xfId="1308"/>
    <cellStyle name="60% - Accent6 6 5" xfId="39110"/>
    <cellStyle name="60% - Accent6 6 6" xfId="54373"/>
    <cellStyle name="60% - Accent6 7" xfId="1309"/>
    <cellStyle name="60% - Accent6 7 10" xfId="1310"/>
    <cellStyle name="60% - Accent6 7 10 2" xfId="39111"/>
    <cellStyle name="60% - Accent6 7 11" xfId="1311"/>
    <cellStyle name="60% - Accent6 7 11 2" xfId="39112"/>
    <cellStyle name="60% - Accent6 7 12" xfId="39113"/>
    <cellStyle name="60% - Accent6 7 2" xfId="1312"/>
    <cellStyle name="60% - Accent6 7 2 2" xfId="39114"/>
    <cellStyle name="60% - Accent6 7 3" xfId="1313"/>
    <cellStyle name="60% - Accent6 7 3 2" xfId="39115"/>
    <cellStyle name="60% - Accent6 7 4" xfId="1314"/>
    <cellStyle name="60% - Accent6 7 4 2" xfId="39116"/>
    <cellStyle name="60% - Accent6 7 5" xfId="1315"/>
    <cellStyle name="60% - Accent6 7 5 2" xfId="39117"/>
    <cellStyle name="60% - Accent6 7 6" xfId="1316"/>
    <cellStyle name="60% - Accent6 7 6 2" xfId="39118"/>
    <cellStyle name="60% - Accent6 7 7" xfId="1317"/>
    <cellStyle name="60% - Accent6 7 7 2" xfId="39119"/>
    <cellStyle name="60% - Accent6 7 8" xfId="1318"/>
    <cellStyle name="60% - Accent6 7 8 2" xfId="39120"/>
    <cellStyle name="60% - Accent6 7 9" xfId="1319"/>
    <cellStyle name="60% - Accent6 7 9 2" xfId="39121"/>
    <cellStyle name="60% - Accent6 8" xfId="1320"/>
    <cellStyle name="60% - Accent6 8 2" xfId="39122"/>
    <cellStyle name="60% - Accent6 9" xfId="1321"/>
    <cellStyle name="60% - Accent6 9 2" xfId="39123"/>
    <cellStyle name="Accent1 - 20%" xfId="39124"/>
    <cellStyle name="Accent1 - 40%" xfId="39125"/>
    <cellStyle name="Accent1 - 60%" xfId="39126"/>
    <cellStyle name="Accent1 10" xfId="1322"/>
    <cellStyle name="Accent1 10 2" xfId="39127"/>
    <cellStyle name="Accent1 11" xfId="1323"/>
    <cellStyle name="Accent1 11 2" xfId="39128"/>
    <cellStyle name="Accent1 12" xfId="1324"/>
    <cellStyle name="Accent1 12 10" xfId="1325"/>
    <cellStyle name="Accent1 12 10 2" xfId="39129"/>
    <cellStyle name="Accent1 12 11" xfId="1326"/>
    <cellStyle name="Accent1 12 11 2" xfId="39130"/>
    <cellStyle name="Accent1 12 12" xfId="1327"/>
    <cellStyle name="Accent1 12 12 2" xfId="39131"/>
    <cellStyle name="Accent1 12 13" xfId="1328"/>
    <cellStyle name="Accent1 12 13 2" xfId="39132"/>
    <cellStyle name="Accent1 12 14" xfId="1329"/>
    <cellStyle name="Accent1 12 14 2" xfId="39133"/>
    <cellStyle name="Accent1 12 15" xfId="1330"/>
    <cellStyle name="Accent1 12 15 2" xfId="39134"/>
    <cellStyle name="Accent1 12 16" xfId="1331"/>
    <cellStyle name="Accent1 12 16 2" xfId="39135"/>
    <cellStyle name="Accent1 12 17" xfId="1332"/>
    <cellStyle name="Accent1 12 17 2" xfId="39136"/>
    <cellStyle name="Accent1 12 18" xfId="1333"/>
    <cellStyle name="Accent1 12 18 2" xfId="39137"/>
    <cellStyle name="Accent1 12 19" xfId="1334"/>
    <cellStyle name="Accent1 12 19 2" xfId="39138"/>
    <cellStyle name="Accent1 12 2" xfId="1335"/>
    <cellStyle name="Accent1 12 2 2" xfId="39139"/>
    <cellStyle name="Accent1 12 20" xfId="1336"/>
    <cellStyle name="Accent1 12 20 2" xfId="39140"/>
    <cellStyle name="Accent1 12 21" xfId="1337"/>
    <cellStyle name="Accent1 12 21 2" xfId="39141"/>
    <cellStyle name="Accent1 12 22" xfId="1338"/>
    <cellStyle name="Accent1 12 22 2" xfId="39142"/>
    <cellStyle name="Accent1 12 23" xfId="1339"/>
    <cellStyle name="Accent1 12 23 2" xfId="39143"/>
    <cellStyle name="Accent1 12 24" xfId="1340"/>
    <cellStyle name="Accent1 12 24 2" xfId="39144"/>
    <cellStyle name="Accent1 12 25" xfId="1341"/>
    <cellStyle name="Accent1 12 25 2" xfId="39145"/>
    <cellStyle name="Accent1 12 26" xfId="1342"/>
    <cellStyle name="Accent1 12 26 2" xfId="39146"/>
    <cellStyle name="Accent1 12 27" xfId="1343"/>
    <cellStyle name="Accent1 12 27 2" xfId="39147"/>
    <cellStyle name="Accent1 12 28" xfId="1344"/>
    <cellStyle name="Accent1 12 28 2" xfId="39148"/>
    <cellStyle name="Accent1 12 29" xfId="1345"/>
    <cellStyle name="Accent1 12 29 2" xfId="39149"/>
    <cellStyle name="Accent1 12 3" xfId="1346"/>
    <cellStyle name="Accent1 12 3 2" xfId="39150"/>
    <cellStyle name="Accent1 12 30" xfId="1347"/>
    <cellStyle name="Accent1 12 30 2" xfId="39151"/>
    <cellStyle name="Accent1 12 31" xfId="39152"/>
    <cellStyle name="Accent1 12 4" xfId="1348"/>
    <cellStyle name="Accent1 12 4 2" xfId="39153"/>
    <cellStyle name="Accent1 12 5" xfId="1349"/>
    <cellStyle name="Accent1 12 5 2" xfId="39154"/>
    <cellStyle name="Accent1 12 6" xfId="1350"/>
    <cellStyle name="Accent1 12 6 2" xfId="39155"/>
    <cellStyle name="Accent1 12 7" xfId="1351"/>
    <cellStyle name="Accent1 12 7 2" xfId="39156"/>
    <cellStyle name="Accent1 12 8" xfId="1352"/>
    <cellStyle name="Accent1 12 8 2" xfId="39157"/>
    <cellStyle name="Accent1 12 9" xfId="1353"/>
    <cellStyle name="Accent1 12 9 2" xfId="39158"/>
    <cellStyle name="Accent1 13" xfId="1354"/>
    <cellStyle name="Accent1 13 2" xfId="39159"/>
    <cellStyle name="Accent1 14" xfId="1355"/>
    <cellStyle name="Accent1 14 2" xfId="39160"/>
    <cellStyle name="Accent1 15" xfId="1356"/>
    <cellStyle name="Accent1 15 2" xfId="39161"/>
    <cellStyle name="Accent1 16" xfId="1357"/>
    <cellStyle name="Accent1 16 2" xfId="39162"/>
    <cellStyle name="Accent1 17" xfId="1358"/>
    <cellStyle name="Accent1 18" xfId="1359"/>
    <cellStyle name="Accent1 19" xfId="39163"/>
    <cellStyle name="Accent1 2" xfId="1360"/>
    <cellStyle name="Accent1 2 10" xfId="1361"/>
    <cellStyle name="Accent1 2 11" xfId="1362"/>
    <cellStyle name="Accent1 2 12" xfId="39164"/>
    <cellStyle name="Accent1 2 13" xfId="39165"/>
    <cellStyle name="Accent1 2 14" xfId="39166"/>
    <cellStyle name="Accent1 2 15" xfId="39167"/>
    <cellStyle name="Accent1 2 16" xfId="39168"/>
    <cellStyle name="Accent1 2 17" xfId="39169"/>
    <cellStyle name="Accent1 2 18" xfId="39170"/>
    <cellStyle name="Accent1 2 19" xfId="39171"/>
    <cellStyle name="Accent1 2 2" xfId="1363"/>
    <cellStyle name="Accent1 2 2 2" xfId="39172"/>
    <cellStyle name="Accent1 2 20" xfId="39173"/>
    <cellStyle name="Accent1 2 21" xfId="39174"/>
    <cellStyle name="Accent1 2 22" xfId="39175"/>
    <cellStyle name="Accent1 2 23" xfId="39176"/>
    <cellStyle name="Accent1 2 24" xfId="39177"/>
    <cellStyle name="Accent1 2 3" xfId="1364"/>
    <cellStyle name="Accent1 2 3 2" xfId="39178"/>
    <cellStyle name="Accent1 2 4" xfId="1365"/>
    <cellStyle name="Accent1 2 4 2" xfId="39179"/>
    <cellStyle name="Accent1 2 5" xfId="1366"/>
    <cellStyle name="Accent1 2 5 2" xfId="39180"/>
    <cellStyle name="Accent1 2 6" xfId="1367"/>
    <cellStyle name="Accent1 2 6 2" xfId="39181"/>
    <cellStyle name="Accent1 2 7" xfId="1368"/>
    <cellStyle name="Accent1 2 7 2" xfId="39182"/>
    <cellStyle name="Accent1 2 8" xfId="1369"/>
    <cellStyle name="Accent1 2 8 2" xfId="39183"/>
    <cellStyle name="Accent1 2 9" xfId="1370"/>
    <cellStyle name="Accent1 20" xfId="39184"/>
    <cellStyle name="Accent1 21" xfId="39185"/>
    <cellStyle name="Accent1 22" xfId="39186"/>
    <cellStyle name="Accent1 23" xfId="39187"/>
    <cellStyle name="Accent1 24" xfId="39188"/>
    <cellStyle name="Accent1 25" xfId="39189"/>
    <cellStyle name="Accent1 26" xfId="39190"/>
    <cellStyle name="Accent1 27" xfId="39191"/>
    <cellStyle name="Accent1 28" xfId="39192"/>
    <cellStyle name="Accent1 29" xfId="39193"/>
    <cellStyle name="Accent1 3" xfId="1371"/>
    <cellStyle name="Accent1 3 2" xfId="1372"/>
    <cellStyle name="Accent1 3 2 2" xfId="39194"/>
    <cellStyle name="Accent1 3 3" xfId="39195"/>
    <cellStyle name="Accent1 3 4" xfId="39196"/>
    <cellStyle name="Accent1 30" xfId="39197"/>
    <cellStyle name="Accent1 4" xfId="1373"/>
    <cellStyle name="Accent1 4 2" xfId="1374"/>
    <cellStyle name="Accent1 4 2 2" xfId="39198"/>
    <cellStyle name="Accent1 4 3" xfId="39199"/>
    <cellStyle name="Accent1 4 4" xfId="39200"/>
    <cellStyle name="Accent1 5" xfId="1375"/>
    <cellStyle name="Accent1 5 2" xfId="1376"/>
    <cellStyle name="Accent1 5 2 2" xfId="39201"/>
    <cellStyle name="Accent1 5 3" xfId="39202"/>
    <cellStyle name="Accent1 5 4" xfId="39203"/>
    <cellStyle name="Accent1 6" xfId="1377"/>
    <cellStyle name="Accent1 6 2" xfId="1378"/>
    <cellStyle name="Accent1 6 2 2" xfId="39204"/>
    <cellStyle name="Accent1 6 3" xfId="1379"/>
    <cellStyle name="Accent1 6 3 2" xfId="39205"/>
    <cellStyle name="Accent1 6 4" xfId="1380"/>
    <cellStyle name="Accent1 6 5" xfId="39206"/>
    <cellStyle name="Accent1 6 6" xfId="54374"/>
    <cellStyle name="Accent1 7" xfId="1381"/>
    <cellStyle name="Accent1 7 10" xfId="1382"/>
    <cellStyle name="Accent1 7 10 2" xfId="39207"/>
    <cellStyle name="Accent1 7 11" xfId="1383"/>
    <cellStyle name="Accent1 7 11 2" xfId="39208"/>
    <cellStyle name="Accent1 7 12" xfId="39209"/>
    <cellStyle name="Accent1 7 2" xfId="1384"/>
    <cellStyle name="Accent1 7 2 2" xfId="39210"/>
    <cellStyle name="Accent1 7 3" xfId="1385"/>
    <cellStyle name="Accent1 7 3 2" xfId="39211"/>
    <cellStyle name="Accent1 7 4" xfId="1386"/>
    <cellStyle name="Accent1 7 4 2" xfId="39212"/>
    <cellStyle name="Accent1 7 5" xfId="1387"/>
    <cellStyle name="Accent1 7 5 2" xfId="39213"/>
    <cellStyle name="Accent1 7 6" xfId="1388"/>
    <cellStyle name="Accent1 7 6 2" xfId="39214"/>
    <cellStyle name="Accent1 7 7" xfId="1389"/>
    <cellStyle name="Accent1 7 7 2" xfId="39215"/>
    <cellStyle name="Accent1 7 8" xfId="1390"/>
    <cellStyle name="Accent1 7 8 2" xfId="39216"/>
    <cellStyle name="Accent1 7 9" xfId="1391"/>
    <cellStyle name="Accent1 7 9 2" xfId="39217"/>
    <cellStyle name="Accent1 8" xfId="1392"/>
    <cellStyle name="Accent1 8 2" xfId="39218"/>
    <cellStyle name="Accent1 9" xfId="1393"/>
    <cellStyle name="Accent1 9 2" xfId="39219"/>
    <cellStyle name="Accent2 - 20%" xfId="39220"/>
    <cellStyle name="Accent2 - 40%" xfId="39221"/>
    <cellStyle name="Accent2 - 60%" xfId="39222"/>
    <cellStyle name="Accent2 10" xfId="1394"/>
    <cellStyle name="Accent2 10 2" xfId="39223"/>
    <cellStyle name="Accent2 11" xfId="1395"/>
    <cellStyle name="Accent2 11 2" xfId="39224"/>
    <cellStyle name="Accent2 12" xfId="1396"/>
    <cellStyle name="Accent2 12 10" xfId="1397"/>
    <cellStyle name="Accent2 12 10 2" xfId="39225"/>
    <cellStyle name="Accent2 12 11" xfId="1398"/>
    <cellStyle name="Accent2 12 11 2" xfId="39226"/>
    <cellStyle name="Accent2 12 12" xfId="1399"/>
    <cellStyle name="Accent2 12 12 2" xfId="39227"/>
    <cellStyle name="Accent2 12 13" xfId="1400"/>
    <cellStyle name="Accent2 12 13 2" xfId="39228"/>
    <cellStyle name="Accent2 12 14" xfId="1401"/>
    <cellStyle name="Accent2 12 14 2" xfId="39229"/>
    <cellStyle name="Accent2 12 15" xfId="1402"/>
    <cellStyle name="Accent2 12 15 2" xfId="39230"/>
    <cellStyle name="Accent2 12 16" xfId="1403"/>
    <cellStyle name="Accent2 12 16 2" xfId="39231"/>
    <cellStyle name="Accent2 12 17" xfId="1404"/>
    <cellStyle name="Accent2 12 17 2" xfId="39232"/>
    <cellStyle name="Accent2 12 18" xfId="1405"/>
    <cellStyle name="Accent2 12 18 2" xfId="39233"/>
    <cellStyle name="Accent2 12 19" xfId="1406"/>
    <cellStyle name="Accent2 12 19 2" xfId="39234"/>
    <cellStyle name="Accent2 12 2" xfId="1407"/>
    <cellStyle name="Accent2 12 2 2" xfId="39235"/>
    <cellStyle name="Accent2 12 20" xfId="1408"/>
    <cellStyle name="Accent2 12 20 2" xfId="39236"/>
    <cellStyle name="Accent2 12 21" xfId="1409"/>
    <cellStyle name="Accent2 12 21 2" xfId="39237"/>
    <cellStyle name="Accent2 12 22" xfId="1410"/>
    <cellStyle name="Accent2 12 22 2" xfId="39238"/>
    <cellStyle name="Accent2 12 23" xfId="1411"/>
    <cellStyle name="Accent2 12 23 2" xfId="39239"/>
    <cellStyle name="Accent2 12 24" xfId="1412"/>
    <cellStyle name="Accent2 12 24 2" xfId="39240"/>
    <cellStyle name="Accent2 12 25" xfId="1413"/>
    <cellStyle name="Accent2 12 25 2" xfId="39241"/>
    <cellStyle name="Accent2 12 26" xfId="1414"/>
    <cellStyle name="Accent2 12 26 2" xfId="39242"/>
    <cellStyle name="Accent2 12 27" xfId="1415"/>
    <cellStyle name="Accent2 12 27 2" xfId="39243"/>
    <cellStyle name="Accent2 12 28" xfId="1416"/>
    <cellStyle name="Accent2 12 28 2" xfId="39244"/>
    <cellStyle name="Accent2 12 29" xfId="1417"/>
    <cellStyle name="Accent2 12 29 2" xfId="39245"/>
    <cellStyle name="Accent2 12 3" xfId="1418"/>
    <cellStyle name="Accent2 12 3 2" xfId="39246"/>
    <cellStyle name="Accent2 12 30" xfId="1419"/>
    <cellStyle name="Accent2 12 30 2" xfId="39247"/>
    <cellStyle name="Accent2 12 31" xfId="39248"/>
    <cellStyle name="Accent2 12 4" xfId="1420"/>
    <cellStyle name="Accent2 12 4 2" xfId="39249"/>
    <cellStyle name="Accent2 12 5" xfId="1421"/>
    <cellStyle name="Accent2 12 5 2" xfId="39250"/>
    <cellStyle name="Accent2 12 6" xfId="1422"/>
    <cellStyle name="Accent2 12 6 2" xfId="39251"/>
    <cellStyle name="Accent2 12 7" xfId="1423"/>
    <cellStyle name="Accent2 12 7 2" xfId="39252"/>
    <cellStyle name="Accent2 12 8" xfId="1424"/>
    <cellStyle name="Accent2 12 8 2" xfId="39253"/>
    <cellStyle name="Accent2 12 9" xfId="1425"/>
    <cellStyle name="Accent2 12 9 2" xfId="39254"/>
    <cellStyle name="Accent2 13" xfId="1426"/>
    <cellStyle name="Accent2 13 2" xfId="39255"/>
    <cellStyle name="Accent2 14" xfId="1427"/>
    <cellStyle name="Accent2 14 2" xfId="39256"/>
    <cellStyle name="Accent2 15" xfId="1428"/>
    <cellStyle name="Accent2 15 2" xfId="39257"/>
    <cellStyle name="Accent2 16" xfId="1429"/>
    <cellStyle name="Accent2 16 2" xfId="39258"/>
    <cellStyle name="Accent2 17" xfId="1430"/>
    <cellStyle name="Accent2 18" xfId="1431"/>
    <cellStyle name="Accent2 19" xfId="39259"/>
    <cellStyle name="Accent2 2" xfId="1432"/>
    <cellStyle name="Accent2 2 10" xfId="1433"/>
    <cellStyle name="Accent2 2 11" xfId="1434"/>
    <cellStyle name="Accent2 2 12" xfId="39260"/>
    <cellStyle name="Accent2 2 13" xfId="39261"/>
    <cellStyle name="Accent2 2 14" xfId="39262"/>
    <cellStyle name="Accent2 2 15" xfId="39263"/>
    <cellStyle name="Accent2 2 16" xfId="39264"/>
    <cellStyle name="Accent2 2 17" xfId="39265"/>
    <cellStyle name="Accent2 2 18" xfId="39266"/>
    <cellStyle name="Accent2 2 19" xfId="39267"/>
    <cellStyle name="Accent2 2 2" xfId="1435"/>
    <cellStyle name="Accent2 2 2 2" xfId="39268"/>
    <cellStyle name="Accent2 2 20" xfId="39269"/>
    <cellStyle name="Accent2 2 21" xfId="39270"/>
    <cellStyle name="Accent2 2 22" xfId="39271"/>
    <cellStyle name="Accent2 2 23" xfId="39272"/>
    <cellStyle name="Accent2 2 24" xfId="39273"/>
    <cellStyle name="Accent2 2 3" xfId="1436"/>
    <cellStyle name="Accent2 2 3 2" xfId="39274"/>
    <cellStyle name="Accent2 2 4" xfId="1437"/>
    <cellStyle name="Accent2 2 4 2" xfId="39275"/>
    <cellStyle name="Accent2 2 5" xfId="1438"/>
    <cellStyle name="Accent2 2 5 2" xfId="39276"/>
    <cellStyle name="Accent2 2 6" xfId="1439"/>
    <cellStyle name="Accent2 2 6 2" xfId="39277"/>
    <cellStyle name="Accent2 2 7" xfId="1440"/>
    <cellStyle name="Accent2 2 7 2" xfId="39278"/>
    <cellStyle name="Accent2 2 8" xfId="1441"/>
    <cellStyle name="Accent2 2 8 2" xfId="39279"/>
    <cellStyle name="Accent2 2 9" xfId="1442"/>
    <cellStyle name="Accent2 20" xfId="39280"/>
    <cellStyle name="Accent2 21" xfId="39281"/>
    <cellStyle name="Accent2 22" xfId="39282"/>
    <cellStyle name="Accent2 23" xfId="39283"/>
    <cellStyle name="Accent2 24" xfId="39284"/>
    <cellStyle name="Accent2 25" xfId="39285"/>
    <cellStyle name="Accent2 26" xfId="39286"/>
    <cellStyle name="Accent2 27" xfId="39287"/>
    <cellStyle name="Accent2 28" xfId="39288"/>
    <cellStyle name="Accent2 29" xfId="39289"/>
    <cellStyle name="Accent2 3" xfId="1443"/>
    <cellStyle name="Accent2 3 2" xfId="1444"/>
    <cellStyle name="Accent2 3 2 2" xfId="39290"/>
    <cellStyle name="Accent2 3 3" xfId="39291"/>
    <cellStyle name="Accent2 3 4" xfId="39292"/>
    <cellStyle name="Accent2 30" xfId="39293"/>
    <cellStyle name="Accent2 4" xfId="1445"/>
    <cellStyle name="Accent2 4 2" xfId="1446"/>
    <cellStyle name="Accent2 4 2 2" xfId="39294"/>
    <cellStyle name="Accent2 4 3" xfId="39295"/>
    <cellStyle name="Accent2 4 4" xfId="39296"/>
    <cellStyle name="Accent2 5" xfId="1447"/>
    <cellStyle name="Accent2 5 2" xfId="1448"/>
    <cellStyle name="Accent2 5 2 2" xfId="39297"/>
    <cellStyle name="Accent2 5 3" xfId="39298"/>
    <cellStyle name="Accent2 5 4" xfId="39299"/>
    <cellStyle name="Accent2 6" xfId="1449"/>
    <cellStyle name="Accent2 6 2" xfId="1450"/>
    <cellStyle name="Accent2 6 2 2" xfId="39300"/>
    <cellStyle name="Accent2 6 3" xfId="1451"/>
    <cellStyle name="Accent2 6 3 2" xfId="39301"/>
    <cellStyle name="Accent2 6 4" xfId="1452"/>
    <cellStyle name="Accent2 6 5" xfId="39302"/>
    <cellStyle name="Accent2 6 6" xfId="54375"/>
    <cellStyle name="Accent2 7" xfId="1453"/>
    <cellStyle name="Accent2 7 10" xfId="1454"/>
    <cellStyle name="Accent2 7 10 2" xfId="39303"/>
    <cellStyle name="Accent2 7 11" xfId="1455"/>
    <cellStyle name="Accent2 7 11 2" xfId="39304"/>
    <cellStyle name="Accent2 7 12" xfId="39305"/>
    <cellStyle name="Accent2 7 2" xfId="1456"/>
    <cellStyle name="Accent2 7 2 2" xfId="39306"/>
    <cellStyle name="Accent2 7 3" xfId="1457"/>
    <cellStyle name="Accent2 7 3 2" xfId="39307"/>
    <cellStyle name="Accent2 7 4" xfId="1458"/>
    <cellStyle name="Accent2 7 4 2" xfId="39308"/>
    <cellStyle name="Accent2 7 5" xfId="1459"/>
    <cellStyle name="Accent2 7 5 2" xfId="39309"/>
    <cellStyle name="Accent2 7 6" xfId="1460"/>
    <cellStyle name="Accent2 7 6 2" xfId="39310"/>
    <cellStyle name="Accent2 7 7" xfId="1461"/>
    <cellStyle name="Accent2 7 7 2" xfId="39311"/>
    <cellStyle name="Accent2 7 8" xfId="1462"/>
    <cellStyle name="Accent2 7 8 2" xfId="39312"/>
    <cellStyle name="Accent2 7 9" xfId="1463"/>
    <cellStyle name="Accent2 7 9 2" xfId="39313"/>
    <cellStyle name="Accent2 8" xfId="1464"/>
    <cellStyle name="Accent2 8 2" xfId="39314"/>
    <cellStyle name="Accent2 9" xfId="1465"/>
    <cellStyle name="Accent2 9 2" xfId="39315"/>
    <cellStyle name="Accent3 - 20%" xfId="39316"/>
    <cellStyle name="Accent3 - 40%" xfId="39317"/>
    <cellStyle name="Accent3 - 60%" xfId="39318"/>
    <cellStyle name="Accent3 10" xfId="1466"/>
    <cellStyle name="Accent3 10 2" xfId="39319"/>
    <cellStyle name="Accent3 11" xfId="1467"/>
    <cellStyle name="Accent3 11 2" xfId="39320"/>
    <cellStyle name="Accent3 12" xfId="1468"/>
    <cellStyle name="Accent3 12 10" xfId="1469"/>
    <cellStyle name="Accent3 12 10 2" xfId="39321"/>
    <cellStyle name="Accent3 12 11" xfId="1470"/>
    <cellStyle name="Accent3 12 11 2" xfId="39322"/>
    <cellStyle name="Accent3 12 12" xfId="1471"/>
    <cellStyle name="Accent3 12 12 2" xfId="39323"/>
    <cellStyle name="Accent3 12 13" xfId="1472"/>
    <cellStyle name="Accent3 12 13 2" xfId="39324"/>
    <cellStyle name="Accent3 12 14" xfId="1473"/>
    <cellStyle name="Accent3 12 14 2" xfId="39325"/>
    <cellStyle name="Accent3 12 15" xfId="1474"/>
    <cellStyle name="Accent3 12 15 2" xfId="39326"/>
    <cellStyle name="Accent3 12 16" xfId="1475"/>
    <cellStyle name="Accent3 12 16 2" xfId="39327"/>
    <cellStyle name="Accent3 12 17" xfId="1476"/>
    <cellStyle name="Accent3 12 17 2" xfId="39328"/>
    <cellStyle name="Accent3 12 18" xfId="1477"/>
    <cellStyle name="Accent3 12 18 2" xfId="39329"/>
    <cellStyle name="Accent3 12 19" xfId="1478"/>
    <cellStyle name="Accent3 12 19 2" xfId="39330"/>
    <cellStyle name="Accent3 12 2" xfId="1479"/>
    <cellStyle name="Accent3 12 2 2" xfId="39331"/>
    <cellStyle name="Accent3 12 20" xfId="1480"/>
    <cellStyle name="Accent3 12 20 2" xfId="39332"/>
    <cellStyle name="Accent3 12 21" xfId="1481"/>
    <cellStyle name="Accent3 12 21 2" xfId="39333"/>
    <cellStyle name="Accent3 12 22" xfId="1482"/>
    <cellStyle name="Accent3 12 22 2" xfId="39334"/>
    <cellStyle name="Accent3 12 23" xfId="1483"/>
    <cellStyle name="Accent3 12 23 2" xfId="39335"/>
    <cellStyle name="Accent3 12 24" xfId="1484"/>
    <cellStyle name="Accent3 12 24 2" xfId="39336"/>
    <cellStyle name="Accent3 12 25" xfId="1485"/>
    <cellStyle name="Accent3 12 25 2" xfId="39337"/>
    <cellStyle name="Accent3 12 26" xfId="1486"/>
    <cellStyle name="Accent3 12 26 2" xfId="39338"/>
    <cellStyle name="Accent3 12 27" xfId="1487"/>
    <cellStyle name="Accent3 12 27 2" xfId="39339"/>
    <cellStyle name="Accent3 12 28" xfId="1488"/>
    <cellStyle name="Accent3 12 28 2" xfId="39340"/>
    <cellStyle name="Accent3 12 29" xfId="1489"/>
    <cellStyle name="Accent3 12 29 2" xfId="39341"/>
    <cellStyle name="Accent3 12 3" xfId="1490"/>
    <cellStyle name="Accent3 12 3 2" xfId="39342"/>
    <cellStyle name="Accent3 12 30" xfId="1491"/>
    <cellStyle name="Accent3 12 30 2" xfId="39343"/>
    <cellStyle name="Accent3 12 31" xfId="39344"/>
    <cellStyle name="Accent3 12 4" xfId="1492"/>
    <cellStyle name="Accent3 12 4 2" xfId="39345"/>
    <cellStyle name="Accent3 12 5" xfId="1493"/>
    <cellStyle name="Accent3 12 5 2" xfId="39346"/>
    <cellStyle name="Accent3 12 6" xfId="1494"/>
    <cellStyle name="Accent3 12 6 2" xfId="39347"/>
    <cellStyle name="Accent3 12 7" xfId="1495"/>
    <cellStyle name="Accent3 12 7 2" xfId="39348"/>
    <cellStyle name="Accent3 12 8" xfId="1496"/>
    <cellStyle name="Accent3 12 8 2" xfId="39349"/>
    <cellStyle name="Accent3 12 9" xfId="1497"/>
    <cellStyle name="Accent3 12 9 2" xfId="39350"/>
    <cellStyle name="Accent3 13" xfId="1498"/>
    <cellStyle name="Accent3 13 2" xfId="39351"/>
    <cellStyle name="Accent3 14" xfId="1499"/>
    <cellStyle name="Accent3 14 2" xfId="39352"/>
    <cellStyle name="Accent3 15" xfId="1500"/>
    <cellStyle name="Accent3 15 2" xfId="39353"/>
    <cellStyle name="Accent3 16" xfId="1501"/>
    <cellStyle name="Accent3 16 2" xfId="39354"/>
    <cellStyle name="Accent3 17" xfId="1502"/>
    <cellStyle name="Accent3 18" xfId="1503"/>
    <cellStyle name="Accent3 19" xfId="39355"/>
    <cellStyle name="Accent3 2" xfId="1504"/>
    <cellStyle name="Accent3 2 10" xfId="1505"/>
    <cellStyle name="Accent3 2 11" xfId="1506"/>
    <cellStyle name="Accent3 2 12" xfId="39356"/>
    <cellStyle name="Accent3 2 13" xfId="39357"/>
    <cellStyle name="Accent3 2 14" xfId="39358"/>
    <cellStyle name="Accent3 2 15" xfId="39359"/>
    <cellStyle name="Accent3 2 16" xfId="39360"/>
    <cellStyle name="Accent3 2 17" xfId="39361"/>
    <cellStyle name="Accent3 2 18" xfId="39362"/>
    <cellStyle name="Accent3 2 19" xfId="39363"/>
    <cellStyle name="Accent3 2 2" xfId="1507"/>
    <cellStyle name="Accent3 2 2 2" xfId="39364"/>
    <cellStyle name="Accent3 2 20" xfId="39365"/>
    <cellStyle name="Accent3 2 21" xfId="39366"/>
    <cellStyle name="Accent3 2 22" xfId="39367"/>
    <cellStyle name="Accent3 2 23" xfId="39368"/>
    <cellStyle name="Accent3 2 24" xfId="39369"/>
    <cellStyle name="Accent3 2 3" xfId="1508"/>
    <cellStyle name="Accent3 2 3 2" xfId="39370"/>
    <cellStyle name="Accent3 2 4" xfId="1509"/>
    <cellStyle name="Accent3 2 4 2" xfId="39371"/>
    <cellStyle name="Accent3 2 5" xfId="1510"/>
    <cellStyle name="Accent3 2 5 2" xfId="39372"/>
    <cellStyle name="Accent3 2 6" xfId="1511"/>
    <cellStyle name="Accent3 2 6 2" xfId="39373"/>
    <cellStyle name="Accent3 2 7" xfId="1512"/>
    <cellStyle name="Accent3 2 7 2" xfId="39374"/>
    <cellStyle name="Accent3 2 8" xfId="1513"/>
    <cellStyle name="Accent3 2 8 2" xfId="39375"/>
    <cellStyle name="Accent3 2 9" xfId="1514"/>
    <cellStyle name="Accent3 20" xfId="39376"/>
    <cellStyle name="Accent3 21" xfId="39377"/>
    <cellStyle name="Accent3 22" xfId="39378"/>
    <cellStyle name="Accent3 23" xfId="39379"/>
    <cellStyle name="Accent3 24" xfId="39380"/>
    <cellStyle name="Accent3 25" xfId="39381"/>
    <cellStyle name="Accent3 26" xfId="39382"/>
    <cellStyle name="Accent3 27" xfId="39383"/>
    <cellStyle name="Accent3 28" xfId="39384"/>
    <cellStyle name="Accent3 29" xfId="39385"/>
    <cellStyle name="Accent3 3" xfId="1515"/>
    <cellStyle name="Accent3 3 2" xfId="1516"/>
    <cellStyle name="Accent3 3 2 2" xfId="39386"/>
    <cellStyle name="Accent3 3 3" xfId="39387"/>
    <cellStyle name="Accent3 3 4" xfId="39388"/>
    <cellStyle name="Accent3 30" xfId="39389"/>
    <cellStyle name="Accent3 4" xfId="1517"/>
    <cellStyle name="Accent3 4 2" xfId="1518"/>
    <cellStyle name="Accent3 4 2 2" xfId="39390"/>
    <cellStyle name="Accent3 4 3" xfId="39391"/>
    <cellStyle name="Accent3 4 4" xfId="39392"/>
    <cellStyle name="Accent3 5" xfId="1519"/>
    <cellStyle name="Accent3 5 2" xfId="1520"/>
    <cellStyle name="Accent3 5 2 2" xfId="39393"/>
    <cellStyle name="Accent3 5 3" xfId="39394"/>
    <cellStyle name="Accent3 5 4" xfId="39395"/>
    <cellStyle name="Accent3 6" xfId="1521"/>
    <cellStyle name="Accent3 6 2" xfId="1522"/>
    <cellStyle name="Accent3 6 2 2" xfId="39396"/>
    <cellStyle name="Accent3 6 3" xfId="1523"/>
    <cellStyle name="Accent3 6 3 2" xfId="39397"/>
    <cellStyle name="Accent3 6 4" xfId="1524"/>
    <cellStyle name="Accent3 6 5" xfId="39398"/>
    <cellStyle name="Accent3 6 6" xfId="54376"/>
    <cellStyle name="Accent3 7" xfId="1525"/>
    <cellStyle name="Accent3 7 10" xfId="1526"/>
    <cellStyle name="Accent3 7 10 2" xfId="39399"/>
    <cellStyle name="Accent3 7 11" xfId="1527"/>
    <cellStyle name="Accent3 7 11 2" xfId="39400"/>
    <cellStyle name="Accent3 7 12" xfId="39401"/>
    <cellStyle name="Accent3 7 2" xfId="1528"/>
    <cellStyle name="Accent3 7 2 2" xfId="39402"/>
    <cellStyle name="Accent3 7 3" xfId="1529"/>
    <cellStyle name="Accent3 7 3 2" xfId="39403"/>
    <cellStyle name="Accent3 7 4" xfId="1530"/>
    <cellStyle name="Accent3 7 4 2" xfId="39404"/>
    <cellStyle name="Accent3 7 5" xfId="1531"/>
    <cellStyle name="Accent3 7 5 2" xfId="39405"/>
    <cellStyle name="Accent3 7 6" xfId="1532"/>
    <cellStyle name="Accent3 7 6 2" xfId="39406"/>
    <cellStyle name="Accent3 7 7" xfId="1533"/>
    <cellStyle name="Accent3 7 7 2" xfId="39407"/>
    <cellStyle name="Accent3 7 8" xfId="1534"/>
    <cellStyle name="Accent3 7 8 2" xfId="39408"/>
    <cellStyle name="Accent3 7 9" xfId="1535"/>
    <cellStyle name="Accent3 7 9 2" xfId="39409"/>
    <cellStyle name="Accent3 8" xfId="1536"/>
    <cellStyle name="Accent3 8 2" xfId="39410"/>
    <cellStyle name="Accent3 9" xfId="1537"/>
    <cellStyle name="Accent3 9 2" xfId="39411"/>
    <cellStyle name="Accent4 - 20%" xfId="39412"/>
    <cellStyle name="Accent4 - 40%" xfId="39413"/>
    <cellStyle name="Accent4 - 60%" xfId="39414"/>
    <cellStyle name="Accent4 10" xfId="1538"/>
    <cellStyle name="Accent4 10 2" xfId="39415"/>
    <cellStyle name="Accent4 11" xfId="1539"/>
    <cellStyle name="Accent4 11 2" xfId="39416"/>
    <cellStyle name="Accent4 12" xfId="1540"/>
    <cellStyle name="Accent4 12 10" xfId="1541"/>
    <cellStyle name="Accent4 12 10 2" xfId="39417"/>
    <cellStyle name="Accent4 12 11" xfId="1542"/>
    <cellStyle name="Accent4 12 11 2" xfId="39418"/>
    <cellStyle name="Accent4 12 12" xfId="1543"/>
    <cellStyle name="Accent4 12 12 2" xfId="39419"/>
    <cellStyle name="Accent4 12 13" xfId="1544"/>
    <cellStyle name="Accent4 12 13 2" xfId="39420"/>
    <cellStyle name="Accent4 12 14" xfId="1545"/>
    <cellStyle name="Accent4 12 14 2" xfId="39421"/>
    <cellStyle name="Accent4 12 15" xfId="1546"/>
    <cellStyle name="Accent4 12 15 2" xfId="39422"/>
    <cellStyle name="Accent4 12 16" xfId="1547"/>
    <cellStyle name="Accent4 12 16 2" xfId="39423"/>
    <cellStyle name="Accent4 12 17" xfId="1548"/>
    <cellStyle name="Accent4 12 17 2" xfId="39424"/>
    <cellStyle name="Accent4 12 18" xfId="1549"/>
    <cellStyle name="Accent4 12 18 2" xfId="39425"/>
    <cellStyle name="Accent4 12 19" xfId="1550"/>
    <cellStyle name="Accent4 12 19 2" xfId="39426"/>
    <cellStyle name="Accent4 12 2" xfId="1551"/>
    <cellStyle name="Accent4 12 2 2" xfId="39427"/>
    <cellStyle name="Accent4 12 20" xfId="1552"/>
    <cellStyle name="Accent4 12 20 2" xfId="39428"/>
    <cellStyle name="Accent4 12 21" xfId="1553"/>
    <cellStyle name="Accent4 12 21 2" xfId="39429"/>
    <cellStyle name="Accent4 12 22" xfId="1554"/>
    <cellStyle name="Accent4 12 22 2" xfId="39430"/>
    <cellStyle name="Accent4 12 23" xfId="1555"/>
    <cellStyle name="Accent4 12 23 2" xfId="39431"/>
    <cellStyle name="Accent4 12 24" xfId="1556"/>
    <cellStyle name="Accent4 12 24 2" xfId="39432"/>
    <cellStyle name="Accent4 12 25" xfId="1557"/>
    <cellStyle name="Accent4 12 25 2" xfId="39433"/>
    <cellStyle name="Accent4 12 26" xfId="1558"/>
    <cellStyle name="Accent4 12 26 2" xfId="39434"/>
    <cellStyle name="Accent4 12 27" xfId="1559"/>
    <cellStyle name="Accent4 12 27 2" xfId="39435"/>
    <cellStyle name="Accent4 12 28" xfId="1560"/>
    <cellStyle name="Accent4 12 28 2" xfId="39436"/>
    <cellStyle name="Accent4 12 29" xfId="1561"/>
    <cellStyle name="Accent4 12 29 2" xfId="39437"/>
    <cellStyle name="Accent4 12 3" xfId="1562"/>
    <cellStyle name="Accent4 12 3 2" xfId="39438"/>
    <cellStyle name="Accent4 12 30" xfId="1563"/>
    <cellStyle name="Accent4 12 30 2" xfId="39439"/>
    <cellStyle name="Accent4 12 31" xfId="39440"/>
    <cellStyle name="Accent4 12 4" xfId="1564"/>
    <cellStyle name="Accent4 12 4 2" xfId="39441"/>
    <cellStyle name="Accent4 12 5" xfId="1565"/>
    <cellStyle name="Accent4 12 5 2" xfId="39442"/>
    <cellStyle name="Accent4 12 6" xfId="1566"/>
    <cellStyle name="Accent4 12 6 2" xfId="39443"/>
    <cellStyle name="Accent4 12 7" xfId="1567"/>
    <cellStyle name="Accent4 12 7 2" xfId="39444"/>
    <cellStyle name="Accent4 12 8" xfId="1568"/>
    <cellStyle name="Accent4 12 8 2" xfId="39445"/>
    <cellStyle name="Accent4 12 9" xfId="1569"/>
    <cellStyle name="Accent4 12 9 2" xfId="39446"/>
    <cellStyle name="Accent4 13" xfId="1570"/>
    <cellStyle name="Accent4 13 2" xfId="39447"/>
    <cellStyle name="Accent4 14" xfId="1571"/>
    <cellStyle name="Accent4 14 2" xfId="39448"/>
    <cellStyle name="Accent4 15" xfId="1572"/>
    <cellStyle name="Accent4 15 2" xfId="39449"/>
    <cellStyle name="Accent4 16" xfId="1573"/>
    <cellStyle name="Accent4 16 2" xfId="39450"/>
    <cellStyle name="Accent4 17" xfId="1574"/>
    <cellStyle name="Accent4 18" xfId="1575"/>
    <cellStyle name="Accent4 19" xfId="39451"/>
    <cellStyle name="Accent4 2" xfId="1576"/>
    <cellStyle name="Accent4 2 10" xfId="1577"/>
    <cellStyle name="Accent4 2 11" xfId="1578"/>
    <cellStyle name="Accent4 2 12" xfId="39452"/>
    <cellStyle name="Accent4 2 13" xfId="39453"/>
    <cellStyle name="Accent4 2 14" xfId="39454"/>
    <cellStyle name="Accent4 2 15" xfId="39455"/>
    <cellStyle name="Accent4 2 16" xfId="39456"/>
    <cellStyle name="Accent4 2 17" xfId="39457"/>
    <cellStyle name="Accent4 2 18" xfId="39458"/>
    <cellStyle name="Accent4 2 19" xfId="39459"/>
    <cellStyle name="Accent4 2 2" xfId="1579"/>
    <cellStyle name="Accent4 2 2 2" xfId="39460"/>
    <cellStyle name="Accent4 2 20" xfId="39461"/>
    <cellStyle name="Accent4 2 21" xfId="39462"/>
    <cellStyle name="Accent4 2 22" xfId="39463"/>
    <cellStyle name="Accent4 2 23" xfId="39464"/>
    <cellStyle name="Accent4 2 24" xfId="39465"/>
    <cellStyle name="Accent4 2 3" xfId="1580"/>
    <cellStyle name="Accent4 2 3 2" xfId="39466"/>
    <cellStyle name="Accent4 2 4" xfId="1581"/>
    <cellStyle name="Accent4 2 4 2" xfId="39467"/>
    <cellStyle name="Accent4 2 5" xfId="1582"/>
    <cellStyle name="Accent4 2 5 2" xfId="39468"/>
    <cellStyle name="Accent4 2 6" xfId="1583"/>
    <cellStyle name="Accent4 2 6 2" xfId="39469"/>
    <cellStyle name="Accent4 2 7" xfId="1584"/>
    <cellStyle name="Accent4 2 7 2" xfId="39470"/>
    <cellStyle name="Accent4 2 8" xfId="1585"/>
    <cellStyle name="Accent4 2 8 2" xfId="39471"/>
    <cellStyle name="Accent4 2 9" xfId="1586"/>
    <cellStyle name="Accent4 20" xfId="39472"/>
    <cellStyle name="Accent4 21" xfId="39473"/>
    <cellStyle name="Accent4 22" xfId="39474"/>
    <cellStyle name="Accent4 23" xfId="39475"/>
    <cellStyle name="Accent4 24" xfId="39476"/>
    <cellStyle name="Accent4 25" xfId="39477"/>
    <cellStyle name="Accent4 26" xfId="39478"/>
    <cellStyle name="Accent4 27" xfId="39479"/>
    <cellStyle name="Accent4 28" xfId="39480"/>
    <cellStyle name="Accent4 29" xfId="39481"/>
    <cellStyle name="Accent4 3" xfId="1587"/>
    <cellStyle name="Accent4 3 2" xfId="1588"/>
    <cellStyle name="Accent4 3 2 2" xfId="39482"/>
    <cellStyle name="Accent4 3 3" xfId="39483"/>
    <cellStyle name="Accent4 3 4" xfId="39484"/>
    <cellStyle name="Accent4 30" xfId="39485"/>
    <cellStyle name="Accent4 4" xfId="1589"/>
    <cellStyle name="Accent4 4 2" xfId="1590"/>
    <cellStyle name="Accent4 4 2 2" xfId="39486"/>
    <cellStyle name="Accent4 4 3" xfId="39487"/>
    <cellStyle name="Accent4 4 4" xfId="39488"/>
    <cellStyle name="Accent4 5" xfId="1591"/>
    <cellStyle name="Accent4 5 2" xfId="1592"/>
    <cellStyle name="Accent4 5 2 2" xfId="39489"/>
    <cellStyle name="Accent4 5 3" xfId="39490"/>
    <cellStyle name="Accent4 5 4" xfId="39491"/>
    <cellStyle name="Accent4 6" xfId="1593"/>
    <cellStyle name="Accent4 6 2" xfId="1594"/>
    <cellStyle name="Accent4 6 2 2" xfId="39492"/>
    <cellStyle name="Accent4 6 3" xfId="1595"/>
    <cellStyle name="Accent4 6 3 2" xfId="39493"/>
    <cellStyle name="Accent4 6 4" xfId="1596"/>
    <cellStyle name="Accent4 6 5" xfId="39494"/>
    <cellStyle name="Accent4 6 6" xfId="54377"/>
    <cellStyle name="Accent4 7" xfId="1597"/>
    <cellStyle name="Accent4 7 10" xfId="1598"/>
    <cellStyle name="Accent4 7 10 2" xfId="39495"/>
    <cellStyle name="Accent4 7 11" xfId="1599"/>
    <cellStyle name="Accent4 7 11 2" xfId="39496"/>
    <cellStyle name="Accent4 7 12" xfId="39497"/>
    <cellStyle name="Accent4 7 2" xfId="1600"/>
    <cellStyle name="Accent4 7 2 2" xfId="39498"/>
    <cellStyle name="Accent4 7 3" xfId="1601"/>
    <cellStyle name="Accent4 7 3 2" xfId="39499"/>
    <cellStyle name="Accent4 7 4" xfId="1602"/>
    <cellStyle name="Accent4 7 4 2" xfId="39500"/>
    <cellStyle name="Accent4 7 5" xfId="1603"/>
    <cellStyle name="Accent4 7 5 2" xfId="39501"/>
    <cellStyle name="Accent4 7 6" xfId="1604"/>
    <cellStyle name="Accent4 7 6 2" xfId="39502"/>
    <cellStyle name="Accent4 7 7" xfId="1605"/>
    <cellStyle name="Accent4 7 7 2" xfId="39503"/>
    <cellStyle name="Accent4 7 8" xfId="1606"/>
    <cellStyle name="Accent4 7 8 2" xfId="39504"/>
    <cellStyle name="Accent4 7 9" xfId="1607"/>
    <cellStyle name="Accent4 7 9 2" xfId="39505"/>
    <cellStyle name="Accent4 8" xfId="1608"/>
    <cellStyle name="Accent4 8 2" xfId="39506"/>
    <cellStyle name="Accent4 9" xfId="1609"/>
    <cellStyle name="Accent4 9 2" xfId="39507"/>
    <cellStyle name="Accent5 - 20%" xfId="39508"/>
    <cellStyle name="Accent5 - 40%" xfId="39509"/>
    <cellStyle name="Accent5 - 60%" xfId="39510"/>
    <cellStyle name="Accent5 10" xfId="1610"/>
    <cellStyle name="Accent5 10 2" xfId="39511"/>
    <cellStyle name="Accent5 11" xfId="1611"/>
    <cellStyle name="Accent5 11 2" xfId="39512"/>
    <cellStyle name="Accent5 12" xfId="1612"/>
    <cellStyle name="Accent5 12 10" xfId="1613"/>
    <cellStyle name="Accent5 12 10 2" xfId="39513"/>
    <cellStyle name="Accent5 12 11" xfId="1614"/>
    <cellStyle name="Accent5 12 11 2" xfId="39514"/>
    <cellStyle name="Accent5 12 12" xfId="1615"/>
    <cellStyle name="Accent5 12 12 2" xfId="39515"/>
    <cellStyle name="Accent5 12 13" xfId="1616"/>
    <cellStyle name="Accent5 12 13 2" xfId="39516"/>
    <cellStyle name="Accent5 12 14" xfId="1617"/>
    <cellStyle name="Accent5 12 14 2" xfId="39517"/>
    <cellStyle name="Accent5 12 15" xfId="1618"/>
    <cellStyle name="Accent5 12 15 2" xfId="39518"/>
    <cellStyle name="Accent5 12 16" xfId="1619"/>
    <cellStyle name="Accent5 12 16 2" xfId="39519"/>
    <cellStyle name="Accent5 12 17" xfId="1620"/>
    <cellStyle name="Accent5 12 17 2" xfId="39520"/>
    <cellStyle name="Accent5 12 18" xfId="1621"/>
    <cellStyle name="Accent5 12 18 2" xfId="39521"/>
    <cellStyle name="Accent5 12 19" xfId="1622"/>
    <cellStyle name="Accent5 12 19 2" xfId="39522"/>
    <cellStyle name="Accent5 12 2" xfId="1623"/>
    <cellStyle name="Accent5 12 2 2" xfId="39523"/>
    <cellStyle name="Accent5 12 20" xfId="1624"/>
    <cellStyle name="Accent5 12 20 2" xfId="39524"/>
    <cellStyle name="Accent5 12 21" xfId="1625"/>
    <cellStyle name="Accent5 12 21 2" xfId="39525"/>
    <cellStyle name="Accent5 12 22" xfId="1626"/>
    <cellStyle name="Accent5 12 22 2" xfId="39526"/>
    <cellStyle name="Accent5 12 23" xfId="1627"/>
    <cellStyle name="Accent5 12 23 2" xfId="39527"/>
    <cellStyle name="Accent5 12 24" xfId="1628"/>
    <cellStyle name="Accent5 12 24 2" xfId="39528"/>
    <cellStyle name="Accent5 12 25" xfId="1629"/>
    <cellStyle name="Accent5 12 25 2" xfId="39529"/>
    <cellStyle name="Accent5 12 26" xfId="1630"/>
    <cellStyle name="Accent5 12 26 2" xfId="39530"/>
    <cellStyle name="Accent5 12 27" xfId="1631"/>
    <cellStyle name="Accent5 12 27 2" xfId="39531"/>
    <cellStyle name="Accent5 12 28" xfId="1632"/>
    <cellStyle name="Accent5 12 28 2" xfId="39532"/>
    <cellStyle name="Accent5 12 29" xfId="1633"/>
    <cellStyle name="Accent5 12 29 2" xfId="39533"/>
    <cellStyle name="Accent5 12 3" xfId="1634"/>
    <cellStyle name="Accent5 12 3 2" xfId="39534"/>
    <cellStyle name="Accent5 12 30" xfId="1635"/>
    <cellStyle name="Accent5 12 30 2" xfId="39535"/>
    <cellStyle name="Accent5 12 31" xfId="39536"/>
    <cellStyle name="Accent5 12 4" xfId="1636"/>
    <cellStyle name="Accent5 12 4 2" xfId="39537"/>
    <cellStyle name="Accent5 12 5" xfId="1637"/>
    <cellStyle name="Accent5 12 5 2" xfId="39538"/>
    <cellStyle name="Accent5 12 6" xfId="1638"/>
    <cellStyle name="Accent5 12 6 2" xfId="39539"/>
    <cellStyle name="Accent5 12 7" xfId="1639"/>
    <cellStyle name="Accent5 12 7 2" xfId="39540"/>
    <cellStyle name="Accent5 12 8" xfId="1640"/>
    <cellStyle name="Accent5 12 8 2" xfId="39541"/>
    <cellStyle name="Accent5 12 9" xfId="1641"/>
    <cellStyle name="Accent5 12 9 2" xfId="39542"/>
    <cellStyle name="Accent5 13" xfId="1642"/>
    <cellStyle name="Accent5 13 2" xfId="39543"/>
    <cellStyle name="Accent5 14" xfId="1643"/>
    <cellStyle name="Accent5 14 2" xfId="39544"/>
    <cellStyle name="Accent5 15" xfId="1644"/>
    <cellStyle name="Accent5 15 2" xfId="39545"/>
    <cellStyle name="Accent5 16" xfId="1645"/>
    <cellStyle name="Accent5 16 2" xfId="39546"/>
    <cellStyle name="Accent5 17" xfId="1646"/>
    <cellStyle name="Accent5 18" xfId="1647"/>
    <cellStyle name="Accent5 19" xfId="39547"/>
    <cellStyle name="Accent5 2" xfId="1648"/>
    <cellStyle name="Accent5 2 10" xfId="1649"/>
    <cellStyle name="Accent5 2 11" xfId="1650"/>
    <cellStyle name="Accent5 2 12" xfId="39548"/>
    <cellStyle name="Accent5 2 13" xfId="39549"/>
    <cellStyle name="Accent5 2 14" xfId="39550"/>
    <cellStyle name="Accent5 2 15" xfId="39551"/>
    <cellStyle name="Accent5 2 16" xfId="39552"/>
    <cellStyle name="Accent5 2 17" xfId="39553"/>
    <cellStyle name="Accent5 2 18" xfId="39554"/>
    <cellStyle name="Accent5 2 19" xfId="39555"/>
    <cellStyle name="Accent5 2 2" xfId="1651"/>
    <cellStyle name="Accent5 2 2 2" xfId="39556"/>
    <cellStyle name="Accent5 2 20" xfId="39557"/>
    <cellStyle name="Accent5 2 21" xfId="39558"/>
    <cellStyle name="Accent5 2 22" xfId="39559"/>
    <cellStyle name="Accent5 2 23" xfId="39560"/>
    <cellStyle name="Accent5 2 24" xfId="39561"/>
    <cellStyle name="Accent5 2 3" xfId="1652"/>
    <cellStyle name="Accent5 2 3 2" xfId="39562"/>
    <cellStyle name="Accent5 2 4" xfId="1653"/>
    <cellStyle name="Accent5 2 4 2" xfId="39563"/>
    <cellStyle name="Accent5 2 5" xfId="1654"/>
    <cellStyle name="Accent5 2 5 2" xfId="39564"/>
    <cellStyle name="Accent5 2 6" xfId="1655"/>
    <cellStyle name="Accent5 2 6 2" xfId="39565"/>
    <cellStyle name="Accent5 2 7" xfId="1656"/>
    <cellStyle name="Accent5 2 7 2" xfId="39566"/>
    <cellStyle name="Accent5 2 8" xfId="1657"/>
    <cellStyle name="Accent5 2 8 2" xfId="39567"/>
    <cellStyle name="Accent5 2 9" xfId="1658"/>
    <cellStyle name="Accent5 20" xfId="39568"/>
    <cellStyle name="Accent5 21" xfId="39569"/>
    <cellStyle name="Accent5 22" xfId="39570"/>
    <cellStyle name="Accent5 23" xfId="39571"/>
    <cellStyle name="Accent5 24" xfId="39572"/>
    <cellStyle name="Accent5 25" xfId="39573"/>
    <cellStyle name="Accent5 26" xfId="39574"/>
    <cellStyle name="Accent5 27" xfId="39575"/>
    <cellStyle name="Accent5 28" xfId="39576"/>
    <cellStyle name="Accent5 29" xfId="39577"/>
    <cellStyle name="Accent5 3" xfId="1659"/>
    <cellStyle name="Accent5 3 2" xfId="1660"/>
    <cellStyle name="Accent5 3 2 2" xfId="39578"/>
    <cellStyle name="Accent5 3 3" xfId="39579"/>
    <cellStyle name="Accent5 3 4" xfId="39580"/>
    <cellStyle name="Accent5 4" xfId="1661"/>
    <cellStyle name="Accent5 4 2" xfId="1662"/>
    <cellStyle name="Accent5 4 2 2" xfId="39581"/>
    <cellStyle name="Accent5 4 3" xfId="39582"/>
    <cellStyle name="Accent5 4 4" xfId="39583"/>
    <cellStyle name="Accent5 5" xfId="1663"/>
    <cellStyle name="Accent5 5 2" xfId="1664"/>
    <cellStyle name="Accent5 5 2 2" xfId="39584"/>
    <cellStyle name="Accent5 5 3" xfId="39585"/>
    <cellStyle name="Accent5 5 4" xfId="39586"/>
    <cellStyle name="Accent5 6" xfId="1665"/>
    <cellStyle name="Accent5 6 2" xfId="1666"/>
    <cellStyle name="Accent5 6 2 2" xfId="39587"/>
    <cellStyle name="Accent5 6 3" xfId="1667"/>
    <cellStyle name="Accent5 6 3 2" xfId="39588"/>
    <cellStyle name="Accent5 6 4" xfId="1668"/>
    <cellStyle name="Accent5 6 5" xfId="39589"/>
    <cellStyle name="Accent5 7" xfId="1669"/>
    <cellStyle name="Accent5 7 10" xfId="1670"/>
    <cellStyle name="Accent5 7 10 2" xfId="39590"/>
    <cellStyle name="Accent5 7 11" xfId="1671"/>
    <cellStyle name="Accent5 7 11 2" xfId="39591"/>
    <cellStyle name="Accent5 7 12" xfId="39592"/>
    <cellStyle name="Accent5 7 2" xfId="1672"/>
    <cellStyle name="Accent5 7 2 2" xfId="39593"/>
    <cellStyle name="Accent5 7 3" xfId="1673"/>
    <cellStyle name="Accent5 7 3 2" xfId="39594"/>
    <cellStyle name="Accent5 7 4" xfId="1674"/>
    <cellStyle name="Accent5 7 4 2" xfId="39595"/>
    <cellStyle name="Accent5 7 5" xfId="1675"/>
    <cellStyle name="Accent5 7 5 2" xfId="39596"/>
    <cellStyle name="Accent5 7 6" xfId="1676"/>
    <cellStyle name="Accent5 7 6 2" xfId="39597"/>
    <cellStyle name="Accent5 7 7" xfId="1677"/>
    <cellStyle name="Accent5 7 7 2" xfId="39598"/>
    <cellStyle name="Accent5 7 8" xfId="1678"/>
    <cellStyle name="Accent5 7 8 2" xfId="39599"/>
    <cellStyle name="Accent5 7 9" xfId="1679"/>
    <cellStyle name="Accent5 7 9 2" xfId="39600"/>
    <cellStyle name="Accent5 8" xfId="1680"/>
    <cellStyle name="Accent5 8 2" xfId="39601"/>
    <cellStyle name="Accent5 9" xfId="1681"/>
    <cellStyle name="Accent5 9 2" xfId="39602"/>
    <cellStyle name="Accent6 - 20%" xfId="39603"/>
    <cellStyle name="Accent6 - 40%" xfId="39604"/>
    <cellStyle name="Accent6 - 60%" xfId="39605"/>
    <cellStyle name="Accent6 10" xfId="1682"/>
    <cellStyle name="Accent6 10 2" xfId="39606"/>
    <cellStyle name="Accent6 11" xfId="1683"/>
    <cellStyle name="Accent6 11 2" xfId="39607"/>
    <cellStyle name="Accent6 12" xfId="1684"/>
    <cellStyle name="Accent6 12 10" xfId="1685"/>
    <cellStyle name="Accent6 12 10 2" xfId="39608"/>
    <cellStyle name="Accent6 12 11" xfId="1686"/>
    <cellStyle name="Accent6 12 11 2" xfId="39609"/>
    <cellStyle name="Accent6 12 12" xfId="1687"/>
    <cellStyle name="Accent6 12 12 2" xfId="39610"/>
    <cellStyle name="Accent6 12 13" xfId="1688"/>
    <cellStyle name="Accent6 12 13 2" xfId="39611"/>
    <cellStyle name="Accent6 12 14" xfId="1689"/>
    <cellStyle name="Accent6 12 14 2" xfId="39612"/>
    <cellStyle name="Accent6 12 15" xfId="1690"/>
    <cellStyle name="Accent6 12 15 2" xfId="39613"/>
    <cellStyle name="Accent6 12 16" xfId="1691"/>
    <cellStyle name="Accent6 12 16 2" xfId="39614"/>
    <cellStyle name="Accent6 12 17" xfId="1692"/>
    <cellStyle name="Accent6 12 17 2" xfId="39615"/>
    <cellStyle name="Accent6 12 18" xfId="1693"/>
    <cellStyle name="Accent6 12 18 2" xfId="39616"/>
    <cellStyle name="Accent6 12 19" xfId="1694"/>
    <cellStyle name="Accent6 12 19 2" xfId="39617"/>
    <cellStyle name="Accent6 12 2" xfId="1695"/>
    <cellStyle name="Accent6 12 2 2" xfId="39618"/>
    <cellStyle name="Accent6 12 20" xfId="1696"/>
    <cellStyle name="Accent6 12 20 2" xfId="39619"/>
    <cellStyle name="Accent6 12 21" xfId="1697"/>
    <cellStyle name="Accent6 12 21 2" xfId="39620"/>
    <cellStyle name="Accent6 12 22" xfId="1698"/>
    <cellStyle name="Accent6 12 22 2" xfId="39621"/>
    <cellStyle name="Accent6 12 23" xfId="1699"/>
    <cellStyle name="Accent6 12 23 2" xfId="39622"/>
    <cellStyle name="Accent6 12 24" xfId="1700"/>
    <cellStyle name="Accent6 12 24 2" xfId="39623"/>
    <cellStyle name="Accent6 12 25" xfId="1701"/>
    <cellStyle name="Accent6 12 25 2" xfId="39624"/>
    <cellStyle name="Accent6 12 26" xfId="1702"/>
    <cellStyle name="Accent6 12 26 2" xfId="39625"/>
    <cellStyle name="Accent6 12 27" xfId="1703"/>
    <cellStyle name="Accent6 12 27 2" xfId="39626"/>
    <cellStyle name="Accent6 12 28" xfId="1704"/>
    <cellStyle name="Accent6 12 28 2" xfId="39627"/>
    <cellStyle name="Accent6 12 29" xfId="1705"/>
    <cellStyle name="Accent6 12 29 2" xfId="39628"/>
    <cellStyle name="Accent6 12 3" xfId="1706"/>
    <cellStyle name="Accent6 12 3 2" xfId="39629"/>
    <cellStyle name="Accent6 12 30" xfId="1707"/>
    <cellStyle name="Accent6 12 30 2" xfId="39630"/>
    <cellStyle name="Accent6 12 31" xfId="39631"/>
    <cellStyle name="Accent6 12 4" xfId="1708"/>
    <cellStyle name="Accent6 12 4 2" xfId="39632"/>
    <cellStyle name="Accent6 12 5" xfId="1709"/>
    <cellStyle name="Accent6 12 5 2" xfId="39633"/>
    <cellStyle name="Accent6 12 6" xfId="1710"/>
    <cellStyle name="Accent6 12 6 2" xfId="39634"/>
    <cellStyle name="Accent6 12 7" xfId="1711"/>
    <cellStyle name="Accent6 12 7 2" xfId="39635"/>
    <cellStyle name="Accent6 12 8" xfId="1712"/>
    <cellStyle name="Accent6 12 8 2" xfId="39636"/>
    <cellStyle name="Accent6 12 9" xfId="1713"/>
    <cellStyle name="Accent6 12 9 2" xfId="39637"/>
    <cellStyle name="Accent6 13" xfId="1714"/>
    <cellStyle name="Accent6 13 2" xfId="39638"/>
    <cellStyle name="Accent6 14" xfId="1715"/>
    <cellStyle name="Accent6 14 2" xfId="39639"/>
    <cellStyle name="Accent6 15" xfId="1716"/>
    <cellStyle name="Accent6 15 2" xfId="39640"/>
    <cellStyle name="Accent6 16" xfId="1717"/>
    <cellStyle name="Accent6 16 2" xfId="39641"/>
    <cellStyle name="Accent6 17" xfId="1718"/>
    <cellStyle name="Accent6 18" xfId="1719"/>
    <cellStyle name="Accent6 19" xfId="39642"/>
    <cellStyle name="Accent6 2" xfId="1720"/>
    <cellStyle name="Accent6 2 10" xfId="1721"/>
    <cellStyle name="Accent6 2 11" xfId="1722"/>
    <cellStyle name="Accent6 2 12" xfId="39643"/>
    <cellStyle name="Accent6 2 13" xfId="39644"/>
    <cellStyle name="Accent6 2 14" xfId="39645"/>
    <cellStyle name="Accent6 2 15" xfId="39646"/>
    <cellStyle name="Accent6 2 16" xfId="39647"/>
    <cellStyle name="Accent6 2 17" xfId="39648"/>
    <cellStyle name="Accent6 2 18" xfId="39649"/>
    <cellStyle name="Accent6 2 19" xfId="39650"/>
    <cellStyle name="Accent6 2 2" xfId="1723"/>
    <cellStyle name="Accent6 2 2 2" xfId="39651"/>
    <cellStyle name="Accent6 2 20" xfId="39652"/>
    <cellStyle name="Accent6 2 21" xfId="39653"/>
    <cellStyle name="Accent6 2 22" xfId="39654"/>
    <cellStyle name="Accent6 2 23" xfId="39655"/>
    <cellStyle name="Accent6 2 24" xfId="39656"/>
    <cellStyle name="Accent6 2 3" xfId="1724"/>
    <cellStyle name="Accent6 2 3 2" xfId="39657"/>
    <cellStyle name="Accent6 2 4" xfId="1725"/>
    <cellStyle name="Accent6 2 4 2" xfId="39658"/>
    <cellStyle name="Accent6 2 5" xfId="1726"/>
    <cellStyle name="Accent6 2 5 2" xfId="39659"/>
    <cellStyle name="Accent6 2 6" xfId="1727"/>
    <cellStyle name="Accent6 2 6 2" xfId="39660"/>
    <cellStyle name="Accent6 2 7" xfId="1728"/>
    <cellStyle name="Accent6 2 7 2" xfId="39661"/>
    <cellStyle name="Accent6 2 8" xfId="1729"/>
    <cellStyle name="Accent6 2 8 2" xfId="39662"/>
    <cellStyle name="Accent6 2 9" xfId="1730"/>
    <cellStyle name="Accent6 20" xfId="39663"/>
    <cellStyle name="Accent6 21" xfId="39664"/>
    <cellStyle name="Accent6 22" xfId="39665"/>
    <cellStyle name="Accent6 23" xfId="39666"/>
    <cellStyle name="Accent6 24" xfId="39667"/>
    <cellStyle name="Accent6 25" xfId="39668"/>
    <cellStyle name="Accent6 26" xfId="39669"/>
    <cellStyle name="Accent6 27" xfId="39670"/>
    <cellStyle name="Accent6 28" xfId="39671"/>
    <cellStyle name="Accent6 29" xfId="39672"/>
    <cellStyle name="Accent6 3" xfId="1731"/>
    <cellStyle name="Accent6 3 2" xfId="1732"/>
    <cellStyle name="Accent6 3 2 2" xfId="39673"/>
    <cellStyle name="Accent6 3 3" xfId="39674"/>
    <cellStyle name="Accent6 3 4" xfId="39675"/>
    <cellStyle name="Accent6 30" xfId="39676"/>
    <cellStyle name="Accent6 4" xfId="1733"/>
    <cellStyle name="Accent6 4 2" xfId="1734"/>
    <cellStyle name="Accent6 4 2 2" xfId="39677"/>
    <cellStyle name="Accent6 4 3" xfId="39678"/>
    <cellStyle name="Accent6 4 4" xfId="39679"/>
    <cellStyle name="Accent6 5" xfId="1735"/>
    <cellStyle name="Accent6 5 2" xfId="1736"/>
    <cellStyle name="Accent6 5 2 2" xfId="39680"/>
    <cellStyle name="Accent6 5 3" xfId="39681"/>
    <cellStyle name="Accent6 5 4" xfId="39682"/>
    <cellStyle name="Accent6 6" xfId="1737"/>
    <cellStyle name="Accent6 6 2" xfId="1738"/>
    <cellStyle name="Accent6 6 2 2" xfId="39683"/>
    <cellStyle name="Accent6 6 3" xfId="1739"/>
    <cellStyle name="Accent6 6 3 2" xfId="39684"/>
    <cellStyle name="Accent6 6 4" xfId="1740"/>
    <cellStyle name="Accent6 6 5" xfId="39685"/>
    <cellStyle name="Accent6 6 6" xfId="54378"/>
    <cellStyle name="Accent6 7" xfId="1741"/>
    <cellStyle name="Accent6 7 10" xfId="1742"/>
    <cellStyle name="Accent6 7 10 2" xfId="39686"/>
    <cellStyle name="Accent6 7 11" xfId="1743"/>
    <cellStyle name="Accent6 7 11 2" xfId="39687"/>
    <cellStyle name="Accent6 7 12" xfId="39688"/>
    <cellStyle name="Accent6 7 2" xfId="1744"/>
    <cellStyle name="Accent6 7 2 2" xfId="39689"/>
    <cellStyle name="Accent6 7 3" xfId="1745"/>
    <cellStyle name="Accent6 7 3 2" xfId="39690"/>
    <cellStyle name="Accent6 7 4" xfId="1746"/>
    <cellStyle name="Accent6 7 4 2" xfId="39691"/>
    <cellStyle name="Accent6 7 5" xfId="1747"/>
    <cellStyle name="Accent6 7 5 2" xfId="39692"/>
    <cellStyle name="Accent6 7 6" xfId="1748"/>
    <cellStyle name="Accent6 7 6 2" xfId="39693"/>
    <cellStyle name="Accent6 7 7" xfId="1749"/>
    <cellStyle name="Accent6 7 7 2" xfId="39694"/>
    <cellStyle name="Accent6 7 8" xfId="1750"/>
    <cellStyle name="Accent6 7 8 2" xfId="39695"/>
    <cellStyle name="Accent6 7 9" xfId="1751"/>
    <cellStyle name="Accent6 7 9 2" xfId="39696"/>
    <cellStyle name="Accent6 8" xfId="1752"/>
    <cellStyle name="Accent6 8 2" xfId="39697"/>
    <cellStyle name="Accent6 9" xfId="1753"/>
    <cellStyle name="Accent6 9 2" xfId="39698"/>
    <cellStyle name="Bad 10" xfId="1754"/>
    <cellStyle name="Bad 10 2" xfId="39699"/>
    <cellStyle name="Bad 11" xfId="1755"/>
    <cellStyle name="Bad 11 2" xfId="39700"/>
    <cellStyle name="Bad 12" xfId="1756"/>
    <cellStyle name="Bad 12 10" xfId="1757"/>
    <cellStyle name="Bad 12 10 2" xfId="39701"/>
    <cellStyle name="Bad 12 11" xfId="1758"/>
    <cellStyle name="Bad 12 11 2" xfId="39702"/>
    <cellStyle name="Bad 12 12" xfId="1759"/>
    <cellStyle name="Bad 12 12 2" xfId="39703"/>
    <cellStyle name="Bad 12 13" xfId="1760"/>
    <cellStyle name="Bad 12 13 2" xfId="39704"/>
    <cellStyle name="Bad 12 14" xfId="1761"/>
    <cellStyle name="Bad 12 14 2" xfId="39705"/>
    <cellStyle name="Bad 12 15" xfId="1762"/>
    <cellStyle name="Bad 12 15 2" xfId="39706"/>
    <cellStyle name="Bad 12 16" xfId="1763"/>
    <cellStyle name="Bad 12 16 2" xfId="39707"/>
    <cellStyle name="Bad 12 17" xfId="1764"/>
    <cellStyle name="Bad 12 17 2" xfId="39708"/>
    <cellStyle name="Bad 12 18" xfId="1765"/>
    <cellStyle name="Bad 12 18 2" xfId="39709"/>
    <cellStyle name="Bad 12 19" xfId="1766"/>
    <cellStyle name="Bad 12 19 2" xfId="39710"/>
    <cellStyle name="Bad 12 2" xfId="1767"/>
    <cellStyle name="Bad 12 2 2" xfId="39711"/>
    <cellStyle name="Bad 12 20" xfId="1768"/>
    <cellStyle name="Bad 12 20 2" xfId="39712"/>
    <cellStyle name="Bad 12 21" xfId="1769"/>
    <cellStyle name="Bad 12 21 2" xfId="39713"/>
    <cellStyle name="Bad 12 22" xfId="1770"/>
    <cellStyle name="Bad 12 22 2" xfId="39714"/>
    <cellStyle name="Bad 12 23" xfId="1771"/>
    <cellStyle name="Bad 12 23 2" xfId="39715"/>
    <cellStyle name="Bad 12 24" xfId="1772"/>
    <cellStyle name="Bad 12 24 2" xfId="39716"/>
    <cellStyle name="Bad 12 25" xfId="1773"/>
    <cellStyle name="Bad 12 25 2" xfId="39717"/>
    <cellStyle name="Bad 12 26" xfId="1774"/>
    <cellStyle name="Bad 12 26 2" xfId="39718"/>
    <cellStyle name="Bad 12 27" xfId="1775"/>
    <cellStyle name="Bad 12 27 2" xfId="39719"/>
    <cellStyle name="Bad 12 28" xfId="1776"/>
    <cellStyle name="Bad 12 28 2" xfId="39720"/>
    <cellStyle name="Bad 12 29" xfId="1777"/>
    <cellStyle name="Bad 12 29 2" xfId="39721"/>
    <cellStyle name="Bad 12 3" xfId="1778"/>
    <cellStyle name="Bad 12 3 2" xfId="39722"/>
    <cellStyle name="Bad 12 30" xfId="1779"/>
    <cellStyle name="Bad 12 30 2" xfId="39723"/>
    <cellStyle name="Bad 12 31" xfId="39724"/>
    <cellStyle name="Bad 12 4" xfId="1780"/>
    <cellStyle name="Bad 12 4 2" xfId="39725"/>
    <cellStyle name="Bad 12 5" xfId="1781"/>
    <cellStyle name="Bad 12 5 2" xfId="39726"/>
    <cellStyle name="Bad 12 6" xfId="1782"/>
    <cellStyle name="Bad 12 6 2" xfId="39727"/>
    <cellStyle name="Bad 12 7" xfId="1783"/>
    <cellStyle name="Bad 12 7 2" xfId="39728"/>
    <cellStyle name="Bad 12 8" xfId="1784"/>
    <cellStyle name="Bad 12 8 2" xfId="39729"/>
    <cellStyle name="Bad 12 9" xfId="1785"/>
    <cellStyle name="Bad 12 9 2" xfId="39730"/>
    <cellStyle name="Bad 13" xfId="1786"/>
    <cellStyle name="Bad 13 2" xfId="39731"/>
    <cellStyle name="Bad 14" xfId="1787"/>
    <cellStyle name="Bad 14 2" xfId="39732"/>
    <cellStyle name="Bad 15" xfId="1788"/>
    <cellStyle name="Bad 15 2" xfId="39733"/>
    <cellStyle name="Bad 16" xfId="1789"/>
    <cellStyle name="Bad 16 2" xfId="39734"/>
    <cellStyle name="Bad 17" xfId="1790"/>
    <cellStyle name="Bad 18" xfId="1791"/>
    <cellStyle name="Bad 19" xfId="39735"/>
    <cellStyle name="Bad 2" xfId="1792"/>
    <cellStyle name="Bad 2 10" xfId="1793"/>
    <cellStyle name="Bad 2 11" xfId="1794"/>
    <cellStyle name="Bad 2 12" xfId="39736"/>
    <cellStyle name="Bad 2 13" xfId="39737"/>
    <cellStyle name="Bad 2 14" xfId="39738"/>
    <cellStyle name="Bad 2 15" xfId="39739"/>
    <cellStyle name="Bad 2 16" xfId="39740"/>
    <cellStyle name="Bad 2 17" xfId="39741"/>
    <cellStyle name="Bad 2 18" xfId="39742"/>
    <cellStyle name="Bad 2 19" xfId="39743"/>
    <cellStyle name="Bad 2 2" xfId="1795"/>
    <cellStyle name="Bad 2 2 2" xfId="39744"/>
    <cellStyle name="Bad 2 20" xfId="39745"/>
    <cellStyle name="Bad 2 21" xfId="39746"/>
    <cellStyle name="Bad 2 22" xfId="39747"/>
    <cellStyle name="Bad 2 23" xfId="39748"/>
    <cellStyle name="Bad 2 24" xfId="39749"/>
    <cellStyle name="Bad 2 3" xfId="1796"/>
    <cellStyle name="Bad 2 3 2" xfId="39750"/>
    <cellStyle name="Bad 2 4" xfId="1797"/>
    <cellStyle name="Bad 2 4 2" xfId="39751"/>
    <cellStyle name="Bad 2 5" xfId="1798"/>
    <cellStyle name="Bad 2 5 2" xfId="39752"/>
    <cellStyle name="Bad 2 6" xfId="1799"/>
    <cellStyle name="Bad 2 6 2" xfId="39753"/>
    <cellStyle name="Bad 2 7" xfId="1800"/>
    <cellStyle name="Bad 2 7 2" xfId="39754"/>
    <cellStyle name="Bad 2 8" xfId="1801"/>
    <cellStyle name="Bad 2 8 2" xfId="39755"/>
    <cellStyle name="Bad 2 9" xfId="1802"/>
    <cellStyle name="Bad 20" xfId="39756"/>
    <cellStyle name="Bad 21" xfId="39757"/>
    <cellStyle name="Bad 22" xfId="39758"/>
    <cellStyle name="Bad 23" xfId="39759"/>
    <cellStyle name="Bad 24" xfId="39760"/>
    <cellStyle name="Bad 25" xfId="39761"/>
    <cellStyle name="Bad 26" xfId="39762"/>
    <cellStyle name="Bad 27" xfId="39763"/>
    <cellStyle name="Bad 28" xfId="39764"/>
    <cellStyle name="Bad 29" xfId="39765"/>
    <cellStyle name="Bad 3" xfId="1803"/>
    <cellStyle name="Bad 3 2" xfId="1804"/>
    <cellStyle name="Bad 3 2 2" xfId="39766"/>
    <cellStyle name="Bad 3 3" xfId="39767"/>
    <cellStyle name="Bad 30" xfId="39768"/>
    <cellStyle name="Bad 4" xfId="1805"/>
    <cellStyle name="Bad 4 2" xfId="1806"/>
    <cellStyle name="Bad 4 2 2" xfId="39769"/>
    <cellStyle name="Bad 4 3" xfId="39770"/>
    <cellStyle name="Bad 5" xfId="1807"/>
    <cellStyle name="Bad 5 2" xfId="1808"/>
    <cellStyle name="Bad 5 2 2" xfId="39771"/>
    <cellStyle name="Bad 5 3" xfId="39772"/>
    <cellStyle name="Bad 6" xfId="1809"/>
    <cellStyle name="Bad 6 2" xfId="1810"/>
    <cellStyle name="Bad 6 2 2" xfId="39773"/>
    <cellStyle name="Bad 6 3" xfId="1811"/>
    <cellStyle name="Bad 6 3 2" xfId="39774"/>
    <cellStyle name="Bad 6 4" xfId="1812"/>
    <cellStyle name="Bad 6 5" xfId="39775"/>
    <cellStyle name="Bad 6 6" xfId="54379"/>
    <cellStyle name="Bad 7" xfId="1813"/>
    <cellStyle name="Bad 7 10" xfId="1814"/>
    <cellStyle name="Bad 7 10 2" xfId="39776"/>
    <cellStyle name="Bad 7 11" xfId="1815"/>
    <cellStyle name="Bad 7 11 2" xfId="39777"/>
    <cellStyle name="Bad 7 12" xfId="39778"/>
    <cellStyle name="Bad 7 2" xfId="1816"/>
    <cellStyle name="Bad 7 2 2" xfId="39779"/>
    <cellStyle name="Bad 7 3" xfId="1817"/>
    <cellStyle name="Bad 7 3 2" xfId="39780"/>
    <cellStyle name="Bad 7 4" xfId="1818"/>
    <cellStyle name="Bad 7 4 2" xfId="39781"/>
    <cellStyle name="Bad 7 5" xfId="1819"/>
    <cellStyle name="Bad 7 5 2" xfId="39782"/>
    <cellStyle name="Bad 7 6" xfId="1820"/>
    <cellStyle name="Bad 7 6 2" xfId="39783"/>
    <cellStyle name="Bad 7 7" xfId="1821"/>
    <cellStyle name="Bad 7 7 2" xfId="39784"/>
    <cellStyle name="Bad 7 8" xfId="1822"/>
    <cellStyle name="Bad 7 8 2" xfId="39785"/>
    <cellStyle name="Bad 7 9" xfId="1823"/>
    <cellStyle name="Bad 7 9 2" xfId="39786"/>
    <cellStyle name="Bad 8" xfId="1824"/>
    <cellStyle name="Bad 8 2" xfId="39787"/>
    <cellStyle name="Bad 9" xfId="1825"/>
    <cellStyle name="Bad 9 2" xfId="39788"/>
    <cellStyle name="Calculation 10" xfId="1826"/>
    <cellStyle name="Calculation 10 10" xfId="1827"/>
    <cellStyle name="Calculation 10 10 2" xfId="1828"/>
    <cellStyle name="Calculation 10 10 2 2" xfId="1829"/>
    <cellStyle name="Calculation 10 10 2 3" xfId="39789"/>
    <cellStyle name="Calculation 10 10 3" xfId="1830"/>
    <cellStyle name="Calculation 10 10 3 2" xfId="1831"/>
    <cellStyle name="Calculation 10 10 4" xfId="1832"/>
    <cellStyle name="Calculation 10 10 5" xfId="39790"/>
    <cellStyle name="Calculation 10 11" xfId="1833"/>
    <cellStyle name="Calculation 10 11 2" xfId="1834"/>
    <cellStyle name="Calculation 10 11 2 2" xfId="1835"/>
    <cellStyle name="Calculation 10 11 2 3" xfId="39791"/>
    <cellStyle name="Calculation 10 11 3" xfId="1836"/>
    <cellStyle name="Calculation 10 11 3 2" xfId="1837"/>
    <cellStyle name="Calculation 10 11 4" xfId="1838"/>
    <cellStyle name="Calculation 10 11 5" xfId="39792"/>
    <cellStyle name="Calculation 10 12" xfId="1839"/>
    <cellStyle name="Calculation 10 12 2" xfId="1840"/>
    <cellStyle name="Calculation 10 12 2 2" xfId="1841"/>
    <cellStyle name="Calculation 10 12 2 3" xfId="39793"/>
    <cellStyle name="Calculation 10 12 3" xfId="1842"/>
    <cellStyle name="Calculation 10 12 3 2" xfId="1843"/>
    <cellStyle name="Calculation 10 12 4" xfId="1844"/>
    <cellStyle name="Calculation 10 12 5" xfId="39794"/>
    <cellStyle name="Calculation 10 13" xfId="1845"/>
    <cellStyle name="Calculation 10 13 2" xfId="1846"/>
    <cellStyle name="Calculation 10 13 2 2" xfId="1847"/>
    <cellStyle name="Calculation 10 13 2 3" xfId="39795"/>
    <cellStyle name="Calculation 10 13 3" xfId="1848"/>
    <cellStyle name="Calculation 10 13 3 2" xfId="1849"/>
    <cellStyle name="Calculation 10 13 4" xfId="1850"/>
    <cellStyle name="Calculation 10 13 5" xfId="39796"/>
    <cellStyle name="Calculation 10 14" xfId="1851"/>
    <cellStyle name="Calculation 10 14 2" xfId="1852"/>
    <cellStyle name="Calculation 10 14 2 2" xfId="1853"/>
    <cellStyle name="Calculation 10 14 2 3" xfId="39797"/>
    <cellStyle name="Calculation 10 14 3" xfId="1854"/>
    <cellStyle name="Calculation 10 14 3 2" xfId="1855"/>
    <cellStyle name="Calculation 10 14 4" xfId="1856"/>
    <cellStyle name="Calculation 10 14 5" xfId="39798"/>
    <cellStyle name="Calculation 10 15" xfId="1857"/>
    <cellStyle name="Calculation 10 15 2" xfId="1858"/>
    <cellStyle name="Calculation 10 15 2 2" xfId="1859"/>
    <cellStyle name="Calculation 10 15 2 3" xfId="39799"/>
    <cellStyle name="Calculation 10 15 3" xfId="1860"/>
    <cellStyle name="Calculation 10 15 3 2" xfId="1861"/>
    <cellStyle name="Calculation 10 15 4" xfId="1862"/>
    <cellStyle name="Calculation 10 15 5" xfId="39800"/>
    <cellStyle name="Calculation 10 16" xfId="1863"/>
    <cellStyle name="Calculation 10 16 2" xfId="1864"/>
    <cellStyle name="Calculation 10 16 2 2" xfId="1865"/>
    <cellStyle name="Calculation 10 16 2 3" xfId="39801"/>
    <cellStyle name="Calculation 10 16 3" xfId="1866"/>
    <cellStyle name="Calculation 10 16 3 2" xfId="1867"/>
    <cellStyle name="Calculation 10 16 4" xfId="1868"/>
    <cellStyle name="Calculation 10 16 5" xfId="39802"/>
    <cellStyle name="Calculation 10 17" xfId="1869"/>
    <cellStyle name="Calculation 10 17 2" xfId="1870"/>
    <cellStyle name="Calculation 10 17 2 2" xfId="1871"/>
    <cellStyle name="Calculation 10 17 2 3" xfId="39803"/>
    <cellStyle name="Calculation 10 17 3" xfId="1872"/>
    <cellStyle name="Calculation 10 17 3 2" xfId="1873"/>
    <cellStyle name="Calculation 10 17 4" xfId="1874"/>
    <cellStyle name="Calculation 10 17 5" xfId="39804"/>
    <cellStyle name="Calculation 10 18" xfId="1875"/>
    <cellStyle name="Calculation 10 18 2" xfId="1876"/>
    <cellStyle name="Calculation 10 18 2 2" xfId="1877"/>
    <cellStyle name="Calculation 10 18 2 3" xfId="39805"/>
    <cellStyle name="Calculation 10 18 3" xfId="1878"/>
    <cellStyle name="Calculation 10 18 3 2" xfId="1879"/>
    <cellStyle name="Calculation 10 18 4" xfId="1880"/>
    <cellStyle name="Calculation 10 18 5" xfId="39806"/>
    <cellStyle name="Calculation 10 19" xfId="1881"/>
    <cellStyle name="Calculation 10 19 2" xfId="1882"/>
    <cellStyle name="Calculation 10 19 2 2" xfId="1883"/>
    <cellStyle name="Calculation 10 19 2 3" xfId="39807"/>
    <cellStyle name="Calculation 10 19 3" xfId="1884"/>
    <cellStyle name="Calculation 10 19 3 2" xfId="1885"/>
    <cellStyle name="Calculation 10 19 4" xfId="1886"/>
    <cellStyle name="Calculation 10 19 5" xfId="39808"/>
    <cellStyle name="Calculation 10 2" xfId="1887"/>
    <cellStyle name="Calculation 10 2 2" xfId="1888"/>
    <cellStyle name="Calculation 10 2 2 2" xfId="1889"/>
    <cellStyle name="Calculation 10 2 2 3" xfId="39809"/>
    <cellStyle name="Calculation 10 2 3" xfId="1890"/>
    <cellStyle name="Calculation 10 2 3 2" xfId="1891"/>
    <cellStyle name="Calculation 10 2 4" xfId="1892"/>
    <cellStyle name="Calculation 10 2 5" xfId="39810"/>
    <cellStyle name="Calculation 10 20" xfId="1893"/>
    <cellStyle name="Calculation 10 20 2" xfId="1894"/>
    <cellStyle name="Calculation 10 20 2 2" xfId="39811"/>
    <cellStyle name="Calculation 10 20 2 3" xfId="39812"/>
    <cellStyle name="Calculation 10 20 3" xfId="39813"/>
    <cellStyle name="Calculation 10 20 4" xfId="39814"/>
    <cellStyle name="Calculation 10 20 5" xfId="39815"/>
    <cellStyle name="Calculation 10 21" xfId="1895"/>
    <cellStyle name="Calculation 10 21 2" xfId="1896"/>
    <cellStyle name="Calculation 10 22" xfId="1897"/>
    <cellStyle name="Calculation 10 22 2" xfId="1898"/>
    <cellStyle name="Calculation 10 23" xfId="54380"/>
    <cellStyle name="Calculation 10 24" xfId="54381"/>
    <cellStyle name="Calculation 10 3" xfId="1899"/>
    <cellStyle name="Calculation 10 3 2" xfId="1900"/>
    <cellStyle name="Calculation 10 3 2 2" xfId="1901"/>
    <cellStyle name="Calculation 10 3 2 3" xfId="39816"/>
    <cellStyle name="Calculation 10 3 3" xfId="1902"/>
    <cellStyle name="Calculation 10 3 3 2" xfId="1903"/>
    <cellStyle name="Calculation 10 3 4" xfId="1904"/>
    <cellStyle name="Calculation 10 3 5" xfId="39817"/>
    <cellStyle name="Calculation 10 4" xfId="1905"/>
    <cellStyle name="Calculation 10 4 2" xfId="1906"/>
    <cellStyle name="Calculation 10 4 2 2" xfId="1907"/>
    <cellStyle name="Calculation 10 4 2 3" xfId="39818"/>
    <cellStyle name="Calculation 10 4 3" xfId="1908"/>
    <cellStyle name="Calculation 10 4 3 2" xfId="1909"/>
    <cellStyle name="Calculation 10 4 4" xfId="1910"/>
    <cellStyle name="Calculation 10 4 5" xfId="39819"/>
    <cellStyle name="Calculation 10 5" xfId="1911"/>
    <cellStyle name="Calculation 10 5 2" xfId="1912"/>
    <cellStyle name="Calculation 10 5 2 2" xfId="1913"/>
    <cellStyle name="Calculation 10 5 2 3" xfId="39820"/>
    <cellStyle name="Calculation 10 5 3" xfId="1914"/>
    <cellStyle name="Calculation 10 5 3 2" xfId="1915"/>
    <cellStyle name="Calculation 10 5 4" xfId="1916"/>
    <cellStyle name="Calculation 10 5 5" xfId="39821"/>
    <cellStyle name="Calculation 10 6" xfId="1917"/>
    <cellStyle name="Calculation 10 6 2" xfId="1918"/>
    <cellStyle name="Calculation 10 6 2 2" xfId="1919"/>
    <cellStyle name="Calculation 10 6 2 3" xfId="39822"/>
    <cellStyle name="Calculation 10 6 3" xfId="1920"/>
    <cellStyle name="Calculation 10 6 3 2" xfId="1921"/>
    <cellStyle name="Calculation 10 6 4" xfId="1922"/>
    <cellStyle name="Calculation 10 6 5" xfId="39823"/>
    <cellStyle name="Calculation 10 7" xfId="1923"/>
    <cellStyle name="Calculation 10 7 2" xfId="1924"/>
    <cellStyle name="Calculation 10 7 2 2" xfId="1925"/>
    <cellStyle name="Calculation 10 7 2 3" xfId="39824"/>
    <cellStyle name="Calculation 10 7 3" xfId="1926"/>
    <cellStyle name="Calculation 10 7 3 2" xfId="1927"/>
    <cellStyle name="Calculation 10 7 4" xfId="1928"/>
    <cellStyle name="Calculation 10 7 5" xfId="39825"/>
    <cellStyle name="Calculation 10 8" xfId="1929"/>
    <cellStyle name="Calculation 10 8 2" xfId="1930"/>
    <cellStyle name="Calculation 10 8 2 2" xfId="1931"/>
    <cellStyle name="Calculation 10 8 2 3" xfId="39826"/>
    <cellStyle name="Calculation 10 8 3" xfId="1932"/>
    <cellStyle name="Calculation 10 8 3 2" xfId="1933"/>
    <cellStyle name="Calculation 10 8 4" xfId="1934"/>
    <cellStyle name="Calculation 10 8 5" xfId="39827"/>
    <cellStyle name="Calculation 10 9" xfId="1935"/>
    <cellStyle name="Calculation 10 9 2" xfId="1936"/>
    <cellStyle name="Calculation 10 9 2 2" xfId="1937"/>
    <cellStyle name="Calculation 10 9 2 3" xfId="39828"/>
    <cellStyle name="Calculation 10 9 3" xfId="1938"/>
    <cellStyle name="Calculation 10 9 3 2" xfId="1939"/>
    <cellStyle name="Calculation 10 9 4" xfId="1940"/>
    <cellStyle name="Calculation 10 9 5" xfId="39829"/>
    <cellStyle name="Calculation 11" xfId="1941"/>
    <cellStyle name="Calculation 11 10" xfId="1942"/>
    <cellStyle name="Calculation 11 10 2" xfId="1943"/>
    <cellStyle name="Calculation 11 10 2 2" xfId="1944"/>
    <cellStyle name="Calculation 11 10 2 3" xfId="39830"/>
    <cellStyle name="Calculation 11 10 3" xfId="1945"/>
    <cellStyle name="Calculation 11 10 3 2" xfId="1946"/>
    <cellStyle name="Calculation 11 10 4" xfId="1947"/>
    <cellStyle name="Calculation 11 10 5" xfId="39831"/>
    <cellStyle name="Calculation 11 11" xfId="1948"/>
    <cellStyle name="Calculation 11 11 2" xfId="1949"/>
    <cellStyle name="Calculation 11 11 2 2" xfId="1950"/>
    <cellStyle name="Calculation 11 11 2 3" xfId="39832"/>
    <cellStyle name="Calculation 11 11 3" xfId="1951"/>
    <cellStyle name="Calculation 11 11 3 2" xfId="1952"/>
    <cellStyle name="Calculation 11 11 4" xfId="1953"/>
    <cellStyle name="Calculation 11 11 5" xfId="39833"/>
    <cellStyle name="Calculation 11 12" xfId="1954"/>
    <cellStyle name="Calculation 11 12 2" xfId="1955"/>
    <cellStyle name="Calculation 11 12 2 2" xfId="1956"/>
    <cellStyle name="Calculation 11 12 2 3" xfId="39834"/>
    <cellStyle name="Calculation 11 12 3" xfId="1957"/>
    <cellStyle name="Calculation 11 12 3 2" xfId="1958"/>
    <cellStyle name="Calculation 11 12 4" xfId="1959"/>
    <cellStyle name="Calculation 11 12 5" xfId="39835"/>
    <cellStyle name="Calculation 11 13" xfId="1960"/>
    <cellStyle name="Calculation 11 13 2" xfId="1961"/>
    <cellStyle name="Calculation 11 13 2 2" xfId="1962"/>
    <cellStyle name="Calculation 11 13 2 3" xfId="39836"/>
    <cellStyle name="Calculation 11 13 3" xfId="1963"/>
    <cellStyle name="Calculation 11 13 3 2" xfId="1964"/>
    <cellStyle name="Calculation 11 13 4" xfId="1965"/>
    <cellStyle name="Calculation 11 13 5" xfId="39837"/>
    <cellStyle name="Calculation 11 14" xfId="1966"/>
    <cellStyle name="Calculation 11 14 2" xfId="1967"/>
    <cellStyle name="Calculation 11 14 2 2" xfId="1968"/>
    <cellStyle name="Calculation 11 14 2 3" xfId="39838"/>
    <cellStyle name="Calculation 11 14 3" xfId="1969"/>
    <cellStyle name="Calculation 11 14 3 2" xfId="1970"/>
    <cellStyle name="Calculation 11 14 4" xfId="1971"/>
    <cellStyle name="Calculation 11 14 5" xfId="39839"/>
    <cellStyle name="Calculation 11 15" xfId="1972"/>
    <cellStyle name="Calculation 11 15 2" xfId="1973"/>
    <cellStyle name="Calculation 11 15 2 2" xfId="1974"/>
    <cellStyle name="Calculation 11 15 2 3" xfId="39840"/>
    <cellStyle name="Calculation 11 15 3" xfId="1975"/>
    <cellStyle name="Calculation 11 15 3 2" xfId="1976"/>
    <cellStyle name="Calculation 11 15 4" xfId="1977"/>
    <cellStyle name="Calculation 11 15 5" xfId="39841"/>
    <cellStyle name="Calculation 11 16" xfId="1978"/>
    <cellStyle name="Calculation 11 16 2" xfId="1979"/>
    <cellStyle name="Calculation 11 16 2 2" xfId="1980"/>
    <cellStyle name="Calculation 11 16 2 3" xfId="39842"/>
    <cellStyle name="Calculation 11 16 3" xfId="1981"/>
    <cellStyle name="Calculation 11 16 3 2" xfId="1982"/>
    <cellStyle name="Calculation 11 16 4" xfId="1983"/>
    <cellStyle name="Calculation 11 16 5" xfId="39843"/>
    <cellStyle name="Calculation 11 17" xfId="1984"/>
    <cellStyle name="Calculation 11 17 2" xfId="1985"/>
    <cellStyle name="Calculation 11 17 2 2" xfId="1986"/>
    <cellStyle name="Calculation 11 17 2 3" xfId="39844"/>
    <cellStyle name="Calculation 11 17 3" xfId="1987"/>
    <cellStyle name="Calculation 11 17 3 2" xfId="1988"/>
    <cellStyle name="Calculation 11 17 4" xfId="1989"/>
    <cellStyle name="Calculation 11 17 5" xfId="39845"/>
    <cellStyle name="Calculation 11 18" xfId="1990"/>
    <cellStyle name="Calculation 11 18 2" xfId="1991"/>
    <cellStyle name="Calculation 11 18 2 2" xfId="1992"/>
    <cellStyle name="Calculation 11 18 2 3" xfId="39846"/>
    <cellStyle name="Calculation 11 18 3" xfId="1993"/>
    <cellStyle name="Calculation 11 18 3 2" xfId="1994"/>
    <cellStyle name="Calculation 11 18 4" xfId="1995"/>
    <cellStyle name="Calculation 11 18 5" xfId="39847"/>
    <cellStyle name="Calculation 11 19" xfId="1996"/>
    <cellStyle name="Calculation 11 19 2" xfId="1997"/>
    <cellStyle name="Calculation 11 19 2 2" xfId="1998"/>
    <cellStyle name="Calculation 11 19 2 3" xfId="39848"/>
    <cellStyle name="Calculation 11 19 3" xfId="1999"/>
    <cellStyle name="Calculation 11 19 3 2" xfId="2000"/>
    <cellStyle name="Calculation 11 19 4" xfId="2001"/>
    <cellStyle name="Calculation 11 19 5" xfId="39849"/>
    <cellStyle name="Calculation 11 2" xfId="2002"/>
    <cellStyle name="Calculation 11 2 2" xfId="2003"/>
    <cellStyle name="Calculation 11 2 2 2" xfId="2004"/>
    <cellStyle name="Calculation 11 2 2 3" xfId="39850"/>
    <cellStyle name="Calculation 11 2 3" xfId="2005"/>
    <cellStyle name="Calculation 11 2 3 2" xfId="2006"/>
    <cellStyle name="Calculation 11 2 4" xfId="2007"/>
    <cellStyle name="Calculation 11 2 5" xfId="39851"/>
    <cellStyle name="Calculation 11 20" xfId="2008"/>
    <cellStyle name="Calculation 11 20 2" xfId="2009"/>
    <cellStyle name="Calculation 11 20 2 2" xfId="39852"/>
    <cellStyle name="Calculation 11 20 2 3" xfId="39853"/>
    <cellStyle name="Calculation 11 20 3" xfId="39854"/>
    <cellStyle name="Calculation 11 20 4" xfId="39855"/>
    <cellStyle name="Calculation 11 20 5" xfId="39856"/>
    <cellStyle name="Calculation 11 21" xfId="2010"/>
    <cellStyle name="Calculation 11 21 2" xfId="2011"/>
    <cellStyle name="Calculation 11 22" xfId="2012"/>
    <cellStyle name="Calculation 11 22 2" xfId="2013"/>
    <cellStyle name="Calculation 11 23" xfId="54382"/>
    <cellStyle name="Calculation 11 24" xfId="54383"/>
    <cellStyle name="Calculation 11 3" xfId="2014"/>
    <cellStyle name="Calculation 11 3 2" xfId="2015"/>
    <cellStyle name="Calculation 11 3 2 2" xfId="2016"/>
    <cellStyle name="Calculation 11 3 2 3" xfId="39857"/>
    <cellStyle name="Calculation 11 3 3" xfId="2017"/>
    <cellStyle name="Calculation 11 3 3 2" xfId="2018"/>
    <cellStyle name="Calculation 11 3 4" xfId="2019"/>
    <cellStyle name="Calculation 11 3 5" xfId="39858"/>
    <cellStyle name="Calculation 11 4" xfId="2020"/>
    <cellStyle name="Calculation 11 4 2" xfId="2021"/>
    <cellStyle name="Calculation 11 4 2 2" xfId="2022"/>
    <cellStyle name="Calculation 11 4 2 3" xfId="39859"/>
    <cellStyle name="Calculation 11 4 3" xfId="2023"/>
    <cellStyle name="Calculation 11 4 3 2" xfId="2024"/>
    <cellStyle name="Calculation 11 4 4" xfId="2025"/>
    <cellStyle name="Calculation 11 4 5" xfId="39860"/>
    <cellStyle name="Calculation 11 5" xfId="2026"/>
    <cellStyle name="Calculation 11 5 2" xfId="2027"/>
    <cellStyle name="Calculation 11 5 2 2" xfId="2028"/>
    <cellStyle name="Calculation 11 5 2 3" xfId="39861"/>
    <cellStyle name="Calculation 11 5 3" xfId="2029"/>
    <cellStyle name="Calculation 11 5 3 2" xfId="2030"/>
    <cellStyle name="Calculation 11 5 4" xfId="2031"/>
    <cellStyle name="Calculation 11 5 5" xfId="39862"/>
    <cellStyle name="Calculation 11 6" xfId="2032"/>
    <cellStyle name="Calculation 11 6 2" xfId="2033"/>
    <cellStyle name="Calculation 11 6 2 2" xfId="2034"/>
    <cellStyle name="Calculation 11 6 2 3" xfId="39863"/>
    <cellStyle name="Calculation 11 6 3" xfId="2035"/>
    <cellStyle name="Calculation 11 6 3 2" xfId="2036"/>
    <cellStyle name="Calculation 11 6 4" xfId="2037"/>
    <cellStyle name="Calculation 11 6 5" xfId="39864"/>
    <cellStyle name="Calculation 11 7" xfId="2038"/>
    <cellStyle name="Calculation 11 7 2" xfId="2039"/>
    <cellStyle name="Calculation 11 7 2 2" xfId="2040"/>
    <cellStyle name="Calculation 11 7 2 3" xfId="39865"/>
    <cellStyle name="Calculation 11 7 3" xfId="2041"/>
    <cellStyle name="Calculation 11 7 3 2" xfId="2042"/>
    <cellStyle name="Calculation 11 7 4" xfId="2043"/>
    <cellStyle name="Calculation 11 7 5" xfId="39866"/>
    <cellStyle name="Calculation 11 8" xfId="2044"/>
    <cellStyle name="Calculation 11 8 2" xfId="2045"/>
    <cellStyle name="Calculation 11 8 2 2" xfId="2046"/>
    <cellStyle name="Calculation 11 8 2 3" xfId="39867"/>
    <cellStyle name="Calculation 11 8 3" xfId="2047"/>
    <cellStyle name="Calculation 11 8 3 2" xfId="2048"/>
    <cellStyle name="Calculation 11 8 4" xfId="2049"/>
    <cellStyle name="Calculation 11 8 5" xfId="39868"/>
    <cellStyle name="Calculation 11 9" xfId="2050"/>
    <cellStyle name="Calculation 11 9 2" xfId="2051"/>
    <cellStyle name="Calculation 11 9 2 2" xfId="2052"/>
    <cellStyle name="Calculation 11 9 2 3" xfId="39869"/>
    <cellStyle name="Calculation 11 9 3" xfId="2053"/>
    <cellStyle name="Calculation 11 9 3 2" xfId="2054"/>
    <cellStyle name="Calculation 11 9 4" xfId="2055"/>
    <cellStyle name="Calculation 11 9 5" xfId="39870"/>
    <cellStyle name="Calculation 12" xfId="2056"/>
    <cellStyle name="Calculation 12 10" xfId="2057"/>
    <cellStyle name="Calculation 12 10 10" xfId="2058"/>
    <cellStyle name="Calculation 12 10 10 2" xfId="2059"/>
    <cellStyle name="Calculation 12 10 10 2 2" xfId="2060"/>
    <cellStyle name="Calculation 12 10 10 2 3" xfId="39871"/>
    <cellStyle name="Calculation 12 10 10 3" xfId="2061"/>
    <cellStyle name="Calculation 12 10 10 3 2" xfId="2062"/>
    <cellStyle name="Calculation 12 10 10 4" xfId="2063"/>
    <cellStyle name="Calculation 12 10 10 5" xfId="39872"/>
    <cellStyle name="Calculation 12 10 11" xfId="2064"/>
    <cellStyle name="Calculation 12 10 11 2" xfId="2065"/>
    <cellStyle name="Calculation 12 10 11 2 2" xfId="2066"/>
    <cellStyle name="Calculation 12 10 11 2 3" xfId="39873"/>
    <cellStyle name="Calculation 12 10 11 3" xfId="2067"/>
    <cellStyle name="Calculation 12 10 11 3 2" xfId="2068"/>
    <cellStyle name="Calculation 12 10 11 4" xfId="2069"/>
    <cellStyle name="Calculation 12 10 11 5" xfId="39874"/>
    <cellStyle name="Calculation 12 10 12" xfId="2070"/>
    <cellStyle name="Calculation 12 10 12 2" xfId="2071"/>
    <cellStyle name="Calculation 12 10 12 2 2" xfId="2072"/>
    <cellStyle name="Calculation 12 10 12 2 3" xfId="39875"/>
    <cellStyle name="Calculation 12 10 12 3" xfId="2073"/>
    <cellStyle name="Calculation 12 10 12 3 2" xfId="2074"/>
    <cellStyle name="Calculation 12 10 12 4" xfId="2075"/>
    <cellStyle name="Calculation 12 10 12 5" xfId="39876"/>
    <cellStyle name="Calculation 12 10 13" xfId="2076"/>
    <cellStyle name="Calculation 12 10 13 2" xfId="2077"/>
    <cellStyle name="Calculation 12 10 13 2 2" xfId="2078"/>
    <cellStyle name="Calculation 12 10 13 2 3" xfId="39877"/>
    <cellStyle name="Calculation 12 10 13 3" xfId="2079"/>
    <cellStyle name="Calculation 12 10 13 3 2" xfId="2080"/>
    <cellStyle name="Calculation 12 10 13 4" xfId="2081"/>
    <cellStyle name="Calculation 12 10 13 5" xfId="39878"/>
    <cellStyle name="Calculation 12 10 14" xfId="2082"/>
    <cellStyle name="Calculation 12 10 14 2" xfId="2083"/>
    <cellStyle name="Calculation 12 10 14 2 2" xfId="2084"/>
    <cellStyle name="Calculation 12 10 14 2 3" xfId="39879"/>
    <cellStyle name="Calculation 12 10 14 3" xfId="2085"/>
    <cellStyle name="Calculation 12 10 14 3 2" xfId="2086"/>
    <cellStyle name="Calculation 12 10 14 4" xfId="2087"/>
    <cellStyle name="Calculation 12 10 14 5" xfId="39880"/>
    <cellStyle name="Calculation 12 10 15" xfId="2088"/>
    <cellStyle name="Calculation 12 10 15 2" xfId="2089"/>
    <cellStyle name="Calculation 12 10 15 2 2" xfId="2090"/>
    <cellStyle name="Calculation 12 10 15 2 3" xfId="39881"/>
    <cellStyle name="Calculation 12 10 15 3" xfId="2091"/>
    <cellStyle name="Calculation 12 10 15 3 2" xfId="2092"/>
    <cellStyle name="Calculation 12 10 15 4" xfId="2093"/>
    <cellStyle name="Calculation 12 10 15 5" xfId="39882"/>
    <cellStyle name="Calculation 12 10 16" xfId="2094"/>
    <cellStyle name="Calculation 12 10 16 2" xfId="2095"/>
    <cellStyle name="Calculation 12 10 16 2 2" xfId="2096"/>
    <cellStyle name="Calculation 12 10 16 2 3" xfId="39883"/>
    <cellStyle name="Calculation 12 10 16 3" xfId="2097"/>
    <cellStyle name="Calculation 12 10 16 3 2" xfId="2098"/>
    <cellStyle name="Calculation 12 10 16 4" xfId="2099"/>
    <cellStyle name="Calculation 12 10 16 5" xfId="39884"/>
    <cellStyle name="Calculation 12 10 17" xfId="2100"/>
    <cellStyle name="Calculation 12 10 17 2" xfId="2101"/>
    <cellStyle name="Calculation 12 10 17 2 2" xfId="2102"/>
    <cellStyle name="Calculation 12 10 17 2 3" xfId="39885"/>
    <cellStyle name="Calculation 12 10 17 3" xfId="2103"/>
    <cellStyle name="Calculation 12 10 17 3 2" xfId="2104"/>
    <cellStyle name="Calculation 12 10 17 4" xfId="2105"/>
    <cellStyle name="Calculation 12 10 17 5" xfId="39886"/>
    <cellStyle name="Calculation 12 10 18" xfId="2106"/>
    <cellStyle name="Calculation 12 10 18 2" xfId="2107"/>
    <cellStyle name="Calculation 12 10 18 2 2" xfId="2108"/>
    <cellStyle name="Calculation 12 10 18 2 3" xfId="39887"/>
    <cellStyle name="Calculation 12 10 18 3" xfId="2109"/>
    <cellStyle name="Calculation 12 10 18 3 2" xfId="2110"/>
    <cellStyle name="Calculation 12 10 18 4" xfId="2111"/>
    <cellStyle name="Calculation 12 10 18 5" xfId="39888"/>
    <cellStyle name="Calculation 12 10 19" xfId="2112"/>
    <cellStyle name="Calculation 12 10 19 2" xfId="2113"/>
    <cellStyle name="Calculation 12 10 19 2 2" xfId="2114"/>
    <cellStyle name="Calculation 12 10 19 2 3" xfId="39889"/>
    <cellStyle name="Calculation 12 10 19 3" xfId="2115"/>
    <cellStyle name="Calculation 12 10 19 3 2" xfId="2116"/>
    <cellStyle name="Calculation 12 10 19 4" xfId="2117"/>
    <cellStyle name="Calculation 12 10 19 5" xfId="39890"/>
    <cellStyle name="Calculation 12 10 2" xfId="2118"/>
    <cellStyle name="Calculation 12 10 2 2" xfId="2119"/>
    <cellStyle name="Calculation 12 10 2 2 2" xfId="2120"/>
    <cellStyle name="Calculation 12 10 2 2 3" xfId="39891"/>
    <cellStyle name="Calculation 12 10 2 3" xfId="2121"/>
    <cellStyle name="Calculation 12 10 2 3 2" xfId="2122"/>
    <cellStyle name="Calculation 12 10 2 4" xfId="2123"/>
    <cellStyle name="Calculation 12 10 2 5" xfId="39892"/>
    <cellStyle name="Calculation 12 10 20" xfId="2124"/>
    <cellStyle name="Calculation 12 10 20 2" xfId="2125"/>
    <cellStyle name="Calculation 12 10 20 2 2" xfId="39893"/>
    <cellStyle name="Calculation 12 10 20 2 3" xfId="39894"/>
    <cellStyle name="Calculation 12 10 20 3" xfId="39895"/>
    <cellStyle name="Calculation 12 10 20 4" xfId="39896"/>
    <cellStyle name="Calculation 12 10 20 5" xfId="39897"/>
    <cellStyle name="Calculation 12 10 21" xfId="2126"/>
    <cellStyle name="Calculation 12 10 21 2" xfId="2127"/>
    <cellStyle name="Calculation 12 10 22" xfId="2128"/>
    <cellStyle name="Calculation 12 10 22 2" xfId="2129"/>
    <cellStyle name="Calculation 12 10 23" xfId="54384"/>
    <cellStyle name="Calculation 12 10 3" xfId="2130"/>
    <cellStyle name="Calculation 12 10 3 2" xfId="2131"/>
    <cellStyle name="Calculation 12 10 3 2 2" xfId="2132"/>
    <cellStyle name="Calculation 12 10 3 2 3" xfId="39898"/>
    <cellStyle name="Calculation 12 10 3 3" xfId="2133"/>
    <cellStyle name="Calculation 12 10 3 3 2" xfId="2134"/>
    <cellStyle name="Calculation 12 10 3 4" xfId="2135"/>
    <cellStyle name="Calculation 12 10 3 5" xfId="39899"/>
    <cellStyle name="Calculation 12 10 4" xfId="2136"/>
    <cellStyle name="Calculation 12 10 4 2" xfId="2137"/>
    <cellStyle name="Calculation 12 10 4 2 2" xfId="2138"/>
    <cellStyle name="Calculation 12 10 4 2 3" xfId="39900"/>
    <cellStyle name="Calculation 12 10 4 3" xfId="2139"/>
    <cellStyle name="Calculation 12 10 4 3 2" xfId="2140"/>
    <cellStyle name="Calculation 12 10 4 4" xfId="2141"/>
    <cellStyle name="Calculation 12 10 4 5" xfId="39901"/>
    <cellStyle name="Calculation 12 10 5" xfId="2142"/>
    <cellStyle name="Calculation 12 10 5 2" xfId="2143"/>
    <cellStyle name="Calculation 12 10 5 2 2" xfId="2144"/>
    <cellStyle name="Calculation 12 10 5 2 3" xfId="39902"/>
    <cellStyle name="Calculation 12 10 5 3" xfId="2145"/>
    <cellStyle name="Calculation 12 10 5 3 2" xfId="2146"/>
    <cellStyle name="Calculation 12 10 5 4" xfId="2147"/>
    <cellStyle name="Calculation 12 10 5 5" xfId="39903"/>
    <cellStyle name="Calculation 12 10 6" xfId="2148"/>
    <cellStyle name="Calculation 12 10 6 2" xfId="2149"/>
    <cellStyle name="Calculation 12 10 6 2 2" xfId="2150"/>
    <cellStyle name="Calculation 12 10 6 2 3" xfId="39904"/>
    <cellStyle name="Calculation 12 10 6 3" xfId="2151"/>
    <cellStyle name="Calculation 12 10 6 3 2" xfId="2152"/>
    <cellStyle name="Calculation 12 10 6 4" xfId="2153"/>
    <cellStyle name="Calculation 12 10 6 5" xfId="39905"/>
    <cellStyle name="Calculation 12 10 7" xfId="2154"/>
    <cellStyle name="Calculation 12 10 7 2" xfId="2155"/>
    <cellStyle name="Calculation 12 10 7 2 2" xfId="2156"/>
    <cellStyle name="Calculation 12 10 7 2 3" xfId="39906"/>
    <cellStyle name="Calculation 12 10 7 3" xfId="2157"/>
    <cellStyle name="Calculation 12 10 7 3 2" xfId="2158"/>
    <cellStyle name="Calculation 12 10 7 4" xfId="2159"/>
    <cellStyle name="Calculation 12 10 7 5" xfId="39907"/>
    <cellStyle name="Calculation 12 10 8" xfId="2160"/>
    <cellStyle name="Calculation 12 10 8 2" xfId="2161"/>
    <cellStyle name="Calculation 12 10 8 2 2" xfId="2162"/>
    <cellStyle name="Calculation 12 10 8 2 3" xfId="39908"/>
    <cellStyle name="Calculation 12 10 8 3" xfId="2163"/>
    <cellStyle name="Calculation 12 10 8 3 2" xfId="2164"/>
    <cellStyle name="Calculation 12 10 8 4" xfId="2165"/>
    <cellStyle name="Calculation 12 10 8 5" xfId="39909"/>
    <cellStyle name="Calculation 12 10 9" xfId="2166"/>
    <cellStyle name="Calculation 12 10 9 2" xfId="2167"/>
    <cellStyle name="Calculation 12 10 9 2 2" xfId="2168"/>
    <cellStyle name="Calculation 12 10 9 2 3" xfId="39910"/>
    <cellStyle name="Calculation 12 10 9 3" xfId="2169"/>
    <cellStyle name="Calculation 12 10 9 3 2" xfId="2170"/>
    <cellStyle name="Calculation 12 10 9 4" xfId="2171"/>
    <cellStyle name="Calculation 12 10 9 5" xfId="39911"/>
    <cellStyle name="Calculation 12 11" xfId="2172"/>
    <cellStyle name="Calculation 12 11 10" xfId="2173"/>
    <cellStyle name="Calculation 12 11 10 2" xfId="2174"/>
    <cellStyle name="Calculation 12 11 10 2 2" xfId="2175"/>
    <cellStyle name="Calculation 12 11 10 2 3" xfId="39912"/>
    <cellStyle name="Calculation 12 11 10 3" xfId="2176"/>
    <cellStyle name="Calculation 12 11 10 3 2" xfId="2177"/>
    <cellStyle name="Calculation 12 11 10 4" xfId="2178"/>
    <cellStyle name="Calculation 12 11 10 5" xfId="39913"/>
    <cellStyle name="Calculation 12 11 11" xfId="2179"/>
    <cellStyle name="Calculation 12 11 11 2" xfId="2180"/>
    <cellStyle name="Calculation 12 11 11 2 2" xfId="2181"/>
    <cellStyle name="Calculation 12 11 11 2 3" xfId="39914"/>
    <cellStyle name="Calculation 12 11 11 3" xfId="2182"/>
    <cellStyle name="Calculation 12 11 11 3 2" xfId="2183"/>
    <cellStyle name="Calculation 12 11 11 4" xfId="2184"/>
    <cellStyle name="Calculation 12 11 11 5" xfId="39915"/>
    <cellStyle name="Calculation 12 11 12" xfId="2185"/>
    <cellStyle name="Calculation 12 11 12 2" xfId="2186"/>
    <cellStyle name="Calculation 12 11 12 2 2" xfId="2187"/>
    <cellStyle name="Calculation 12 11 12 2 3" xfId="39916"/>
    <cellStyle name="Calculation 12 11 12 3" xfId="2188"/>
    <cellStyle name="Calculation 12 11 12 3 2" xfId="2189"/>
    <cellStyle name="Calculation 12 11 12 4" xfId="2190"/>
    <cellStyle name="Calculation 12 11 12 5" xfId="39917"/>
    <cellStyle name="Calculation 12 11 13" xfId="2191"/>
    <cellStyle name="Calculation 12 11 13 2" xfId="2192"/>
    <cellStyle name="Calculation 12 11 13 2 2" xfId="2193"/>
    <cellStyle name="Calculation 12 11 13 2 3" xfId="39918"/>
    <cellStyle name="Calculation 12 11 13 3" xfId="2194"/>
    <cellStyle name="Calculation 12 11 13 3 2" xfId="2195"/>
    <cellStyle name="Calculation 12 11 13 4" xfId="2196"/>
    <cellStyle name="Calculation 12 11 13 5" xfId="39919"/>
    <cellStyle name="Calculation 12 11 14" xfId="2197"/>
    <cellStyle name="Calculation 12 11 14 2" xfId="2198"/>
    <cellStyle name="Calculation 12 11 14 2 2" xfId="2199"/>
    <cellStyle name="Calculation 12 11 14 2 3" xfId="39920"/>
    <cellStyle name="Calculation 12 11 14 3" xfId="2200"/>
    <cellStyle name="Calculation 12 11 14 3 2" xfId="2201"/>
    <cellStyle name="Calculation 12 11 14 4" xfId="2202"/>
    <cellStyle name="Calculation 12 11 14 5" xfId="39921"/>
    <cellStyle name="Calculation 12 11 15" xfId="2203"/>
    <cellStyle name="Calculation 12 11 15 2" xfId="2204"/>
    <cellStyle name="Calculation 12 11 15 2 2" xfId="2205"/>
    <cellStyle name="Calculation 12 11 15 2 3" xfId="39922"/>
    <cellStyle name="Calculation 12 11 15 3" xfId="2206"/>
    <cellStyle name="Calculation 12 11 15 3 2" xfId="2207"/>
    <cellStyle name="Calculation 12 11 15 4" xfId="2208"/>
    <cellStyle name="Calculation 12 11 15 5" xfId="39923"/>
    <cellStyle name="Calculation 12 11 16" xfId="2209"/>
    <cellStyle name="Calculation 12 11 16 2" xfId="2210"/>
    <cellStyle name="Calculation 12 11 16 2 2" xfId="2211"/>
    <cellStyle name="Calculation 12 11 16 2 3" xfId="39924"/>
    <cellStyle name="Calculation 12 11 16 3" xfId="2212"/>
    <cellStyle name="Calculation 12 11 16 3 2" xfId="2213"/>
    <cellStyle name="Calculation 12 11 16 4" xfId="2214"/>
    <cellStyle name="Calculation 12 11 16 5" xfId="39925"/>
    <cellStyle name="Calculation 12 11 17" xfId="2215"/>
    <cellStyle name="Calculation 12 11 17 2" xfId="2216"/>
    <cellStyle name="Calculation 12 11 17 2 2" xfId="2217"/>
    <cellStyle name="Calculation 12 11 17 2 3" xfId="39926"/>
    <cellStyle name="Calculation 12 11 17 3" xfId="2218"/>
    <cellStyle name="Calculation 12 11 17 3 2" xfId="2219"/>
    <cellStyle name="Calculation 12 11 17 4" xfId="2220"/>
    <cellStyle name="Calculation 12 11 17 5" xfId="39927"/>
    <cellStyle name="Calculation 12 11 18" xfId="2221"/>
    <cellStyle name="Calculation 12 11 18 2" xfId="2222"/>
    <cellStyle name="Calculation 12 11 18 2 2" xfId="2223"/>
    <cellStyle name="Calculation 12 11 18 2 3" xfId="39928"/>
    <cellStyle name="Calculation 12 11 18 3" xfId="2224"/>
    <cellStyle name="Calculation 12 11 18 3 2" xfId="2225"/>
    <cellStyle name="Calculation 12 11 18 4" xfId="2226"/>
    <cellStyle name="Calculation 12 11 18 5" xfId="39929"/>
    <cellStyle name="Calculation 12 11 19" xfId="2227"/>
    <cellStyle name="Calculation 12 11 19 2" xfId="2228"/>
    <cellStyle name="Calculation 12 11 19 2 2" xfId="2229"/>
    <cellStyle name="Calculation 12 11 19 2 3" xfId="39930"/>
    <cellStyle name="Calculation 12 11 19 3" xfId="2230"/>
    <cellStyle name="Calculation 12 11 19 3 2" xfId="2231"/>
    <cellStyle name="Calculation 12 11 19 4" xfId="2232"/>
    <cellStyle name="Calculation 12 11 19 5" xfId="39931"/>
    <cellStyle name="Calculation 12 11 2" xfId="2233"/>
    <cellStyle name="Calculation 12 11 2 2" xfId="2234"/>
    <cellStyle name="Calculation 12 11 2 2 2" xfId="2235"/>
    <cellStyle name="Calculation 12 11 2 2 3" xfId="39932"/>
    <cellStyle name="Calculation 12 11 2 3" xfId="2236"/>
    <cellStyle name="Calculation 12 11 2 3 2" xfId="2237"/>
    <cellStyle name="Calculation 12 11 2 4" xfId="2238"/>
    <cellStyle name="Calculation 12 11 2 5" xfId="39933"/>
    <cellStyle name="Calculation 12 11 20" xfId="2239"/>
    <cellStyle name="Calculation 12 11 20 2" xfId="2240"/>
    <cellStyle name="Calculation 12 11 20 2 2" xfId="39934"/>
    <cellStyle name="Calculation 12 11 20 2 3" xfId="39935"/>
    <cellStyle name="Calculation 12 11 20 3" xfId="39936"/>
    <cellStyle name="Calculation 12 11 20 4" xfId="39937"/>
    <cellStyle name="Calculation 12 11 20 5" xfId="39938"/>
    <cellStyle name="Calculation 12 11 21" xfId="2241"/>
    <cellStyle name="Calculation 12 11 21 2" xfId="2242"/>
    <cellStyle name="Calculation 12 11 22" xfId="2243"/>
    <cellStyle name="Calculation 12 11 22 2" xfId="2244"/>
    <cellStyle name="Calculation 12 11 23" xfId="54385"/>
    <cellStyle name="Calculation 12 11 3" xfId="2245"/>
    <cellStyle name="Calculation 12 11 3 2" xfId="2246"/>
    <cellStyle name="Calculation 12 11 3 2 2" xfId="2247"/>
    <cellStyle name="Calculation 12 11 3 2 3" xfId="39939"/>
    <cellStyle name="Calculation 12 11 3 3" xfId="2248"/>
    <cellStyle name="Calculation 12 11 3 3 2" xfId="2249"/>
    <cellStyle name="Calculation 12 11 3 4" xfId="2250"/>
    <cellStyle name="Calculation 12 11 3 5" xfId="39940"/>
    <cellStyle name="Calculation 12 11 4" xfId="2251"/>
    <cellStyle name="Calculation 12 11 4 2" xfId="2252"/>
    <cellStyle name="Calculation 12 11 4 2 2" xfId="2253"/>
    <cellStyle name="Calculation 12 11 4 2 3" xfId="39941"/>
    <cellStyle name="Calculation 12 11 4 3" xfId="2254"/>
    <cellStyle name="Calculation 12 11 4 3 2" xfId="2255"/>
    <cellStyle name="Calculation 12 11 4 4" xfId="2256"/>
    <cellStyle name="Calculation 12 11 4 5" xfId="39942"/>
    <cellStyle name="Calculation 12 11 5" xfId="2257"/>
    <cellStyle name="Calculation 12 11 5 2" xfId="2258"/>
    <cellStyle name="Calculation 12 11 5 2 2" xfId="2259"/>
    <cellStyle name="Calculation 12 11 5 2 3" xfId="39943"/>
    <cellStyle name="Calculation 12 11 5 3" xfId="2260"/>
    <cellStyle name="Calculation 12 11 5 3 2" xfId="2261"/>
    <cellStyle name="Calculation 12 11 5 4" xfId="2262"/>
    <cellStyle name="Calculation 12 11 5 5" xfId="39944"/>
    <cellStyle name="Calculation 12 11 6" xfId="2263"/>
    <cellStyle name="Calculation 12 11 6 2" xfId="2264"/>
    <cellStyle name="Calculation 12 11 6 2 2" xfId="2265"/>
    <cellStyle name="Calculation 12 11 6 2 3" xfId="39945"/>
    <cellStyle name="Calculation 12 11 6 3" xfId="2266"/>
    <cellStyle name="Calculation 12 11 6 3 2" xfId="2267"/>
    <cellStyle name="Calculation 12 11 6 4" xfId="2268"/>
    <cellStyle name="Calculation 12 11 6 5" xfId="39946"/>
    <cellStyle name="Calculation 12 11 7" xfId="2269"/>
    <cellStyle name="Calculation 12 11 7 2" xfId="2270"/>
    <cellStyle name="Calculation 12 11 7 2 2" xfId="2271"/>
    <cellStyle name="Calculation 12 11 7 2 3" xfId="39947"/>
    <cellStyle name="Calculation 12 11 7 3" xfId="2272"/>
    <cellStyle name="Calculation 12 11 7 3 2" xfId="2273"/>
    <cellStyle name="Calculation 12 11 7 4" xfId="2274"/>
    <cellStyle name="Calculation 12 11 7 5" xfId="39948"/>
    <cellStyle name="Calculation 12 11 8" xfId="2275"/>
    <cellStyle name="Calculation 12 11 8 2" xfId="2276"/>
    <cellStyle name="Calculation 12 11 8 2 2" xfId="2277"/>
    <cellStyle name="Calculation 12 11 8 2 3" xfId="39949"/>
    <cellStyle name="Calculation 12 11 8 3" xfId="2278"/>
    <cellStyle name="Calculation 12 11 8 3 2" xfId="2279"/>
    <cellStyle name="Calculation 12 11 8 4" xfId="2280"/>
    <cellStyle name="Calculation 12 11 8 5" xfId="39950"/>
    <cellStyle name="Calculation 12 11 9" xfId="2281"/>
    <cellStyle name="Calculation 12 11 9 2" xfId="2282"/>
    <cellStyle name="Calculation 12 11 9 2 2" xfId="2283"/>
    <cellStyle name="Calculation 12 11 9 2 3" xfId="39951"/>
    <cellStyle name="Calculation 12 11 9 3" xfId="2284"/>
    <cellStyle name="Calculation 12 11 9 3 2" xfId="2285"/>
    <cellStyle name="Calculation 12 11 9 4" xfId="2286"/>
    <cellStyle name="Calculation 12 11 9 5" xfId="39952"/>
    <cellStyle name="Calculation 12 12" xfId="2287"/>
    <cellStyle name="Calculation 12 12 10" xfId="2288"/>
    <cellStyle name="Calculation 12 12 10 2" xfId="2289"/>
    <cellStyle name="Calculation 12 12 10 2 2" xfId="2290"/>
    <cellStyle name="Calculation 12 12 10 2 3" xfId="39953"/>
    <cellStyle name="Calculation 12 12 10 3" xfId="2291"/>
    <cellStyle name="Calculation 12 12 10 3 2" xfId="2292"/>
    <cellStyle name="Calculation 12 12 10 4" xfId="2293"/>
    <cellStyle name="Calculation 12 12 10 5" xfId="39954"/>
    <cellStyle name="Calculation 12 12 11" xfId="2294"/>
    <cellStyle name="Calculation 12 12 11 2" xfId="2295"/>
    <cellStyle name="Calculation 12 12 11 2 2" xfId="2296"/>
    <cellStyle name="Calculation 12 12 11 2 3" xfId="39955"/>
    <cellStyle name="Calculation 12 12 11 3" xfId="2297"/>
    <cellStyle name="Calculation 12 12 11 3 2" xfId="2298"/>
    <cellStyle name="Calculation 12 12 11 4" xfId="2299"/>
    <cellStyle name="Calculation 12 12 11 5" xfId="39956"/>
    <cellStyle name="Calculation 12 12 12" xfId="2300"/>
    <cellStyle name="Calculation 12 12 12 2" xfId="2301"/>
    <cellStyle name="Calculation 12 12 12 2 2" xfId="2302"/>
    <cellStyle name="Calculation 12 12 12 2 3" xfId="39957"/>
    <cellStyle name="Calculation 12 12 12 3" xfId="2303"/>
    <cellStyle name="Calculation 12 12 12 3 2" xfId="2304"/>
    <cellStyle name="Calculation 12 12 12 4" xfId="2305"/>
    <cellStyle name="Calculation 12 12 12 5" xfId="39958"/>
    <cellStyle name="Calculation 12 12 13" xfId="2306"/>
    <cellStyle name="Calculation 12 12 13 2" xfId="2307"/>
    <cellStyle name="Calculation 12 12 13 2 2" xfId="2308"/>
    <cellStyle name="Calculation 12 12 13 2 3" xfId="39959"/>
    <cellStyle name="Calculation 12 12 13 3" xfId="2309"/>
    <cellStyle name="Calculation 12 12 13 3 2" xfId="2310"/>
    <cellStyle name="Calculation 12 12 13 4" xfId="2311"/>
    <cellStyle name="Calculation 12 12 13 5" xfId="39960"/>
    <cellStyle name="Calculation 12 12 14" xfId="2312"/>
    <cellStyle name="Calculation 12 12 14 2" xfId="2313"/>
    <cellStyle name="Calculation 12 12 14 2 2" xfId="2314"/>
    <cellStyle name="Calculation 12 12 14 2 3" xfId="39961"/>
    <cellStyle name="Calculation 12 12 14 3" xfId="2315"/>
    <cellStyle name="Calculation 12 12 14 3 2" xfId="2316"/>
    <cellStyle name="Calculation 12 12 14 4" xfId="2317"/>
    <cellStyle name="Calculation 12 12 14 5" xfId="39962"/>
    <cellStyle name="Calculation 12 12 15" xfId="2318"/>
    <cellStyle name="Calculation 12 12 15 2" xfId="2319"/>
    <cellStyle name="Calculation 12 12 15 2 2" xfId="2320"/>
    <cellStyle name="Calculation 12 12 15 2 3" xfId="39963"/>
    <cellStyle name="Calculation 12 12 15 3" xfId="2321"/>
    <cellStyle name="Calculation 12 12 15 3 2" xfId="2322"/>
    <cellStyle name="Calculation 12 12 15 4" xfId="2323"/>
    <cellStyle name="Calculation 12 12 15 5" xfId="39964"/>
    <cellStyle name="Calculation 12 12 16" xfId="2324"/>
    <cellStyle name="Calculation 12 12 16 2" xfId="2325"/>
    <cellStyle name="Calculation 12 12 16 2 2" xfId="2326"/>
    <cellStyle name="Calculation 12 12 16 2 3" xfId="39965"/>
    <cellStyle name="Calculation 12 12 16 3" xfId="2327"/>
    <cellStyle name="Calculation 12 12 16 3 2" xfId="2328"/>
    <cellStyle name="Calculation 12 12 16 4" xfId="2329"/>
    <cellStyle name="Calculation 12 12 16 5" xfId="39966"/>
    <cellStyle name="Calculation 12 12 17" xfId="2330"/>
    <cellStyle name="Calculation 12 12 17 2" xfId="2331"/>
    <cellStyle name="Calculation 12 12 17 2 2" xfId="2332"/>
    <cellStyle name="Calculation 12 12 17 2 3" xfId="39967"/>
    <cellStyle name="Calculation 12 12 17 3" xfId="2333"/>
    <cellStyle name="Calculation 12 12 17 3 2" xfId="2334"/>
    <cellStyle name="Calculation 12 12 17 4" xfId="2335"/>
    <cellStyle name="Calculation 12 12 17 5" xfId="39968"/>
    <cellStyle name="Calculation 12 12 18" xfId="2336"/>
    <cellStyle name="Calculation 12 12 18 2" xfId="2337"/>
    <cellStyle name="Calculation 12 12 18 2 2" xfId="2338"/>
    <cellStyle name="Calculation 12 12 18 2 3" xfId="39969"/>
    <cellStyle name="Calculation 12 12 18 3" xfId="2339"/>
    <cellStyle name="Calculation 12 12 18 3 2" xfId="2340"/>
    <cellStyle name="Calculation 12 12 18 4" xfId="2341"/>
    <cellStyle name="Calculation 12 12 18 5" xfId="39970"/>
    <cellStyle name="Calculation 12 12 19" xfId="2342"/>
    <cellStyle name="Calculation 12 12 19 2" xfId="2343"/>
    <cellStyle name="Calculation 12 12 19 2 2" xfId="2344"/>
    <cellStyle name="Calculation 12 12 19 2 3" xfId="39971"/>
    <cellStyle name="Calculation 12 12 19 3" xfId="2345"/>
    <cellStyle name="Calculation 12 12 19 3 2" xfId="2346"/>
    <cellStyle name="Calculation 12 12 19 4" xfId="2347"/>
    <cellStyle name="Calculation 12 12 19 5" xfId="39972"/>
    <cellStyle name="Calculation 12 12 2" xfId="2348"/>
    <cellStyle name="Calculation 12 12 2 2" xfId="2349"/>
    <cellStyle name="Calculation 12 12 2 2 2" xfId="2350"/>
    <cellStyle name="Calculation 12 12 2 2 3" xfId="39973"/>
    <cellStyle name="Calculation 12 12 2 3" xfId="2351"/>
    <cellStyle name="Calculation 12 12 2 3 2" xfId="2352"/>
    <cellStyle name="Calculation 12 12 2 4" xfId="2353"/>
    <cellStyle name="Calculation 12 12 2 5" xfId="39974"/>
    <cellStyle name="Calculation 12 12 20" xfId="2354"/>
    <cellStyle name="Calculation 12 12 20 2" xfId="2355"/>
    <cellStyle name="Calculation 12 12 20 2 2" xfId="39975"/>
    <cellStyle name="Calculation 12 12 20 2 3" xfId="39976"/>
    <cellStyle name="Calculation 12 12 20 3" xfId="39977"/>
    <cellStyle name="Calculation 12 12 20 4" xfId="39978"/>
    <cellStyle name="Calculation 12 12 20 5" xfId="39979"/>
    <cellStyle name="Calculation 12 12 21" xfId="2356"/>
    <cellStyle name="Calculation 12 12 21 2" xfId="2357"/>
    <cellStyle name="Calculation 12 12 22" xfId="2358"/>
    <cellStyle name="Calculation 12 12 22 2" xfId="2359"/>
    <cellStyle name="Calculation 12 12 23" xfId="54386"/>
    <cellStyle name="Calculation 12 12 3" xfId="2360"/>
    <cellStyle name="Calculation 12 12 3 2" xfId="2361"/>
    <cellStyle name="Calculation 12 12 3 2 2" xfId="2362"/>
    <cellStyle name="Calculation 12 12 3 2 3" xfId="39980"/>
    <cellStyle name="Calculation 12 12 3 3" xfId="2363"/>
    <cellStyle name="Calculation 12 12 3 3 2" xfId="2364"/>
    <cellStyle name="Calculation 12 12 3 4" xfId="2365"/>
    <cellStyle name="Calculation 12 12 3 5" xfId="39981"/>
    <cellStyle name="Calculation 12 12 4" xfId="2366"/>
    <cellStyle name="Calculation 12 12 4 2" xfId="2367"/>
    <cellStyle name="Calculation 12 12 4 2 2" xfId="2368"/>
    <cellStyle name="Calculation 12 12 4 2 3" xfId="39982"/>
    <cellStyle name="Calculation 12 12 4 3" xfId="2369"/>
    <cellStyle name="Calculation 12 12 4 3 2" xfId="2370"/>
    <cellStyle name="Calculation 12 12 4 4" xfId="2371"/>
    <cellStyle name="Calculation 12 12 4 5" xfId="39983"/>
    <cellStyle name="Calculation 12 12 5" xfId="2372"/>
    <cellStyle name="Calculation 12 12 5 2" xfId="2373"/>
    <cellStyle name="Calculation 12 12 5 2 2" xfId="2374"/>
    <cellStyle name="Calculation 12 12 5 2 3" xfId="39984"/>
    <cellStyle name="Calculation 12 12 5 3" xfId="2375"/>
    <cellStyle name="Calculation 12 12 5 3 2" xfId="2376"/>
    <cellStyle name="Calculation 12 12 5 4" xfId="2377"/>
    <cellStyle name="Calculation 12 12 5 5" xfId="39985"/>
    <cellStyle name="Calculation 12 12 6" xfId="2378"/>
    <cellStyle name="Calculation 12 12 6 2" xfId="2379"/>
    <cellStyle name="Calculation 12 12 6 2 2" xfId="2380"/>
    <cellStyle name="Calculation 12 12 6 2 3" xfId="39986"/>
    <cellStyle name="Calculation 12 12 6 3" xfId="2381"/>
    <cellStyle name="Calculation 12 12 6 3 2" xfId="2382"/>
    <cellStyle name="Calculation 12 12 6 4" xfId="2383"/>
    <cellStyle name="Calculation 12 12 6 5" xfId="39987"/>
    <cellStyle name="Calculation 12 12 7" xfId="2384"/>
    <cellStyle name="Calculation 12 12 7 2" xfId="2385"/>
    <cellStyle name="Calculation 12 12 7 2 2" xfId="2386"/>
    <cellStyle name="Calculation 12 12 7 2 3" xfId="39988"/>
    <cellStyle name="Calculation 12 12 7 3" xfId="2387"/>
    <cellStyle name="Calculation 12 12 7 3 2" xfId="2388"/>
    <cellStyle name="Calculation 12 12 7 4" xfId="2389"/>
    <cellStyle name="Calculation 12 12 7 5" xfId="39989"/>
    <cellStyle name="Calculation 12 12 8" xfId="2390"/>
    <cellStyle name="Calculation 12 12 8 2" xfId="2391"/>
    <cellStyle name="Calculation 12 12 8 2 2" xfId="2392"/>
    <cellStyle name="Calculation 12 12 8 2 3" xfId="39990"/>
    <cellStyle name="Calculation 12 12 8 3" xfId="2393"/>
    <cellStyle name="Calculation 12 12 8 3 2" xfId="2394"/>
    <cellStyle name="Calculation 12 12 8 4" xfId="2395"/>
    <cellStyle name="Calculation 12 12 8 5" xfId="39991"/>
    <cellStyle name="Calculation 12 12 9" xfId="2396"/>
    <cellStyle name="Calculation 12 12 9 2" xfId="2397"/>
    <cellStyle name="Calculation 12 12 9 2 2" xfId="2398"/>
    <cellStyle name="Calculation 12 12 9 2 3" xfId="39992"/>
    <cellStyle name="Calculation 12 12 9 3" xfId="2399"/>
    <cellStyle name="Calculation 12 12 9 3 2" xfId="2400"/>
    <cellStyle name="Calculation 12 12 9 4" xfId="2401"/>
    <cellStyle name="Calculation 12 12 9 5" xfId="39993"/>
    <cellStyle name="Calculation 12 13" xfId="2402"/>
    <cellStyle name="Calculation 12 13 10" xfId="2403"/>
    <cellStyle name="Calculation 12 13 10 2" xfId="2404"/>
    <cellStyle name="Calculation 12 13 10 2 2" xfId="2405"/>
    <cellStyle name="Calculation 12 13 10 2 3" xfId="39994"/>
    <cellStyle name="Calculation 12 13 10 3" xfId="2406"/>
    <cellStyle name="Calculation 12 13 10 3 2" xfId="2407"/>
    <cellStyle name="Calculation 12 13 10 4" xfId="2408"/>
    <cellStyle name="Calculation 12 13 10 5" xfId="39995"/>
    <cellStyle name="Calculation 12 13 11" xfId="2409"/>
    <cellStyle name="Calculation 12 13 11 2" xfId="2410"/>
    <cellStyle name="Calculation 12 13 11 2 2" xfId="2411"/>
    <cellStyle name="Calculation 12 13 11 2 3" xfId="39996"/>
    <cellStyle name="Calculation 12 13 11 3" xfId="2412"/>
    <cellStyle name="Calculation 12 13 11 3 2" xfId="2413"/>
    <cellStyle name="Calculation 12 13 11 4" xfId="2414"/>
    <cellStyle name="Calculation 12 13 11 5" xfId="39997"/>
    <cellStyle name="Calculation 12 13 12" xfId="2415"/>
    <cellStyle name="Calculation 12 13 12 2" xfId="2416"/>
    <cellStyle name="Calculation 12 13 12 2 2" xfId="2417"/>
    <cellStyle name="Calculation 12 13 12 2 3" xfId="39998"/>
    <cellStyle name="Calculation 12 13 12 3" xfId="2418"/>
    <cellStyle name="Calculation 12 13 12 3 2" xfId="2419"/>
    <cellStyle name="Calculation 12 13 12 4" xfId="2420"/>
    <cellStyle name="Calculation 12 13 12 5" xfId="39999"/>
    <cellStyle name="Calculation 12 13 13" xfId="2421"/>
    <cellStyle name="Calculation 12 13 13 2" xfId="2422"/>
    <cellStyle name="Calculation 12 13 13 2 2" xfId="2423"/>
    <cellStyle name="Calculation 12 13 13 2 3" xfId="40000"/>
    <cellStyle name="Calculation 12 13 13 3" xfId="2424"/>
    <cellStyle name="Calculation 12 13 13 3 2" xfId="2425"/>
    <cellStyle name="Calculation 12 13 13 4" xfId="2426"/>
    <cellStyle name="Calculation 12 13 13 5" xfId="40001"/>
    <cellStyle name="Calculation 12 13 14" xfId="2427"/>
    <cellStyle name="Calculation 12 13 14 2" xfId="2428"/>
    <cellStyle name="Calculation 12 13 14 2 2" xfId="2429"/>
    <cellStyle name="Calculation 12 13 14 2 3" xfId="40002"/>
    <cellStyle name="Calculation 12 13 14 3" xfId="2430"/>
    <cellStyle name="Calculation 12 13 14 3 2" xfId="2431"/>
    <cellStyle name="Calculation 12 13 14 4" xfId="2432"/>
    <cellStyle name="Calculation 12 13 14 5" xfId="40003"/>
    <cellStyle name="Calculation 12 13 15" xfId="2433"/>
    <cellStyle name="Calculation 12 13 15 2" xfId="2434"/>
    <cellStyle name="Calculation 12 13 15 2 2" xfId="2435"/>
    <cellStyle name="Calculation 12 13 15 2 3" xfId="40004"/>
    <cellStyle name="Calculation 12 13 15 3" xfId="2436"/>
    <cellStyle name="Calculation 12 13 15 3 2" xfId="2437"/>
    <cellStyle name="Calculation 12 13 15 4" xfId="2438"/>
    <cellStyle name="Calculation 12 13 15 5" xfId="40005"/>
    <cellStyle name="Calculation 12 13 16" xfId="2439"/>
    <cellStyle name="Calculation 12 13 16 2" xfId="2440"/>
    <cellStyle name="Calculation 12 13 16 2 2" xfId="2441"/>
    <cellStyle name="Calculation 12 13 16 2 3" xfId="40006"/>
    <cellStyle name="Calculation 12 13 16 3" xfId="2442"/>
    <cellStyle name="Calculation 12 13 16 3 2" xfId="2443"/>
    <cellStyle name="Calculation 12 13 16 4" xfId="2444"/>
    <cellStyle name="Calculation 12 13 16 5" xfId="40007"/>
    <cellStyle name="Calculation 12 13 17" xfId="2445"/>
    <cellStyle name="Calculation 12 13 17 2" xfId="2446"/>
    <cellStyle name="Calculation 12 13 17 2 2" xfId="2447"/>
    <cellStyle name="Calculation 12 13 17 2 3" xfId="40008"/>
    <cellStyle name="Calculation 12 13 17 3" xfId="2448"/>
    <cellStyle name="Calculation 12 13 17 3 2" xfId="2449"/>
    <cellStyle name="Calculation 12 13 17 4" xfId="2450"/>
    <cellStyle name="Calculation 12 13 17 5" xfId="40009"/>
    <cellStyle name="Calculation 12 13 18" xfId="2451"/>
    <cellStyle name="Calculation 12 13 18 2" xfId="2452"/>
    <cellStyle name="Calculation 12 13 18 2 2" xfId="2453"/>
    <cellStyle name="Calculation 12 13 18 2 3" xfId="40010"/>
    <cellStyle name="Calculation 12 13 18 3" xfId="2454"/>
    <cellStyle name="Calculation 12 13 18 3 2" xfId="2455"/>
    <cellStyle name="Calculation 12 13 18 4" xfId="2456"/>
    <cellStyle name="Calculation 12 13 18 5" xfId="40011"/>
    <cellStyle name="Calculation 12 13 19" xfId="2457"/>
    <cellStyle name="Calculation 12 13 19 2" xfId="2458"/>
    <cellStyle name="Calculation 12 13 19 2 2" xfId="2459"/>
    <cellStyle name="Calculation 12 13 19 2 3" xfId="40012"/>
    <cellStyle name="Calculation 12 13 19 3" xfId="2460"/>
    <cellStyle name="Calculation 12 13 19 3 2" xfId="2461"/>
    <cellStyle name="Calculation 12 13 19 4" xfId="2462"/>
    <cellStyle name="Calculation 12 13 19 5" xfId="40013"/>
    <cellStyle name="Calculation 12 13 2" xfId="2463"/>
    <cellStyle name="Calculation 12 13 2 2" xfId="2464"/>
    <cellStyle name="Calculation 12 13 2 2 2" xfId="2465"/>
    <cellStyle name="Calculation 12 13 2 2 3" xfId="40014"/>
    <cellStyle name="Calculation 12 13 2 3" xfId="2466"/>
    <cellStyle name="Calculation 12 13 2 3 2" xfId="2467"/>
    <cellStyle name="Calculation 12 13 2 4" xfId="2468"/>
    <cellStyle name="Calculation 12 13 2 5" xfId="40015"/>
    <cellStyle name="Calculation 12 13 20" xfId="2469"/>
    <cellStyle name="Calculation 12 13 20 2" xfId="2470"/>
    <cellStyle name="Calculation 12 13 20 2 2" xfId="40016"/>
    <cellStyle name="Calculation 12 13 20 2 3" xfId="40017"/>
    <cellStyle name="Calculation 12 13 20 3" xfId="40018"/>
    <cellStyle name="Calculation 12 13 20 4" xfId="40019"/>
    <cellStyle name="Calculation 12 13 20 5" xfId="40020"/>
    <cellStyle name="Calculation 12 13 21" xfId="2471"/>
    <cellStyle name="Calculation 12 13 21 2" xfId="2472"/>
    <cellStyle name="Calculation 12 13 22" xfId="2473"/>
    <cellStyle name="Calculation 12 13 22 2" xfId="2474"/>
    <cellStyle name="Calculation 12 13 23" xfId="54387"/>
    <cellStyle name="Calculation 12 13 3" xfId="2475"/>
    <cellStyle name="Calculation 12 13 3 2" xfId="2476"/>
    <cellStyle name="Calculation 12 13 3 2 2" xfId="2477"/>
    <cellStyle name="Calculation 12 13 3 2 3" xfId="40021"/>
    <cellStyle name="Calculation 12 13 3 3" xfId="2478"/>
    <cellStyle name="Calculation 12 13 3 3 2" xfId="2479"/>
    <cellStyle name="Calculation 12 13 3 4" xfId="2480"/>
    <cellStyle name="Calculation 12 13 3 5" xfId="40022"/>
    <cellStyle name="Calculation 12 13 4" xfId="2481"/>
    <cellStyle name="Calculation 12 13 4 2" xfId="2482"/>
    <cellStyle name="Calculation 12 13 4 2 2" xfId="2483"/>
    <cellStyle name="Calculation 12 13 4 2 3" xfId="40023"/>
    <cellStyle name="Calculation 12 13 4 3" xfId="2484"/>
    <cellStyle name="Calculation 12 13 4 3 2" xfId="2485"/>
    <cellStyle name="Calculation 12 13 4 4" xfId="2486"/>
    <cellStyle name="Calculation 12 13 4 5" xfId="40024"/>
    <cellStyle name="Calculation 12 13 5" xfId="2487"/>
    <cellStyle name="Calculation 12 13 5 2" xfId="2488"/>
    <cellStyle name="Calculation 12 13 5 2 2" xfId="2489"/>
    <cellStyle name="Calculation 12 13 5 2 3" xfId="40025"/>
    <cellStyle name="Calculation 12 13 5 3" xfId="2490"/>
    <cellStyle name="Calculation 12 13 5 3 2" xfId="2491"/>
    <cellStyle name="Calculation 12 13 5 4" xfId="2492"/>
    <cellStyle name="Calculation 12 13 5 5" xfId="40026"/>
    <cellStyle name="Calculation 12 13 6" xfId="2493"/>
    <cellStyle name="Calculation 12 13 6 2" xfId="2494"/>
    <cellStyle name="Calculation 12 13 6 2 2" xfId="2495"/>
    <cellStyle name="Calculation 12 13 6 2 3" xfId="40027"/>
    <cellStyle name="Calculation 12 13 6 3" xfId="2496"/>
    <cellStyle name="Calculation 12 13 6 3 2" xfId="2497"/>
    <cellStyle name="Calculation 12 13 6 4" xfId="2498"/>
    <cellStyle name="Calculation 12 13 6 5" xfId="40028"/>
    <cellStyle name="Calculation 12 13 7" xfId="2499"/>
    <cellStyle name="Calculation 12 13 7 2" xfId="2500"/>
    <cellStyle name="Calculation 12 13 7 2 2" xfId="2501"/>
    <cellStyle name="Calculation 12 13 7 2 3" xfId="40029"/>
    <cellStyle name="Calculation 12 13 7 3" xfId="2502"/>
    <cellStyle name="Calculation 12 13 7 3 2" xfId="2503"/>
    <cellStyle name="Calculation 12 13 7 4" xfId="2504"/>
    <cellStyle name="Calculation 12 13 7 5" xfId="40030"/>
    <cellStyle name="Calculation 12 13 8" xfId="2505"/>
    <cellStyle name="Calculation 12 13 8 2" xfId="2506"/>
    <cellStyle name="Calculation 12 13 8 2 2" xfId="2507"/>
    <cellStyle name="Calculation 12 13 8 2 3" xfId="40031"/>
    <cellStyle name="Calculation 12 13 8 3" xfId="2508"/>
    <cellStyle name="Calculation 12 13 8 3 2" xfId="2509"/>
    <cellStyle name="Calculation 12 13 8 4" xfId="2510"/>
    <cellStyle name="Calculation 12 13 8 5" xfId="40032"/>
    <cellStyle name="Calculation 12 13 9" xfId="2511"/>
    <cellStyle name="Calculation 12 13 9 2" xfId="2512"/>
    <cellStyle name="Calculation 12 13 9 2 2" xfId="2513"/>
    <cellStyle name="Calculation 12 13 9 2 3" xfId="40033"/>
    <cellStyle name="Calculation 12 13 9 3" xfId="2514"/>
    <cellStyle name="Calculation 12 13 9 3 2" xfId="2515"/>
    <cellStyle name="Calculation 12 13 9 4" xfId="2516"/>
    <cellStyle name="Calculation 12 13 9 5" xfId="40034"/>
    <cellStyle name="Calculation 12 14" xfId="2517"/>
    <cellStyle name="Calculation 12 14 10" xfId="2518"/>
    <cellStyle name="Calculation 12 14 10 2" xfId="2519"/>
    <cellStyle name="Calculation 12 14 10 2 2" xfId="2520"/>
    <cellStyle name="Calculation 12 14 10 2 3" xfId="40035"/>
    <cellStyle name="Calculation 12 14 10 3" xfId="2521"/>
    <cellStyle name="Calculation 12 14 10 3 2" xfId="2522"/>
    <cellStyle name="Calculation 12 14 10 4" xfId="2523"/>
    <cellStyle name="Calculation 12 14 10 5" xfId="40036"/>
    <cellStyle name="Calculation 12 14 11" xfId="2524"/>
    <cellStyle name="Calculation 12 14 11 2" xfId="2525"/>
    <cellStyle name="Calculation 12 14 11 2 2" xfId="2526"/>
    <cellStyle name="Calculation 12 14 11 2 3" xfId="40037"/>
    <cellStyle name="Calculation 12 14 11 3" xfId="2527"/>
    <cellStyle name="Calculation 12 14 11 3 2" xfId="2528"/>
    <cellStyle name="Calculation 12 14 11 4" xfId="2529"/>
    <cellStyle name="Calculation 12 14 11 5" xfId="40038"/>
    <cellStyle name="Calculation 12 14 12" xfId="2530"/>
    <cellStyle name="Calculation 12 14 12 2" xfId="2531"/>
    <cellStyle name="Calculation 12 14 12 2 2" xfId="2532"/>
    <cellStyle name="Calculation 12 14 12 2 3" xfId="40039"/>
    <cellStyle name="Calculation 12 14 12 3" xfId="2533"/>
    <cellStyle name="Calculation 12 14 12 3 2" xfId="2534"/>
    <cellStyle name="Calculation 12 14 12 4" xfId="2535"/>
    <cellStyle name="Calculation 12 14 12 5" xfId="40040"/>
    <cellStyle name="Calculation 12 14 13" xfId="2536"/>
    <cellStyle name="Calculation 12 14 13 2" xfId="2537"/>
    <cellStyle name="Calculation 12 14 13 2 2" xfId="2538"/>
    <cellStyle name="Calculation 12 14 13 2 3" xfId="40041"/>
    <cellStyle name="Calculation 12 14 13 3" xfId="2539"/>
    <cellStyle name="Calculation 12 14 13 3 2" xfId="2540"/>
    <cellStyle name="Calculation 12 14 13 4" xfId="2541"/>
    <cellStyle name="Calculation 12 14 13 5" xfId="40042"/>
    <cellStyle name="Calculation 12 14 14" xfId="2542"/>
    <cellStyle name="Calculation 12 14 14 2" xfId="2543"/>
    <cellStyle name="Calculation 12 14 14 2 2" xfId="2544"/>
    <cellStyle name="Calculation 12 14 14 2 3" xfId="40043"/>
    <cellStyle name="Calculation 12 14 14 3" xfId="2545"/>
    <cellStyle name="Calculation 12 14 14 3 2" xfId="2546"/>
    <cellStyle name="Calculation 12 14 14 4" xfId="2547"/>
    <cellStyle name="Calculation 12 14 14 5" xfId="40044"/>
    <cellStyle name="Calculation 12 14 15" xfId="2548"/>
    <cellStyle name="Calculation 12 14 15 2" xfId="2549"/>
    <cellStyle name="Calculation 12 14 15 2 2" xfId="2550"/>
    <cellStyle name="Calculation 12 14 15 2 3" xfId="40045"/>
    <cellStyle name="Calculation 12 14 15 3" xfId="2551"/>
    <cellStyle name="Calculation 12 14 15 3 2" xfId="2552"/>
    <cellStyle name="Calculation 12 14 15 4" xfId="2553"/>
    <cellStyle name="Calculation 12 14 15 5" xfId="40046"/>
    <cellStyle name="Calculation 12 14 16" xfId="2554"/>
    <cellStyle name="Calculation 12 14 16 2" xfId="2555"/>
    <cellStyle name="Calculation 12 14 16 2 2" xfId="2556"/>
    <cellStyle name="Calculation 12 14 16 2 3" xfId="40047"/>
    <cellStyle name="Calculation 12 14 16 3" xfId="2557"/>
    <cellStyle name="Calculation 12 14 16 3 2" xfId="2558"/>
    <cellStyle name="Calculation 12 14 16 4" xfId="2559"/>
    <cellStyle name="Calculation 12 14 16 5" xfId="40048"/>
    <cellStyle name="Calculation 12 14 17" xfId="2560"/>
    <cellStyle name="Calculation 12 14 17 2" xfId="2561"/>
    <cellStyle name="Calculation 12 14 17 2 2" xfId="2562"/>
    <cellStyle name="Calculation 12 14 17 2 3" xfId="40049"/>
    <cellStyle name="Calculation 12 14 17 3" xfId="2563"/>
    <cellStyle name="Calculation 12 14 17 3 2" xfId="2564"/>
    <cellStyle name="Calculation 12 14 17 4" xfId="2565"/>
    <cellStyle name="Calculation 12 14 17 5" xfId="40050"/>
    <cellStyle name="Calculation 12 14 18" xfId="2566"/>
    <cellStyle name="Calculation 12 14 18 2" xfId="2567"/>
    <cellStyle name="Calculation 12 14 18 2 2" xfId="2568"/>
    <cellStyle name="Calculation 12 14 18 2 3" xfId="40051"/>
    <cellStyle name="Calculation 12 14 18 3" xfId="2569"/>
    <cellStyle name="Calculation 12 14 18 3 2" xfId="2570"/>
    <cellStyle name="Calculation 12 14 18 4" xfId="2571"/>
    <cellStyle name="Calculation 12 14 18 5" xfId="40052"/>
    <cellStyle name="Calculation 12 14 19" xfId="2572"/>
    <cellStyle name="Calculation 12 14 19 2" xfId="2573"/>
    <cellStyle name="Calculation 12 14 19 2 2" xfId="2574"/>
    <cellStyle name="Calculation 12 14 19 2 3" xfId="40053"/>
    <cellStyle name="Calculation 12 14 19 3" xfId="2575"/>
    <cellStyle name="Calculation 12 14 19 3 2" xfId="2576"/>
    <cellStyle name="Calculation 12 14 19 4" xfId="2577"/>
    <cellStyle name="Calculation 12 14 19 5" xfId="40054"/>
    <cellStyle name="Calculation 12 14 2" xfId="2578"/>
    <cellStyle name="Calculation 12 14 2 2" xfId="2579"/>
    <cellStyle name="Calculation 12 14 2 2 2" xfId="2580"/>
    <cellStyle name="Calculation 12 14 2 2 3" xfId="40055"/>
    <cellStyle name="Calculation 12 14 2 3" xfId="2581"/>
    <cellStyle name="Calculation 12 14 2 3 2" xfId="2582"/>
    <cellStyle name="Calculation 12 14 2 4" xfId="2583"/>
    <cellStyle name="Calculation 12 14 2 5" xfId="40056"/>
    <cellStyle name="Calculation 12 14 20" xfId="2584"/>
    <cellStyle name="Calculation 12 14 20 2" xfId="2585"/>
    <cellStyle name="Calculation 12 14 20 2 2" xfId="40057"/>
    <cellStyle name="Calculation 12 14 20 2 3" xfId="40058"/>
    <cellStyle name="Calculation 12 14 20 3" xfId="40059"/>
    <cellStyle name="Calculation 12 14 20 4" xfId="40060"/>
    <cellStyle name="Calculation 12 14 20 5" xfId="40061"/>
    <cellStyle name="Calculation 12 14 21" xfId="2586"/>
    <cellStyle name="Calculation 12 14 21 2" xfId="2587"/>
    <cellStyle name="Calculation 12 14 22" xfId="2588"/>
    <cellStyle name="Calculation 12 14 22 2" xfId="2589"/>
    <cellStyle name="Calculation 12 14 23" xfId="54388"/>
    <cellStyle name="Calculation 12 14 3" xfId="2590"/>
    <cellStyle name="Calculation 12 14 3 2" xfId="2591"/>
    <cellStyle name="Calculation 12 14 3 2 2" xfId="2592"/>
    <cellStyle name="Calculation 12 14 3 2 3" xfId="40062"/>
    <cellStyle name="Calculation 12 14 3 3" xfId="2593"/>
    <cellStyle name="Calculation 12 14 3 3 2" xfId="2594"/>
    <cellStyle name="Calculation 12 14 3 4" xfId="2595"/>
    <cellStyle name="Calculation 12 14 3 5" xfId="40063"/>
    <cellStyle name="Calculation 12 14 4" xfId="2596"/>
    <cellStyle name="Calculation 12 14 4 2" xfId="2597"/>
    <cellStyle name="Calculation 12 14 4 2 2" xfId="2598"/>
    <cellStyle name="Calculation 12 14 4 2 3" xfId="40064"/>
    <cellStyle name="Calculation 12 14 4 3" xfId="2599"/>
    <cellStyle name="Calculation 12 14 4 3 2" xfId="2600"/>
    <cellStyle name="Calculation 12 14 4 4" xfId="2601"/>
    <cellStyle name="Calculation 12 14 4 5" xfId="40065"/>
    <cellStyle name="Calculation 12 14 5" xfId="2602"/>
    <cellStyle name="Calculation 12 14 5 2" xfId="2603"/>
    <cellStyle name="Calculation 12 14 5 2 2" xfId="2604"/>
    <cellStyle name="Calculation 12 14 5 2 3" xfId="40066"/>
    <cellStyle name="Calculation 12 14 5 3" xfId="2605"/>
    <cellStyle name="Calculation 12 14 5 3 2" xfId="2606"/>
    <cellStyle name="Calculation 12 14 5 4" xfId="2607"/>
    <cellStyle name="Calculation 12 14 5 5" xfId="40067"/>
    <cellStyle name="Calculation 12 14 6" xfId="2608"/>
    <cellStyle name="Calculation 12 14 6 2" xfId="2609"/>
    <cellStyle name="Calculation 12 14 6 2 2" xfId="2610"/>
    <cellStyle name="Calculation 12 14 6 2 3" xfId="40068"/>
    <cellStyle name="Calculation 12 14 6 3" xfId="2611"/>
    <cellStyle name="Calculation 12 14 6 3 2" xfId="2612"/>
    <cellStyle name="Calculation 12 14 6 4" xfId="2613"/>
    <cellStyle name="Calculation 12 14 6 5" xfId="40069"/>
    <cellStyle name="Calculation 12 14 7" xfId="2614"/>
    <cellStyle name="Calculation 12 14 7 2" xfId="2615"/>
    <cellStyle name="Calculation 12 14 7 2 2" xfId="2616"/>
    <cellStyle name="Calculation 12 14 7 2 3" xfId="40070"/>
    <cellStyle name="Calculation 12 14 7 3" xfId="2617"/>
    <cellStyle name="Calculation 12 14 7 3 2" xfId="2618"/>
    <cellStyle name="Calculation 12 14 7 4" xfId="2619"/>
    <cellStyle name="Calculation 12 14 7 5" xfId="40071"/>
    <cellStyle name="Calculation 12 14 8" xfId="2620"/>
    <cellStyle name="Calculation 12 14 8 2" xfId="2621"/>
    <cellStyle name="Calculation 12 14 8 2 2" xfId="2622"/>
    <cellStyle name="Calculation 12 14 8 2 3" xfId="40072"/>
    <cellStyle name="Calculation 12 14 8 3" xfId="2623"/>
    <cellStyle name="Calculation 12 14 8 3 2" xfId="2624"/>
    <cellStyle name="Calculation 12 14 8 4" xfId="2625"/>
    <cellStyle name="Calculation 12 14 8 5" xfId="40073"/>
    <cellStyle name="Calculation 12 14 9" xfId="2626"/>
    <cellStyle name="Calculation 12 14 9 2" xfId="2627"/>
    <cellStyle name="Calculation 12 14 9 2 2" xfId="2628"/>
    <cellStyle name="Calculation 12 14 9 2 3" xfId="40074"/>
    <cellStyle name="Calculation 12 14 9 3" xfId="2629"/>
    <cellStyle name="Calculation 12 14 9 3 2" xfId="2630"/>
    <cellStyle name="Calculation 12 14 9 4" xfId="2631"/>
    <cellStyle name="Calculation 12 14 9 5" xfId="40075"/>
    <cellStyle name="Calculation 12 15" xfId="2632"/>
    <cellStyle name="Calculation 12 15 10" xfId="2633"/>
    <cellStyle name="Calculation 12 15 10 2" xfId="2634"/>
    <cellStyle name="Calculation 12 15 10 2 2" xfId="2635"/>
    <cellStyle name="Calculation 12 15 10 2 3" xfId="40076"/>
    <cellStyle name="Calculation 12 15 10 3" xfId="2636"/>
    <cellStyle name="Calculation 12 15 10 3 2" xfId="2637"/>
    <cellStyle name="Calculation 12 15 10 4" xfId="2638"/>
    <cellStyle name="Calculation 12 15 10 5" xfId="40077"/>
    <cellStyle name="Calculation 12 15 11" xfId="2639"/>
    <cellStyle name="Calculation 12 15 11 2" xfId="2640"/>
    <cellStyle name="Calculation 12 15 11 2 2" xfId="2641"/>
    <cellStyle name="Calculation 12 15 11 2 3" xfId="40078"/>
    <cellStyle name="Calculation 12 15 11 3" xfId="2642"/>
    <cellStyle name="Calculation 12 15 11 3 2" xfId="2643"/>
    <cellStyle name="Calculation 12 15 11 4" xfId="2644"/>
    <cellStyle name="Calculation 12 15 11 5" xfId="40079"/>
    <cellStyle name="Calculation 12 15 12" xfId="2645"/>
    <cellStyle name="Calculation 12 15 12 2" xfId="2646"/>
    <cellStyle name="Calculation 12 15 12 2 2" xfId="2647"/>
    <cellStyle name="Calculation 12 15 12 2 3" xfId="40080"/>
    <cellStyle name="Calculation 12 15 12 3" xfId="2648"/>
    <cellStyle name="Calculation 12 15 12 3 2" xfId="2649"/>
    <cellStyle name="Calculation 12 15 12 4" xfId="2650"/>
    <cellStyle name="Calculation 12 15 12 5" xfId="40081"/>
    <cellStyle name="Calculation 12 15 13" xfId="2651"/>
    <cellStyle name="Calculation 12 15 13 2" xfId="2652"/>
    <cellStyle name="Calculation 12 15 13 2 2" xfId="2653"/>
    <cellStyle name="Calculation 12 15 13 2 3" xfId="40082"/>
    <cellStyle name="Calculation 12 15 13 3" xfId="2654"/>
    <cellStyle name="Calculation 12 15 13 3 2" xfId="2655"/>
    <cellStyle name="Calculation 12 15 13 4" xfId="2656"/>
    <cellStyle name="Calculation 12 15 13 5" xfId="40083"/>
    <cellStyle name="Calculation 12 15 14" xfId="2657"/>
    <cellStyle name="Calculation 12 15 14 2" xfId="2658"/>
    <cellStyle name="Calculation 12 15 14 2 2" xfId="2659"/>
    <cellStyle name="Calculation 12 15 14 2 3" xfId="40084"/>
    <cellStyle name="Calculation 12 15 14 3" xfId="2660"/>
    <cellStyle name="Calculation 12 15 14 3 2" xfId="2661"/>
    <cellStyle name="Calculation 12 15 14 4" xfId="2662"/>
    <cellStyle name="Calculation 12 15 14 5" xfId="40085"/>
    <cellStyle name="Calculation 12 15 15" xfId="2663"/>
    <cellStyle name="Calculation 12 15 15 2" xfId="2664"/>
    <cellStyle name="Calculation 12 15 15 2 2" xfId="2665"/>
    <cellStyle name="Calculation 12 15 15 2 3" xfId="40086"/>
    <cellStyle name="Calculation 12 15 15 3" xfId="2666"/>
    <cellStyle name="Calculation 12 15 15 3 2" xfId="2667"/>
    <cellStyle name="Calculation 12 15 15 4" xfId="2668"/>
    <cellStyle name="Calculation 12 15 15 5" xfId="40087"/>
    <cellStyle name="Calculation 12 15 16" xfId="2669"/>
    <cellStyle name="Calculation 12 15 16 2" xfId="2670"/>
    <cellStyle name="Calculation 12 15 16 2 2" xfId="2671"/>
    <cellStyle name="Calculation 12 15 16 2 3" xfId="40088"/>
    <cellStyle name="Calculation 12 15 16 3" xfId="2672"/>
    <cellStyle name="Calculation 12 15 16 3 2" xfId="2673"/>
    <cellStyle name="Calculation 12 15 16 4" xfId="2674"/>
    <cellStyle name="Calculation 12 15 16 5" xfId="40089"/>
    <cellStyle name="Calculation 12 15 17" xfId="2675"/>
    <cellStyle name="Calculation 12 15 17 2" xfId="2676"/>
    <cellStyle name="Calculation 12 15 17 2 2" xfId="2677"/>
    <cellStyle name="Calculation 12 15 17 2 3" xfId="40090"/>
    <cellStyle name="Calculation 12 15 17 3" xfId="2678"/>
    <cellStyle name="Calculation 12 15 17 3 2" xfId="2679"/>
    <cellStyle name="Calculation 12 15 17 4" xfId="2680"/>
    <cellStyle name="Calculation 12 15 17 5" xfId="40091"/>
    <cellStyle name="Calculation 12 15 18" xfId="2681"/>
    <cellStyle name="Calculation 12 15 18 2" xfId="2682"/>
    <cellStyle name="Calculation 12 15 18 2 2" xfId="2683"/>
    <cellStyle name="Calculation 12 15 18 2 3" xfId="40092"/>
    <cellStyle name="Calculation 12 15 18 3" xfId="2684"/>
    <cellStyle name="Calculation 12 15 18 3 2" xfId="2685"/>
    <cellStyle name="Calculation 12 15 18 4" xfId="2686"/>
    <cellStyle name="Calculation 12 15 18 5" xfId="40093"/>
    <cellStyle name="Calculation 12 15 19" xfId="2687"/>
    <cellStyle name="Calculation 12 15 19 2" xfId="2688"/>
    <cellStyle name="Calculation 12 15 19 2 2" xfId="2689"/>
    <cellStyle name="Calculation 12 15 19 2 3" xfId="40094"/>
    <cellStyle name="Calculation 12 15 19 3" xfId="2690"/>
    <cellStyle name="Calculation 12 15 19 3 2" xfId="2691"/>
    <cellStyle name="Calculation 12 15 19 4" xfId="2692"/>
    <cellStyle name="Calculation 12 15 19 5" xfId="40095"/>
    <cellStyle name="Calculation 12 15 2" xfId="2693"/>
    <cellStyle name="Calculation 12 15 2 2" xfId="2694"/>
    <cellStyle name="Calculation 12 15 2 2 2" xfId="2695"/>
    <cellStyle name="Calculation 12 15 2 2 3" xfId="40096"/>
    <cellStyle name="Calculation 12 15 2 3" xfId="2696"/>
    <cellStyle name="Calculation 12 15 2 3 2" xfId="2697"/>
    <cellStyle name="Calculation 12 15 2 4" xfId="2698"/>
    <cellStyle name="Calculation 12 15 2 5" xfId="40097"/>
    <cellStyle name="Calculation 12 15 20" xfId="2699"/>
    <cellStyle name="Calculation 12 15 20 2" xfId="2700"/>
    <cellStyle name="Calculation 12 15 20 2 2" xfId="40098"/>
    <cellStyle name="Calculation 12 15 20 2 3" xfId="40099"/>
    <cellStyle name="Calculation 12 15 20 3" xfId="40100"/>
    <cellStyle name="Calculation 12 15 20 4" xfId="40101"/>
    <cellStyle name="Calculation 12 15 20 5" xfId="40102"/>
    <cellStyle name="Calculation 12 15 21" xfId="2701"/>
    <cellStyle name="Calculation 12 15 21 2" xfId="2702"/>
    <cellStyle name="Calculation 12 15 22" xfId="2703"/>
    <cellStyle name="Calculation 12 15 22 2" xfId="2704"/>
    <cellStyle name="Calculation 12 15 23" xfId="54389"/>
    <cellStyle name="Calculation 12 15 3" xfId="2705"/>
    <cellStyle name="Calculation 12 15 3 2" xfId="2706"/>
    <cellStyle name="Calculation 12 15 3 2 2" xfId="2707"/>
    <cellStyle name="Calculation 12 15 3 2 3" xfId="40103"/>
    <cellStyle name="Calculation 12 15 3 3" xfId="2708"/>
    <cellStyle name="Calculation 12 15 3 3 2" xfId="2709"/>
    <cellStyle name="Calculation 12 15 3 4" xfId="2710"/>
    <cellStyle name="Calculation 12 15 3 5" xfId="40104"/>
    <cellStyle name="Calculation 12 15 4" xfId="2711"/>
    <cellStyle name="Calculation 12 15 4 2" xfId="2712"/>
    <cellStyle name="Calculation 12 15 4 2 2" xfId="2713"/>
    <cellStyle name="Calculation 12 15 4 2 3" xfId="40105"/>
    <cellStyle name="Calculation 12 15 4 3" xfId="2714"/>
    <cellStyle name="Calculation 12 15 4 3 2" xfId="2715"/>
    <cellStyle name="Calculation 12 15 4 4" xfId="2716"/>
    <cellStyle name="Calculation 12 15 4 5" xfId="40106"/>
    <cellStyle name="Calculation 12 15 5" xfId="2717"/>
    <cellStyle name="Calculation 12 15 5 2" xfId="2718"/>
    <cellStyle name="Calculation 12 15 5 2 2" xfId="2719"/>
    <cellStyle name="Calculation 12 15 5 2 3" xfId="40107"/>
    <cellStyle name="Calculation 12 15 5 3" xfId="2720"/>
    <cellStyle name="Calculation 12 15 5 3 2" xfId="2721"/>
    <cellStyle name="Calculation 12 15 5 4" xfId="2722"/>
    <cellStyle name="Calculation 12 15 5 5" xfId="40108"/>
    <cellStyle name="Calculation 12 15 6" xfId="2723"/>
    <cellStyle name="Calculation 12 15 6 2" xfId="2724"/>
    <cellStyle name="Calculation 12 15 6 2 2" xfId="2725"/>
    <cellStyle name="Calculation 12 15 6 2 3" xfId="40109"/>
    <cellStyle name="Calculation 12 15 6 3" xfId="2726"/>
    <cellStyle name="Calculation 12 15 6 3 2" xfId="2727"/>
    <cellStyle name="Calculation 12 15 6 4" xfId="2728"/>
    <cellStyle name="Calculation 12 15 6 5" xfId="40110"/>
    <cellStyle name="Calculation 12 15 7" xfId="2729"/>
    <cellStyle name="Calculation 12 15 7 2" xfId="2730"/>
    <cellStyle name="Calculation 12 15 7 2 2" xfId="2731"/>
    <cellStyle name="Calculation 12 15 7 2 3" xfId="40111"/>
    <cellStyle name="Calculation 12 15 7 3" xfId="2732"/>
    <cellStyle name="Calculation 12 15 7 3 2" xfId="2733"/>
    <cellStyle name="Calculation 12 15 7 4" xfId="2734"/>
    <cellStyle name="Calculation 12 15 7 5" xfId="40112"/>
    <cellStyle name="Calculation 12 15 8" xfId="2735"/>
    <cellStyle name="Calculation 12 15 8 2" xfId="2736"/>
    <cellStyle name="Calculation 12 15 8 2 2" xfId="2737"/>
    <cellStyle name="Calculation 12 15 8 2 3" xfId="40113"/>
    <cellStyle name="Calculation 12 15 8 3" xfId="2738"/>
    <cellStyle name="Calculation 12 15 8 3 2" xfId="2739"/>
    <cellStyle name="Calculation 12 15 8 4" xfId="2740"/>
    <cellStyle name="Calculation 12 15 8 5" xfId="40114"/>
    <cellStyle name="Calculation 12 15 9" xfId="2741"/>
    <cellStyle name="Calculation 12 15 9 2" xfId="2742"/>
    <cellStyle name="Calculation 12 15 9 2 2" xfId="2743"/>
    <cellStyle name="Calculation 12 15 9 2 3" xfId="40115"/>
    <cellStyle name="Calculation 12 15 9 3" xfId="2744"/>
    <cellStyle name="Calculation 12 15 9 3 2" xfId="2745"/>
    <cellStyle name="Calculation 12 15 9 4" xfId="2746"/>
    <cellStyle name="Calculation 12 15 9 5" xfId="40116"/>
    <cellStyle name="Calculation 12 16" xfId="2747"/>
    <cellStyle name="Calculation 12 16 10" xfId="2748"/>
    <cellStyle name="Calculation 12 16 10 2" xfId="2749"/>
    <cellStyle name="Calculation 12 16 10 2 2" xfId="2750"/>
    <cellStyle name="Calculation 12 16 10 2 3" xfId="40117"/>
    <cellStyle name="Calculation 12 16 10 3" xfId="2751"/>
    <cellStyle name="Calculation 12 16 10 3 2" xfId="2752"/>
    <cellStyle name="Calculation 12 16 10 4" xfId="2753"/>
    <cellStyle name="Calculation 12 16 10 5" xfId="40118"/>
    <cellStyle name="Calculation 12 16 11" xfId="2754"/>
    <cellStyle name="Calculation 12 16 11 2" xfId="2755"/>
    <cellStyle name="Calculation 12 16 11 2 2" xfId="2756"/>
    <cellStyle name="Calculation 12 16 11 2 3" xfId="40119"/>
    <cellStyle name="Calculation 12 16 11 3" xfId="2757"/>
    <cellStyle name="Calculation 12 16 11 3 2" xfId="2758"/>
    <cellStyle name="Calculation 12 16 11 4" xfId="2759"/>
    <cellStyle name="Calculation 12 16 11 5" xfId="40120"/>
    <cellStyle name="Calculation 12 16 12" xfId="2760"/>
    <cellStyle name="Calculation 12 16 12 2" xfId="2761"/>
    <cellStyle name="Calculation 12 16 12 2 2" xfId="2762"/>
    <cellStyle name="Calculation 12 16 12 2 3" xfId="40121"/>
    <cellStyle name="Calculation 12 16 12 3" xfId="2763"/>
    <cellStyle name="Calculation 12 16 12 3 2" xfId="2764"/>
    <cellStyle name="Calculation 12 16 12 4" xfId="2765"/>
    <cellStyle name="Calculation 12 16 12 5" xfId="40122"/>
    <cellStyle name="Calculation 12 16 13" xfId="2766"/>
    <cellStyle name="Calculation 12 16 13 2" xfId="2767"/>
    <cellStyle name="Calculation 12 16 13 2 2" xfId="2768"/>
    <cellStyle name="Calculation 12 16 13 2 3" xfId="40123"/>
    <cellStyle name="Calculation 12 16 13 3" xfId="2769"/>
    <cellStyle name="Calculation 12 16 13 3 2" xfId="2770"/>
    <cellStyle name="Calculation 12 16 13 4" xfId="2771"/>
    <cellStyle name="Calculation 12 16 13 5" xfId="40124"/>
    <cellStyle name="Calculation 12 16 14" xfId="2772"/>
    <cellStyle name="Calculation 12 16 14 2" xfId="2773"/>
    <cellStyle name="Calculation 12 16 14 2 2" xfId="2774"/>
    <cellStyle name="Calculation 12 16 14 2 3" xfId="40125"/>
    <cellStyle name="Calculation 12 16 14 3" xfId="2775"/>
    <cellStyle name="Calculation 12 16 14 3 2" xfId="2776"/>
    <cellStyle name="Calculation 12 16 14 4" xfId="2777"/>
    <cellStyle name="Calculation 12 16 14 5" xfId="40126"/>
    <cellStyle name="Calculation 12 16 15" xfId="2778"/>
    <cellStyle name="Calculation 12 16 15 2" xfId="2779"/>
    <cellStyle name="Calculation 12 16 15 2 2" xfId="2780"/>
    <cellStyle name="Calculation 12 16 15 2 3" xfId="40127"/>
    <cellStyle name="Calculation 12 16 15 3" xfId="2781"/>
    <cellStyle name="Calculation 12 16 15 3 2" xfId="2782"/>
    <cellStyle name="Calculation 12 16 15 4" xfId="2783"/>
    <cellStyle name="Calculation 12 16 15 5" xfId="40128"/>
    <cellStyle name="Calculation 12 16 16" xfId="2784"/>
    <cellStyle name="Calculation 12 16 16 2" xfId="2785"/>
    <cellStyle name="Calculation 12 16 16 2 2" xfId="2786"/>
    <cellStyle name="Calculation 12 16 16 2 3" xfId="40129"/>
    <cellStyle name="Calculation 12 16 16 3" xfId="2787"/>
    <cellStyle name="Calculation 12 16 16 3 2" xfId="2788"/>
    <cellStyle name="Calculation 12 16 16 4" xfId="2789"/>
    <cellStyle name="Calculation 12 16 16 5" xfId="40130"/>
    <cellStyle name="Calculation 12 16 17" xfId="2790"/>
    <cellStyle name="Calculation 12 16 17 2" xfId="2791"/>
    <cellStyle name="Calculation 12 16 17 2 2" xfId="2792"/>
    <cellStyle name="Calculation 12 16 17 2 3" xfId="40131"/>
    <cellStyle name="Calculation 12 16 17 3" xfId="2793"/>
    <cellStyle name="Calculation 12 16 17 3 2" xfId="2794"/>
    <cellStyle name="Calculation 12 16 17 4" xfId="2795"/>
    <cellStyle name="Calculation 12 16 17 5" xfId="40132"/>
    <cellStyle name="Calculation 12 16 18" xfId="2796"/>
    <cellStyle name="Calculation 12 16 18 2" xfId="2797"/>
    <cellStyle name="Calculation 12 16 18 2 2" xfId="2798"/>
    <cellStyle name="Calculation 12 16 18 2 3" xfId="40133"/>
    <cellStyle name="Calculation 12 16 18 3" xfId="2799"/>
    <cellStyle name="Calculation 12 16 18 3 2" xfId="2800"/>
    <cellStyle name="Calculation 12 16 18 4" xfId="2801"/>
    <cellStyle name="Calculation 12 16 18 5" xfId="40134"/>
    <cellStyle name="Calculation 12 16 19" xfId="2802"/>
    <cellStyle name="Calculation 12 16 19 2" xfId="2803"/>
    <cellStyle name="Calculation 12 16 19 2 2" xfId="2804"/>
    <cellStyle name="Calculation 12 16 19 2 3" xfId="40135"/>
    <cellStyle name="Calculation 12 16 19 3" xfId="2805"/>
    <cellStyle name="Calculation 12 16 19 3 2" xfId="2806"/>
    <cellStyle name="Calculation 12 16 19 4" xfId="2807"/>
    <cellStyle name="Calculation 12 16 19 5" xfId="40136"/>
    <cellStyle name="Calculation 12 16 2" xfId="2808"/>
    <cellStyle name="Calculation 12 16 2 2" xfId="2809"/>
    <cellStyle name="Calculation 12 16 2 2 2" xfId="2810"/>
    <cellStyle name="Calculation 12 16 2 2 3" xfId="40137"/>
    <cellStyle name="Calculation 12 16 2 3" xfId="2811"/>
    <cellStyle name="Calculation 12 16 2 3 2" xfId="2812"/>
    <cellStyle name="Calculation 12 16 2 4" xfId="2813"/>
    <cellStyle name="Calculation 12 16 2 5" xfId="40138"/>
    <cellStyle name="Calculation 12 16 20" xfId="2814"/>
    <cellStyle name="Calculation 12 16 20 2" xfId="2815"/>
    <cellStyle name="Calculation 12 16 20 2 2" xfId="40139"/>
    <cellStyle name="Calculation 12 16 20 2 3" xfId="40140"/>
    <cellStyle name="Calculation 12 16 20 3" xfId="40141"/>
    <cellStyle name="Calculation 12 16 20 4" xfId="40142"/>
    <cellStyle name="Calculation 12 16 20 5" xfId="40143"/>
    <cellStyle name="Calculation 12 16 21" xfId="2816"/>
    <cellStyle name="Calculation 12 16 21 2" xfId="2817"/>
    <cellStyle name="Calculation 12 16 22" xfId="2818"/>
    <cellStyle name="Calculation 12 16 22 2" xfId="2819"/>
    <cellStyle name="Calculation 12 16 23" xfId="54390"/>
    <cellStyle name="Calculation 12 16 3" xfId="2820"/>
    <cellStyle name="Calculation 12 16 3 2" xfId="2821"/>
    <cellStyle name="Calculation 12 16 3 2 2" xfId="2822"/>
    <cellStyle name="Calculation 12 16 3 2 3" xfId="40144"/>
    <cellStyle name="Calculation 12 16 3 3" xfId="2823"/>
    <cellStyle name="Calculation 12 16 3 3 2" xfId="2824"/>
    <cellStyle name="Calculation 12 16 3 4" xfId="2825"/>
    <cellStyle name="Calculation 12 16 3 5" xfId="40145"/>
    <cellStyle name="Calculation 12 16 4" xfId="2826"/>
    <cellStyle name="Calculation 12 16 4 2" xfId="2827"/>
    <cellStyle name="Calculation 12 16 4 2 2" xfId="2828"/>
    <cellStyle name="Calculation 12 16 4 2 3" xfId="40146"/>
    <cellStyle name="Calculation 12 16 4 3" xfId="2829"/>
    <cellStyle name="Calculation 12 16 4 3 2" xfId="2830"/>
    <cellStyle name="Calculation 12 16 4 4" xfId="2831"/>
    <cellStyle name="Calculation 12 16 4 5" xfId="40147"/>
    <cellStyle name="Calculation 12 16 5" xfId="2832"/>
    <cellStyle name="Calculation 12 16 5 2" xfId="2833"/>
    <cellStyle name="Calculation 12 16 5 2 2" xfId="2834"/>
    <cellStyle name="Calculation 12 16 5 2 3" xfId="40148"/>
    <cellStyle name="Calculation 12 16 5 3" xfId="2835"/>
    <cellStyle name="Calculation 12 16 5 3 2" xfId="2836"/>
    <cellStyle name="Calculation 12 16 5 4" xfId="2837"/>
    <cellStyle name="Calculation 12 16 5 5" xfId="40149"/>
    <cellStyle name="Calculation 12 16 6" xfId="2838"/>
    <cellStyle name="Calculation 12 16 6 2" xfId="2839"/>
    <cellStyle name="Calculation 12 16 6 2 2" xfId="2840"/>
    <cellStyle name="Calculation 12 16 6 2 3" xfId="40150"/>
    <cellStyle name="Calculation 12 16 6 3" xfId="2841"/>
    <cellStyle name="Calculation 12 16 6 3 2" xfId="2842"/>
    <cellStyle name="Calculation 12 16 6 4" xfId="2843"/>
    <cellStyle name="Calculation 12 16 6 5" xfId="40151"/>
    <cellStyle name="Calculation 12 16 7" xfId="2844"/>
    <cellStyle name="Calculation 12 16 7 2" xfId="2845"/>
    <cellStyle name="Calculation 12 16 7 2 2" xfId="2846"/>
    <cellStyle name="Calculation 12 16 7 2 3" xfId="40152"/>
    <cellStyle name="Calculation 12 16 7 3" xfId="2847"/>
    <cellStyle name="Calculation 12 16 7 3 2" xfId="2848"/>
    <cellStyle name="Calculation 12 16 7 4" xfId="2849"/>
    <cellStyle name="Calculation 12 16 7 5" xfId="40153"/>
    <cellStyle name="Calculation 12 16 8" xfId="2850"/>
    <cellStyle name="Calculation 12 16 8 2" xfId="2851"/>
    <cellStyle name="Calculation 12 16 8 2 2" xfId="2852"/>
    <cellStyle name="Calculation 12 16 8 2 3" xfId="40154"/>
    <cellStyle name="Calculation 12 16 8 3" xfId="2853"/>
    <cellStyle name="Calculation 12 16 8 3 2" xfId="2854"/>
    <cellStyle name="Calculation 12 16 8 4" xfId="2855"/>
    <cellStyle name="Calculation 12 16 8 5" xfId="40155"/>
    <cellStyle name="Calculation 12 16 9" xfId="2856"/>
    <cellStyle name="Calculation 12 16 9 2" xfId="2857"/>
    <cellStyle name="Calculation 12 16 9 2 2" xfId="2858"/>
    <cellStyle name="Calculation 12 16 9 2 3" xfId="40156"/>
    <cellStyle name="Calculation 12 16 9 3" xfId="2859"/>
    <cellStyle name="Calculation 12 16 9 3 2" xfId="2860"/>
    <cellStyle name="Calculation 12 16 9 4" xfId="2861"/>
    <cellStyle name="Calculation 12 16 9 5" xfId="40157"/>
    <cellStyle name="Calculation 12 17" xfId="2862"/>
    <cellStyle name="Calculation 12 17 10" xfId="2863"/>
    <cellStyle name="Calculation 12 17 10 2" xfId="2864"/>
    <cellStyle name="Calculation 12 17 10 2 2" xfId="2865"/>
    <cellStyle name="Calculation 12 17 10 2 3" xfId="40158"/>
    <cellStyle name="Calculation 12 17 10 3" xfId="2866"/>
    <cellStyle name="Calculation 12 17 10 3 2" xfId="2867"/>
    <cellStyle name="Calculation 12 17 10 4" xfId="2868"/>
    <cellStyle name="Calculation 12 17 10 5" xfId="40159"/>
    <cellStyle name="Calculation 12 17 11" xfId="2869"/>
    <cellStyle name="Calculation 12 17 11 2" xfId="2870"/>
    <cellStyle name="Calculation 12 17 11 2 2" xfId="2871"/>
    <cellStyle name="Calculation 12 17 11 2 3" xfId="40160"/>
    <cellStyle name="Calculation 12 17 11 3" xfId="2872"/>
    <cellStyle name="Calculation 12 17 11 3 2" xfId="2873"/>
    <cellStyle name="Calculation 12 17 11 4" xfId="2874"/>
    <cellStyle name="Calculation 12 17 11 5" xfId="40161"/>
    <cellStyle name="Calculation 12 17 12" xfId="2875"/>
    <cellStyle name="Calculation 12 17 12 2" xfId="2876"/>
    <cellStyle name="Calculation 12 17 12 2 2" xfId="2877"/>
    <cellStyle name="Calculation 12 17 12 2 3" xfId="40162"/>
    <cellStyle name="Calculation 12 17 12 3" xfId="2878"/>
    <cellStyle name="Calculation 12 17 12 3 2" xfId="2879"/>
    <cellStyle name="Calculation 12 17 12 4" xfId="2880"/>
    <cellStyle name="Calculation 12 17 12 5" xfId="40163"/>
    <cellStyle name="Calculation 12 17 13" xfId="2881"/>
    <cellStyle name="Calculation 12 17 13 2" xfId="2882"/>
    <cellStyle name="Calculation 12 17 13 2 2" xfId="2883"/>
    <cellStyle name="Calculation 12 17 13 2 3" xfId="40164"/>
    <cellStyle name="Calculation 12 17 13 3" xfId="2884"/>
    <cellStyle name="Calculation 12 17 13 3 2" xfId="2885"/>
    <cellStyle name="Calculation 12 17 13 4" xfId="2886"/>
    <cellStyle name="Calculation 12 17 13 5" xfId="40165"/>
    <cellStyle name="Calculation 12 17 14" xfId="2887"/>
    <cellStyle name="Calculation 12 17 14 2" xfId="2888"/>
    <cellStyle name="Calculation 12 17 14 2 2" xfId="2889"/>
    <cellStyle name="Calculation 12 17 14 2 3" xfId="40166"/>
    <cellStyle name="Calculation 12 17 14 3" xfId="2890"/>
    <cellStyle name="Calculation 12 17 14 3 2" xfId="2891"/>
    <cellStyle name="Calculation 12 17 14 4" xfId="2892"/>
    <cellStyle name="Calculation 12 17 14 5" xfId="40167"/>
    <cellStyle name="Calculation 12 17 15" xfId="2893"/>
    <cellStyle name="Calculation 12 17 15 2" xfId="2894"/>
    <cellStyle name="Calculation 12 17 15 2 2" xfId="2895"/>
    <cellStyle name="Calculation 12 17 15 2 3" xfId="40168"/>
    <cellStyle name="Calculation 12 17 15 3" xfId="2896"/>
    <cellStyle name="Calculation 12 17 15 3 2" xfId="2897"/>
    <cellStyle name="Calculation 12 17 15 4" xfId="2898"/>
    <cellStyle name="Calculation 12 17 15 5" xfId="40169"/>
    <cellStyle name="Calculation 12 17 16" xfId="2899"/>
    <cellStyle name="Calculation 12 17 16 2" xfId="2900"/>
    <cellStyle name="Calculation 12 17 16 2 2" xfId="2901"/>
    <cellStyle name="Calculation 12 17 16 2 3" xfId="40170"/>
    <cellStyle name="Calculation 12 17 16 3" xfId="2902"/>
    <cellStyle name="Calculation 12 17 16 3 2" xfId="2903"/>
    <cellStyle name="Calculation 12 17 16 4" xfId="2904"/>
    <cellStyle name="Calculation 12 17 16 5" xfId="40171"/>
    <cellStyle name="Calculation 12 17 17" xfId="2905"/>
    <cellStyle name="Calculation 12 17 17 2" xfId="2906"/>
    <cellStyle name="Calculation 12 17 17 2 2" xfId="2907"/>
    <cellStyle name="Calculation 12 17 17 2 3" xfId="40172"/>
    <cellStyle name="Calculation 12 17 17 3" xfId="2908"/>
    <cellStyle name="Calculation 12 17 17 3 2" xfId="2909"/>
    <cellStyle name="Calculation 12 17 17 4" xfId="2910"/>
    <cellStyle name="Calculation 12 17 17 5" xfId="40173"/>
    <cellStyle name="Calculation 12 17 18" xfId="2911"/>
    <cellStyle name="Calculation 12 17 18 2" xfId="2912"/>
    <cellStyle name="Calculation 12 17 18 2 2" xfId="2913"/>
    <cellStyle name="Calculation 12 17 18 2 3" xfId="40174"/>
    <cellStyle name="Calculation 12 17 18 3" xfId="2914"/>
    <cellStyle name="Calculation 12 17 18 3 2" xfId="2915"/>
    <cellStyle name="Calculation 12 17 18 4" xfId="2916"/>
    <cellStyle name="Calculation 12 17 18 5" xfId="40175"/>
    <cellStyle name="Calculation 12 17 19" xfId="2917"/>
    <cellStyle name="Calculation 12 17 19 2" xfId="2918"/>
    <cellStyle name="Calculation 12 17 19 2 2" xfId="2919"/>
    <cellStyle name="Calculation 12 17 19 2 3" xfId="40176"/>
    <cellStyle name="Calculation 12 17 19 3" xfId="2920"/>
    <cellStyle name="Calculation 12 17 19 3 2" xfId="2921"/>
    <cellStyle name="Calculation 12 17 19 4" xfId="2922"/>
    <cellStyle name="Calculation 12 17 19 5" xfId="40177"/>
    <cellStyle name="Calculation 12 17 2" xfId="2923"/>
    <cellStyle name="Calculation 12 17 2 2" xfId="2924"/>
    <cellStyle name="Calculation 12 17 2 2 2" xfId="2925"/>
    <cellStyle name="Calculation 12 17 2 2 3" xfId="40178"/>
    <cellStyle name="Calculation 12 17 2 3" xfId="2926"/>
    <cellStyle name="Calculation 12 17 2 3 2" xfId="2927"/>
    <cellStyle name="Calculation 12 17 2 4" xfId="2928"/>
    <cellStyle name="Calculation 12 17 2 5" xfId="40179"/>
    <cellStyle name="Calculation 12 17 20" xfId="2929"/>
    <cellStyle name="Calculation 12 17 20 2" xfId="2930"/>
    <cellStyle name="Calculation 12 17 20 2 2" xfId="40180"/>
    <cellStyle name="Calculation 12 17 20 2 3" xfId="40181"/>
    <cellStyle name="Calculation 12 17 20 3" xfId="40182"/>
    <cellStyle name="Calculation 12 17 20 4" xfId="40183"/>
    <cellStyle name="Calculation 12 17 20 5" xfId="40184"/>
    <cellStyle name="Calculation 12 17 21" xfId="2931"/>
    <cellStyle name="Calculation 12 17 21 2" xfId="2932"/>
    <cellStyle name="Calculation 12 17 22" xfId="2933"/>
    <cellStyle name="Calculation 12 17 22 2" xfId="2934"/>
    <cellStyle name="Calculation 12 17 23" xfId="54391"/>
    <cellStyle name="Calculation 12 17 3" xfId="2935"/>
    <cellStyle name="Calculation 12 17 3 2" xfId="2936"/>
    <cellStyle name="Calculation 12 17 3 2 2" xfId="2937"/>
    <cellStyle name="Calculation 12 17 3 2 3" xfId="40185"/>
    <cellStyle name="Calculation 12 17 3 3" xfId="2938"/>
    <cellStyle name="Calculation 12 17 3 3 2" xfId="2939"/>
    <cellStyle name="Calculation 12 17 3 4" xfId="2940"/>
    <cellStyle name="Calculation 12 17 3 5" xfId="40186"/>
    <cellStyle name="Calculation 12 17 4" xfId="2941"/>
    <cellStyle name="Calculation 12 17 4 2" xfId="2942"/>
    <cellStyle name="Calculation 12 17 4 2 2" xfId="2943"/>
    <cellStyle name="Calculation 12 17 4 2 3" xfId="40187"/>
    <cellStyle name="Calculation 12 17 4 3" xfId="2944"/>
    <cellStyle name="Calculation 12 17 4 3 2" xfId="2945"/>
    <cellStyle name="Calculation 12 17 4 4" xfId="2946"/>
    <cellStyle name="Calculation 12 17 4 5" xfId="40188"/>
    <cellStyle name="Calculation 12 17 5" xfId="2947"/>
    <cellStyle name="Calculation 12 17 5 2" xfId="2948"/>
    <cellStyle name="Calculation 12 17 5 2 2" xfId="2949"/>
    <cellStyle name="Calculation 12 17 5 2 3" xfId="40189"/>
    <cellStyle name="Calculation 12 17 5 3" xfId="2950"/>
    <cellStyle name="Calculation 12 17 5 3 2" xfId="2951"/>
    <cellStyle name="Calculation 12 17 5 4" xfId="2952"/>
    <cellStyle name="Calculation 12 17 5 5" xfId="40190"/>
    <cellStyle name="Calculation 12 17 6" xfId="2953"/>
    <cellStyle name="Calculation 12 17 6 2" xfId="2954"/>
    <cellStyle name="Calculation 12 17 6 2 2" xfId="2955"/>
    <cellStyle name="Calculation 12 17 6 2 3" xfId="40191"/>
    <cellStyle name="Calculation 12 17 6 3" xfId="2956"/>
    <cellStyle name="Calculation 12 17 6 3 2" xfId="2957"/>
    <cellStyle name="Calculation 12 17 6 4" xfId="2958"/>
    <cellStyle name="Calculation 12 17 6 5" xfId="40192"/>
    <cellStyle name="Calculation 12 17 7" xfId="2959"/>
    <cellStyle name="Calculation 12 17 7 2" xfId="2960"/>
    <cellStyle name="Calculation 12 17 7 2 2" xfId="2961"/>
    <cellStyle name="Calculation 12 17 7 2 3" xfId="40193"/>
    <cellStyle name="Calculation 12 17 7 3" xfId="2962"/>
    <cellStyle name="Calculation 12 17 7 3 2" xfId="2963"/>
    <cellStyle name="Calculation 12 17 7 4" xfId="2964"/>
    <cellStyle name="Calculation 12 17 7 5" xfId="40194"/>
    <cellStyle name="Calculation 12 17 8" xfId="2965"/>
    <cellStyle name="Calculation 12 17 8 2" xfId="2966"/>
    <cellStyle name="Calculation 12 17 8 2 2" xfId="2967"/>
    <cellStyle name="Calculation 12 17 8 2 3" xfId="40195"/>
    <cellStyle name="Calculation 12 17 8 3" xfId="2968"/>
    <cellStyle name="Calculation 12 17 8 3 2" xfId="2969"/>
    <cellStyle name="Calculation 12 17 8 4" xfId="2970"/>
    <cellStyle name="Calculation 12 17 8 5" xfId="40196"/>
    <cellStyle name="Calculation 12 17 9" xfId="2971"/>
    <cellStyle name="Calculation 12 17 9 2" xfId="2972"/>
    <cellStyle name="Calculation 12 17 9 2 2" xfId="2973"/>
    <cellStyle name="Calculation 12 17 9 2 3" xfId="40197"/>
    <cellStyle name="Calculation 12 17 9 3" xfId="2974"/>
    <cellStyle name="Calculation 12 17 9 3 2" xfId="2975"/>
    <cellStyle name="Calculation 12 17 9 4" xfId="2976"/>
    <cellStyle name="Calculation 12 17 9 5" xfId="40198"/>
    <cellStyle name="Calculation 12 18" xfId="2977"/>
    <cellStyle name="Calculation 12 18 10" xfId="2978"/>
    <cellStyle name="Calculation 12 18 10 2" xfId="2979"/>
    <cellStyle name="Calculation 12 18 10 2 2" xfId="2980"/>
    <cellStyle name="Calculation 12 18 10 2 3" xfId="40199"/>
    <cellStyle name="Calculation 12 18 10 3" xfId="2981"/>
    <cellStyle name="Calculation 12 18 10 3 2" xfId="2982"/>
    <cellStyle name="Calculation 12 18 10 4" xfId="2983"/>
    <cellStyle name="Calculation 12 18 10 5" xfId="40200"/>
    <cellStyle name="Calculation 12 18 11" xfId="2984"/>
    <cellStyle name="Calculation 12 18 11 2" xfId="2985"/>
    <cellStyle name="Calculation 12 18 11 2 2" xfId="2986"/>
    <cellStyle name="Calculation 12 18 11 2 3" xfId="40201"/>
    <cellStyle name="Calculation 12 18 11 3" xfId="2987"/>
    <cellStyle name="Calculation 12 18 11 3 2" xfId="2988"/>
    <cellStyle name="Calculation 12 18 11 4" xfId="2989"/>
    <cellStyle name="Calculation 12 18 11 5" xfId="40202"/>
    <cellStyle name="Calculation 12 18 12" xfId="2990"/>
    <cellStyle name="Calculation 12 18 12 2" xfId="2991"/>
    <cellStyle name="Calculation 12 18 12 2 2" xfId="2992"/>
    <cellStyle name="Calculation 12 18 12 2 3" xfId="40203"/>
    <cellStyle name="Calculation 12 18 12 3" xfId="2993"/>
    <cellStyle name="Calculation 12 18 12 3 2" xfId="2994"/>
    <cellStyle name="Calculation 12 18 12 4" xfId="2995"/>
    <cellStyle name="Calculation 12 18 12 5" xfId="40204"/>
    <cellStyle name="Calculation 12 18 13" xfId="2996"/>
    <cellStyle name="Calculation 12 18 13 2" xfId="2997"/>
    <cellStyle name="Calculation 12 18 13 2 2" xfId="2998"/>
    <cellStyle name="Calculation 12 18 13 2 3" xfId="40205"/>
    <cellStyle name="Calculation 12 18 13 3" xfId="2999"/>
    <cellStyle name="Calculation 12 18 13 3 2" xfId="3000"/>
    <cellStyle name="Calculation 12 18 13 4" xfId="3001"/>
    <cellStyle name="Calculation 12 18 13 5" xfId="40206"/>
    <cellStyle name="Calculation 12 18 14" xfId="3002"/>
    <cellStyle name="Calculation 12 18 14 2" xfId="3003"/>
    <cellStyle name="Calculation 12 18 14 2 2" xfId="3004"/>
    <cellStyle name="Calculation 12 18 14 2 3" xfId="40207"/>
    <cellStyle name="Calculation 12 18 14 3" xfId="3005"/>
    <cellStyle name="Calculation 12 18 14 3 2" xfId="3006"/>
    <cellStyle name="Calculation 12 18 14 4" xfId="3007"/>
    <cellStyle name="Calculation 12 18 14 5" xfId="40208"/>
    <cellStyle name="Calculation 12 18 15" xfId="3008"/>
    <cellStyle name="Calculation 12 18 15 2" xfId="3009"/>
    <cellStyle name="Calculation 12 18 15 2 2" xfId="3010"/>
    <cellStyle name="Calculation 12 18 15 2 3" xfId="40209"/>
    <cellStyle name="Calculation 12 18 15 3" xfId="3011"/>
    <cellStyle name="Calculation 12 18 15 3 2" xfId="3012"/>
    <cellStyle name="Calculation 12 18 15 4" xfId="3013"/>
    <cellStyle name="Calculation 12 18 15 5" xfId="40210"/>
    <cellStyle name="Calculation 12 18 16" xfId="3014"/>
    <cellStyle name="Calculation 12 18 16 2" xfId="3015"/>
    <cellStyle name="Calculation 12 18 16 2 2" xfId="3016"/>
    <cellStyle name="Calculation 12 18 16 2 3" xfId="40211"/>
    <cellStyle name="Calculation 12 18 16 3" xfId="3017"/>
    <cellStyle name="Calculation 12 18 16 3 2" xfId="3018"/>
    <cellStyle name="Calculation 12 18 16 4" xfId="3019"/>
    <cellStyle name="Calculation 12 18 16 5" xfId="40212"/>
    <cellStyle name="Calculation 12 18 17" xfId="3020"/>
    <cellStyle name="Calculation 12 18 17 2" xfId="3021"/>
    <cellStyle name="Calculation 12 18 17 2 2" xfId="3022"/>
    <cellStyle name="Calculation 12 18 17 2 3" xfId="40213"/>
    <cellStyle name="Calculation 12 18 17 3" xfId="3023"/>
    <cellStyle name="Calculation 12 18 17 3 2" xfId="3024"/>
    <cellStyle name="Calculation 12 18 17 4" xfId="3025"/>
    <cellStyle name="Calculation 12 18 17 5" xfId="40214"/>
    <cellStyle name="Calculation 12 18 18" xfId="3026"/>
    <cellStyle name="Calculation 12 18 18 2" xfId="3027"/>
    <cellStyle name="Calculation 12 18 18 2 2" xfId="3028"/>
    <cellStyle name="Calculation 12 18 18 2 3" xfId="40215"/>
    <cellStyle name="Calculation 12 18 18 3" xfId="3029"/>
    <cellStyle name="Calculation 12 18 18 3 2" xfId="3030"/>
    <cellStyle name="Calculation 12 18 18 4" xfId="3031"/>
    <cellStyle name="Calculation 12 18 18 5" xfId="40216"/>
    <cellStyle name="Calculation 12 18 19" xfId="3032"/>
    <cellStyle name="Calculation 12 18 19 2" xfId="3033"/>
    <cellStyle name="Calculation 12 18 19 2 2" xfId="3034"/>
    <cellStyle name="Calculation 12 18 19 2 3" xfId="40217"/>
    <cellStyle name="Calculation 12 18 19 3" xfId="3035"/>
    <cellStyle name="Calculation 12 18 19 3 2" xfId="3036"/>
    <cellStyle name="Calculation 12 18 19 4" xfId="3037"/>
    <cellStyle name="Calculation 12 18 19 5" xfId="40218"/>
    <cellStyle name="Calculation 12 18 2" xfId="3038"/>
    <cellStyle name="Calculation 12 18 2 2" xfId="3039"/>
    <cellStyle name="Calculation 12 18 2 2 2" xfId="3040"/>
    <cellStyle name="Calculation 12 18 2 2 3" xfId="40219"/>
    <cellStyle name="Calculation 12 18 2 3" xfId="3041"/>
    <cellStyle name="Calculation 12 18 2 3 2" xfId="3042"/>
    <cellStyle name="Calculation 12 18 2 4" xfId="3043"/>
    <cellStyle name="Calculation 12 18 2 5" xfId="40220"/>
    <cellStyle name="Calculation 12 18 20" xfId="3044"/>
    <cellStyle name="Calculation 12 18 20 2" xfId="3045"/>
    <cellStyle name="Calculation 12 18 20 2 2" xfId="40221"/>
    <cellStyle name="Calculation 12 18 20 2 3" xfId="40222"/>
    <cellStyle name="Calculation 12 18 20 3" xfId="40223"/>
    <cellStyle name="Calculation 12 18 20 4" xfId="40224"/>
    <cellStyle name="Calculation 12 18 20 5" xfId="40225"/>
    <cellStyle name="Calculation 12 18 21" xfId="3046"/>
    <cellStyle name="Calculation 12 18 21 2" xfId="3047"/>
    <cellStyle name="Calculation 12 18 22" xfId="3048"/>
    <cellStyle name="Calculation 12 18 22 2" xfId="3049"/>
    <cellStyle name="Calculation 12 18 23" xfId="54392"/>
    <cellStyle name="Calculation 12 18 3" xfId="3050"/>
    <cellStyle name="Calculation 12 18 3 2" xfId="3051"/>
    <cellStyle name="Calculation 12 18 3 2 2" xfId="3052"/>
    <cellStyle name="Calculation 12 18 3 2 3" xfId="40226"/>
    <cellStyle name="Calculation 12 18 3 3" xfId="3053"/>
    <cellStyle name="Calculation 12 18 3 3 2" xfId="3054"/>
    <cellStyle name="Calculation 12 18 3 4" xfId="3055"/>
    <cellStyle name="Calculation 12 18 3 5" xfId="40227"/>
    <cellStyle name="Calculation 12 18 4" xfId="3056"/>
    <cellStyle name="Calculation 12 18 4 2" xfId="3057"/>
    <cellStyle name="Calculation 12 18 4 2 2" xfId="3058"/>
    <cellStyle name="Calculation 12 18 4 2 3" xfId="40228"/>
    <cellStyle name="Calculation 12 18 4 3" xfId="3059"/>
    <cellStyle name="Calculation 12 18 4 3 2" xfId="3060"/>
    <cellStyle name="Calculation 12 18 4 4" xfId="3061"/>
    <cellStyle name="Calculation 12 18 4 5" xfId="40229"/>
    <cellStyle name="Calculation 12 18 5" xfId="3062"/>
    <cellStyle name="Calculation 12 18 5 2" xfId="3063"/>
    <cellStyle name="Calculation 12 18 5 2 2" xfId="3064"/>
    <cellStyle name="Calculation 12 18 5 2 3" xfId="40230"/>
    <cellStyle name="Calculation 12 18 5 3" xfId="3065"/>
    <cellStyle name="Calculation 12 18 5 3 2" xfId="3066"/>
    <cellStyle name="Calculation 12 18 5 4" xfId="3067"/>
    <cellStyle name="Calculation 12 18 5 5" xfId="40231"/>
    <cellStyle name="Calculation 12 18 6" xfId="3068"/>
    <cellStyle name="Calculation 12 18 6 2" xfId="3069"/>
    <cellStyle name="Calculation 12 18 6 2 2" xfId="3070"/>
    <cellStyle name="Calculation 12 18 6 2 3" xfId="40232"/>
    <cellStyle name="Calculation 12 18 6 3" xfId="3071"/>
    <cellStyle name="Calculation 12 18 6 3 2" xfId="3072"/>
    <cellStyle name="Calculation 12 18 6 4" xfId="3073"/>
    <cellStyle name="Calculation 12 18 6 5" xfId="40233"/>
    <cellStyle name="Calculation 12 18 7" xfId="3074"/>
    <cellStyle name="Calculation 12 18 7 2" xfId="3075"/>
    <cellStyle name="Calculation 12 18 7 2 2" xfId="3076"/>
    <cellStyle name="Calculation 12 18 7 2 3" xfId="40234"/>
    <cellStyle name="Calculation 12 18 7 3" xfId="3077"/>
    <cellStyle name="Calculation 12 18 7 3 2" xfId="3078"/>
    <cellStyle name="Calculation 12 18 7 4" xfId="3079"/>
    <cellStyle name="Calculation 12 18 7 5" xfId="40235"/>
    <cellStyle name="Calculation 12 18 8" xfId="3080"/>
    <cellStyle name="Calculation 12 18 8 2" xfId="3081"/>
    <cellStyle name="Calculation 12 18 8 2 2" xfId="3082"/>
    <cellStyle name="Calculation 12 18 8 2 3" xfId="40236"/>
    <cellStyle name="Calculation 12 18 8 3" xfId="3083"/>
    <cellStyle name="Calculation 12 18 8 3 2" xfId="3084"/>
    <cellStyle name="Calculation 12 18 8 4" xfId="3085"/>
    <cellStyle name="Calculation 12 18 8 5" xfId="40237"/>
    <cellStyle name="Calculation 12 18 9" xfId="3086"/>
    <cellStyle name="Calculation 12 18 9 2" xfId="3087"/>
    <cellStyle name="Calculation 12 18 9 2 2" xfId="3088"/>
    <cellStyle name="Calculation 12 18 9 2 3" xfId="40238"/>
    <cellStyle name="Calculation 12 18 9 3" xfId="3089"/>
    <cellStyle name="Calculation 12 18 9 3 2" xfId="3090"/>
    <cellStyle name="Calculation 12 18 9 4" xfId="3091"/>
    <cellStyle name="Calculation 12 18 9 5" xfId="40239"/>
    <cellStyle name="Calculation 12 19" xfId="3092"/>
    <cellStyle name="Calculation 12 19 10" xfId="3093"/>
    <cellStyle name="Calculation 12 19 10 2" xfId="3094"/>
    <cellStyle name="Calculation 12 19 10 2 2" xfId="3095"/>
    <cellStyle name="Calculation 12 19 10 2 3" xfId="40240"/>
    <cellStyle name="Calculation 12 19 10 3" xfId="3096"/>
    <cellStyle name="Calculation 12 19 10 3 2" xfId="3097"/>
    <cellStyle name="Calculation 12 19 10 4" xfId="3098"/>
    <cellStyle name="Calculation 12 19 10 5" xfId="40241"/>
    <cellStyle name="Calculation 12 19 11" xfId="3099"/>
    <cellStyle name="Calculation 12 19 11 2" xfId="3100"/>
    <cellStyle name="Calculation 12 19 11 2 2" xfId="3101"/>
    <cellStyle name="Calculation 12 19 11 2 3" xfId="40242"/>
    <cellStyle name="Calculation 12 19 11 3" xfId="3102"/>
    <cellStyle name="Calculation 12 19 11 3 2" xfId="3103"/>
    <cellStyle name="Calculation 12 19 11 4" xfId="3104"/>
    <cellStyle name="Calculation 12 19 11 5" xfId="40243"/>
    <cellStyle name="Calculation 12 19 12" xfId="3105"/>
    <cellStyle name="Calculation 12 19 12 2" xfId="3106"/>
    <cellStyle name="Calculation 12 19 12 2 2" xfId="3107"/>
    <cellStyle name="Calculation 12 19 12 2 3" xfId="40244"/>
    <cellStyle name="Calculation 12 19 12 3" xfId="3108"/>
    <cellStyle name="Calculation 12 19 12 3 2" xfId="3109"/>
    <cellStyle name="Calculation 12 19 12 4" xfId="3110"/>
    <cellStyle name="Calculation 12 19 12 5" xfId="40245"/>
    <cellStyle name="Calculation 12 19 13" xfId="3111"/>
    <cellStyle name="Calculation 12 19 13 2" xfId="3112"/>
    <cellStyle name="Calculation 12 19 13 2 2" xfId="3113"/>
    <cellStyle name="Calculation 12 19 13 2 3" xfId="40246"/>
    <cellStyle name="Calculation 12 19 13 3" xfId="3114"/>
    <cellStyle name="Calculation 12 19 13 3 2" xfId="3115"/>
    <cellStyle name="Calculation 12 19 13 4" xfId="3116"/>
    <cellStyle name="Calculation 12 19 13 5" xfId="40247"/>
    <cellStyle name="Calculation 12 19 14" xfId="3117"/>
    <cellStyle name="Calculation 12 19 14 2" xfId="3118"/>
    <cellStyle name="Calculation 12 19 14 2 2" xfId="3119"/>
    <cellStyle name="Calculation 12 19 14 2 3" xfId="40248"/>
    <cellStyle name="Calculation 12 19 14 3" xfId="3120"/>
    <cellStyle name="Calculation 12 19 14 3 2" xfId="3121"/>
    <cellStyle name="Calculation 12 19 14 4" xfId="3122"/>
    <cellStyle name="Calculation 12 19 14 5" xfId="40249"/>
    <cellStyle name="Calculation 12 19 15" xfId="3123"/>
    <cellStyle name="Calculation 12 19 15 2" xfId="3124"/>
    <cellStyle name="Calculation 12 19 15 2 2" xfId="3125"/>
    <cellStyle name="Calculation 12 19 15 2 3" xfId="40250"/>
    <cellStyle name="Calculation 12 19 15 3" xfId="3126"/>
    <cellStyle name="Calculation 12 19 15 3 2" xfId="3127"/>
    <cellStyle name="Calculation 12 19 15 4" xfId="3128"/>
    <cellStyle name="Calculation 12 19 15 5" xfId="40251"/>
    <cellStyle name="Calculation 12 19 16" xfId="3129"/>
    <cellStyle name="Calculation 12 19 16 2" xfId="3130"/>
    <cellStyle name="Calculation 12 19 16 2 2" xfId="3131"/>
    <cellStyle name="Calculation 12 19 16 2 3" xfId="40252"/>
    <cellStyle name="Calculation 12 19 16 3" xfId="3132"/>
    <cellStyle name="Calculation 12 19 16 3 2" xfId="3133"/>
    <cellStyle name="Calculation 12 19 16 4" xfId="3134"/>
    <cellStyle name="Calculation 12 19 16 5" xfId="40253"/>
    <cellStyle name="Calculation 12 19 17" xfId="3135"/>
    <cellStyle name="Calculation 12 19 17 2" xfId="3136"/>
    <cellStyle name="Calculation 12 19 17 2 2" xfId="3137"/>
    <cellStyle name="Calculation 12 19 17 2 3" xfId="40254"/>
    <cellStyle name="Calculation 12 19 17 3" xfId="3138"/>
    <cellStyle name="Calculation 12 19 17 3 2" xfId="3139"/>
    <cellStyle name="Calculation 12 19 17 4" xfId="3140"/>
    <cellStyle name="Calculation 12 19 17 5" xfId="40255"/>
    <cellStyle name="Calculation 12 19 18" xfId="3141"/>
    <cellStyle name="Calculation 12 19 18 2" xfId="3142"/>
    <cellStyle name="Calculation 12 19 18 2 2" xfId="3143"/>
    <cellStyle name="Calculation 12 19 18 2 3" xfId="40256"/>
    <cellStyle name="Calculation 12 19 18 3" xfId="3144"/>
    <cellStyle name="Calculation 12 19 18 3 2" xfId="3145"/>
    <cellStyle name="Calculation 12 19 18 4" xfId="3146"/>
    <cellStyle name="Calculation 12 19 18 5" xfId="40257"/>
    <cellStyle name="Calculation 12 19 19" xfId="3147"/>
    <cellStyle name="Calculation 12 19 19 2" xfId="3148"/>
    <cellStyle name="Calculation 12 19 19 2 2" xfId="3149"/>
    <cellStyle name="Calculation 12 19 19 2 3" xfId="40258"/>
    <cellStyle name="Calculation 12 19 19 3" xfId="3150"/>
    <cellStyle name="Calculation 12 19 19 3 2" xfId="3151"/>
    <cellStyle name="Calculation 12 19 19 4" xfId="3152"/>
    <cellStyle name="Calculation 12 19 19 5" xfId="40259"/>
    <cellStyle name="Calculation 12 19 2" xfId="3153"/>
    <cellStyle name="Calculation 12 19 2 2" xfId="3154"/>
    <cellStyle name="Calculation 12 19 2 2 2" xfId="3155"/>
    <cellStyle name="Calculation 12 19 2 2 3" xfId="40260"/>
    <cellStyle name="Calculation 12 19 2 3" xfId="3156"/>
    <cellStyle name="Calculation 12 19 2 3 2" xfId="3157"/>
    <cellStyle name="Calculation 12 19 2 4" xfId="3158"/>
    <cellStyle name="Calculation 12 19 2 5" xfId="40261"/>
    <cellStyle name="Calculation 12 19 20" xfId="3159"/>
    <cellStyle name="Calculation 12 19 20 2" xfId="3160"/>
    <cellStyle name="Calculation 12 19 20 2 2" xfId="40262"/>
    <cellStyle name="Calculation 12 19 20 2 3" xfId="40263"/>
    <cellStyle name="Calculation 12 19 20 3" xfId="40264"/>
    <cellStyle name="Calculation 12 19 20 4" xfId="40265"/>
    <cellStyle name="Calculation 12 19 20 5" xfId="40266"/>
    <cellStyle name="Calculation 12 19 21" xfId="3161"/>
    <cellStyle name="Calculation 12 19 21 2" xfId="3162"/>
    <cellStyle name="Calculation 12 19 22" xfId="3163"/>
    <cellStyle name="Calculation 12 19 22 2" xfId="3164"/>
    <cellStyle name="Calculation 12 19 23" xfId="54393"/>
    <cellStyle name="Calculation 12 19 3" xfId="3165"/>
    <cellStyle name="Calculation 12 19 3 2" xfId="3166"/>
    <cellStyle name="Calculation 12 19 3 2 2" xfId="3167"/>
    <cellStyle name="Calculation 12 19 3 2 3" xfId="40267"/>
    <cellStyle name="Calculation 12 19 3 3" xfId="3168"/>
    <cellStyle name="Calculation 12 19 3 3 2" xfId="3169"/>
    <cellStyle name="Calculation 12 19 3 4" xfId="3170"/>
    <cellStyle name="Calculation 12 19 3 5" xfId="40268"/>
    <cellStyle name="Calculation 12 19 4" xfId="3171"/>
    <cellStyle name="Calculation 12 19 4 2" xfId="3172"/>
    <cellStyle name="Calculation 12 19 4 2 2" xfId="3173"/>
    <cellStyle name="Calculation 12 19 4 2 3" xfId="40269"/>
    <cellStyle name="Calculation 12 19 4 3" xfId="3174"/>
    <cellStyle name="Calculation 12 19 4 3 2" xfId="3175"/>
    <cellStyle name="Calculation 12 19 4 4" xfId="3176"/>
    <cellStyle name="Calculation 12 19 4 5" xfId="40270"/>
    <cellStyle name="Calculation 12 19 5" xfId="3177"/>
    <cellStyle name="Calculation 12 19 5 2" xfId="3178"/>
    <cellStyle name="Calculation 12 19 5 2 2" xfId="3179"/>
    <cellStyle name="Calculation 12 19 5 2 3" xfId="40271"/>
    <cellStyle name="Calculation 12 19 5 3" xfId="3180"/>
    <cellStyle name="Calculation 12 19 5 3 2" xfId="3181"/>
    <cellStyle name="Calculation 12 19 5 4" xfId="3182"/>
    <cellStyle name="Calculation 12 19 5 5" xfId="40272"/>
    <cellStyle name="Calculation 12 19 6" xfId="3183"/>
    <cellStyle name="Calculation 12 19 6 2" xfId="3184"/>
    <cellStyle name="Calculation 12 19 6 2 2" xfId="3185"/>
    <cellStyle name="Calculation 12 19 6 2 3" xfId="40273"/>
    <cellStyle name="Calculation 12 19 6 3" xfId="3186"/>
    <cellStyle name="Calculation 12 19 6 3 2" xfId="3187"/>
    <cellStyle name="Calculation 12 19 6 4" xfId="3188"/>
    <cellStyle name="Calculation 12 19 6 5" xfId="40274"/>
    <cellStyle name="Calculation 12 19 7" xfId="3189"/>
    <cellStyle name="Calculation 12 19 7 2" xfId="3190"/>
    <cellStyle name="Calculation 12 19 7 2 2" xfId="3191"/>
    <cellStyle name="Calculation 12 19 7 2 3" xfId="40275"/>
    <cellStyle name="Calculation 12 19 7 3" xfId="3192"/>
    <cellStyle name="Calculation 12 19 7 3 2" xfId="3193"/>
    <cellStyle name="Calculation 12 19 7 4" xfId="3194"/>
    <cellStyle name="Calculation 12 19 7 5" xfId="40276"/>
    <cellStyle name="Calculation 12 19 8" xfId="3195"/>
    <cellStyle name="Calculation 12 19 8 2" xfId="3196"/>
    <cellStyle name="Calculation 12 19 8 2 2" xfId="3197"/>
    <cellStyle name="Calculation 12 19 8 2 3" xfId="40277"/>
    <cellStyle name="Calculation 12 19 8 3" xfId="3198"/>
    <cellStyle name="Calculation 12 19 8 3 2" xfId="3199"/>
    <cellStyle name="Calculation 12 19 8 4" xfId="3200"/>
    <cellStyle name="Calculation 12 19 8 5" xfId="40278"/>
    <cellStyle name="Calculation 12 19 9" xfId="3201"/>
    <cellStyle name="Calculation 12 19 9 2" xfId="3202"/>
    <cellStyle name="Calculation 12 19 9 2 2" xfId="3203"/>
    <cellStyle name="Calculation 12 19 9 2 3" xfId="40279"/>
    <cellStyle name="Calculation 12 19 9 3" xfId="3204"/>
    <cellStyle name="Calculation 12 19 9 3 2" xfId="3205"/>
    <cellStyle name="Calculation 12 19 9 4" xfId="3206"/>
    <cellStyle name="Calculation 12 19 9 5" xfId="40280"/>
    <cellStyle name="Calculation 12 2" xfId="3207"/>
    <cellStyle name="Calculation 12 2 10" xfId="3208"/>
    <cellStyle name="Calculation 12 2 10 2" xfId="3209"/>
    <cellStyle name="Calculation 12 2 10 2 2" xfId="3210"/>
    <cellStyle name="Calculation 12 2 10 2 3" xfId="40281"/>
    <cellStyle name="Calculation 12 2 10 3" xfId="3211"/>
    <cellStyle name="Calculation 12 2 10 3 2" xfId="3212"/>
    <cellStyle name="Calculation 12 2 10 4" xfId="3213"/>
    <cellStyle name="Calculation 12 2 10 5" xfId="40282"/>
    <cellStyle name="Calculation 12 2 11" xfId="3214"/>
    <cellStyle name="Calculation 12 2 11 2" xfId="3215"/>
    <cellStyle name="Calculation 12 2 11 2 2" xfId="3216"/>
    <cellStyle name="Calculation 12 2 11 2 3" xfId="40283"/>
    <cellStyle name="Calculation 12 2 11 3" xfId="3217"/>
    <cellStyle name="Calculation 12 2 11 3 2" xfId="3218"/>
    <cellStyle name="Calculation 12 2 11 4" xfId="3219"/>
    <cellStyle name="Calculation 12 2 11 5" xfId="40284"/>
    <cellStyle name="Calculation 12 2 12" xfId="3220"/>
    <cellStyle name="Calculation 12 2 12 2" xfId="3221"/>
    <cellStyle name="Calculation 12 2 12 2 2" xfId="3222"/>
    <cellStyle name="Calculation 12 2 12 2 3" xfId="40285"/>
    <cellStyle name="Calculation 12 2 12 3" xfId="3223"/>
    <cellStyle name="Calculation 12 2 12 3 2" xfId="3224"/>
    <cellStyle name="Calculation 12 2 12 4" xfId="3225"/>
    <cellStyle name="Calculation 12 2 12 5" xfId="40286"/>
    <cellStyle name="Calculation 12 2 13" xfId="3226"/>
    <cellStyle name="Calculation 12 2 13 2" xfId="3227"/>
    <cellStyle name="Calculation 12 2 13 2 2" xfId="3228"/>
    <cellStyle name="Calculation 12 2 13 2 3" xfId="40287"/>
    <cellStyle name="Calculation 12 2 13 3" xfId="3229"/>
    <cellStyle name="Calculation 12 2 13 3 2" xfId="3230"/>
    <cellStyle name="Calculation 12 2 13 4" xfId="3231"/>
    <cellStyle name="Calculation 12 2 13 5" xfId="40288"/>
    <cellStyle name="Calculation 12 2 14" xfId="3232"/>
    <cellStyle name="Calculation 12 2 14 2" xfId="3233"/>
    <cellStyle name="Calculation 12 2 14 2 2" xfId="3234"/>
    <cellStyle name="Calculation 12 2 14 2 3" xfId="40289"/>
    <cellStyle name="Calculation 12 2 14 3" xfId="3235"/>
    <cellStyle name="Calculation 12 2 14 3 2" xfId="3236"/>
    <cellStyle name="Calculation 12 2 14 4" xfId="3237"/>
    <cellStyle name="Calculation 12 2 14 5" xfId="40290"/>
    <cellStyle name="Calculation 12 2 15" xfId="3238"/>
    <cellStyle name="Calculation 12 2 15 2" xfId="3239"/>
    <cellStyle name="Calculation 12 2 15 2 2" xfId="3240"/>
    <cellStyle name="Calculation 12 2 15 2 3" xfId="40291"/>
    <cellStyle name="Calculation 12 2 15 3" xfId="3241"/>
    <cellStyle name="Calculation 12 2 15 3 2" xfId="3242"/>
    <cellStyle name="Calculation 12 2 15 4" xfId="3243"/>
    <cellStyle name="Calculation 12 2 15 5" xfId="40292"/>
    <cellStyle name="Calculation 12 2 16" xfId="3244"/>
    <cellStyle name="Calculation 12 2 16 2" xfId="3245"/>
    <cellStyle name="Calculation 12 2 16 2 2" xfId="3246"/>
    <cellStyle name="Calculation 12 2 16 2 3" xfId="40293"/>
    <cellStyle name="Calculation 12 2 16 3" xfId="3247"/>
    <cellStyle name="Calculation 12 2 16 3 2" xfId="3248"/>
    <cellStyle name="Calculation 12 2 16 4" xfId="3249"/>
    <cellStyle name="Calculation 12 2 16 5" xfId="40294"/>
    <cellStyle name="Calculation 12 2 17" xfId="3250"/>
    <cellStyle name="Calculation 12 2 17 2" xfId="3251"/>
    <cellStyle name="Calculation 12 2 17 2 2" xfId="3252"/>
    <cellStyle name="Calculation 12 2 17 2 3" xfId="40295"/>
    <cellStyle name="Calculation 12 2 17 3" xfId="3253"/>
    <cellStyle name="Calculation 12 2 17 3 2" xfId="3254"/>
    <cellStyle name="Calculation 12 2 17 4" xfId="3255"/>
    <cellStyle name="Calculation 12 2 17 5" xfId="40296"/>
    <cellStyle name="Calculation 12 2 18" xfId="3256"/>
    <cellStyle name="Calculation 12 2 18 2" xfId="3257"/>
    <cellStyle name="Calculation 12 2 18 2 2" xfId="3258"/>
    <cellStyle name="Calculation 12 2 18 2 3" xfId="40297"/>
    <cellStyle name="Calculation 12 2 18 3" xfId="3259"/>
    <cellStyle name="Calculation 12 2 18 3 2" xfId="3260"/>
    <cellStyle name="Calculation 12 2 18 4" xfId="3261"/>
    <cellStyle name="Calculation 12 2 18 5" xfId="40298"/>
    <cellStyle name="Calculation 12 2 19" xfId="3262"/>
    <cellStyle name="Calculation 12 2 19 2" xfId="3263"/>
    <cellStyle name="Calculation 12 2 19 2 2" xfId="3264"/>
    <cellStyle name="Calculation 12 2 19 2 3" xfId="40299"/>
    <cellStyle name="Calculation 12 2 19 3" xfId="3265"/>
    <cellStyle name="Calculation 12 2 19 3 2" xfId="3266"/>
    <cellStyle name="Calculation 12 2 19 4" xfId="3267"/>
    <cellStyle name="Calculation 12 2 19 5" xfId="40300"/>
    <cellStyle name="Calculation 12 2 2" xfId="3268"/>
    <cellStyle name="Calculation 12 2 2 2" xfId="3269"/>
    <cellStyle name="Calculation 12 2 2 2 2" xfId="3270"/>
    <cellStyle name="Calculation 12 2 2 2 3" xfId="40301"/>
    <cellStyle name="Calculation 12 2 2 3" xfId="3271"/>
    <cellStyle name="Calculation 12 2 2 3 2" xfId="3272"/>
    <cellStyle name="Calculation 12 2 2 4" xfId="3273"/>
    <cellStyle name="Calculation 12 2 2 5" xfId="40302"/>
    <cellStyle name="Calculation 12 2 20" xfId="3274"/>
    <cellStyle name="Calculation 12 2 20 2" xfId="3275"/>
    <cellStyle name="Calculation 12 2 20 2 2" xfId="40303"/>
    <cellStyle name="Calculation 12 2 20 2 3" xfId="40304"/>
    <cellStyle name="Calculation 12 2 20 3" xfId="40305"/>
    <cellStyle name="Calculation 12 2 20 4" xfId="40306"/>
    <cellStyle name="Calculation 12 2 20 5" xfId="40307"/>
    <cellStyle name="Calculation 12 2 21" xfId="3276"/>
    <cellStyle name="Calculation 12 2 21 2" xfId="3277"/>
    <cellStyle name="Calculation 12 2 22" xfId="3278"/>
    <cellStyle name="Calculation 12 2 22 2" xfId="3279"/>
    <cellStyle name="Calculation 12 2 23" xfId="54394"/>
    <cellStyle name="Calculation 12 2 3" xfId="3280"/>
    <cellStyle name="Calculation 12 2 3 2" xfId="3281"/>
    <cellStyle name="Calculation 12 2 3 2 2" xfId="3282"/>
    <cellStyle name="Calculation 12 2 3 2 3" xfId="40308"/>
    <cellStyle name="Calculation 12 2 3 3" xfId="3283"/>
    <cellStyle name="Calculation 12 2 3 3 2" xfId="3284"/>
    <cellStyle name="Calculation 12 2 3 4" xfId="3285"/>
    <cellStyle name="Calculation 12 2 3 5" xfId="40309"/>
    <cellStyle name="Calculation 12 2 4" xfId="3286"/>
    <cellStyle name="Calculation 12 2 4 2" xfId="3287"/>
    <cellStyle name="Calculation 12 2 4 2 2" xfId="3288"/>
    <cellStyle name="Calculation 12 2 4 2 3" xfId="40310"/>
    <cellStyle name="Calculation 12 2 4 3" xfId="3289"/>
    <cellStyle name="Calculation 12 2 4 3 2" xfId="3290"/>
    <cellStyle name="Calculation 12 2 4 4" xfId="3291"/>
    <cellStyle name="Calculation 12 2 4 5" xfId="40311"/>
    <cellStyle name="Calculation 12 2 5" xfId="3292"/>
    <cellStyle name="Calculation 12 2 5 2" xfId="3293"/>
    <cellStyle name="Calculation 12 2 5 2 2" xfId="3294"/>
    <cellStyle name="Calculation 12 2 5 2 3" xfId="40312"/>
    <cellStyle name="Calculation 12 2 5 3" xfId="3295"/>
    <cellStyle name="Calculation 12 2 5 3 2" xfId="3296"/>
    <cellStyle name="Calculation 12 2 5 4" xfId="3297"/>
    <cellStyle name="Calculation 12 2 5 5" xfId="40313"/>
    <cellStyle name="Calculation 12 2 6" xfId="3298"/>
    <cellStyle name="Calculation 12 2 6 2" xfId="3299"/>
    <cellStyle name="Calculation 12 2 6 2 2" xfId="3300"/>
    <cellStyle name="Calculation 12 2 6 2 3" xfId="40314"/>
    <cellStyle name="Calculation 12 2 6 3" xfId="3301"/>
    <cellStyle name="Calculation 12 2 6 3 2" xfId="3302"/>
    <cellStyle name="Calculation 12 2 6 4" xfId="3303"/>
    <cellStyle name="Calculation 12 2 6 5" xfId="40315"/>
    <cellStyle name="Calculation 12 2 7" xfId="3304"/>
    <cellStyle name="Calculation 12 2 7 2" xfId="3305"/>
    <cellStyle name="Calculation 12 2 7 2 2" xfId="3306"/>
    <cellStyle name="Calculation 12 2 7 2 3" xfId="40316"/>
    <cellStyle name="Calculation 12 2 7 3" xfId="3307"/>
    <cellStyle name="Calculation 12 2 7 3 2" xfId="3308"/>
    <cellStyle name="Calculation 12 2 7 4" xfId="3309"/>
    <cellStyle name="Calculation 12 2 7 5" xfId="40317"/>
    <cellStyle name="Calculation 12 2 8" xfId="3310"/>
    <cellStyle name="Calculation 12 2 8 2" xfId="3311"/>
    <cellStyle name="Calculation 12 2 8 2 2" xfId="3312"/>
    <cellStyle name="Calculation 12 2 8 2 3" xfId="40318"/>
    <cellStyle name="Calculation 12 2 8 3" xfId="3313"/>
    <cellStyle name="Calculation 12 2 8 3 2" xfId="3314"/>
    <cellStyle name="Calculation 12 2 8 4" xfId="3315"/>
    <cellStyle name="Calculation 12 2 8 5" xfId="40319"/>
    <cellStyle name="Calculation 12 2 9" xfId="3316"/>
    <cellStyle name="Calculation 12 2 9 2" xfId="3317"/>
    <cellStyle name="Calculation 12 2 9 2 2" xfId="3318"/>
    <cellStyle name="Calculation 12 2 9 2 3" xfId="40320"/>
    <cellStyle name="Calculation 12 2 9 3" xfId="3319"/>
    <cellStyle name="Calculation 12 2 9 3 2" xfId="3320"/>
    <cellStyle name="Calculation 12 2 9 4" xfId="3321"/>
    <cellStyle name="Calculation 12 2 9 5" xfId="40321"/>
    <cellStyle name="Calculation 12 20" xfId="3322"/>
    <cellStyle name="Calculation 12 20 10" xfId="3323"/>
    <cellStyle name="Calculation 12 20 10 2" xfId="3324"/>
    <cellStyle name="Calculation 12 20 10 2 2" xfId="3325"/>
    <cellStyle name="Calculation 12 20 10 2 3" xfId="40322"/>
    <cellStyle name="Calculation 12 20 10 3" xfId="3326"/>
    <cellStyle name="Calculation 12 20 10 3 2" xfId="3327"/>
    <cellStyle name="Calculation 12 20 10 4" xfId="3328"/>
    <cellStyle name="Calculation 12 20 10 5" xfId="40323"/>
    <cellStyle name="Calculation 12 20 11" xfId="3329"/>
    <cellStyle name="Calculation 12 20 11 2" xfId="3330"/>
    <cellStyle name="Calculation 12 20 11 2 2" xfId="3331"/>
    <cellStyle name="Calculation 12 20 11 2 3" xfId="40324"/>
    <cellStyle name="Calculation 12 20 11 3" xfId="3332"/>
    <cellStyle name="Calculation 12 20 11 3 2" xfId="3333"/>
    <cellStyle name="Calculation 12 20 11 4" xfId="3334"/>
    <cellStyle name="Calculation 12 20 11 5" xfId="40325"/>
    <cellStyle name="Calculation 12 20 12" xfId="3335"/>
    <cellStyle name="Calculation 12 20 12 2" xfId="3336"/>
    <cellStyle name="Calculation 12 20 12 2 2" xfId="3337"/>
    <cellStyle name="Calculation 12 20 12 2 3" xfId="40326"/>
    <cellStyle name="Calculation 12 20 12 3" xfId="3338"/>
    <cellStyle name="Calculation 12 20 12 3 2" xfId="3339"/>
    <cellStyle name="Calculation 12 20 12 4" xfId="3340"/>
    <cellStyle name="Calculation 12 20 12 5" xfId="40327"/>
    <cellStyle name="Calculation 12 20 13" xfId="3341"/>
    <cellStyle name="Calculation 12 20 13 2" xfId="3342"/>
    <cellStyle name="Calculation 12 20 13 2 2" xfId="3343"/>
    <cellStyle name="Calculation 12 20 13 2 3" xfId="40328"/>
    <cellStyle name="Calculation 12 20 13 3" xfId="3344"/>
    <cellStyle name="Calculation 12 20 13 3 2" xfId="3345"/>
    <cellStyle name="Calculation 12 20 13 4" xfId="3346"/>
    <cellStyle name="Calculation 12 20 13 5" xfId="40329"/>
    <cellStyle name="Calculation 12 20 14" xfId="3347"/>
    <cellStyle name="Calculation 12 20 14 2" xfId="3348"/>
    <cellStyle name="Calculation 12 20 14 2 2" xfId="3349"/>
    <cellStyle name="Calculation 12 20 14 2 3" xfId="40330"/>
    <cellStyle name="Calculation 12 20 14 3" xfId="3350"/>
    <cellStyle name="Calculation 12 20 14 3 2" xfId="3351"/>
    <cellStyle name="Calculation 12 20 14 4" xfId="3352"/>
    <cellStyle name="Calculation 12 20 14 5" xfId="40331"/>
    <cellStyle name="Calculation 12 20 15" xfId="3353"/>
    <cellStyle name="Calculation 12 20 15 2" xfId="3354"/>
    <cellStyle name="Calculation 12 20 15 2 2" xfId="3355"/>
    <cellStyle name="Calculation 12 20 15 2 3" xfId="40332"/>
    <cellStyle name="Calculation 12 20 15 3" xfId="3356"/>
    <cellStyle name="Calculation 12 20 15 3 2" xfId="3357"/>
    <cellStyle name="Calculation 12 20 15 4" xfId="3358"/>
    <cellStyle name="Calculation 12 20 15 5" xfId="40333"/>
    <cellStyle name="Calculation 12 20 16" xfId="3359"/>
    <cellStyle name="Calculation 12 20 16 2" xfId="3360"/>
    <cellStyle name="Calculation 12 20 16 2 2" xfId="3361"/>
    <cellStyle name="Calculation 12 20 16 2 3" xfId="40334"/>
    <cellStyle name="Calculation 12 20 16 3" xfId="3362"/>
    <cellStyle name="Calculation 12 20 16 3 2" xfId="3363"/>
    <cellStyle name="Calculation 12 20 16 4" xfId="3364"/>
    <cellStyle name="Calculation 12 20 16 5" xfId="40335"/>
    <cellStyle name="Calculation 12 20 17" xfId="3365"/>
    <cellStyle name="Calculation 12 20 17 2" xfId="3366"/>
    <cellStyle name="Calculation 12 20 17 2 2" xfId="3367"/>
    <cellStyle name="Calculation 12 20 17 2 3" xfId="40336"/>
    <cellStyle name="Calculation 12 20 17 3" xfId="3368"/>
    <cellStyle name="Calculation 12 20 17 3 2" xfId="3369"/>
    <cellStyle name="Calculation 12 20 17 4" xfId="3370"/>
    <cellStyle name="Calculation 12 20 17 5" xfId="40337"/>
    <cellStyle name="Calculation 12 20 18" xfId="3371"/>
    <cellStyle name="Calculation 12 20 18 2" xfId="3372"/>
    <cellStyle name="Calculation 12 20 18 2 2" xfId="3373"/>
    <cellStyle name="Calculation 12 20 18 2 3" xfId="40338"/>
    <cellStyle name="Calculation 12 20 18 3" xfId="3374"/>
    <cellStyle name="Calculation 12 20 18 3 2" xfId="3375"/>
    <cellStyle name="Calculation 12 20 18 4" xfId="3376"/>
    <cellStyle name="Calculation 12 20 18 5" xfId="40339"/>
    <cellStyle name="Calculation 12 20 19" xfId="3377"/>
    <cellStyle name="Calculation 12 20 19 2" xfId="3378"/>
    <cellStyle name="Calculation 12 20 19 2 2" xfId="3379"/>
    <cellStyle name="Calculation 12 20 19 2 3" xfId="40340"/>
    <cellStyle name="Calculation 12 20 19 3" xfId="3380"/>
    <cellStyle name="Calculation 12 20 19 3 2" xfId="3381"/>
    <cellStyle name="Calculation 12 20 19 4" xfId="3382"/>
    <cellStyle name="Calculation 12 20 19 5" xfId="40341"/>
    <cellStyle name="Calculation 12 20 2" xfId="3383"/>
    <cellStyle name="Calculation 12 20 2 2" xfId="3384"/>
    <cellStyle name="Calculation 12 20 2 2 2" xfId="3385"/>
    <cellStyle name="Calculation 12 20 2 2 3" xfId="40342"/>
    <cellStyle name="Calculation 12 20 2 3" xfId="3386"/>
    <cellStyle name="Calculation 12 20 2 3 2" xfId="3387"/>
    <cellStyle name="Calculation 12 20 2 4" xfId="3388"/>
    <cellStyle name="Calculation 12 20 2 5" xfId="40343"/>
    <cellStyle name="Calculation 12 20 20" xfId="3389"/>
    <cellStyle name="Calculation 12 20 20 2" xfId="3390"/>
    <cellStyle name="Calculation 12 20 20 2 2" xfId="40344"/>
    <cellStyle name="Calculation 12 20 20 2 3" xfId="40345"/>
    <cellStyle name="Calculation 12 20 20 3" xfId="40346"/>
    <cellStyle name="Calculation 12 20 20 4" xfId="40347"/>
    <cellStyle name="Calculation 12 20 20 5" xfId="40348"/>
    <cellStyle name="Calculation 12 20 21" xfId="3391"/>
    <cellStyle name="Calculation 12 20 21 2" xfId="3392"/>
    <cellStyle name="Calculation 12 20 22" xfId="3393"/>
    <cellStyle name="Calculation 12 20 22 2" xfId="3394"/>
    <cellStyle name="Calculation 12 20 23" xfId="54395"/>
    <cellStyle name="Calculation 12 20 3" xfId="3395"/>
    <cellStyle name="Calculation 12 20 3 2" xfId="3396"/>
    <cellStyle name="Calculation 12 20 3 2 2" xfId="3397"/>
    <cellStyle name="Calculation 12 20 3 2 3" xfId="40349"/>
    <cellStyle name="Calculation 12 20 3 3" xfId="3398"/>
    <cellStyle name="Calculation 12 20 3 3 2" xfId="3399"/>
    <cellStyle name="Calculation 12 20 3 4" xfId="3400"/>
    <cellStyle name="Calculation 12 20 3 5" xfId="40350"/>
    <cellStyle name="Calculation 12 20 4" xfId="3401"/>
    <cellStyle name="Calculation 12 20 4 2" xfId="3402"/>
    <cellStyle name="Calculation 12 20 4 2 2" xfId="3403"/>
    <cellStyle name="Calculation 12 20 4 2 3" xfId="40351"/>
    <cellStyle name="Calculation 12 20 4 3" xfId="3404"/>
    <cellStyle name="Calculation 12 20 4 3 2" xfId="3405"/>
    <cellStyle name="Calculation 12 20 4 4" xfId="3406"/>
    <cellStyle name="Calculation 12 20 4 5" xfId="40352"/>
    <cellStyle name="Calculation 12 20 5" xfId="3407"/>
    <cellStyle name="Calculation 12 20 5 2" xfId="3408"/>
    <cellStyle name="Calculation 12 20 5 2 2" xfId="3409"/>
    <cellStyle name="Calculation 12 20 5 2 3" xfId="40353"/>
    <cellStyle name="Calculation 12 20 5 3" xfId="3410"/>
    <cellStyle name="Calculation 12 20 5 3 2" xfId="3411"/>
    <cellStyle name="Calculation 12 20 5 4" xfId="3412"/>
    <cellStyle name="Calculation 12 20 5 5" xfId="40354"/>
    <cellStyle name="Calculation 12 20 6" xfId="3413"/>
    <cellStyle name="Calculation 12 20 6 2" xfId="3414"/>
    <cellStyle name="Calculation 12 20 6 2 2" xfId="3415"/>
    <cellStyle name="Calculation 12 20 6 2 3" xfId="40355"/>
    <cellStyle name="Calculation 12 20 6 3" xfId="3416"/>
    <cellStyle name="Calculation 12 20 6 3 2" xfId="3417"/>
    <cellStyle name="Calculation 12 20 6 4" xfId="3418"/>
    <cellStyle name="Calculation 12 20 6 5" xfId="40356"/>
    <cellStyle name="Calculation 12 20 7" xfId="3419"/>
    <cellStyle name="Calculation 12 20 7 2" xfId="3420"/>
    <cellStyle name="Calculation 12 20 7 2 2" xfId="3421"/>
    <cellStyle name="Calculation 12 20 7 2 3" xfId="40357"/>
    <cellStyle name="Calculation 12 20 7 3" xfId="3422"/>
    <cellStyle name="Calculation 12 20 7 3 2" xfId="3423"/>
    <cellStyle name="Calculation 12 20 7 4" xfId="3424"/>
    <cellStyle name="Calculation 12 20 7 5" xfId="40358"/>
    <cellStyle name="Calculation 12 20 8" xfId="3425"/>
    <cellStyle name="Calculation 12 20 8 2" xfId="3426"/>
    <cellStyle name="Calculation 12 20 8 2 2" xfId="3427"/>
    <cellStyle name="Calculation 12 20 8 2 3" xfId="40359"/>
    <cellStyle name="Calculation 12 20 8 3" xfId="3428"/>
    <cellStyle name="Calculation 12 20 8 3 2" xfId="3429"/>
    <cellStyle name="Calculation 12 20 8 4" xfId="3430"/>
    <cellStyle name="Calculation 12 20 8 5" xfId="40360"/>
    <cellStyle name="Calculation 12 20 9" xfId="3431"/>
    <cellStyle name="Calculation 12 20 9 2" xfId="3432"/>
    <cellStyle name="Calculation 12 20 9 2 2" xfId="3433"/>
    <cellStyle name="Calculation 12 20 9 2 3" xfId="40361"/>
    <cellStyle name="Calculation 12 20 9 3" xfId="3434"/>
    <cellStyle name="Calculation 12 20 9 3 2" xfId="3435"/>
    <cellStyle name="Calculation 12 20 9 4" xfId="3436"/>
    <cellStyle name="Calculation 12 20 9 5" xfId="40362"/>
    <cellStyle name="Calculation 12 21" xfId="3437"/>
    <cellStyle name="Calculation 12 21 10" xfId="3438"/>
    <cellStyle name="Calculation 12 21 10 2" xfId="3439"/>
    <cellStyle name="Calculation 12 21 10 2 2" xfId="3440"/>
    <cellStyle name="Calculation 12 21 10 2 3" xfId="40363"/>
    <cellStyle name="Calculation 12 21 10 3" xfId="3441"/>
    <cellStyle name="Calculation 12 21 10 3 2" xfId="3442"/>
    <cellStyle name="Calculation 12 21 10 4" xfId="3443"/>
    <cellStyle name="Calculation 12 21 10 5" xfId="40364"/>
    <cellStyle name="Calculation 12 21 11" xfId="3444"/>
    <cellStyle name="Calculation 12 21 11 2" xfId="3445"/>
    <cellStyle name="Calculation 12 21 11 2 2" xfId="3446"/>
    <cellStyle name="Calculation 12 21 11 2 3" xfId="40365"/>
    <cellStyle name="Calculation 12 21 11 3" xfId="3447"/>
    <cellStyle name="Calculation 12 21 11 3 2" xfId="3448"/>
    <cellStyle name="Calculation 12 21 11 4" xfId="3449"/>
    <cellStyle name="Calculation 12 21 11 5" xfId="40366"/>
    <cellStyle name="Calculation 12 21 12" xfId="3450"/>
    <cellStyle name="Calculation 12 21 12 2" xfId="3451"/>
    <cellStyle name="Calculation 12 21 12 2 2" xfId="3452"/>
    <cellStyle name="Calculation 12 21 12 2 3" xfId="40367"/>
    <cellStyle name="Calculation 12 21 12 3" xfId="3453"/>
    <cellStyle name="Calculation 12 21 12 3 2" xfId="3454"/>
    <cellStyle name="Calculation 12 21 12 4" xfId="3455"/>
    <cellStyle name="Calculation 12 21 12 5" xfId="40368"/>
    <cellStyle name="Calculation 12 21 13" xfId="3456"/>
    <cellStyle name="Calculation 12 21 13 2" xfId="3457"/>
    <cellStyle name="Calculation 12 21 13 2 2" xfId="3458"/>
    <cellStyle name="Calculation 12 21 13 2 3" xfId="40369"/>
    <cellStyle name="Calculation 12 21 13 3" xfId="3459"/>
    <cellStyle name="Calculation 12 21 13 3 2" xfId="3460"/>
    <cellStyle name="Calculation 12 21 13 4" xfId="3461"/>
    <cellStyle name="Calculation 12 21 13 5" xfId="40370"/>
    <cellStyle name="Calculation 12 21 14" xfId="3462"/>
    <cellStyle name="Calculation 12 21 14 2" xfId="3463"/>
    <cellStyle name="Calculation 12 21 14 2 2" xfId="3464"/>
    <cellStyle name="Calculation 12 21 14 2 3" xfId="40371"/>
    <cellStyle name="Calculation 12 21 14 3" xfId="3465"/>
    <cellStyle name="Calculation 12 21 14 3 2" xfId="3466"/>
    <cellStyle name="Calculation 12 21 14 4" xfId="3467"/>
    <cellStyle name="Calculation 12 21 14 5" xfId="40372"/>
    <cellStyle name="Calculation 12 21 15" xfId="3468"/>
    <cellStyle name="Calculation 12 21 15 2" xfId="3469"/>
    <cellStyle name="Calculation 12 21 15 2 2" xfId="3470"/>
    <cellStyle name="Calculation 12 21 15 2 3" xfId="40373"/>
    <cellStyle name="Calculation 12 21 15 3" xfId="3471"/>
    <cellStyle name="Calculation 12 21 15 3 2" xfId="3472"/>
    <cellStyle name="Calculation 12 21 15 4" xfId="3473"/>
    <cellStyle name="Calculation 12 21 15 5" xfId="40374"/>
    <cellStyle name="Calculation 12 21 16" xfId="3474"/>
    <cellStyle name="Calculation 12 21 16 2" xfId="3475"/>
    <cellStyle name="Calculation 12 21 16 2 2" xfId="3476"/>
    <cellStyle name="Calculation 12 21 16 2 3" xfId="40375"/>
    <cellStyle name="Calculation 12 21 16 3" xfId="3477"/>
    <cellStyle name="Calculation 12 21 16 3 2" xfId="3478"/>
    <cellStyle name="Calculation 12 21 16 4" xfId="3479"/>
    <cellStyle name="Calculation 12 21 16 5" xfId="40376"/>
    <cellStyle name="Calculation 12 21 17" xfId="3480"/>
    <cellStyle name="Calculation 12 21 17 2" xfId="3481"/>
    <cellStyle name="Calculation 12 21 17 2 2" xfId="3482"/>
    <cellStyle name="Calculation 12 21 17 2 3" xfId="40377"/>
    <cellStyle name="Calculation 12 21 17 3" xfId="3483"/>
    <cellStyle name="Calculation 12 21 17 3 2" xfId="3484"/>
    <cellStyle name="Calculation 12 21 17 4" xfId="3485"/>
    <cellStyle name="Calculation 12 21 17 5" xfId="40378"/>
    <cellStyle name="Calculation 12 21 18" xfId="3486"/>
    <cellStyle name="Calculation 12 21 18 2" xfId="3487"/>
    <cellStyle name="Calculation 12 21 18 2 2" xfId="3488"/>
    <cellStyle name="Calculation 12 21 18 2 3" xfId="40379"/>
    <cellStyle name="Calculation 12 21 18 3" xfId="3489"/>
    <cellStyle name="Calculation 12 21 18 3 2" xfId="3490"/>
    <cellStyle name="Calculation 12 21 18 4" xfId="3491"/>
    <cellStyle name="Calculation 12 21 18 5" xfId="40380"/>
    <cellStyle name="Calculation 12 21 19" xfId="3492"/>
    <cellStyle name="Calculation 12 21 19 2" xfId="3493"/>
    <cellStyle name="Calculation 12 21 19 2 2" xfId="3494"/>
    <cellStyle name="Calculation 12 21 19 2 3" xfId="40381"/>
    <cellStyle name="Calculation 12 21 19 3" xfId="3495"/>
    <cellStyle name="Calculation 12 21 19 3 2" xfId="3496"/>
    <cellStyle name="Calculation 12 21 19 4" xfId="3497"/>
    <cellStyle name="Calculation 12 21 19 5" xfId="40382"/>
    <cellStyle name="Calculation 12 21 2" xfId="3498"/>
    <cellStyle name="Calculation 12 21 2 2" xfId="3499"/>
    <cellStyle name="Calculation 12 21 2 2 2" xfId="3500"/>
    <cellStyle name="Calculation 12 21 2 2 3" xfId="40383"/>
    <cellStyle name="Calculation 12 21 2 3" xfId="3501"/>
    <cellStyle name="Calculation 12 21 2 3 2" xfId="3502"/>
    <cellStyle name="Calculation 12 21 2 4" xfId="3503"/>
    <cellStyle name="Calculation 12 21 2 5" xfId="40384"/>
    <cellStyle name="Calculation 12 21 20" xfId="3504"/>
    <cellStyle name="Calculation 12 21 20 2" xfId="3505"/>
    <cellStyle name="Calculation 12 21 20 2 2" xfId="40385"/>
    <cellStyle name="Calculation 12 21 20 2 3" xfId="40386"/>
    <cellStyle name="Calculation 12 21 20 3" xfId="40387"/>
    <cellStyle name="Calculation 12 21 20 4" xfId="40388"/>
    <cellStyle name="Calculation 12 21 20 5" xfId="40389"/>
    <cellStyle name="Calculation 12 21 21" xfId="3506"/>
    <cellStyle name="Calculation 12 21 21 2" xfId="3507"/>
    <cellStyle name="Calculation 12 21 22" xfId="3508"/>
    <cellStyle name="Calculation 12 21 22 2" xfId="3509"/>
    <cellStyle name="Calculation 12 21 23" xfId="54396"/>
    <cellStyle name="Calculation 12 21 3" xfId="3510"/>
    <cellStyle name="Calculation 12 21 3 2" xfId="3511"/>
    <cellStyle name="Calculation 12 21 3 2 2" xfId="3512"/>
    <cellStyle name="Calculation 12 21 3 2 3" xfId="40390"/>
    <cellStyle name="Calculation 12 21 3 3" xfId="3513"/>
    <cellStyle name="Calculation 12 21 3 3 2" xfId="3514"/>
    <cellStyle name="Calculation 12 21 3 4" xfId="3515"/>
    <cellStyle name="Calculation 12 21 3 5" xfId="40391"/>
    <cellStyle name="Calculation 12 21 4" xfId="3516"/>
    <cellStyle name="Calculation 12 21 4 2" xfId="3517"/>
    <cellStyle name="Calculation 12 21 4 2 2" xfId="3518"/>
    <cellStyle name="Calculation 12 21 4 2 3" xfId="40392"/>
    <cellStyle name="Calculation 12 21 4 3" xfId="3519"/>
    <cellStyle name="Calculation 12 21 4 3 2" xfId="3520"/>
    <cellStyle name="Calculation 12 21 4 4" xfId="3521"/>
    <cellStyle name="Calculation 12 21 4 5" xfId="40393"/>
    <cellStyle name="Calculation 12 21 5" xfId="3522"/>
    <cellStyle name="Calculation 12 21 5 2" xfId="3523"/>
    <cellStyle name="Calculation 12 21 5 2 2" xfId="3524"/>
    <cellStyle name="Calculation 12 21 5 2 3" xfId="40394"/>
    <cellStyle name="Calculation 12 21 5 3" xfId="3525"/>
    <cellStyle name="Calculation 12 21 5 3 2" xfId="3526"/>
    <cellStyle name="Calculation 12 21 5 4" xfId="3527"/>
    <cellStyle name="Calculation 12 21 5 5" xfId="40395"/>
    <cellStyle name="Calculation 12 21 6" xfId="3528"/>
    <cellStyle name="Calculation 12 21 6 2" xfId="3529"/>
    <cellStyle name="Calculation 12 21 6 2 2" xfId="3530"/>
    <cellStyle name="Calculation 12 21 6 2 3" xfId="40396"/>
    <cellStyle name="Calculation 12 21 6 3" xfId="3531"/>
    <cellStyle name="Calculation 12 21 6 3 2" xfId="3532"/>
    <cellStyle name="Calculation 12 21 6 4" xfId="3533"/>
    <cellStyle name="Calculation 12 21 6 5" xfId="40397"/>
    <cellStyle name="Calculation 12 21 7" xfId="3534"/>
    <cellStyle name="Calculation 12 21 7 2" xfId="3535"/>
    <cellStyle name="Calculation 12 21 7 2 2" xfId="3536"/>
    <cellStyle name="Calculation 12 21 7 2 3" xfId="40398"/>
    <cellStyle name="Calculation 12 21 7 3" xfId="3537"/>
    <cellStyle name="Calculation 12 21 7 3 2" xfId="3538"/>
    <cellStyle name="Calculation 12 21 7 4" xfId="3539"/>
    <cellStyle name="Calculation 12 21 7 5" xfId="40399"/>
    <cellStyle name="Calculation 12 21 8" xfId="3540"/>
    <cellStyle name="Calculation 12 21 8 2" xfId="3541"/>
    <cellStyle name="Calculation 12 21 8 2 2" xfId="3542"/>
    <cellStyle name="Calculation 12 21 8 2 3" xfId="40400"/>
    <cellStyle name="Calculation 12 21 8 3" xfId="3543"/>
    <cellStyle name="Calculation 12 21 8 3 2" xfId="3544"/>
    <cellStyle name="Calculation 12 21 8 4" xfId="3545"/>
    <cellStyle name="Calculation 12 21 8 5" xfId="40401"/>
    <cellStyle name="Calculation 12 21 9" xfId="3546"/>
    <cellStyle name="Calculation 12 21 9 2" xfId="3547"/>
    <cellStyle name="Calculation 12 21 9 2 2" xfId="3548"/>
    <cellStyle name="Calculation 12 21 9 2 3" xfId="40402"/>
    <cellStyle name="Calculation 12 21 9 3" xfId="3549"/>
    <cellStyle name="Calculation 12 21 9 3 2" xfId="3550"/>
    <cellStyle name="Calculation 12 21 9 4" xfId="3551"/>
    <cellStyle name="Calculation 12 21 9 5" xfId="40403"/>
    <cellStyle name="Calculation 12 22" xfId="3552"/>
    <cellStyle name="Calculation 12 22 10" xfId="3553"/>
    <cellStyle name="Calculation 12 22 10 2" xfId="3554"/>
    <cellStyle name="Calculation 12 22 10 2 2" xfId="3555"/>
    <cellStyle name="Calculation 12 22 10 2 3" xfId="40404"/>
    <cellStyle name="Calculation 12 22 10 3" xfId="3556"/>
    <cellStyle name="Calculation 12 22 10 3 2" xfId="3557"/>
    <cellStyle name="Calculation 12 22 10 4" xfId="3558"/>
    <cellStyle name="Calculation 12 22 10 5" xfId="40405"/>
    <cellStyle name="Calculation 12 22 11" xfId="3559"/>
    <cellStyle name="Calculation 12 22 11 2" xfId="3560"/>
    <cellStyle name="Calculation 12 22 11 2 2" xfId="3561"/>
    <cellStyle name="Calculation 12 22 11 2 3" xfId="40406"/>
    <cellStyle name="Calculation 12 22 11 3" xfId="3562"/>
    <cellStyle name="Calculation 12 22 11 3 2" xfId="3563"/>
    <cellStyle name="Calculation 12 22 11 4" xfId="3564"/>
    <cellStyle name="Calculation 12 22 11 5" xfId="40407"/>
    <cellStyle name="Calculation 12 22 12" xfId="3565"/>
    <cellStyle name="Calculation 12 22 12 2" xfId="3566"/>
    <cellStyle name="Calculation 12 22 12 2 2" xfId="3567"/>
    <cellStyle name="Calculation 12 22 12 2 3" xfId="40408"/>
    <cellStyle name="Calculation 12 22 12 3" xfId="3568"/>
    <cellStyle name="Calculation 12 22 12 3 2" xfId="3569"/>
    <cellStyle name="Calculation 12 22 12 4" xfId="3570"/>
    <cellStyle name="Calculation 12 22 12 5" xfId="40409"/>
    <cellStyle name="Calculation 12 22 13" xfId="3571"/>
    <cellStyle name="Calculation 12 22 13 2" xfId="3572"/>
    <cellStyle name="Calculation 12 22 13 2 2" xfId="3573"/>
    <cellStyle name="Calculation 12 22 13 2 3" xfId="40410"/>
    <cellStyle name="Calculation 12 22 13 3" xfId="3574"/>
    <cellStyle name="Calculation 12 22 13 3 2" xfId="3575"/>
    <cellStyle name="Calculation 12 22 13 4" xfId="3576"/>
    <cellStyle name="Calculation 12 22 13 5" xfId="40411"/>
    <cellStyle name="Calculation 12 22 14" xfId="3577"/>
    <cellStyle name="Calculation 12 22 14 2" xfId="3578"/>
    <cellStyle name="Calculation 12 22 14 2 2" xfId="3579"/>
    <cellStyle name="Calculation 12 22 14 2 3" xfId="40412"/>
    <cellStyle name="Calculation 12 22 14 3" xfId="3580"/>
    <cellStyle name="Calculation 12 22 14 3 2" xfId="3581"/>
    <cellStyle name="Calculation 12 22 14 4" xfId="3582"/>
    <cellStyle name="Calculation 12 22 14 5" xfId="40413"/>
    <cellStyle name="Calculation 12 22 15" xfId="3583"/>
    <cellStyle name="Calculation 12 22 15 2" xfId="3584"/>
    <cellStyle name="Calculation 12 22 15 2 2" xfId="3585"/>
    <cellStyle name="Calculation 12 22 15 2 3" xfId="40414"/>
    <cellStyle name="Calculation 12 22 15 3" xfId="3586"/>
    <cellStyle name="Calculation 12 22 15 3 2" xfId="3587"/>
    <cellStyle name="Calculation 12 22 15 4" xfId="3588"/>
    <cellStyle name="Calculation 12 22 15 5" xfId="40415"/>
    <cellStyle name="Calculation 12 22 16" xfId="3589"/>
    <cellStyle name="Calculation 12 22 16 2" xfId="3590"/>
    <cellStyle name="Calculation 12 22 16 2 2" xfId="3591"/>
    <cellStyle name="Calculation 12 22 16 2 3" xfId="40416"/>
    <cellStyle name="Calculation 12 22 16 3" xfId="3592"/>
    <cellStyle name="Calculation 12 22 16 3 2" xfId="3593"/>
    <cellStyle name="Calculation 12 22 16 4" xfId="3594"/>
    <cellStyle name="Calculation 12 22 16 5" xfId="40417"/>
    <cellStyle name="Calculation 12 22 17" xfId="3595"/>
    <cellStyle name="Calculation 12 22 17 2" xfId="3596"/>
    <cellStyle name="Calculation 12 22 17 2 2" xfId="3597"/>
    <cellStyle name="Calculation 12 22 17 2 3" xfId="40418"/>
    <cellStyle name="Calculation 12 22 17 3" xfId="3598"/>
    <cellStyle name="Calculation 12 22 17 3 2" xfId="3599"/>
    <cellStyle name="Calculation 12 22 17 4" xfId="3600"/>
    <cellStyle name="Calculation 12 22 17 5" xfId="40419"/>
    <cellStyle name="Calculation 12 22 18" xfId="3601"/>
    <cellStyle name="Calculation 12 22 18 2" xfId="3602"/>
    <cellStyle name="Calculation 12 22 18 2 2" xfId="3603"/>
    <cellStyle name="Calculation 12 22 18 2 3" xfId="40420"/>
    <cellStyle name="Calculation 12 22 18 3" xfId="3604"/>
    <cellStyle name="Calculation 12 22 18 3 2" xfId="3605"/>
    <cellStyle name="Calculation 12 22 18 4" xfId="3606"/>
    <cellStyle name="Calculation 12 22 18 5" xfId="40421"/>
    <cellStyle name="Calculation 12 22 19" xfId="3607"/>
    <cellStyle name="Calculation 12 22 19 2" xfId="3608"/>
    <cellStyle name="Calculation 12 22 19 2 2" xfId="3609"/>
    <cellStyle name="Calculation 12 22 19 2 3" xfId="40422"/>
    <cellStyle name="Calculation 12 22 19 3" xfId="3610"/>
    <cellStyle name="Calculation 12 22 19 3 2" xfId="3611"/>
    <cellStyle name="Calculation 12 22 19 4" xfId="3612"/>
    <cellStyle name="Calculation 12 22 19 5" xfId="40423"/>
    <cellStyle name="Calculation 12 22 2" xfId="3613"/>
    <cellStyle name="Calculation 12 22 2 2" xfId="3614"/>
    <cellStyle name="Calculation 12 22 2 2 2" xfId="3615"/>
    <cellStyle name="Calculation 12 22 2 2 3" xfId="40424"/>
    <cellStyle name="Calculation 12 22 2 3" xfId="3616"/>
    <cellStyle name="Calculation 12 22 2 3 2" xfId="3617"/>
    <cellStyle name="Calculation 12 22 2 4" xfId="3618"/>
    <cellStyle name="Calculation 12 22 2 5" xfId="40425"/>
    <cellStyle name="Calculation 12 22 20" xfId="3619"/>
    <cellStyle name="Calculation 12 22 20 2" xfId="3620"/>
    <cellStyle name="Calculation 12 22 20 2 2" xfId="40426"/>
    <cellStyle name="Calculation 12 22 20 2 3" xfId="40427"/>
    <cellStyle name="Calculation 12 22 20 3" xfId="40428"/>
    <cellStyle name="Calculation 12 22 20 4" xfId="40429"/>
    <cellStyle name="Calculation 12 22 20 5" xfId="40430"/>
    <cellStyle name="Calculation 12 22 21" xfId="3621"/>
    <cellStyle name="Calculation 12 22 21 2" xfId="3622"/>
    <cellStyle name="Calculation 12 22 22" xfId="3623"/>
    <cellStyle name="Calculation 12 22 22 2" xfId="3624"/>
    <cellStyle name="Calculation 12 22 23" xfId="54397"/>
    <cellStyle name="Calculation 12 22 3" xfId="3625"/>
    <cellStyle name="Calculation 12 22 3 2" xfId="3626"/>
    <cellStyle name="Calculation 12 22 3 2 2" xfId="3627"/>
    <cellStyle name="Calculation 12 22 3 2 3" xfId="40431"/>
    <cellStyle name="Calculation 12 22 3 3" xfId="3628"/>
    <cellStyle name="Calculation 12 22 3 3 2" xfId="3629"/>
    <cellStyle name="Calculation 12 22 3 4" xfId="3630"/>
    <cellStyle name="Calculation 12 22 3 5" xfId="40432"/>
    <cellStyle name="Calculation 12 22 4" xfId="3631"/>
    <cellStyle name="Calculation 12 22 4 2" xfId="3632"/>
    <cellStyle name="Calculation 12 22 4 2 2" xfId="3633"/>
    <cellStyle name="Calculation 12 22 4 2 3" xfId="40433"/>
    <cellStyle name="Calculation 12 22 4 3" xfId="3634"/>
    <cellStyle name="Calculation 12 22 4 3 2" xfId="3635"/>
    <cellStyle name="Calculation 12 22 4 4" xfId="3636"/>
    <cellStyle name="Calculation 12 22 4 5" xfId="40434"/>
    <cellStyle name="Calculation 12 22 5" xfId="3637"/>
    <cellStyle name="Calculation 12 22 5 2" xfId="3638"/>
    <cellStyle name="Calculation 12 22 5 2 2" xfId="3639"/>
    <cellStyle name="Calculation 12 22 5 2 3" xfId="40435"/>
    <cellStyle name="Calculation 12 22 5 3" xfId="3640"/>
    <cellStyle name="Calculation 12 22 5 3 2" xfId="3641"/>
    <cellStyle name="Calculation 12 22 5 4" xfId="3642"/>
    <cellStyle name="Calculation 12 22 5 5" xfId="40436"/>
    <cellStyle name="Calculation 12 22 6" xfId="3643"/>
    <cellStyle name="Calculation 12 22 6 2" xfId="3644"/>
    <cellStyle name="Calculation 12 22 6 2 2" xfId="3645"/>
    <cellStyle name="Calculation 12 22 6 2 3" xfId="40437"/>
    <cellStyle name="Calculation 12 22 6 3" xfId="3646"/>
    <cellStyle name="Calculation 12 22 6 3 2" xfId="3647"/>
    <cellStyle name="Calculation 12 22 6 4" xfId="3648"/>
    <cellStyle name="Calculation 12 22 6 5" xfId="40438"/>
    <cellStyle name="Calculation 12 22 7" xfId="3649"/>
    <cellStyle name="Calculation 12 22 7 2" xfId="3650"/>
    <cellStyle name="Calculation 12 22 7 2 2" xfId="3651"/>
    <cellStyle name="Calculation 12 22 7 2 3" xfId="40439"/>
    <cellStyle name="Calculation 12 22 7 3" xfId="3652"/>
    <cellStyle name="Calculation 12 22 7 3 2" xfId="3653"/>
    <cellStyle name="Calculation 12 22 7 4" xfId="3654"/>
    <cellStyle name="Calculation 12 22 7 5" xfId="40440"/>
    <cellStyle name="Calculation 12 22 8" xfId="3655"/>
    <cellStyle name="Calculation 12 22 8 2" xfId="3656"/>
    <cellStyle name="Calculation 12 22 8 2 2" xfId="3657"/>
    <cellStyle name="Calculation 12 22 8 2 3" xfId="40441"/>
    <cellStyle name="Calculation 12 22 8 3" xfId="3658"/>
    <cellStyle name="Calculation 12 22 8 3 2" xfId="3659"/>
    <cellStyle name="Calculation 12 22 8 4" xfId="3660"/>
    <cellStyle name="Calculation 12 22 8 5" xfId="40442"/>
    <cellStyle name="Calculation 12 22 9" xfId="3661"/>
    <cellStyle name="Calculation 12 22 9 2" xfId="3662"/>
    <cellStyle name="Calculation 12 22 9 2 2" xfId="3663"/>
    <cellStyle name="Calculation 12 22 9 2 3" xfId="40443"/>
    <cellStyle name="Calculation 12 22 9 3" xfId="3664"/>
    <cellStyle name="Calculation 12 22 9 3 2" xfId="3665"/>
    <cellStyle name="Calculation 12 22 9 4" xfId="3666"/>
    <cellStyle name="Calculation 12 22 9 5" xfId="40444"/>
    <cellStyle name="Calculation 12 23" xfId="3667"/>
    <cellStyle name="Calculation 12 23 10" xfId="3668"/>
    <cellStyle name="Calculation 12 23 10 2" xfId="3669"/>
    <cellStyle name="Calculation 12 23 10 2 2" xfId="3670"/>
    <cellStyle name="Calculation 12 23 10 2 3" xfId="40445"/>
    <cellStyle name="Calculation 12 23 10 3" xfId="3671"/>
    <cellStyle name="Calculation 12 23 10 3 2" xfId="3672"/>
    <cellStyle name="Calculation 12 23 10 4" xfId="3673"/>
    <cellStyle name="Calculation 12 23 10 5" xfId="40446"/>
    <cellStyle name="Calculation 12 23 11" xfId="3674"/>
    <cellStyle name="Calculation 12 23 11 2" xfId="3675"/>
    <cellStyle name="Calculation 12 23 11 2 2" xfId="3676"/>
    <cellStyle name="Calculation 12 23 11 2 3" xfId="40447"/>
    <cellStyle name="Calculation 12 23 11 3" xfId="3677"/>
    <cellStyle name="Calculation 12 23 11 3 2" xfId="3678"/>
    <cellStyle name="Calculation 12 23 11 4" xfId="3679"/>
    <cellStyle name="Calculation 12 23 11 5" xfId="40448"/>
    <cellStyle name="Calculation 12 23 12" xfId="3680"/>
    <cellStyle name="Calculation 12 23 12 2" xfId="3681"/>
    <cellStyle name="Calculation 12 23 12 2 2" xfId="3682"/>
    <cellStyle name="Calculation 12 23 12 2 3" xfId="40449"/>
    <cellStyle name="Calculation 12 23 12 3" xfId="3683"/>
    <cellStyle name="Calculation 12 23 12 3 2" xfId="3684"/>
    <cellStyle name="Calculation 12 23 12 4" xfId="3685"/>
    <cellStyle name="Calculation 12 23 12 5" xfId="40450"/>
    <cellStyle name="Calculation 12 23 13" xfId="3686"/>
    <cellStyle name="Calculation 12 23 13 2" xfId="3687"/>
    <cellStyle name="Calculation 12 23 13 2 2" xfId="3688"/>
    <cellStyle name="Calculation 12 23 13 2 3" xfId="40451"/>
    <cellStyle name="Calculation 12 23 13 3" xfId="3689"/>
    <cellStyle name="Calculation 12 23 13 3 2" xfId="3690"/>
    <cellStyle name="Calculation 12 23 13 4" xfId="3691"/>
    <cellStyle name="Calculation 12 23 13 5" xfId="40452"/>
    <cellStyle name="Calculation 12 23 14" xfId="3692"/>
    <cellStyle name="Calculation 12 23 14 2" xfId="3693"/>
    <cellStyle name="Calculation 12 23 14 2 2" xfId="3694"/>
    <cellStyle name="Calculation 12 23 14 2 3" xfId="40453"/>
    <cellStyle name="Calculation 12 23 14 3" xfId="3695"/>
    <cellStyle name="Calculation 12 23 14 3 2" xfId="3696"/>
    <cellStyle name="Calculation 12 23 14 4" xfId="3697"/>
    <cellStyle name="Calculation 12 23 14 5" xfId="40454"/>
    <cellStyle name="Calculation 12 23 15" xfId="3698"/>
    <cellStyle name="Calculation 12 23 15 2" xfId="3699"/>
    <cellStyle name="Calculation 12 23 15 2 2" xfId="3700"/>
    <cellStyle name="Calculation 12 23 15 2 3" xfId="40455"/>
    <cellStyle name="Calculation 12 23 15 3" xfId="3701"/>
    <cellStyle name="Calculation 12 23 15 3 2" xfId="3702"/>
    <cellStyle name="Calculation 12 23 15 4" xfId="3703"/>
    <cellStyle name="Calculation 12 23 15 5" xfId="40456"/>
    <cellStyle name="Calculation 12 23 16" xfId="3704"/>
    <cellStyle name="Calculation 12 23 16 2" xfId="3705"/>
    <cellStyle name="Calculation 12 23 16 2 2" xfId="3706"/>
    <cellStyle name="Calculation 12 23 16 2 3" xfId="40457"/>
    <cellStyle name="Calculation 12 23 16 3" xfId="3707"/>
    <cellStyle name="Calculation 12 23 16 3 2" xfId="3708"/>
    <cellStyle name="Calculation 12 23 16 4" xfId="3709"/>
    <cellStyle name="Calculation 12 23 16 5" xfId="40458"/>
    <cellStyle name="Calculation 12 23 17" xfId="3710"/>
    <cellStyle name="Calculation 12 23 17 2" xfId="3711"/>
    <cellStyle name="Calculation 12 23 17 2 2" xfId="3712"/>
    <cellStyle name="Calculation 12 23 17 2 3" xfId="40459"/>
    <cellStyle name="Calculation 12 23 17 3" xfId="3713"/>
    <cellStyle name="Calculation 12 23 17 3 2" xfId="3714"/>
    <cellStyle name="Calculation 12 23 17 4" xfId="3715"/>
    <cellStyle name="Calculation 12 23 17 5" xfId="40460"/>
    <cellStyle name="Calculation 12 23 18" xfId="3716"/>
    <cellStyle name="Calculation 12 23 18 2" xfId="3717"/>
    <cellStyle name="Calculation 12 23 18 2 2" xfId="3718"/>
    <cellStyle name="Calculation 12 23 18 2 3" xfId="40461"/>
    <cellStyle name="Calculation 12 23 18 3" xfId="3719"/>
    <cellStyle name="Calculation 12 23 18 3 2" xfId="3720"/>
    <cellStyle name="Calculation 12 23 18 4" xfId="3721"/>
    <cellStyle name="Calculation 12 23 18 5" xfId="40462"/>
    <cellStyle name="Calculation 12 23 19" xfId="3722"/>
    <cellStyle name="Calculation 12 23 19 2" xfId="3723"/>
    <cellStyle name="Calculation 12 23 19 2 2" xfId="3724"/>
    <cellStyle name="Calculation 12 23 19 2 3" xfId="40463"/>
    <cellStyle name="Calculation 12 23 19 3" xfId="3725"/>
    <cellStyle name="Calculation 12 23 19 3 2" xfId="3726"/>
    <cellStyle name="Calculation 12 23 19 4" xfId="3727"/>
    <cellStyle name="Calculation 12 23 19 5" xfId="40464"/>
    <cellStyle name="Calculation 12 23 2" xfId="3728"/>
    <cellStyle name="Calculation 12 23 2 2" xfId="3729"/>
    <cellStyle name="Calculation 12 23 2 2 2" xfId="3730"/>
    <cellStyle name="Calculation 12 23 2 2 3" xfId="40465"/>
    <cellStyle name="Calculation 12 23 2 3" xfId="3731"/>
    <cellStyle name="Calculation 12 23 2 3 2" xfId="3732"/>
    <cellStyle name="Calculation 12 23 2 4" xfId="3733"/>
    <cellStyle name="Calculation 12 23 2 5" xfId="40466"/>
    <cellStyle name="Calculation 12 23 20" xfId="3734"/>
    <cellStyle name="Calculation 12 23 20 2" xfId="3735"/>
    <cellStyle name="Calculation 12 23 20 2 2" xfId="40467"/>
    <cellStyle name="Calculation 12 23 20 2 3" xfId="40468"/>
    <cellStyle name="Calculation 12 23 20 3" xfId="40469"/>
    <cellStyle name="Calculation 12 23 20 4" xfId="40470"/>
    <cellStyle name="Calculation 12 23 20 5" xfId="40471"/>
    <cellStyle name="Calculation 12 23 21" xfId="3736"/>
    <cellStyle name="Calculation 12 23 21 2" xfId="3737"/>
    <cellStyle name="Calculation 12 23 22" xfId="3738"/>
    <cellStyle name="Calculation 12 23 22 2" xfId="3739"/>
    <cellStyle name="Calculation 12 23 23" xfId="54398"/>
    <cellStyle name="Calculation 12 23 3" xfId="3740"/>
    <cellStyle name="Calculation 12 23 3 2" xfId="3741"/>
    <cellStyle name="Calculation 12 23 3 2 2" xfId="3742"/>
    <cellStyle name="Calculation 12 23 3 2 3" xfId="40472"/>
    <cellStyle name="Calculation 12 23 3 3" xfId="3743"/>
    <cellStyle name="Calculation 12 23 3 3 2" xfId="3744"/>
    <cellStyle name="Calculation 12 23 3 4" xfId="3745"/>
    <cellStyle name="Calculation 12 23 3 5" xfId="40473"/>
    <cellStyle name="Calculation 12 23 4" xfId="3746"/>
    <cellStyle name="Calculation 12 23 4 2" xfId="3747"/>
    <cellStyle name="Calculation 12 23 4 2 2" xfId="3748"/>
    <cellStyle name="Calculation 12 23 4 2 3" xfId="40474"/>
    <cellStyle name="Calculation 12 23 4 3" xfId="3749"/>
    <cellStyle name="Calculation 12 23 4 3 2" xfId="3750"/>
    <cellStyle name="Calculation 12 23 4 4" xfId="3751"/>
    <cellStyle name="Calculation 12 23 4 5" xfId="40475"/>
    <cellStyle name="Calculation 12 23 5" xfId="3752"/>
    <cellStyle name="Calculation 12 23 5 2" xfId="3753"/>
    <cellStyle name="Calculation 12 23 5 2 2" xfId="3754"/>
    <cellStyle name="Calculation 12 23 5 2 3" xfId="40476"/>
    <cellStyle name="Calculation 12 23 5 3" xfId="3755"/>
    <cellStyle name="Calculation 12 23 5 3 2" xfId="3756"/>
    <cellStyle name="Calculation 12 23 5 4" xfId="3757"/>
    <cellStyle name="Calculation 12 23 5 5" xfId="40477"/>
    <cellStyle name="Calculation 12 23 6" xfId="3758"/>
    <cellStyle name="Calculation 12 23 6 2" xfId="3759"/>
    <cellStyle name="Calculation 12 23 6 2 2" xfId="3760"/>
    <cellStyle name="Calculation 12 23 6 2 3" xfId="40478"/>
    <cellStyle name="Calculation 12 23 6 3" xfId="3761"/>
    <cellStyle name="Calculation 12 23 6 3 2" xfId="3762"/>
    <cellStyle name="Calculation 12 23 6 4" xfId="3763"/>
    <cellStyle name="Calculation 12 23 6 5" xfId="40479"/>
    <cellStyle name="Calculation 12 23 7" xfId="3764"/>
    <cellStyle name="Calculation 12 23 7 2" xfId="3765"/>
    <cellStyle name="Calculation 12 23 7 2 2" xfId="3766"/>
    <cellStyle name="Calculation 12 23 7 2 3" xfId="40480"/>
    <cellStyle name="Calculation 12 23 7 3" xfId="3767"/>
    <cellStyle name="Calculation 12 23 7 3 2" xfId="3768"/>
    <cellStyle name="Calculation 12 23 7 4" xfId="3769"/>
    <cellStyle name="Calculation 12 23 7 5" xfId="40481"/>
    <cellStyle name="Calculation 12 23 8" xfId="3770"/>
    <cellStyle name="Calculation 12 23 8 2" xfId="3771"/>
    <cellStyle name="Calculation 12 23 8 2 2" xfId="3772"/>
    <cellStyle name="Calculation 12 23 8 2 3" xfId="40482"/>
    <cellStyle name="Calculation 12 23 8 3" xfId="3773"/>
    <cellStyle name="Calculation 12 23 8 3 2" xfId="3774"/>
    <cellStyle name="Calculation 12 23 8 4" xfId="3775"/>
    <cellStyle name="Calculation 12 23 8 5" xfId="40483"/>
    <cellStyle name="Calculation 12 23 9" xfId="3776"/>
    <cellStyle name="Calculation 12 23 9 2" xfId="3777"/>
    <cellStyle name="Calculation 12 23 9 2 2" xfId="3778"/>
    <cellStyle name="Calculation 12 23 9 2 3" xfId="40484"/>
    <cellStyle name="Calculation 12 23 9 3" xfId="3779"/>
    <cellStyle name="Calculation 12 23 9 3 2" xfId="3780"/>
    <cellStyle name="Calculation 12 23 9 4" xfId="3781"/>
    <cellStyle name="Calculation 12 23 9 5" xfId="40485"/>
    <cellStyle name="Calculation 12 24" xfId="3782"/>
    <cellStyle name="Calculation 12 24 10" xfId="3783"/>
    <cellStyle name="Calculation 12 24 10 2" xfId="3784"/>
    <cellStyle name="Calculation 12 24 10 2 2" xfId="3785"/>
    <cellStyle name="Calculation 12 24 10 2 3" xfId="40486"/>
    <cellStyle name="Calculation 12 24 10 3" xfId="3786"/>
    <cellStyle name="Calculation 12 24 10 3 2" xfId="3787"/>
    <cellStyle name="Calculation 12 24 10 4" xfId="3788"/>
    <cellStyle name="Calculation 12 24 10 5" xfId="40487"/>
    <cellStyle name="Calculation 12 24 11" xfId="3789"/>
    <cellStyle name="Calculation 12 24 11 2" xfId="3790"/>
    <cellStyle name="Calculation 12 24 11 2 2" xfId="3791"/>
    <cellStyle name="Calculation 12 24 11 2 3" xfId="40488"/>
    <cellStyle name="Calculation 12 24 11 3" xfId="3792"/>
    <cellStyle name="Calculation 12 24 11 3 2" xfId="3793"/>
    <cellStyle name="Calculation 12 24 11 4" xfId="3794"/>
    <cellStyle name="Calculation 12 24 11 5" xfId="40489"/>
    <cellStyle name="Calculation 12 24 12" xfId="3795"/>
    <cellStyle name="Calculation 12 24 12 2" xfId="3796"/>
    <cellStyle name="Calculation 12 24 12 2 2" xfId="3797"/>
    <cellStyle name="Calculation 12 24 12 2 3" xfId="40490"/>
    <cellStyle name="Calculation 12 24 12 3" xfId="3798"/>
    <cellStyle name="Calculation 12 24 12 3 2" xfId="3799"/>
    <cellStyle name="Calculation 12 24 12 4" xfId="3800"/>
    <cellStyle name="Calculation 12 24 12 5" xfId="40491"/>
    <cellStyle name="Calculation 12 24 13" xfId="3801"/>
    <cellStyle name="Calculation 12 24 13 2" xfId="3802"/>
    <cellStyle name="Calculation 12 24 13 2 2" xfId="3803"/>
    <cellStyle name="Calculation 12 24 13 2 3" xfId="40492"/>
    <cellStyle name="Calculation 12 24 13 3" xfId="3804"/>
    <cellStyle name="Calculation 12 24 13 3 2" xfId="3805"/>
    <cellStyle name="Calculation 12 24 13 4" xfId="3806"/>
    <cellStyle name="Calculation 12 24 13 5" xfId="40493"/>
    <cellStyle name="Calculation 12 24 14" xfId="3807"/>
    <cellStyle name="Calculation 12 24 14 2" xfId="3808"/>
    <cellStyle name="Calculation 12 24 14 2 2" xfId="3809"/>
    <cellStyle name="Calculation 12 24 14 2 3" xfId="40494"/>
    <cellStyle name="Calculation 12 24 14 3" xfId="3810"/>
    <cellStyle name="Calculation 12 24 14 3 2" xfId="3811"/>
    <cellStyle name="Calculation 12 24 14 4" xfId="3812"/>
    <cellStyle name="Calculation 12 24 14 5" xfId="40495"/>
    <cellStyle name="Calculation 12 24 15" xfId="3813"/>
    <cellStyle name="Calculation 12 24 15 2" xfId="3814"/>
    <cellStyle name="Calculation 12 24 15 2 2" xfId="3815"/>
    <cellStyle name="Calculation 12 24 15 2 3" xfId="40496"/>
    <cellStyle name="Calculation 12 24 15 3" xfId="3816"/>
    <cellStyle name="Calculation 12 24 15 3 2" xfId="3817"/>
    <cellStyle name="Calculation 12 24 15 4" xfId="3818"/>
    <cellStyle name="Calculation 12 24 15 5" xfId="40497"/>
    <cellStyle name="Calculation 12 24 16" xfId="3819"/>
    <cellStyle name="Calculation 12 24 16 2" xfId="3820"/>
    <cellStyle name="Calculation 12 24 16 2 2" xfId="3821"/>
    <cellStyle name="Calculation 12 24 16 2 3" xfId="40498"/>
    <cellStyle name="Calculation 12 24 16 3" xfId="3822"/>
    <cellStyle name="Calculation 12 24 16 3 2" xfId="3823"/>
    <cellStyle name="Calculation 12 24 16 4" xfId="3824"/>
    <cellStyle name="Calculation 12 24 16 5" xfId="40499"/>
    <cellStyle name="Calculation 12 24 17" xfId="3825"/>
    <cellStyle name="Calculation 12 24 17 2" xfId="3826"/>
    <cellStyle name="Calculation 12 24 17 2 2" xfId="3827"/>
    <cellStyle name="Calculation 12 24 17 2 3" xfId="40500"/>
    <cellStyle name="Calculation 12 24 17 3" xfId="3828"/>
    <cellStyle name="Calculation 12 24 17 3 2" xfId="3829"/>
    <cellStyle name="Calculation 12 24 17 4" xfId="3830"/>
    <cellStyle name="Calculation 12 24 17 5" xfId="40501"/>
    <cellStyle name="Calculation 12 24 18" xfId="3831"/>
    <cellStyle name="Calculation 12 24 18 2" xfId="3832"/>
    <cellStyle name="Calculation 12 24 18 2 2" xfId="3833"/>
    <cellStyle name="Calculation 12 24 18 2 3" xfId="40502"/>
    <cellStyle name="Calculation 12 24 18 3" xfId="3834"/>
    <cellStyle name="Calculation 12 24 18 3 2" xfId="3835"/>
    <cellStyle name="Calculation 12 24 18 4" xfId="3836"/>
    <cellStyle name="Calculation 12 24 18 5" xfId="40503"/>
    <cellStyle name="Calculation 12 24 19" xfId="3837"/>
    <cellStyle name="Calculation 12 24 19 2" xfId="3838"/>
    <cellStyle name="Calculation 12 24 19 2 2" xfId="3839"/>
    <cellStyle name="Calculation 12 24 19 2 3" xfId="40504"/>
    <cellStyle name="Calculation 12 24 19 3" xfId="3840"/>
    <cellStyle name="Calculation 12 24 19 3 2" xfId="3841"/>
    <cellStyle name="Calculation 12 24 19 4" xfId="3842"/>
    <cellStyle name="Calculation 12 24 19 5" xfId="40505"/>
    <cellStyle name="Calculation 12 24 2" xfId="3843"/>
    <cellStyle name="Calculation 12 24 2 2" xfId="3844"/>
    <cellStyle name="Calculation 12 24 2 2 2" xfId="3845"/>
    <cellStyle name="Calculation 12 24 2 2 3" xfId="40506"/>
    <cellStyle name="Calculation 12 24 2 3" xfId="3846"/>
    <cellStyle name="Calculation 12 24 2 3 2" xfId="3847"/>
    <cellStyle name="Calculation 12 24 2 4" xfId="3848"/>
    <cellStyle name="Calculation 12 24 2 5" xfId="40507"/>
    <cellStyle name="Calculation 12 24 20" xfId="3849"/>
    <cellStyle name="Calculation 12 24 20 2" xfId="3850"/>
    <cellStyle name="Calculation 12 24 20 2 2" xfId="40508"/>
    <cellStyle name="Calculation 12 24 20 2 3" xfId="40509"/>
    <cellStyle name="Calculation 12 24 20 3" xfId="40510"/>
    <cellStyle name="Calculation 12 24 20 4" xfId="40511"/>
    <cellStyle name="Calculation 12 24 20 5" xfId="40512"/>
    <cellStyle name="Calculation 12 24 21" xfId="3851"/>
    <cellStyle name="Calculation 12 24 21 2" xfId="3852"/>
    <cellStyle name="Calculation 12 24 22" xfId="3853"/>
    <cellStyle name="Calculation 12 24 22 2" xfId="3854"/>
    <cellStyle name="Calculation 12 24 23" xfId="54399"/>
    <cellStyle name="Calculation 12 24 3" xfId="3855"/>
    <cellStyle name="Calculation 12 24 3 2" xfId="3856"/>
    <cellStyle name="Calculation 12 24 3 2 2" xfId="3857"/>
    <cellStyle name="Calculation 12 24 3 2 3" xfId="40513"/>
    <cellStyle name="Calculation 12 24 3 3" xfId="3858"/>
    <cellStyle name="Calculation 12 24 3 3 2" xfId="3859"/>
    <cellStyle name="Calculation 12 24 3 4" xfId="3860"/>
    <cellStyle name="Calculation 12 24 3 5" xfId="40514"/>
    <cellStyle name="Calculation 12 24 4" xfId="3861"/>
    <cellStyle name="Calculation 12 24 4 2" xfId="3862"/>
    <cellStyle name="Calculation 12 24 4 2 2" xfId="3863"/>
    <cellStyle name="Calculation 12 24 4 2 3" xfId="40515"/>
    <cellStyle name="Calculation 12 24 4 3" xfId="3864"/>
    <cellStyle name="Calculation 12 24 4 3 2" xfId="3865"/>
    <cellStyle name="Calculation 12 24 4 4" xfId="3866"/>
    <cellStyle name="Calculation 12 24 4 5" xfId="40516"/>
    <cellStyle name="Calculation 12 24 5" xfId="3867"/>
    <cellStyle name="Calculation 12 24 5 2" xfId="3868"/>
    <cellStyle name="Calculation 12 24 5 2 2" xfId="3869"/>
    <cellStyle name="Calculation 12 24 5 2 3" xfId="40517"/>
    <cellStyle name="Calculation 12 24 5 3" xfId="3870"/>
    <cellStyle name="Calculation 12 24 5 3 2" xfId="3871"/>
    <cellStyle name="Calculation 12 24 5 4" xfId="3872"/>
    <cellStyle name="Calculation 12 24 5 5" xfId="40518"/>
    <cellStyle name="Calculation 12 24 6" xfId="3873"/>
    <cellStyle name="Calculation 12 24 6 2" xfId="3874"/>
    <cellStyle name="Calculation 12 24 6 2 2" xfId="3875"/>
    <cellStyle name="Calculation 12 24 6 2 3" xfId="40519"/>
    <cellStyle name="Calculation 12 24 6 3" xfId="3876"/>
    <cellStyle name="Calculation 12 24 6 3 2" xfId="3877"/>
    <cellStyle name="Calculation 12 24 6 4" xfId="3878"/>
    <cellStyle name="Calculation 12 24 6 5" xfId="40520"/>
    <cellStyle name="Calculation 12 24 7" xfId="3879"/>
    <cellStyle name="Calculation 12 24 7 2" xfId="3880"/>
    <cellStyle name="Calculation 12 24 7 2 2" xfId="3881"/>
    <cellStyle name="Calculation 12 24 7 2 3" xfId="40521"/>
    <cellStyle name="Calculation 12 24 7 3" xfId="3882"/>
    <cellStyle name="Calculation 12 24 7 3 2" xfId="3883"/>
    <cellStyle name="Calculation 12 24 7 4" xfId="3884"/>
    <cellStyle name="Calculation 12 24 7 5" xfId="40522"/>
    <cellStyle name="Calculation 12 24 8" xfId="3885"/>
    <cellStyle name="Calculation 12 24 8 2" xfId="3886"/>
    <cellStyle name="Calculation 12 24 8 2 2" xfId="3887"/>
    <cellStyle name="Calculation 12 24 8 2 3" xfId="40523"/>
    <cellStyle name="Calculation 12 24 8 3" xfId="3888"/>
    <cellStyle name="Calculation 12 24 8 3 2" xfId="3889"/>
    <cellStyle name="Calculation 12 24 8 4" xfId="3890"/>
    <cellStyle name="Calculation 12 24 8 5" xfId="40524"/>
    <cellStyle name="Calculation 12 24 9" xfId="3891"/>
    <cellStyle name="Calculation 12 24 9 2" xfId="3892"/>
    <cellStyle name="Calculation 12 24 9 2 2" xfId="3893"/>
    <cellStyle name="Calculation 12 24 9 2 3" xfId="40525"/>
    <cellStyle name="Calculation 12 24 9 3" xfId="3894"/>
    <cellStyle name="Calculation 12 24 9 3 2" xfId="3895"/>
    <cellStyle name="Calculation 12 24 9 4" xfId="3896"/>
    <cellStyle name="Calculation 12 24 9 5" xfId="40526"/>
    <cellStyle name="Calculation 12 25" xfId="3897"/>
    <cellStyle name="Calculation 12 25 10" xfId="3898"/>
    <cellStyle name="Calculation 12 25 10 2" xfId="3899"/>
    <cellStyle name="Calculation 12 25 10 2 2" xfId="3900"/>
    <cellStyle name="Calculation 12 25 10 2 3" xfId="40527"/>
    <cellStyle name="Calculation 12 25 10 3" xfId="3901"/>
    <cellStyle name="Calculation 12 25 10 3 2" xfId="3902"/>
    <cellStyle name="Calculation 12 25 10 4" xfId="3903"/>
    <cellStyle name="Calculation 12 25 10 5" xfId="40528"/>
    <cellStyle name="Calculation 12 25 11" xfId="3904"/>
    <cellStyle name="Calculation 12 25 11 2" xfId="3905"/>
    <cellStyle name="Calculation 12 25 11 2 2" xfId="3906"/>
    <cellStyle name="Calculation 12 25 11 2 3" xfId="40529"/>
    <cellStyle name="Calculation 12 25 11 3" xfId="3907"/>
    <cellStyle name="Calculation 12 25 11 3 2" xfId="3908"/>
    <cellStyle name="Calculation 12 25 11 4" xfId="3909"/>
    <cellStyle name="Calculation 12 25 11 5" xfId="40530"/>
    <cellStyle name="Calculation 12 25 12" xfId="3910"/>
    <cellStyle name="Calculation 12 25 12 2" xfId="3911"/>
    <cellStyle name="Calculation 12 25 12 2 2" xfId="3912"/>
    <cellStyle name="Calculation 12 25 12 2 3" xfId="40531"/>
    <cellStyle name="Calculation 12 25 12 3" xfId="3913"/>
    <cellStyle name="Calculation 12 25 12 3 2" xfId="3914"/>
    <cellStyle name="Calculation 12 25 12 4" xfId="3915"/>
    <cellStyle name="Calculation 12 25 12 5" xfId="40532"/>
    <cellStyle name="Calculation 12 25 13" xfId="3916"/>
    <cellStyle name="Calculation 12 25 13 2" xfId="3917"/>
    <cellStyle name="Calculation 12 25 13 2 2" xfId="3918"/>
    <cellStyle name="Calculation 12 25 13 2 3" xfId="40533"/>
    <cellStyle name="Calculation 12 25 13 3" xfId="3919"/>
    <cellStyle name="Calculation 12 25 13 3 2" xfId="3920"/>
    <cellStyle name="Calculation 12 25 13 4" xfId="3921"/>
    <cellStyle name="Calculation 12 25 13 5" xfId="40534"/>
    <cellStyle name="Calculation 12 25 14" xfId="3922"/>
    <cellStyle name="Calculation 12 25 14 2" xfId="3923"/>
    <cellStyle name="Calculation 12 25 14 2 2" xfId="3924"/>
    <cellStyle name="Calculation 12 25 14 2 3" xfId="40535"/>
    <cellStyle name="Calculation 12 25 14 3" xfId="3925"/>
    <cellStyle name="Calculation 12 25 14 3 2" xfId="3926"/>
    <cellStyle name="Calculation 12 25 14 4" xfId="3927"/>
    <cellStyle name="Calculation 12 25 14 5" xfId="40536"/>
    <cellStyle name="Calculation 12 25 15" xfId="3928"/>
    <cellStyle name="Calculation 12 25 15 2" xfId="3929"/>
    <cellStyle name="Calculation 12 25 15 2 2" xfId="3930"/>
    <cellStyle name="Calculation 12 25 15 2 3" xfId="40537"/>
    <cellStyle name="Calculation 12 25 15 3" xfId="3931"/>
    <cellStyle name="Calculation 12 25 15 3 2" xfId="3932"/>
    <cellStyle name="Calculation 12 25 15 4" xfId="3933"/>
    <cellStyle name="Calculation 12 25 15 5" xfId="40538"/>
    <cellStyle name="Calculation 12 25 16" xfId="3934"/>
    <cellStyle name="Calculation 12 25 16 2" xfId="3935"/>
    <cellStyle name="Calculation 12 25 16 2 2" xfId="3936"/>
    <cellStyle name="Calculation 12 25 16 2 3" xfId="40539"/>
    <cellStyle name="Calculation 12 25 16 3" xfId="3937"/>
    <cellStyle name="Calculation 12 25 16 3 2" xfId="3938"/>
    <cellStyle name="Calculation 12 25 16 4" xfId="3939"/>
    <cellStyle name="Calculation 12 25 16 5" xfId="40540"/>
    <cellStyle name="Calculation 12 25 17" xfId="3940"/>
    <cellStyle name="Calculation 12 25 17 2" xfId="3941"/>
    <cellStyle name="Calculation 12 25 17 2 2" xfId="3942"/>
    <cellStyle name="Calculation 12 25 17 2 3" xfId="40541"/>
    <cellStyle name="Calculation 12 25 17 3" xfId="3943"/>
    <cellStyle name="Calculation 12 25 17 3 2" xfId="3944"/>
    <cellStyle name="Calculation 12 25 17 4" xfId="3945"/>
    <cellStyle name="Calculation 12 25 17 5" xfId="40542"/>
    <cellStyle name="Calculation 12 25 18" xfId="3946"/>
    <cellStyle name="Calculation 12 25 18 2" xfId="3947"/>
    <cellStyle name="Calculation 12 25 18 2 2" xfId="3948"/>
    <cellStyle name="Calculation 12 25 18 2 3" xfId="40543"/>
    <cellStyle name="Calculation 12 25 18 3" xfId="3949"/>
    <cellStyle name="Calculation 12 25 18 3 2" xfId="3950"/>
    <cellStyle name="Calculation 12 25 18 4" xfId="3951"/>
    <cellStyle name="Calculation 12 25 18 5" xfId="40544"/>
    <cellStyle name="Calculation 12 25 19" xfId="3952"/>
    <cellStyle name="Calculation 12 25 19 2" xfId="3953"/>
    <cellStyle name="Calculation 12 25 19 2 2" xfId="3954"/>
    <cellStyle name="Calculation 12 25 19 2 3" xfId="40545"/>
    <cellStyle name="Calculation 12 25 19 3" xfId="3955"/>
    <cellStyle name="Calculation 12 25 19 3 2" xfId="3956"/>
    <cellStyle name="Calculation 12 25 19 4" xfId="3957"/>
    <cellStyle name="Calculation 12 25 19 5" xfId="40546"/>
    <cellStyle name="Calculation 12 25 2" xfId="3958"/>
    <cellStyle name="Calculation 12 25 2 2" xfId="3959"/>
    <cellStyle name="Calculation 12 25 2 2 2" xfId="3960"/>
    <cellStyle name="Calculation 12 25 2 2 3" xfId="40547"/>
    <cellStyle name="Calculation 12 25 2 3" xfId="3961"/>
    <cellStyle name="Calculation 12 25 2 3 2" xfId="3962"/>
    <cellStyle name="Calculation 12 25 2 4" xfId="3963"/>
    <cellStyle name="Calculation 12 25 2 5" xfId="40548"/>
    <cellStyle name="Calculation 12 25 20" xfId="3964"/>
    <cellStyle name="Calculation 12 25 20 2" xfId="3965"/>
    <cellStyle name="Calculation 12 25 20 2 2" xfId="40549"/>
    <cellStyle name="Calculation 12 25 20 2 3" xfId="40550"/>
    <cellStyle name="Calculation 12 25 20 3" xfId="40551"/>
    <cellStyle name="Calculation 12 25 20 4" xfId="40552"/>
    <cellStyle name="Calculation 12 25 20 5" xfId="40553"/>
    <cellStyle name="Calculation 12 25 21" xfId="3966"/>
    <cellStyle name="Calculation 12 25 21 2" xfId="3967"/>
    <cellStyle name="Calculation 12 25 22" xfId="3968"/>
    <cellStyle name="Calculation 12 25 22 2" xfId="3969"/>
    <cellStyle name="Calculation 12 25 23" xfId="54400"/>
    <cellStyle name="Calculation 12 25 3" xfId="3970"/>
    <cellStyle name="Calculation 12 25 3 2" xfId="3971"/>
    <cellStyle name="Calculation 12 25 3 2 2" xfId="3972"/>
    <cellStyle name="Calculation 12 25 3 2 3" xfId="40554"/>
    <cellStyle name="Calculation 12 25 3 3" xfId="3973"/>
    <cellStyle name="Calculation 12 25 3 3 2" xfId="3974"/>
    <cellStyle name="Calculation 12 25 3 4" xfId="3975"/>
    <cellStyle name="Calculation 12 25 3 5" xfId="40555"/>
    <cellStyle name="Calculation 12 25 4" xfId="3976"/>
    <cellStyle name="Calculation 12 25 4 2" xfId="3977"/>
    <cellStyle name="Calculation 12 25 4 2 2" xfId="3978"/>
    <cellStyle name="Calculation 12 25 4 2 3" xfId="40556"/>
    <cellStyle name="Calculation 12 25 4 3" xfId="3979"/>
    <cellStyle name="Calculation 12 25 4 3 2" xfId="3980"/>
    <cellStyle name="Calculation 12 25 4 4" xfId="3981"/>
    <cellStyle name="Calculation 12 25 4 5" xfId="40557"/>
    <cellStyle name="Calculation 12 25 5" xfId="3982"/>
    <cellStyle name="Calculation 12 25 5 2" xfId="3983"/>
    <cellStyle name="Calculation 12 25 5 2 2" xfId="3984"/>
    <cellStyle name="Calculation 12 25 5 2 3" xfId="40558"/>
    <cellStyle name="Calculation 12 25 5 3" xfId="3985"/>
    <cellStyle name="Calculation 12 25 5 3 2" xfId="3986"/>
    <cellStyle name="Calculation 12 25 5 4" xfId="3987"/>
    <cellStyle name="Calculation 12 25 5 5" xfId="40559"/>
    <cellStyle name="Calculation 12 25 6" xfId="3988"/>
    <cellStyle name="Calculation 12 25 6 2" xfId="3989"/>
    <cellStyle name="Calculation 12 25 6 2 2" xfId="3990"/>
    <cellStyle name="Calculation 12 25 6 2 3" xfId="40560"/>
    <cellStyle name="Calculation 12 25 6 3" xfId="3991"/>
    <cellStyle name="Calculation 12 25 6 3 2" xfId="3992"/>
    <cellStyle name="Calculation 12 25 6 4" xfId="3993"/>
    <cellStyle name="Calculation 12 25 6 5" xfId="40561"/>
    <cellStyle name="Calculation 12 25 7" xfId="3994"/>
    <cellStyle name="Calculation 12 25 7 2" xfId="3995"/>
    <cellStyle name="Calculation 12 25 7 2 2" xfId="3996"/>
    <cellStyle name="Calculation 12 25 7 2 3" xfId="40562"/>
    <cellStyle name="Calculation 12 25 7 3" xfId="3997"/>
    <cellStyle name="Calculation 12 25 7 3 2" xfId="3998"/>
    <cellStyle name="Calculation 12 25 7 4" xfId="3999"/>
    <cellStyle name="Calculation 12 25 7 5" xfId="40563"/>
    <cellStyle name="Calculation 12 25 8" xfId="4000"/>
    <cellStyle name="Calculation 12 25 8 2" xfId="4001"/>
    <cellStyle name="Calculation 12 25 8 2 2" xfId="4002"/>
    <cellStyle name="Calculation 12 25 8 2 3" xfId="40564"/>
    <cellStyle name="Calculation 12 25 8 3" xfId="4003"/>
    <cellStyle name="Calculation 12 25 8 3 2" xfId="4004"/>
    <cellStyle name="Calculation 12 25 8 4" xfId="4005"/>
    <cellStyle name="Calculation 12 25 8 5" xfId="40565"/>
    <cellStyle name="Calculation 12 25 9" xfId="4006"/>
    <cellStyle name="Calculation 12 25 9 2" xfId="4007"/>
    <cellStyle name="Calculation 12 25 9 2 2" xfId="4008"/>
    <cellStyle name="Calculation 12 25 9 2 3" xfId="40566"/>
    <cellStyle name="Calculation 12 25 9 3" xfId="4009"/>
    <cellStyle name="Calculation 12 25 9 3 2" xfId="4010"/>
    <cellStyle name="Calculation 12 25 9 4" xfId="4011"/>
    <cellStyle name="Calculation 12 25 9 5" xfId="40567"/>
    <cellStyle name="Calculation 12 26" xfId="4012"/>
    <cellStyle name="Calculation 12 26 10" xfId="4013"/>
    <cellStyle name="Calculation 12 26 10 2" xfId="4014"/>
    <cellStyle name="Calculation 12 26 10 2 2" xfId="4015"/>
    <cellStyle name="Calculation 12 26 10 2 3" xfId="40568"/>
    <cellStyle name="Calculation 12 26 10 3" xfId="4016"/>
    <cellStyle name="Calculation 12 26 10 3 2" xfId="4017"/>
    <cellStyle name="Calculation 12 26 10 4" xfId="4018"/>
    <cellStyle name="Calculation 12 26 10 5" xfId="40569"/>
    <cellStyle name="Calculation 12 26 11" xfId="4019"/>
    <cellStyle name="Calculation 12 26 11 2" xfId="4020"/>
    <cellStyle name="Calculation 12 26 11 2 2" xfId="4021"/>
    <cellStyle name="Calculation 12 26 11 2 3" xfId="40570"/>
    <cellStyle name="Calculation 12 26 11 3" xfId="4022"/>
    <cellStyle name="Calculation 12 26 11 3 2" xfId="4023"/>
    <cellStyle name="Calculation 12 26 11 4" xfId="4024"/>
    <cellStyle name="Calculation 12 26 11 5" xfId="40571"/>
    <cellStyle name="Calculation 12 26 12" xfId="4025"/>
    <cellStyle name="Calculation 12 26 12 2" xfId="4026"/>
    <cellStyle name="Calculation 12 26 12 2 2" xfId="4027"/>
    <cellStyle name="Calculation 12 26 12 2 3" xfId="40572"/>
    <cellStyle name="Calculation 12 26 12 3" xfId="4028"/>
    <cellStyle name="Calculation 12 26 12 3 2" xfId="4029"/>
    <cellStyle name="Calculation 12 26 12 4" xfId="4030"/>
    <cellStyle name="Calculation 12 26 12 5" xfId="40573"/>
    <cellStyle name="Calculation 12 26 13" xfId="4031"/>
    <cellStyle name="Calculation 12 26 13 2" xfId="4032"/>
    <cellStyle name="Calculation 12 26 13 2 2" xfId="4033"/>
    <cellStyle name="Calculation 12 26 13 2 3" xfId="40574"/>
    <cellStyle name="Calculation 12 26 13 3" xfId="4034"/>
    <cellStyle name="Calculation 12 26 13 3 2" xfId="4035"/>
    <cellStyle name="Calculation 12 26 13 4" xfId="4036"/>
    <cellStyle name="Calculation 12 26 13 5" xfId="40575"/>
    <cellStyle name="Calculation 12 26 14" xfId="4037"/>
    <cellStyle name="Calculation 12 26 14 2" xfId="4038"/>
    <cellStyle name="Calculation 12 26 14 2 2" xfId="4039"/>
    <cellStyle name="Calculation 12 26 14 2 3" xfId="40576"/>
    <cellStyle name="Calculation 12 26 14 3" xfId="4040"/>
    <cellStyle name="Calculation 12 26 14 3 2" xfId="4041"/>
    <cellStyle name="Calculation 12 26 14 4" xfId="4042"/>
    <cellStyle name="Calculation 12 26 14 5" xfId="40577"/>
    <cellStyle name="Calculation 12 26 15" xfId="4043"/>
    <cellStyle name="Calculation 12 26 15 2" xfId="4044"/>
    <cellStyle name="Calculation 12 26 15 2 2" xfId="4045"/>
    <cellStyle name="Calculation 12 26 15 2 3" xfId="40578"/>
    <cellStyle name="Calculation 12 26 15 3" xfId="4046"/>
    <cellStyle name="Calculation 12 26 15 3 2" xfId="4047"/>
    <cellStyle name="Calculation 12 26 15 4" xfId="4048"/>
    <cellStyle name="Calculation 12 26 15 5" xfId="40579"/>
    <cellStyle name="Calculation 12 26 16" xfId="4049"/>
    <cellStyle name="Calculation 12 26 16 2" xfId="4050"/>
    <cellStyle name="Calculation 12 26 16 2 2" xfId="4051"/>
    <cellStyle name="Calculation 12 26 16 2 3" xfId="40580"/>
    <cellStyle name="Calculation 12 26 16 3" xfId="4052"/>
    <cellStyle name="Calculation 12 26 16 3 2" xfId="4053"/>
    <cellStyle name="Calculation 12 26 16 4" xfId="4054"/>
    <cellStyle name="Calculation 12 26 16 5" xfId="40581"/>
    <cellStyle name="Calculation 12 26 17" xfId="4055"/>
    <cellStyle name="Calculation 12 26 17 2" xfId="4056"/>
    <cellStyle name="Calculation 12 26 17 2 2" xfId="4057"/>
    <cellStyle name="Calculation 12 26 17 2 3" xfId="40582"/>
    <cellStyle name="Calculation 12 26 17 3" xfId="4058"/>
    <cellStyle name="Calculation 12 26 17 3 2" xfId="4059"/>
    <cellStyle name="Calculation 12 26 17 4" xfId="4060"/>
    <cellStyle name="Calculation 12 26 17 5" xfId="40583"/>
    <cellStyle name="Calculation 12 26 18" xfId="4061"/>
    <cellStyle name="Calculation 12 26 18 2" xfId="4062"/>
    <cellStyle name="Calculation 12 26 18 2 2" xfId="4063"/>
    <cellStyle name="Calculation 12 26 18 2 3" xfId="40584"/>
    <cellStyle name="Calculation 12 26 18 3" xfId="4064"/>
    <cellStyle name="Calculation 12 26 18 3 2" xfId="4065"/>
    <cellStyle name="Calculation 12 26 18 4" xfId="4066"/>
    <cellStyle name="Calculation 12 26 18 5" xfId="40585"/>
    <cellStyle name="Calculation 12 26 19" xfId="4067"/>
    <cellStyle name="Calculation 12 26 19 2" xfId="4068"/>
    <cellStyle name="Calculation 12 26 19 2 2" xfId="4069"/>
    <cellStyle name="Calculation 12 26 19 2 3" xfId="40586"/>
    <cellStyle name="Calculation 12 26 19 3" xfId="4070"/>
    <cellStyle name="Calculation 12 26 19 3 2" xfId="4071"/>
    <cellStyle name="Calculation 12 26 19 4" xfId="4072"/>
    <cellStyle name="Calculation 12 26 19 5" xfId="40587"/>
    <cellStyle name="Calculation 12 26 2" xfId="4073"/>
    <cellStyle name="Calculation 12 26 2 2" xfId="4074"/>
    <cellStyle name="Calculation 12 26 2 2 2" xfId="4075"/>
    <cellStyle name="Calculation 12 26 2 2 3" xfId="40588"/>
    <cellStyle name="Calculation 12 26 2 3" xfId="4076"/>
    <cellStyle name="Calculation 12 26 2 3 2" xfId="4077"/>
    <cellStyle name="Calculation 12 26 2 4" xfId="4078"/>
    <cellStyle name="Calculation 12 26 2 5" xfId="40589"/>
    <cellStyle name="Calculation 12 26 20" xfId="4079"/>
    <cellStyle name="Calculation 12 26 20 2" xfId="4080"/>
    <cellStyle name="Calculation 12 26 20 2 2" xfId="40590"/>
    <cellStyle name="Calculation 12 26 20 2 3" xfId="40591"/>
    <cellStyle name="Calculation 12 26 20 3" xfId="40592"/>
    <cellStyle name="Calculation 12 26 20 4" xfId="40593"/>
    <cellStyle name="Calculation 12 26 20 5" xfId="40594"/>
    <cellStyle name="Calculation 12 26 21" xfId="4081"/>
    <cellStyle name="Calculation 12 26 21 2" xfId="4082"/>
    <cellStyle name="Calculation 12 26 22" xfId="4083"/>
    <cellStyle name="Calculation 12 26 22 2" xfId="4084"/>
    <cellStyle name="Calculation 12 26 23" xfId="54401"/>
    <cellStyle name="Calculation 12 26 3" xfId="4085"/>
    <cellStyle name="Calculation 12 26 3 2" xfId="4086"/>
    <cellStyle name="Calculation 12 26 3 2 2" xfId="4087"/>
    <cellStyle name="Calculation 12 26 3 2 3" xfId="40595"/>
    <cellStyle name="Calculation 12 26 3 3" xfId="4088"/>
    <cellStyle name="Calculation 12 26 3 3 2" xfId="4089"/>
    <cellStyle name="Calculation 12 26 3 4" xfId="4090"/>
    <cellStyle name="Calculation 12 26 3 5" xfId="40596"/>
    <cellStyle name="Calculation 12 26 4" xfId="4091"/>
    <cellStyle name="Calculation 12 26 4 2" xfId="4092"/>
    <cellStyle name="Calculation 12 26 4 2 2" xfId="4093"/>
    <cellStyle name="Calculation 12 26 4 2 3" xfId="40597"/>
    <cellStyle name="Calculation 12 26 4 3" xfId="4094"/>
    <cellStyle name="Calculation 12 26 4 3 2" xfId="4095"/>
    <cellStyle name="Calculation 12 26 4 4" xfId="4096"/>
    <cellStyle name="Calculation 12 26 4 5" xfId="40598"/>
    <cellStyle name="Calculation 12 26 5" xfId="4097"/>
    <cellStyle name="Calculation 12 26 5 2" xfId="4098"/>
    <cellStyle name="Calculation 12 26 5 2 2" xfId="4099"/>
    <cellStyle name="Calculation 12 26 5 2 3" xfId="40599"/>
    <cellStyle name="Calculation 12 26 5 3" xfId="4100"/>
    <cellStyle name="Calculation 12 26 5 3 2" xfId="4101"/>
    <cellStyle name="Calculation 12 26 5 4" xfId="4102"/>
    <cellStyle name="Calculation 12 26 5 5" xfId="40600"/>
    <cellStyle name="Calculation 12 26 6" xfId="4103"/>
    <cellStyle name="Calculation 12 26 6 2" xfId="4104"/>
    <cellStyle name="Calculation 12 26 6 2 2" xfId="4105"/>
    <cellStyle name="Calculation 12 26 6 2 3" xfId="40601"/>
    <cellStyle name="Calculation 12 26 6 3" xfId="4106"/>
    <cellStyle name="Calculation 12 26 6 3 2" xfId="4107"/>
    <cellStyle name="Calculation 12 26 6 4" xfId="4108"/>
    <cellStyle name="Calculation 12 26 6 5" xfId="40602"/>
    <cellStyle name="Calculation 12 26 7" xfId="4109"/>
    <cellStyle name="Calculation 12 26 7 2" xfId="4110"/>
    <cellStyle name="Calculation 12 26 7 2 2" xfId="4111"/>
    <cellStyle name="Calculation 12 26 7 2 3" xfId="40603"/>
    <cellStyle name="Calculation 12 26 7 3" xfId="4112"/>
    <cellStyle name="Calculation 12 26 7 3 2" xfId="4113"/>
    <cellStyle name="Calculation 12 26 7 4" xfId="4114"/>
    <cellStyle name="Calculation 12 26 7 5" xfId="40604"/>
    <cellStyle name="Calculation 12 26 8" xfId="4115"/>
    <cellStyle name="Calculation 12 26 8 2" xfId="4116"/>
    <cellStyle name="Calculation 12 26 8 2 2" xfId="4117"/>
    <cellStyle name="Calculation 12 26 8 2 3" xfId="40605"/>
    <cellStyle name="Calculation 12 26 8 3" xfId="4118"/>
    <cellStyle name="Calculation 12 26 8 3 2" xfId="4119"/>
    <cellStyle name="Calculation 12 26 8 4" xfId="4120"/>
    <cellStyle name="Calculation 12 26 8 5" xfId="40606"/>
    <cellStyle name="Calculation 12 26 9" xfId="4121"/>
    <cellStyle name="Calculation 12 26 9 2" xfId="4122"/>
    <cellStyle name="Calculation 12 26 9 2 2" xfId="4123"/>
    <cellStyle name="Calculation 12 26 9 2 3" xfId="40607"/>
    <cellStyle name="Calculation 12 26 9 3" xfId="4124"/>
    <cellStyle name="Calculation 12 26 9 3 2" xfId="4125"/>
    <cellStyle name="Calculation 12 26 9 4" xfId="4126"/>
    <cellStyle name="Calculation 12 26 9 5" xfId="40608"/>
    <cellStyle name="Calculation 12 27" xfId="4127"/>
    <cellStyle name="Calculation 12 27 10" xfId="4128"/>
    <cellStyle name="Calculation 12 27 10 2" xfId="4129"/>
    <cellStyle name="Calculation 12 27 10 2 2" xfId="4130"/>
    <cellStyle name="Calculation 12 27 10 2 3" xfId="40609"/>
    <cellStyle name="Calculation 12 27 10 3" xfId="4131"/>
    <cellStyle name="Calculation 12 27 10 3 2" xfId="4132"/>
    <cellStyle name="Calculation 12 27 10 4" xfId="4133"/>
    <cellStyle name="Calculation 12 27 10 5" xfId="40610"/>
    <cellStyle name="Calculation 12 27 11" xfId="4134"/>
    <cellStyle name="Calculation 12 27 11 2" xfId="4135"/>
    <cellStyle name="Calculation 12 27 11 2 2" xfId="4136"/>
    <cellStyle name="Calculation 12 27 11 2 3" xfId="40611"/>
    <cellStyle name="Calculation 12 27 11 3" xfId="4137"/>
    <cellStyle name="Calculation 12 27 11 3 2" xfId="4138"/>
    <cellStyle name="Calculation 12 27 11 4" xfId="4139"/>
    <cellStyle name="Calculation 12 27 11 5" xfId="40612"/>
    <cellStyle name="Calculation 12 27 12" xfId="4140"/>
    <cellStyle name="Calculation 12 27 12 2" xfId="4141"/>
    <cellStyle name="Calculation 12 27 12 2 2" xfId="4142"/>
    <cellStyle name="Calculation 12 27 12 2 3" xfId="40613"/>
    <cellStyle name="Calculation 12 27 12 3" xfId="4143"/>
    <cellStyle name="Calculation 12 27 12 3 2" xfId="4144"/>
    <cellStyle name="Calculation 12 27 12 4" xfId="4145"/>
    <cellStyle name="Calculation 12 27 12 5" xfId="40614"/>
    <cellStyle name="Calculation 12 27 13" xfId="4146"/>
    <cellStyle name="Calculation 12 27 13 2" xfId="4147"/>
    <cellStyle name="Calculation 12 27 13 2 2" xfId="4148"/>
    <cellStyle name="Calculation 12 27 13 2 3" xfId="40615"/>
    <cellStyle name="Calculation 12 27 13 3" xfId="4149"/>
    <cellStyle name="Calculation 12 27 13 3 2" xfId="4150"/>
    <cellStyle name="Calculation 12 27 13 4" xfId="4151"/>
    <cellStyle name="Calculation 12 27 13 5" xfId="40616"/>
    <cellStyle name="Calculation 12 27 14" xfId="4152"/>
    <cellStyle name="Calculation 12 27 14 2" xfId="4153"/>
    <cellStyle name="Calculation 12 27 14 2 2" xfId="4154"/>
    <cellStyle name="Calculation 12 27 14 2 3" xfId="40617"/>
    <cellStyle name="Calculation 12 27 14 3" xfId="4155"/>
    <cellStyle name="Calculation 12 27 14 3 2" xfId="4156"/>
    <cellStyle name="Calculation 12 27 14 4" xfId="4157"/>
    <cellStyle name="Calculation 12 27 14 5" xfId="40618"/>
    <cellStyle name="Calculation 12 27 15" xfId="4158"/>
    <cellStyle name="Calculation 12 27 15 2" xfId="4159"/>
    <cellStyle name="Calculation 12 27 15 2 2" xfId="4160"/>
    <cellStyle name="Calculation 12 27 15 2 3" xfId="40619"/>
    <cellStyle name="Calculation 12 27 15 3" xfId="4161"/>
    <cellStyle name="Calculation 12 27 15 3 2" xfId="4162"/>
    <cellStyle name="Calculation 12 27 15 4" xfId="4163"/>
    <cellStyle name="Calculation 12 27 15 5" xfId="40620"/>
    <cellStyle name="Calculation 12 27 16" xfId="4164"/>
    <cellStyle name="Calculation 12 27 16 2" xfId="4165"/>
    <cellStyle name="Calculation 12 27 16 2 2" xfId="4166"/>
    <cellStyle name="Calculation 12 27 16 2 3" xfId="40621"/>
    <cellStyle name="Calculation 12 27 16 3" xfId="4167"/>
    <cellStyle name="Calculation 12 27 16 3 2" xfId="4168"/>
    <cellStyle name="Calculation 12 27 16 4" xfId="4169"/>
    <cellStyle name="Calculation 12 27 16 5" xfId="40622"/>
    <cellStyle name="Calculation 12 27 17" xfId="4170"/>
    <cellStyle name="Calculation 12 27 17 2" xfId="4171"/>
    <cellStyle name="Calculation 12 27 17 2 2" xfId="4172"/>
    <cellStyle name="Calculation 12 27 17 2 3" xfId="40623"/>
    <cellStyle name="Calculation 12 27 17 3" xfId="4173"/>
    <cellStyle name="Calculation 12 27 17 3 2" xfId="4174"/>
    <cellStyle name="Calculation 12 27 17 4" xfId="4175"/>
    <cellStyle name="Calculation 12 27 17 5" xfId="40624"/>
    <cellStyle name="Calculation 12 27 18" xfId="4176"/>
    <cellStyle name="Calculation 12 27 18 2" xfId="4177"/>
    <cellStyle name="Calculation 12 27 18 2 2" xfId="4178"/>
    <cellStyle name="Calculation 12 27 18 2 3" xfId="40625"/>
    <cellStyle name="Calculation 12 27 18 3" xfId="4179"/>
    <cellStyle name="Calculation 12 27 18 3 2" xfId="4180"/>
    <cellStyle name="Calculation 12 27 18 4" xfId="4181"/>
    <cellStyle name="Calculation 12 27 18 5" xfId="40626"/>
    <cellStyle name="Calculation 12 27 19" xfId="4182"/>
    <cellStyle name="Calculation 12 27 19 2" xfId="4183"/>
    <cellStyle name="Calculation 12 27 19 2 2" xfId="4184"/>
    <cellStyle name="Calculation 12 27 19 2 3" xfId="40627"/>
    <cellStyle name="Calculation 12 27 19 3" xfId="4185"/>
    <cellStyle name="Calculation 12 27 19 3 2" xfId="4186"/>
    <cellStyle name="Calculation 12 27 19 4" xfId="4187"/>
    <cellStyle name="Calculation 12 27 19 5" xfId="40628"/>
    <cellStyle name="Calculation 12 27 2" xfId="4188"/>
    <cellStyle name="Calculation 12 27 2 2" xfId="4189"/>
    <cellStyle name="Calculation 12 27 2 2 2" xfId="4190"/>
    <cellStyle name="Calculation 12 27 2 2 3" xfId="40629"/>
    <cellStyle name="Calculation 12 27 2 3" xfId="4191"/>
    <cellStyle name="Calculation 12 27 2 3 2" xfId="4192"/>
    <cellStyle name="Calculation 12 27 2 4" xfId="4193"/>
    <cellStyle name="Calculation 12 27 2 5" xfId="40630"/>
    <cellStyle name="Calculation 12 27 20" xfId="4194"/>
    <cellStyle name="Calculation 12 27 20 2" xfId="4195"/>
    <cellStyle name="Calculation 12 27 20 2 2" xfId="40631"/>
    <cellStyle name="Calculation 12 27 20 2 3" xfId="40632"/>
    <cellStyle name="Calculation 12 27 20 3" xfId="40633"/>
    <cellStyle name="Calculation 12 27 20 4" xfId="40634"/>
    <cellStyle name="Calculation 12 27 20 5" xfId="40635"/>
    <cellStyle name="Calculation 12 27 21" xfId="4196"/>
    <cellStyle name="Calculation 12 27 21 2" xfId="4197"/>
    <cellStyle name="Calculation 12 27 22" xfId="4198"/>
    <cellStyle name="Calculation 12 27 22 2" xfId="4199"/>
    <cellStyle name="Calculation 12 27 23" xfId="54402"/>
    <cellStyle name="Calculation 12 27 3" xfId="4200"/>
    <cellStyle name="Calculation 12 27 3 2" xfId="4201"/>
    <cellStyle name="Calculation 12 27 3 2 2" xfId="4202"/>
    <cellStyle name="Calculation 12 27 3 2 3" xfId="40636"/>
    <cellStyle name="Calculation 12 27 3 3" xfId="4203"/>
    <cellStyle name="Calculation 12 27 3 3 2" xfId="4204"/>
    <cellStyle name="Calculation 12 27 3 4" xfId="4205"/>
    <cellStyle name="Calculation 12 27 3 5" xfId="40637"/>
    <cellStyle name="Calculation 12 27 4" xfId="4206"/>
    <cellStyle name="Calculation 12 27 4 2" xfId="4207"/>
    <cellStyle name="Calculation 12 27 4 2 2" xfId="4208"/>
    <cellStyle name="Calculation 12 27 4 2 3" xfId="40638"/>
    <cellStyle name="Calculation 12 27 4 3" xfId="4209"/>
    <cellStyle name="Calculation 12 27 4 3 2" xfId="4210"/>
    <cellStyle name="Calculation 12 27 4 4" xfId="4211"/>
    <cellStyle name="Calculation 12 27 4 5" xfId="40639"/>
    <cellStyle name="Calculation 12 27 5" xfId="4212"/>
    <cellStyle name="Calculation 12 27 5 2" xfId="4213"/>
    <cellStyle name="Calculation 12 27 5 2 2" xfId="4214"/>
    <cellStyle name="Calculation 12 27 5 2 3" xfId="40640"/>
    <cellStyle name="Calculation 12 27 5 3" xfId="4215"/>
    <cellStyle name="Calculation 12 27 5 3 2" xfId="4216"/>
    <cellStyle name="Calculation 12 27 5 4" xfId="4217"/>
    <cellStyle name="Calculation 12 27 5 5" xfId="40641"/>
    <cellStyle name="Calculation 12 27 6" xfId="4218"/>
    <cellStyle name="Calculation 12 27 6 2" xfId="4219"/>
    <cellStyle name="Calculation 12 27 6 2 2" xfId="4220"/>
    <cellStyle name="Calculation 12 27 6 2 3" xfId="40642"/>
    <cellStyle name="Calculation 12 27 6 3" xfId="4221"/>
    <cellStyle name="Calculation 12 27 6 3 2" xfId="4222"/>
    <cellStyle name="Calculation 12 27 6 4" xfId="4223"/>
    <cellStyle name="Calculation 12 27 6 5" xfId="40643"/>
    <cellStyle name="Calculation 12 27 7" xfId="4224"/>
    <cellStyle name="Calculation 12 27 7 2" xfId="4225"/>
    <cellStyle name="Calculation 12 27 7 2 2" xfId="4226"/>
    <cellStyle name="Calculation 12 27 7 2 3" xfId="40644"/>
    <cellStyle name="Calculation 12 27 7 3" xfId="4227"/>
    <cellStyle name="Calculation 12 27 7 3 2" xfId="4228"/>
    <cellStyle name="Calculation 12 27 7 4" xfId="4229"/>
    <cellStyle name="Calculation 12 27 7 5" xfId="40645"/>
    <cellStyle name="Calculation 12 27 8" xfId="4230"/>
    <cellStyle name="Calculation 12 27 8 2" xfId="4231"/>
    <cellStyle name="Calculation 12 27 8 2 2" xfId="4232"/>
    <cellStyle name="Calculation 12 27 8 2 3" xfId="40646"/>
    <cellStyle name="Calculation 12 27 8 3" xfId="4233"/>
    <cellStyle name="Calculation 12 27 8 3 2" xfId="4234"/>
    <cellStyle name="Calculation 12 27 8 4" xfId="4235"/>
    <cellStyle name="Calculation 12 27 8 5" xfId="40647"/>
    <cellStyle name="Calculation 12 27 9" xfId="4236"/>
    <cellStyle name="Calculation 12 27 9 2" xfId="4237"/>
    <cellStyle name="Calculation 12 27 9 2 2" xfId="4238"/>
    <cellStyle name="Calculation 12 27 9 2 3" xfId="40648"/>
    <cellStyle name="Calculation 12 27 9 3" xfId="4239"/>
    <cellStyle name="Calculation 12 27 9 3 2" xfId="4240"/>
    <cellStyle name="Calculation 12 27 9 4" xfId="4241"/>
    <cellStyle name="Calculation 12 27 9 5" xfId="40649"/>
    <cellStyle name="Calculation 12 28" xfId="4242"/>
    <cellStyle name="Calculation 12 28 10" xfId="4243"/>
    <cellStyle name="Calculation 12 28 10 2" xfId="4244"/>
    <cellStyle name="Calculation 12 28 10 2 2" xfId="4245"/>
    <cellStyle name="Calculation 12 28 10 2 3" xfId="40650"/>
    <cellStyle name="Calculation 12 28 10 3" xfId="4246"/>
    <cellStyle name="Calculation 12 28 10 3 2" xfId="4247"/>
    <cellStyle name="Calculation 12 28 10 4" xfId="4248"/>
    <cellStyle name="Calculation 12 28 10 5" xfId="40651"/>
    <cellStyle name="Calculation 12 28 11" xfId="4249"/>
    <cellStyle name="Calculation 12 28 11 2" xfId="4250"/>
    <cellStyle name="Calculation 12 28 11 2 2" xfId="4251"/>
    <cellStyle name="Calculation 12 28 11 2 3" xfId="40652"/>
    <cellStyle name="Calculation 12 28 11 3" xfId="4252"/>
    <cellStyle name="Calculation 12 28 11 3 2" xfId="4253"/>
    <cellStyle name="Calculation 12 28 11 4" xfId="4254"/>
    <cellStyle name="Calculation 12 28 11 5" xfId="40653"/>
    <cellStyle name="Calculation 12 28 12" xfId="4255"/>
    <cellStyle name="Calculation 12 28 12 2" xfId="4256"/>
    <cellStyle name="Calculation 12 28 12 2 2" xfId="4257"/>
    <cellStyle name="Calculation 12 28 12 2 3" xfId="40654"/>
    <cellStyle name="Calculation 12 28 12 3" xfId="4258"/>
    <cellStyle name="Calculation 12 28 12 3 2" xfId="4259"/>
    <cellStyle name="Calculation 12 28 12 4" xfId="4260"/>
    <cellStyle name="Calculation 12 28 12 5" xfId="40655"/>
    <cellStyle name="Calculation 12 28 13" xfId="4261"/>
    <cellStyle name="Calculation 12 28 13 2" xfId="4262"/>
    <cellStyle name="Calculation 12 28 13 2 2" xfId="4263"/>
    <cellStyle name="Calculation 12 28 13 2 3" xfId="40656"/>
    <cellStyle name="Calculation 12 28 13 3" xfId="4264"/>
    <cellStyle name="Calculation 12 28 13 3 2" xfId="4265"/>
    <cellStyle name="Calculation 12 28 13 4" xfId="4266"/>
    <cellStyle name="Calculation 12 28 13 5" xfId="40657"/>
    <cellStyle name="Calculation 12 28 14" xfId="4267"/>
    <cellStyle name="Calculation 12 28 14 2" xfId="4268"/>
    <cellStyle name="Calculation 12 28 14 2 2" xfId="4269"/>
    <cellStyle name="Calculation 12 28 14 2 3" xfId="40658"/>
    <cellStyle name="Calculation 12 28 14 3" xfId="4270"/>
    <cellStyle name="Calculation 12 28 14 3 2" xfId="4271"/>
    <cellStyle name="Calculation 12 28 14 4" xfId="4272"/>
    <cellStyle name="Calculation 12 28 14 5" xfId="40659"/>
    <cellStyle name="Calculation 12 28 15" xfId="4273"/>
    <cellStyle name="Calculation 12 28 15 2" xfId="4274"/>
    <cellStyle name="Calculation 12 28 15 2 2" xfId="4275"/>
    <cellStyle name="Calculation 12 28 15 2 3" xfId="40660"/>
    <cellStyle name="Calculation 12 28 15 3" xfId="4276"/>
    <cellStyle name="Calculation 12 28 15 3 2" xfId="4277"/>
    <cellStyle name="Calculation 12 28 15 4" xfId="4278"/>
    <cellStyle name="Calculation 12 28 15 5" xfId="40661"/>
    <cellStyle name="Calculation 12 28 16" xfId="4279"/>
    <cellStyle name="Calculation 12 28 16 2" xfId="4280"/>
    <cellStyle name="Calculation 12 28 16 2 2" xfId="4281"/>
    <cellStyle name="Calculation 12 28 16 2 3" xfId="40662"/>
    <cellStyle name="Calculation 12 28 16 3" xfId="4282"/>
    <cellStyle name="Calculation 12 28 16 3 2" xfId="4283"/>
    <cellStyle name="Calculation 12 28 16 4" xfId="4284"/>
    <cellStyle name="Calculation 12 28 16 5" xfId="40663"/>
    <cellStyle name="Calculation 12 28 17" xfId="4285"/>
    <cellStyle name="Calculation 12 28 17 2" xfId="4286"/>
    <cellStyle name="Calculation 12 28 17 2 2" xfId="4287"/>
    <cellStyle name="Calculation 12 28 17 2 3" xfId="40664"/>
    <cellStyle name="Calculation 12 28 17 3" xfId="4288"/>
    <cellStyle name="Calculation 12 28 17 3 2" xfId="4289"/>
    <cellStyle name="Calculation 12 28 17 4" xfId="4290"/>
    <cellStyle name="Calculation 12 28 17 5" xfId="40665"/>
    <cellStyle name="Calculation 12 28 18" xfId="4291"/>
    <cellStyle name="Calculation 12 28 18 2" xfId="4292"/>
    <cellStyle name="Calculation 12 28 18 2 2" xfId="4293"/>
    <cellStyle name="Calculation 12 28 18 2 3" xfId="40666"/>
    <cellStyle name="Calculation 12 28 18 3" xfId="4294"/>
    <cellStyle name="Calculation 12 28 18 3 2" xfId="4295"/>
    <cellStyle name="Calculation 12 28 18 4" xfId="4296"/>
    <cellStyle name="Calculation 12 28 18 5" xfId="40667"/>
    <cellStyle name="Calculation 12 28 19" xfId="4297"/>
    <cellStyle name="Calculation 12 28 19 2" xfId="4298"/>
    <cellStyle name="Calculation 12 28 19 2 2" xfId="4299"/>
    <cellStyle name="Calculation 12 28 19 2 3" xfId="40668"/>
    <cellStyle name="Calculation 12 28 19 3" xfId="4300"/>
    <cellStyle name="Calculation 12 28 19 3 2" xfId="4301"/>
    <cellStyle name="Calculation 12 28 19 4" xfId="4302"/>
    <cellStyle name="Calculation 12 28 19 5" xfId="40669"/>
    <cellStyle name="Calculation 12 28 2" xfId="4303"/>
    <cellStyle name="Calculation 12 28 2 2" xfId="4304"/>
    <cellStyle name="Calculation 12 28 2 2 2" xfId="4305"/>
    <cellStyle name="Calculation 12 28 2 2 3" xfId="40670"/>
    <cellStyle name="Calculation 12 28 2 3" xfId="4306"/>
    <cellStyle name="Calculation 12 28 2 3 2" xfId="4307"/>
    <cellStyle name="Calculation 12 28 2 4" xfId="4308"/>
    <cellStyle name="Calculation 12 28 2 5" xfId="40671"/>
    <cellStyle name="Calculation 12 28 20" xfId="4309"/>
    <cellStyle name="Calculation 12 28 20 2" xfId="4310"/>
    <cellStyle name="Calculation 12 28 20 2 2" xfId="40672"/>
    <cellStyle name="Calculation 12 28 20 2 3" xfId="40673"/>
    <cellStyle name="Calculation 12 28 20 3" xfId="40674"/>
    <cellStyle name="Calculation 12 28 20 4" xfId="40675"/>
    <cellStyle name="Calculation 12 28 20 5" xfId="40676"/>
    <cellStyle name="Calculation 12 28 21" xfId="4311"/>
    <cellStyle name="Calculation 12 28 21 2" xfId="4312"/>
    <cellStyle name="Calculation 12 28 22" xfId="4313"/>
    <cellStyle name="Calculation 12 28 22 2" xfId="4314"/>
    <cellStyle name="Calculation 12 28 23" xfId="54403"/>
    <cellStyle name="Calculation 12 28 3" xfId="4315"/>
    <cellStyle name="Calculation 12 28 3 2" xfId="4316"/>
    <cellStyle name="Calculation 12 28 3 2 2" xfId="4317"/>
    <cellStyle name="Calculation 12 28 3 2 3" xfId="40677"/>
    <cellStyle name="Calculation 12 28 3 3" xfId="4318"/>
    <cellStyle name="Calculation 12 28 3 3 2" xfId="4319"/>
    <cellStyle name="Calculation 12 28 3 4" xfId="4320"/>
    <cellStyle name="Calculation 12 28 3 5" xfId="40678"/>
    <cellStyle name="Calculation 12 28 4" xfId="4321"/>
    <cellStyle name="Calculation 12 28 4 2" xfId="4322"/>
    <cellStyle name="Calculation 12 28 4 2 2" xfId="4323"/>
    <cellStyle name="Calculation 12 28 4 2 3" xfId="40679"/>
    <cellStyle name="Calculation 12 28 4 3" xfId="4324"/>
    <cellStyle name="Calculation 12 28 4 3 2" xfId="4325"/>
    <cellStyle name="Calculation 12 28 4 4" xfId="4326"/>
    <cellStyle name="Calculation 12 28 4 5" xfId="40680"/>
    <cellStyle name="Calculation 12 28 5" xfId="4327"/>
    <cellStyle name="Calculation 12 28 5 2" xfId="4328"/>
    <cellStyle name="Calculation 12 28 5 2 2" xfId="4329"/>
    <cellStyle name="Calculation 12 28 5 2 3" xfId="40681"/>
    <cellStyle name="Calculation 12 28 5 3" xfId="4330"/>
    <cellStyle name="Calculation 12 28 5 3 2" xfId="4331"/>
    <cellStyle name="Calculation 12 28 5 4" xfId="4332"/>
    <cellStyle name="Calculation 12 28 5 5" xfId="40682"/>
    <cellStyle name="Calculation 12 28 6" xfId="4333"/>
    <cellStyle name="Calculation 12 28 6 2" xfId="4334"/>
    <cellStyle name="Calculation 12 28 6 2 2" xfId="4335"/>
    <cellStyle name="Calculation 12 28 6 2 3" xfId="40683"/>
    <cellStyle name="Calculation 12 28 6 3" xfId="4336"/>
    <cellStyle name="Calculation 12 28 6 3 2" xfId="4337"/>
    <cellStyle name="Calculation 12 28 6 4" xfId="4338"/>
    <cellStyle name="Calculation 12 28 6 5" xfId="40684"/>
    <cellStyle name="Calculation 12 28 7" xfId="4339"/>
    <cellStyle name="Calculation 12 28 7 2" xfId="4340"/>
    <cellStyle name="Calculation 12 28 7 2 2" xfId="4341"/>
    <cellStyle name="Calculation 12 28 7 2 3" xfId="40685"/>
    <cellStyle name="Calculation 12 28 7 3" xfId="4342"/>
    <cellStyle name="Calculation 12 28 7 3 2" xfId="4343"/>
    <cellStyle name="Calculation 12 28 7 4" xfId="4344"/>
    <cellStyle name="Calculation 12 28 7 5" xfId="40686"/>
    <cellStyle name="Calculation 12 28 8" xfId="4345"/>
    <cellStyle name="Calculation 12 28 8 2" xfId="4346"/>
    <cellStyle name="Calculation 12 28 8 2 2" xfId="4347"/>
    <cellStyle name="Calculation 12 28 8 2 3" xfId="40687"/>
    <cellStyle name="Calculation 12 28 8 3" xfId="4348"/>
    <cellStyle name="Calculation 12 28 8 3 2" xfId="4349"/>
    <cellStyle name="Calculation 12 28 8 4" xfId="4350"/>
    <cellStyle name="Calculation 12 28 8 5" xfId="40688"/>
    <cellStyle name="Calculation 12 28 9" xfId="4351"/>
    <cellStyle name="Calculation 12 28 9 2" xfId="4352"/>
    <cellStyle name="Calculation 12 28 9 2 2" xfId="4353"/>
    <cellStyle name="Calculation 12 28 9 2 3" xfId="40689"/>
    <cellStyle name="Calculation 12 28 9 3" xfId="4354"/>
    <cellStyle name="Calculation 12 28 9 3 2" xfId="4355"/>
    <cellStyle name="Calculation 12 28 9 4" xfId="4356"/>
    <cellStyle name="Calculation 12 28 9 5" xfId="40690"/>
    <cellStyle name="Calculation 12 29" xfId="4357"/>
    <cellStyle name="Calculation 12 29 10" xfId="4358"/>
    <cellStyle name="Calculation 12 29 10 2" xfId="4359"/>
    <cellStyle name="Calculation 12 29 10 2 2" xfId="4360"/>
    <cellStyle name="Calculation 12 29 10 2 3" xfId="40691"/>
    <cellStyle name="Calculation 12 29 10 3" xfId="4361"/>
    <cellStyle name="Calculation 12 29 10 3 2" xfId="4362"/>
    <cellStyle name="Calculation 12 29 10 4" xfId="4363"/>
    <cellStyle name="Calculation 12 29 10 5" xfId="40692"/>
    <cellStyle name="Calculation 12 29 11" xfId="4364"/>
    <cellStyle name="Calculation 12 29 11 2" xfId="4365"/>
    <cellStyle name="Calculation 12 29 11 2 2" xfId="4366"/>
    <cellStyle name="Calculation 12 29 11 2 3" xfId="40693"/>
    <cellStyle name="Calculation 12 29 11 3" xfId="4367"/>
    <cellStyle name="Calculation 12 29 11 3 2" xfId="4368"/>
    <cellStyle name="Calculation 12 29 11 4" xfId="4369"/>
    <cellStyle name="Calculation 12 29 11 5" xfId="40694"/>
    <cellStyle name="Calculation 12 29 12" xfId="4370"/>
    <cellStyle name="Calculation 12 29 12 2" xfId="4371"/>
    <cellStyle name="Calculation 12 29 12 2 2" xfId="4372"/>
    <cellStyle name="Calculation 12 29 12 2 3" xfId="40695"/>
    <cellStyle name="Calculation 12 29 12 3" xfId="4373"/>
    <cellStyle name="Calculation 12 29 12 3 2" xfId="4374"/>
    <cellStyle name="Calculation 12 29 12 4" xfId="4375"/>
    <cellStyle name="Calculation 12 29 12 5" xfId="40696"/>
    <cellStyle name="Calculation 12 29 13" xfId="4376"/>
    <cellStyle name="Calculation 12 29 13 2" xfId="4377"/>
    <cellStyle name="Calculation 12 29 13 2 2" xfId="4378"/>
    <cellStyle name="Calculation 12 29 13 2 3" xfId="40697"/>
    <cellStyle name="Calculation 12 29 13 3" xfId="4379"/>
    <cellStyle name="Calculation 12 29 13 3 2" xfId="4380"/>
    <cellStyle name="Calculation 12 29 13 4" xfId="4381"/>
    <cellStyle name="Calculation 12 29 13 5" xfId="40698"/>
    <cellStyle name="Calculation 12 29 14" xfId="4382"/>
    <cellStyle name="Calculation 12 29 14 2" xfId="4383"/>
    <cellStyle name="Calculation 12 29 14 2 2" xfId="4384"/>
    <cellStyle name="Calculation 12 29 14 2 3" xfId="40699"/>
    <cellStyle name="Calculation 12 29 14 3" xfId="4385"/>
    <cellStyle name="Calculation 12 29 14 3 2" xfId="4386"/>
    <cellStyle name="Calculation 12 29 14 4" xfId="4387"/>
    <cellStyle name="Calculation 12 29 14 5" xfId="40700"/>
    <cellStyle name="Calculation 12 29 15" xfId="4388"/>
    <cellStyle name="Calculation 12 29 15 2" xfId="4389"/>
    <cellStyle name="Calculation 12 29 15 2 2" xfId="4390"/>
    <cellStyle name="Calculation 12 29 15 2 3" xfId="40701"/>
    <cellStyle name="Calculation 12 29 15 3" xfId="4391"/>
    <cellStyle name="Calculation 12 29 15 3 2" xfId="4392"/>
    <cellStyle name="Calculation 12 29 15 4" xfId="4393"/>
    <cellStyle name="Calculation 12 29 15 5" xfId="40702"/>
    <cellStyle name="Calculation 12 29 16" xfId="4394"/>
    <cellStyle name="Calculation 12 29 16 2" xfId="4395"/>
    <cellStyle name="Calculation 12 29 16 2 2" xfId="4396"/>
    <cellStyle name="Calculation 12 29 16 2 3" xfId="40703"/>
    <cellStyle name="Calculation 12 29 16 3" xfId="4397"/>
    <cellStyle name="Calculation 12 29 16 3 2" xfId="4398"/>
    <cellStyle name="Calculation 12 29 16 4" xfId="4399"/>
    <cellStyle name="Calculation 12 29 16 5" xfId="40704"/>
    <cellStyle name="Calculation 12 29 17" xfId="4400"/>
    <cellStyle name="Calculation 12 29 17 2" xfId="4401"/>
    <cellStyle name="Calculation 12 29 17 2 2" xfId="4402"/>
    <cellStyle name="Calculation 12 29 17 2 3" xfId="40705"/>
    <cellStyle name="Calculation 12 29 17 3" xfId="4403"/>
    <cellStyle name="Calculation 12 29 17 3 2" xfId="4404"/>
    <cellStyle name="Calculation 12 29 17 4" xfId="4405"/>
    <cellStyle name="Calculation 12 29 17 5" xfId="40706"/>
    <cellStyle name="Calculation 12 29 18" xfId="4406"/>
    <cellStyle name="Calculation 12 29 18 2" xfId="4407"/>
    <cellStyle name="Calculation 12 29 18 2 2" xfId="4408"/>
    <cellStyle name="Calculation 12 29 18 2 3" xfId="40707"/>
    <cellStyle name="Calculation 12 29 18 3" xfId="4409"/>
    <cellStyle name="Calculation 12 29 18 3 2" xfId="4410"/>
    <cellStyle name="Calculation 12 29 18 4" xfId="4411"/>
    <cellStyle name="Calculation 12 29 18 5" xfId="40708"/>
    <cellStyle name="Calculation 12 29 19" xfId="4412"/>
    <cellStyle name="Calculation 12 29 19 2" xfId="4413"/>
    <cellStyle name="Calculation 12 29 19 2 2" xfId="4414"/>
    <cellStyle name="Calculation 12 29 19 2 3" xfId="40709"/>
    <cellStyle name="Calculation 12 29 19 3" xfId="4415"/>
    <cellStyle name="Calculation 12 29 19 3 2" xfId="4416"/>
    <cellStyle name="Calculation 12 29 19 4" xfId="4417"/>
    <cellStyle name="Calculation 12 29 19 5" xfId="40710"/>
    <cellStyle name="Calculation 12 29 2" xfId="4418"/>
    <cellStyle name="Calculation 12 29 2 2" xfId="4419"/>
    <cellStyle name="Calculation 12 29 2 2 2" xfId="4420"/>
    <cellStyle name="Calculation 12 29 2 2 3" xfId="40711"/>
    <cellStyle name="Calculation 12 29 2 3" xfId="4421"/>
    <cellStyle name="Calculation 12 29 2 3 2" xfId="4422"/>
    <cellStyle name="Calculation 12 29 2 4" xfId="4423"/>
    <cellStyle name="Calculation 12 29 2 5" xfId="40712"/>
    <cellStyle name="Calculation 12 29 20" xfId="4424"/>
    <cellStyle name="Calculation 12 29 20 2" xfId="4425"/>
    <cellStyle name="Calculation 12 29 20 2 2" xfId="40713"/>
    <cellStyle name="Calculation 12 29 20 2 3" xfId="40714"/>
    <cellStyle name="Calculation 12 29 20 3" xfId="40715"/>
    <cellStyle name="Calculation 12 29 20 4" xfId="40716"/>
    <cellStyle name="Calculation 12 29 20 5" xfId="40717"/>
    <cellStyle name="Calculation 12 29 21" xfId="4426"/>
    <cellStyle name="Calculation 12 29 21 2" xfId="4427"/>
    <cellStyle name="Calculation 12 29 22" xfId="4428"/>
    <cellStyle name="Calculation 12 29 22 2" xfId="4429"/>
    <cellStyle name="Calculation 12 29 23" xfId="54404"/>
    <cellStyle name="Calculation 12 29 3" xfId="4430"/>
    <cellStyle name="Calculation 12 29 3 2" xfId="4431"/>
    <cellStyle name="Calculation 12 29 3 2 2" xfId="4432"/>
    <cellStyle name="Calculation 12 29 3 2 3" xfId="40718"/>
    <cellStyle name="Calculation 12 29 3 3" xfId="4433"/>
    <cellStyle name="Calculation 12 29 3 3 2" xfId="4434"/>
    <cellStyle name="Calculation 12 29 3 4" xfId="4435"/>
    <cellStyle name="Calculation 12 29 3 5" xfId="40719"/>
    <cellStyle name="Calculation 12 29 4" xfId="4436"/>
    <cellStyle name="Calculation 12 29 4 2" xfId="4437"/>
    <cellStyle name="Calculation 12 29 4 2 2" xfId="4438"/>
    <cellStyle name="Calculation 12 29 4 2 3" xfId="40720"/>
    <cellStyle name="Calculation 12 29 4 3" xfId="4439"/>
    <cellStyle name="Calculation 12 29 4 3 2" xfId="4440"/>
    <cellStyle name="Calculation 12 29 4 4" xfId="4441"/>
    <cellStyle name="Calculation 12 29 4 5" xfId="40721"/>
    <cellStyle name="Calculation 12 29 5" xfId="4442"/>
    <cellStyle name="Calculation 12 29 5 2" xfId="4443"/>
    <cellStyle name="Calculation 12 29 5 2 2" xfId="4444"/>
    <cellStyle name="Calculation 12 29 5 2 3" xfId="40722"/>
    <cellStyle name="Calculation 12 29 5 3" xfId="4445"/>
    <cellStyle name="Calculation 12 29 5 3 2" xfId="4446"/>
    <cellStyle name="Calculation 12 29 5 4" xfId="4447"/>
    <cellStyle name="Calculation 12 29 5 5" xfId="40723"/>
    <cellStyle name="Calculation 12 29 6" xfId="4448"/>
    <cellStyle name="Calculation 12 29 6 2" xfId="4449"/>
    <cellStyle name="Calculation 12 29 6 2 2" xfId="4450"/>
    <cellStyle name="Calculation 12 29 6 2 3" xfId="40724"/>
    <cellStyle name="Calculation 12 29 6 3" xfId="4451"/>
    <cellStyle name="Calculation 12 29 6 3 2" xfId="4452"/>
    <cellStyle name="Calculation 12 29 6 4" xfId="4453"/>
    <cellStyle name="Calculation 12 29 6 5" xfId="40725"/>
    <cellStyle name="Calculation 12 29 7" xfId="4454"/>
    <cellStyle name="Calculation 12 29 7 2" xfId="4455"/>
    <cellStyle name="Calculation 12 29 7 2 2" xfId="4456"/>
    <cellStyle name="Calculation 12 29 7 2 3" xfId="40726"/>
    <cellStyle name="Calculation 12 29 7 3" xfId="4457"/>
    <cellStyle name="Calculation 12 29 7 3 2" xfId="4458"/>
    <cellStyle name="Calculation 12 29 7 4" xfId="4459"/>
    <cellStyle name="Calculation 12 29 7 5" xfId="40727"/>
    <cellStyle name="Calculation 12 29 8" xfId="4460"/>
    <cellStyle name="Calculation 12 29 8 2" xfId="4461"/>
    <cellStyle name="Calculation 12 29 8 2 2" xfId="4462"/>
    <cellStyle name="Calculation 12 29 8 2 3" xfId="40728"/>
    <cellStyle name="Calculation 12 29 8 3" xfId="4463"/>
    <cellStyle name="Calculation 12 29 8 3 2" xfId="4464"/>
    <cellStyle name="Calculation 12 29 8 4" xfId="4465"/>
    <cellStyle name="Calculation 12 29 8 5" xfId="40729"/>
    <cellStyle name="Calculation 12 29 9" xfId="4466"/>
    <cellStyle name="Calculation 12 29 9 2" xfId="4467"/>
    <cellStyle name="Calculation 12 29 9 2 2" xfId="4468"/>
    <cellStyle name="Calculation 12 29 9 2 3" xfId="40730"/>
    <cellStyle name="Calculation 12 29 9 3" xfId="4469"/>
    <cellStyle name="Calculation 12 29 9 3 2" xfId="4470"/>
    <cellStyle name="Calculation 12 29 9 4" xfId="4471"/>
    <cellStyle name="Calculation 12 29 9 5" xfId="40731"/>
    <cellStyle name="Calculation 12 3" xfId="4472"/>
    <cellStyle name="Calculation 12 3 10" xfId="4473"/>
    <cellStyle name="Calculation 12 3 10 2" xfId="4474"/>
    <cellStyle name="Calculation 12 3 10 2 2" xfId="4475"/>
    <cellStyle name="Calculation 12 3 10 2 3" xfId="40732"/>
    <cellStyle name="Calculation 12 3 10 3" xfId="4476"/>
    <cellStyle name="Calculation 12 3 10 3 2" xfId="4477"/>
    <cellStyle name="Calculation 12 3 10 4" xfId="4478"/>
    <cellStyle name="Calculation 12 3 10 5" xfId="40733"/>
    <cellStyle name="Calculation 12 3 11" xfId="4479"/>
    <cellStyle name="Calculation 12 3 11 2" xfId="4480"/>
    <cellStyle name="Calculation 12 3 11 2 2" xfId="4481"/>
    <cellStyle name="Calculation 12 3 11 2 3" xfId="40734"/>
    <cellStyle name="Calculation 12 3 11 3" xfId="4482"/>
    <cellStyle name="Calculation 12 3 11 3 2" xfId="4483"/>
    <cellStyle name="Calculation 12 3 11 4" xfId="4484"/>
    <cellStyle name="Calculation 12 3 11 5" xfId="40735"/>
    <cellStyle name="Calculation 12 3 12" xfId="4485"/>
    <cellStyle name="Calculation 12 3 12 2" xfId="4486"/>
    <cellStyle name="Calculation 12 3 12 2 2" xfId="4487"/>
    <cellStyle name="Calculation 12 3 12 2 3" xfId="40736"/>
    <cellStyle name="Calculation 12 3 12 3" xfId="4488"/>
    <cellStyle name="Calculation 12 3 12 3 2" xfId="4489"/>
    <cellStyle name="Calculation 12 3 12 4" xfId="4490"/>
    <cellStyle name="Calculation 12 3 12 5" xfId="40737"/>
    <cellStyle name="Calculation 12 3 13" xfId="4491"/>
    <cellStyle name="Calculation 12 3 13 2" xfId="4492"/>
    <cellStyle name="Calculation 12 3 13 2 2" xfId="4493"/>
    <cellStyle name="Calculation 12 3 13 2 3" xfId="40738"/>
    <cellStyle name="Calculation 12 3 13 3" xfId="4494"/>
    <cellStyle name="Calculation 12 3 13 3 2" xfId="4495"/>
    <cellStyle name="Calculation 12 3 13 4" xfId="4496"/>
    <cellStyle name="Calculation 12 3 13 5" xfId="40739"/>
    <cellStyle name="Calculation 12 3 14" xfId="4497"/>
    <cellStyle name="Calculation 12 3 14 2" xfId="4498"/>
    <cellStyle name="Calculation 12 3 14 2 2" xfId="4499"/>
    <cellStyle name="Calculation 12 3 14 2 3" xfId="40740"/>
    <cellStyle name="Calculation 12 3 14 3" xfId="4500"/>
    <cellStyle name="Calculation 12 3 14 3 2" xfId="4501"/>
    <cellStyle name="Calculation 12 3 14 4" xfId="4502"/>
    <cellStyle name="Calculation 12 3 14 5" xfId="40741"/>
    <cellStyle name="Calculation 12 3 15" xfId="4503"/>
    <cellStyle name="Calculation 12 3 15 2" xfId="4504"/>
    <cellStyle name="Calculation 12 3 15 2 2" xfId="4505"/>
    <cellStyle name="Calculation 12 3 15 2 3" xfId="40742"/>
    <cellStyle name="Calculation 12 3 15 3" xfId="4506"/>
    <cellStyle name="Calculation 12 3 15 3 2" xfId="4507"/>
    <cellStyle name="Calculation 12 3 15 4" xfId="4508"/>
    <cellStyle name="Calculation 12 3 15 5" xfId="40743"/>
    <cellStyle name="Calculation 12 3 16" xfId="4509"/>
    <cellStyle name="Calculation 12 3 16 2" xfId="4510"/>
    <cellStyle name="Calculation 12 3 16 2 2" xfId="4511"/>
    <cellStyle name="Calculation 12 3 16 2 3" xfId="40744"/>
    <cellStyle name="Calculation 12 3 16 3" xfId="4512"/>
    <cellStyle name="Calculation 12 3 16 3 2" xfId="4513"/>
    <cellStyle name="Calculation 12 3 16 4" xfId="4514"/>
    <cellStyle name="Calculation 12 3 16 5" xfId="40745"/>
    <cellStyle name="Calculation 12 3 17" xfId="4515"/>
    <cellStyle name="Calculation 12 3 17 2" xfId="4516"/>
    <cellStyle name="Calculation 12 3 17 2 2" xfId="4517"/>
    <cellStyle name="Calculation 12 3 17 2 3" xfId="40746"/>
    <cellStyle name="Calculation 12 3 17 3" xfId="4518"/>
    <cellStyle name="Calculation 12 3 17 3 2" xfId="4519"/>
    <cellStyle name="Calculation 12 3 17 4" xfId="4520"/>
    <cellStyle name="Calculation 12 3 17 5" xfId="40747"/>
    <cellStyle name="Calculation 12 3 18" xfId="4521"/>
    <cellStyle name="Calculation 12 3 18 2" xfId="4522"/>
    <cellStyle name="Calculation 12 3 18 2 2" xfId="4523"/>
    <cellStyle name="Calculation 12 3 18 2 3" xfId="40748"/>
    <cellStyle name="Calculation 12 3 18 3" xfId="4524"/>
    <cellStyle name="Calculation 12 3 18 3 2" xfId="4525"/>
    <cellStyle name="Calculation 12 3 18 4" xfId="4526"/>
    <cellStyle name="Calculation 12 3 18 5" xfId="40749"/>
    <cellStyle name="Calculation 12 3 19" xfId="4527"/>
    <cellStyle name="Calculation 12 3 19 2" xfId="4528"/>
    <cellStyle name="Calculation 12 3 19 2 2" xfId="4529"/>
    <cellStyle name="Calculation 12 3 19 2 3" xfId="40750"/>
    <cellStyle name="Calculation 12 3 19 3" xfId="4530"/>
    <cellStyle name="Calculation 12 3 19 3 2" xfId="4531"/>
    <cellStyle name="Calculation 12 3 19 4" xfId="4532"/>
    <cellStyle name="Calculation 12 3 19 5" xfId="40751"/>
    <cellStyle name="Calculation 12 3 2" xfId="4533"/>
    <cellStyle name="Calculation 12 3 2 2" xfId="4534"/>
    <cellStyle name="Calculation 12 3 2 2 2" xfId="4535"/>
    <cellStyle name="Calculation 12 3 2 2 3" xfId="40752"/>
    <cellStyle name="Calculation 12 3 2 3" xfId="4536"/>
    <cellStyle name="Calculation 12 3 2 3 2" xfId="4537"/>
    <cellStyle name="Calculation 12 3 2 4" xfId="4538"/>
    <cellStyle name="Calculation 12 3 2 5" xfId="40753"/>
    <cellStyle name="Calculation 12 3 20" xfId="4539"/>
    <cellStyle name="Calculation 12 3 20 2" xfId="4540"/>
    <cellStyle name="Calculation 12 3 20 2 2" xfId="40754"/>
    <cellStyle name="Calculation 12 3 20 2 3" xfId="40755"/>
    <cellStyle name="Calculation 12 3 20 3" xfId="40756"/>
    <cellStyle name="Calculation 12 3 20 4" xfId="40757"/>
    <cellStyle name="Calculation 12 3 20 5" xfId="40758"/>
    <cellStyle name="Calculation 12 3 21" xfId="4541"/>
    <cellStyle name="Calculation 12 3 21 2" xfId="4542"/>
    <cellStyle name="Calculation 12 3 22" xfId="4543"/>
    <cellStyle name="Calculation 12 3 22 2" xfId="4544"/>
    <cellStyle name="Calculation 12 3 23" xfId="54405"/>
    <cellStyle name="Calculation 12 3 3" xfId="4545"/>
    <cellStyle name="Calculation 12 3 3 2" xfId="4546"/>
    <cellStyle name="Calculation 12 3 3 2 2" xfId="4547"/>
    <cellStyle name="Calculation 12 3 3 2 3" xfId="40759"/>
    <cellStyle name="Calculation 12 3 3 3" xfId="4548"/>
    <cellStyle name="Calculation 12 3 3 3 2" xfId="4549"/>
    <cellStyle name="Calculation 12 3 3 4" xfId="4550"/>
    <cellStyle name="Calculation 12 3 3 5" xfId="40760"/>
    <cellStyle name="Calculation 12 3 4" xfId="4551"/>
    <cellStyle name="Calculation 12 3 4 2" xfId="4552"/>
    <cellStyle name="Calculation 12 3 4 2 2" xfId="4553"/>
    <cellStyle name="Calculation 12 3 4 2 3" xfId="40761"/>
    <cellStyle name="Calculation 12 3 4 3" xfId="4554"/>
    <cellStyle name="Calculation 12 3 4 3 2" xfId="4555"/>
    <cellStyle name="Calculation 12 3 4 4" xfId="4556"/>
    <cellStyle name="Calculation 12 3 4 5" xfId="40762"/>
    <cellStyle name="Calculation 12 3 5" xfId="4557"/>
    <cellStyle name="Calculation 12 3 5 2" xfId="4558"/>
    <cellStyle name="Calculation 12 3 5 2 2" xfId="4559"/>
    <cellStyle name="Calculation 12 3 5 2 3" xfId="40763"/>
    <cellStyle name="Calculation 12 3 5 3" xfId="4560"/>
    <cellStyle name="Calculation 12 3 5 3 2" xfId="4561"/>
    <cellStyle name="Calculation 12 3 5 4" xfId="4562"/>
    <cellStyle name="Calculation 12 3 5 5" xfId="40764"/>
    <cellStyle name="Calculation 12 3 6" xfId="4563"/>
    <cellStyle name="Calculation 12 3 6 2" xfId="4564"/>
    <cellStyle name="Calculation 12 3 6 2 2" xfId="4565"/>
    <cellStyle name="Calculation 12 3 6 2 3" xfId="40765"/>
    <cellStyle name="Calculation 12 3 6 3" xfId="4566"/>
    <cellStyle name="Calculation 12 3 6 3 2" xfId="4567"/>
    <cellStyle name="Calculation 12 3 6 4" xfId="4568"/>
    <cellStyle name="Calculation 12 3 6 5" xfId="40766"/>
    <cellStyle name="Calculation 12 3 7" xfId="4569"/>
    <cellStyle name="Calculation 12 3 7 2" xfId="4570"/>
    <cellStyle name="Calculation 12 3 7 2 2" xfId="4571"/>
    <cellStyle name="Calculation 12 3 7 2 3" xfId="40767"/>
    <cellStyle name="Calculation 12 3 7 3" xfId="4572"/>
    <cellStyle name="Calculation 12 3 7 3 2" xfId="4573"/>
    <cellStyle name="Calculation 12 3 7 4" xfId="4574"/>
    <cellStyle name="Calculation 12 3 7 5" xfId="40768"/>
    <cellStyle name="Calculation 12 3 8" xfId="4575"/>
    <cellStyle name="Calculation 12 3 8 2" xfId="4576"/>
    <cellStyle name="Calculation 12 3 8 2 2" xfId="4577"/>
    <cellStyle name="Calculation 12 3 8 2 3" xfId="40769"/>
    <cellStyle name="Calculation 12 3 8 3" xfId="4578"/>
    <cellStyle name="Calculation 12 3 8 3 2" xfId="4579"/>
    <cellStyle name="Calculation 12 3 8 4" xfId="4580"/>
    <cellStyle name="Calculation 12 3 8 5" xfId="40770"/>
    <cellStyle name="Calculation 12 3 9" xfId="4581"/>
    <cellStyle name="Calculation 12 3 9 2" xfId="4582"/>
    <cellStyle name="Calculation 12 3 9 2 2" xfId="4583"/>
    <cellStyle name="Calculation 12 3 9 2 3" xfId="40771"/>
    <cellStyle name="Calculation 12 3 9 3" xfId="4584"/>
    <cellStyle name="Calculation 12 3 9 3 2" xfId="4585"/>
    <cellStyle name="Calculation 12 3 9 4" xfId="4586"/>
    <cellStyle name="Calculation 12 3 9 5" xfId="40772"/>
    <cellStyle name="Calculation 12 30" xfId="4587"/>
    <cellStyle name="Calculation 12 30 10" xfId="4588"/>
    <cellStyle name="Calculation 12 30 10 2" xfId="4589"/>
    <cellStyle name="Calculation 12 30 10 2 2" xfId="4590"/>
    <cellStyle name="Calculation 12 30 10 2 3" xfId="40773"/>
    <cellStyle name="Calculation 12 30 10 3" xfId="4591"/>
    <cellStyle name="Calculation 12 30 10 3 2" xfId="4592"/>
    <cellStyle name="Calculation 12 30 10 4" xfId="4593"/>
    <cellStyle name="Calculation 12 30 10 5" xfId="40774"/>
    <cellStyle name="Calculation 12 30 11" xfId="4594"/>
    <cellStyle name="Calculation 12 30 11 2" xfId="4595"/>
    <cellStyle name="Calculation 12 30 11 2 2" xfId="4596"/>
    <cellStyle name="Calculation 12 30 11 2 3" xfId="40775"/>
    <cellStyle name="Calculation 12 30 11 3" xfId="4597"/>
    <cellStyle name="Calculation 12 30 11 3 2" xfId="4598"/>
    <cellStyle name="Calculation 12 30 11 4" xfId="4599"/>
    <cellStyle name="Calculation 12 30 11 5" xfId="40776"/>
    <cellStyle name="Calculation 12 30 12" xfId="4600"/>
    <cellStyle name="Calculation 12 30 12 2" xfId="4601"/>
    <cellStyle name="Calculation 12 30 12 2 2" xfId="4602"/>
    <cellStyle name="Calculation 12 30 12 2 3" xfId="40777"/>
    <cellStyle name="Calculation 12 30 12 3" xfId="4603"/>
    <cellStyle name="Calculation 12 30 12 3 2" xfId="4604"/>
    <cellStyle name="Calculation 12 30 12 4" xfId="4605"/>
    <cellStyle name="Calculation 12 30 12 5" xfId="40778"/>
    <cellStyle name="Calculation 12 30 13" xfId="4606"/>
    <cellStyle name="Calculation 12 30 13 2" xfId="4607"/>
    <cellStyle name="Calculation 12 30 13 2 2" xfId="4608"/>
    <cellStyle name="Calculation 12 30 13 2 3" xfId="40779"/>
    <cellStyle name="Calculation 12 30 13 3" xfId="4609"/>
    <cellStyle name="Calculation 12 30 13 3 2" xfId="4610"/>
    <cellStyle name="Calculation 12 30 13 4" xfId="4611"/>
    <cellStyle name="Calculation 12 30 13 5" xfId="40780"/>
    <cellStyle name="Calculation 12 30 14" xfId="4612"/>
    <cellStyle name="Calculation 12 30 14 2" xfId="4613"/>
    <cellStyle name="Calculation 12 30 14 2 2" xfId="4614"/>
    <cellStyle name="Calculation 12 30 14 2 3" xfId="40781"/>
    <cellStyle name="Calculation 12 30 14 3" xfId="4615"/>
    <cellStyle name="Calculation 12 30 14 3 2" xfId="4616"/>
    <cellStyle name="Calculation 12 30 14 4" xfId="4617"/>
    <cellStyle name="Calculation 12 30 14 5" xfId="40782"/>
    <cellStyle name="Calculation 12 30 15" xfId="4618"/>
    <cellStyle name="Calculation 12 30 15 2" xfId="4619"/>
    <cellStyle name="Calculation 12 30 15 2 2" xfId="4620"/>
    <cellStyle name="Calculation 12 30 15 2 3" xfId="40783"/>
    <cellStyle name="Calculation 12 30 15 3" xfId="4621"/>
    <cellStyle name="Calculation 12 30 15 3 2" xfId="4622"/>
    <cellStyle name="Calculation 12 30 15 4" xfId="4623"/>
    <cellStyle name="Calculation 12 30 15 5" xfId="40784"/>
    <cellStyle name="Calculation 12 30 16" xfId="4624"/>
    <cellStyle name="Calculation 12 30 16 2" xfId="4625"/>
    <cellStyle name="Calculation 12 30 16 2 2" xfId="4626"/>
    <cellStyle name="Calculation 12 30 16 2 3" xfId="40785"/>
    <cellStyle name="Calculation 12 30 16 3" xfId="4627"/>
    <cellStyle name="Calculation 12 30 16 3 2" xfId="4628"/>
    <cellStyle name="Calculation 12 30 16 4" xfId="4629"/>
    <cellStyle name="Calculation 12 30 16 5" xfId="40786"/>
    <cellStyle name="Calculation 12 30 17" xfId="4630"/>
    <cellStyle name="Calculation 12 30 17 2" xfId="4631"/>
    <cellStyle name="Calculation 12 30 17 2 2" xfId="4632"/>
    <cellStyle name="Calculation 12 30 17 2 3" xfId="40787"/>
    <cellStyle name="Calculation 12 30 17 3" xfId="4633"/>
    <cellStyle name="Calculation 12 30 17 3 2" xfId="4634"/>
    <cellStyle name="Calculation 12 30 17 4" xfId="4635"/>
    <cellStyle name="Calculation 12 30 17 5" xfId="40788"/>
    <cellStyle name="Calculation 12 30 18" xfId="4636"/>
    <cellStyle name="Calculation 12 30 18 2" xfId="4637"/>
    <cellStyle name="Calculation 12 30 18 2 2" xfId="4638"/>
    <cellStyle name="Calculation 12 30 18 2 3" xfId="40789"/>
    <cellStyle name="Calculation 12 30 18 3" xfId="4639"/>
    <cellStyle name="Calculation 12 30 18 3 2" xfId="4640"/>
    <cellStyle name="Calculation 12 30 18 4" xfId="4641"/>
    <cellStyle name="Calculation 12 30 18 5" xfId="40790"/>
    <cellStyle name="Calculation 12 30 19" xfId="4642"/>
    <cellStyle name="Calculation 12 30 19 2" xfId="4643"/>
    <cellStyle name="Calculation 12 30 19 2 2" xfId="4644"/>
    <cellStyle name="Calculation 12 30 19 2 3" xfId="40791"/>
    <cellStyle name="Calculation 12 30 19 3" xfId="4645"/>
    <cellStyle name="Calculation 12 30 19 3 2" xfId="4646"/>
    <cellStyle name="Calculation 12 30 19 4" xfId="4647"/>
    <cellStyle name="Calculation 12 30 19 5" xfId="40792"/>
    <cellStyle name="Calculation 12 30 2" xfId="4648"/>
    <cellStyle name="Calculation 12 30 2 2" xfId="4649"/>
    <cellStyle name="Calculation 12 30 2 2 2" xfId="4650"/>
    <cellStyle name="Calculation 12 30 2 2 3" xfId="40793"/>
    <cellStyle name="Calculation 12 30 2 3" xfId="4651"/>
    <cellStyle name="Calculation 12 30 2 3 2" xfId="4652"/>
    <cellStyle name="Calculation 12 30 2 4" xfId="4653"/>
    <cellStyle name="Calculation 12 30 2 5" xfId="40794"/>
    <cellStyle name="Calculation 12 30 20" xfId="4654"/>
    <cellStyle name="Calculation 12 30 20 2" xfId="4655"/>
    <cellStyle name="Calculation 12 30 20 2 2" xfId="40795"/>
    <cellStyle name="Calculation 12 30 20 2 3" xfId="40796"/>
    <cellStyle name="Calculation 12 30 20 3" xfId="40797"/>
    <cellStyle name="Calculation 12 30 20 4" xfId="40798"/>
    <cellStyle name="Calculation 12 30 20 5" xfId="40799"/>
    <cellStyle name="Calculation 12 30 21" xfId="4656"/>
    <cellStyle name="Calculation 12 30 21 2" xfId="4657"/>
    <cellStyle name="Calculation 12 30 22" xfId="4658"/>
    <cellStyle name="Calculation 12 30 22 2" xfId="4659"/>
    <cellStyle name="Calculation 12 30 23" xfId="54406"/>
    <cellStyle name="Calculation 12 30 3" xfId="4660"/>
    <cellStyle name="Calculation 12 30 3 2" xfId="4661"/>
    <cellStyle name="Calculation 12 30 3 2 2" xfId="4662"/>
    <cellStyle name="Calculation 12 30 3 2 3" xfId="40800"/>
    <cellStyle name="Calculation 12 30 3 3" xfId="4663"/>
    <cellStyle name="Calculation 12 30 3 3 2" xfId="4664"/>
    <cellStyle name="Calculation 12 30 3 4" xfId="4665"/>
    <cellStyle name="Calculation 12 30 3 5" xfId="40801"/>
    <cellStyle name="Calculation 12 30 4" xfId="4666"/>
    <cellStyle name="Calculation 12 30 4 2" xfId="4667"/>
    <cellStyle name="Calculation 12 30 4 2 2" xfId="4668"/>
    <cellStyle name="Calculation 12 30 4 2 3" xfId="40802"/>
    <cellStyle name="Calculation 12 30 4 3" xfId="4669"/>
    <cellStyle name="Calculation 12 30 4 3 2" xfId="4670"/>
    <cellStyle name="Calculation 12 30 4 4" xfId="4671"/>
    <cellStyle name="Calculation 12 30 4 5" xfId="40803"/>
    <cellStyle name="Calculation 12 30 5" xfId="4672"/>
    <cellStyle name="Calculation 12 30 5 2" xfId="4673"/>
    <cellStyle name="Calculation 12 30 5 2 2" xfId="4674"/>
    <cellStyle name="Calculation 12 30 5 2 3" xfId="40804"/>
    <cellStyle name="Calculation 12 30 5 3" xfId="4675"/>
    <cellStyle name="Calculation 12 30 5 3 2" xfId="4676"/>
    <cellStyle name="Calculation 12 30 5 4" xfId="4677"/>
    <cellStyle name="Calculation 12 30 5 5" xfId="40805"/>
    <cellStyle name="Calculation 12 30 6" xfId="4678"/>
    <cellStyle name="Calculation 12 30 6 2" xfId="4679"/>
    <cellStyle name="Calculation 12 30 6 2 2" xfId="4680"/>
    <cellStyle name="Calculation 12 30 6 2 3" xfId="40806"/>
    <cellStyle name="Calculation 12 30 6 3" xfId="4681"/>
    <cellStyle name="Calculation 12 30 6 3 2" xfId="4682"/>
    <cellStyle name="Calculation 12 30 6 4" xfId="4683"/>
    <cellStyle name="Calculation 12 30 6 5" xfId="40807"/>
    <cellStyle name="Calculation 12 30 7" xfId="4684"/>
    <cellStyle name="Calculation 12 30 7 2" xfId="4685"/>
    <cellStyle name="Calculation 12 30 7 2 2" xfId="4686"/>
    <cellStyle name="Calculation 12 30 7 2 3" xfId="40808"/>
    <cellStyle name="Calculation 12 30 7 3" xfId="4687"/>
    <cellStyle name="Calculation 12 30 7 3 2" xfId="4688"/>
    <cellStyle name="Calculation 12 30 7 4" xfId="4689"/>
    <cellStyle name="Calculation 12 30 7 5" xfId="40809"/>
    <cellStyle name="Calculation 12 30 8" xfId="4690"/>
    <cellStyle name="Calculation 12 30 8 2" xfId="4691"/>
    <cellStyle name="Calculation 12 30 8 2 2" xfId="4692"/>
    <cellStyle name="Calculation 12 30 8 2 3" xfId="40810"/>
    <cellStyle name="Calculation 12 30 8 3" xfId="4693"/>
    <cellStyle name="Calculation 12 30 8 3 2" xfId="4694"/>
    <cellStyle name="Calculation 12 30 8 4" xfId="4695"/>
    <cellStyle name="Calculation 12 30 8 5" xfId="40811"/>
    <cellStyle name="Calculation 12 30 9" xfId="4696"/>
    <cellStyle name="Calculation 12 30 9 2" xfId="4697"/>
    <cellStyle name="Calculation 12 30 9 2 2" xfId="4698"/>
    <cellStyle name="Calculation 12 30 9 2 3" xfId="40812"/>
    <cellStyle name="Calculation 12 30 9 3" xfId="4699"/>
    <cellStyle name="Calculation 12 30 9 3 2" xfId="4700"/>
    <cellStyle name="Calculation 12 30 9 4" xfId="4701"/>
    <cellStyle name="Calculation 12 30 9 5" xfId="40813"/>
    <cellStyle name="Calculation 12 31" xfId="4702"/>
    <cellStyle name="Calculation 12 31 2" xfId="4703"/>
    <cellStyle name="Calculation 12 31 2 2" xfId="4704"/>
    <cellStyle name="Calculation 12 31 2 3" xfId="40814"/>
    <cellStyle name="Calculation 12 31 3" xfId="4705"/>
    <cellStyle name="Calculation 12 31 3 2" xfId="4706"/>
    <cellStyle name="Calculation 12 31 4" xfId="4707"/>
    <cellStyle name="Calculation 12 31 5" xfId="40815"/>
    <cellStyle name="Calculation 12 32" xfId="4708"/>
    <cellStyle name="Calculation 12 32 2" xfId="4709"/>
    <cellStyle name="Calculation 12 32 2 2" xfId="4710"/>
    <cellStyle name="Calculation 12 32 2 3" xfId="40816"/>
    <cellStyle name="Calculation 12 32 3" xfId="4711"/>
    <cellStyle name="Calculation 12 32 3 2" xfId="4712"/>
    <cellStyle name="Calculation 12 32 4" xfId="4713"/>
    <cellStyle name="Calculation 12 32 5" xfId="40817"/>
    <cellStyle name="Calculation 12 33" xfId="4714"/>
    <cellStyle name="Calculation 12 33 2" xfId="4715"/>
    <cellStyle name="Calculation 12 33 2 2" xfId="4716"/>
    <cellStyle name="Calculation 12 33 2 3" xfId="40818"/>
    <cellStyle name="Calculation 12 33 3" xfId="4717"/>
    <cellStyle name="Calculation 12 33 3 2" xfId="4718"/>
    <cellStyle name="Calculation 12 33 4" xfId="4719"/>
    <cellStyle name="Calculation 12 33 5" xfId="40819"/>
    <cellStyle name="Calculation 12 34" xfId="4720"/>
    <cellStyle name="Calculation 12 34 2" xfId="4721"/>
    <cellStyle name="Calculation 12 34 2 2" xfId="4722"/>
    <cellStyle name="Calculation 12 34 2 3" xfId="40820"/>
    <cellStyle name="Calculation 12 34 3" xfId="4723"/>
    <cellStyle name="Calculation 12 34 3 2" xfId="4724"/>
    <cellStyle name="Calculation 12 34 4" xfId="4725"/>
    <cellStyle name="Calculation 12 34 5" xfId="40821"/>
    <cellStyle name="Calculation 12 35" xfId="4726"/>
    <cellStyle name="Calculation 12 35 2" xfId="4727"/>
    <cellStyle name="Calculation 12 35 2 2" xfId="4728"/>
    <cellStyle name="Calculation 12 35 2 3" xfId="40822"/>
    <cellStyle name="Calculation 12 35 3" xfId="4729"/>
    <cellStyle name="Calculation 12 35 3 2" xfId="4730"/>
    <cellStyle name="Calculation 12 35 4" xfId="4731"/>
    <cellStyle name="Calculation 12 35 5" xfId="40823"/>
    <cellStyle name="Calculation 12 36" xfId="4732"/>
    <cellStyle name="Calculation 12 36 2" xfId="4733"/>
    <cellStyle name="Calculation 12 36 2 2" xfId="4734"/>
    <cellStyle name="Calculation 12 36 2 3" xfId="40824"/>
    <cellStyle name="Calculation 12 36 3" xfId="4735"/>
    <cellStyle name="Calculation 12 36 3 2" xfId="4736"/>
    <cellStyle name="Calculation 12 36 4" xfId="4737"/>
    <cellStyle name="Calculation 12 36 5" xfId="40825"/>
    <cellStyle name="Calculation 12 37" xfId="4738"/>
    <cellStyle name="Calculation 12 37 2" xfId="4739"/>
    <cellStyle name="Calculation 12 37 2 2" xfId="4740"/>
    <cellStyle name="Calculation 12 37 2 3" xfId="40826"/>
    <cellStyle name="Calculation 12 37 3" xfId="4741"/>
    <cellStyle name="Calculation 12 37 3 2" xfId="4742"/>
    <cellStyle name="Calculation 12 37 4" xfId="4743"/>
    <cellStyle name="Calculation 12 37 5" xfId="40827"/>
    <cellStyle name="Calculation 12 38" xfId="4744"/>
    <cellStyle name="Calculation 12 38 2" xfId="4745"/>
    <cellStyle name="Calculation 12 38 2 2" xfId="4746"/>
    <cellStyle name="Calculation 12 38 2 3" xfId="40828"/>
    <cellStyle name="Calculation 12 38 3" xfId="4747"/>
    <cellStyle name="Calculation 12 38 3 2" xfId="4748"/>
    <cellStyle name="Calculation 12 38 4" xfId="4749"/>
    <cellStyle name="Calculation 12 38 5" xfId="40829"/>
    <cellStyle name="Calculation 12 39" xfId="4750"/>
    <cellStyle name="Calculation 12 39 2" xfId="4751"/>
    <cellStyle name="Calculation 12 39 2 2" xfId="4752"/>
    <cellStyle name="Calculation 12 39 2 3" xfId="40830"/>
    <cellStyle name="Calculation 12 39 3" xfId="4753"/>
    <cellStyle name="Calculation 12 39 3 2" xfId="4754"/>
    <cellStyle name="Calculation 12 39 4" xfId="4755"/>
    <cellStyle name="Calculation 12 39 5" xfId="40831"/>
    <cellStyle name="Calculation 12 4" xfId="4756"/>
    <cellStyle name="Calculation 12 4 10" xfId="4757"/>
    <cellStyle name="Calculation 12 4 10 2" xfId="4758"/>
    <cellStyle name="Calculation 12 4 10 2 2" xfId="4759"/>
    <cellStyle name="Calculation 12 4 10 2 3" xfId="40832"/>
    <cellStyle name="Calculation 12 4 10 3" xfId="4760"/>
    <cellStyle name="Calculation 12 4 10 3 2" xfId="4761"/>
    <cellStyle name="Calculation 12 4 10 4" xfId="4762"/>
    <cellStyle name="Calculation 12 4 10 5" xfId="40833"/>
    <cellStyle name="Calculation 12 4 11" xfId="4763"/>
    <cellStyle name="Calculation 12 4 11 2" xfId="4764"/>
    <cellStyle name="Calculation 12 4 11 2 2" xfId="4765"/>
    <cellStyle name="Calculation 12 4 11 2 3" xfId="40834"/>
    <cellStyle name="Calculation 12 4 11 3" xfId="4766"/>
    <cellStyle name="Calculation 12 4 11 3 2" xfId="4767"/>
    <cellStyle name="Calculation 12 4 11 4" xfId="4768"/>
    <cellStyle name="Calculation 12 4 11 5" xfId="40835"/>
    <cellStyle name="Calculation 12 4 12" xfId="4769"/>
    <cellStyle name="Calculation 12 4 12 2" xfId="4770"/>
    <cellStyle name="Calculation 12 4 12 2 2" xfId="4771"/>
    <cellStyle name="Calculation 12 4 12 2 3" xfId="40836"/>
    <cellStyle name="Calculation 12 4 12 3" xfId="4772"/>
    <cellStyle name="Calculation 12 4 12 3 2" xfId="4773"/>
    <cellStyle name="Calculation 12 4 12 4" xfId="4774"/>
    <cellStyle name="Calculation 12 4 12 5" xfId="40837"/>
    <cellStyle name="Calculation 12 4 13" xfId="4775"/>
    <cellStyle name="Calculation 12 4 13 2" xfId="4776"/>
    <cellStyle name="Calculation 12 4 13 2 2" xfId="4777"/>
    <cellStyle name="Calculation 12 4 13 2 3" xfId="40838"/>
    <cellStyle name="Calculation 12 4 13 3" xfId="4778"/>
    <cellStyle name="Calculation 12 4 13 3 2" xfId="4779"/>
    <cellStyle name="Calculation 12 4 13 4" xfId="4780"/>
    <cellStyle name="Calculation 12 4 13 5" xfId="40839"/>
    <cellStyle name="Calculation 12 4 14" xfId="4781"/>
    <cellStyle name="Calculation 12 4 14 2" xfId="4782"/>
    <cellStyle name="Calculation 12 4 14 2 2" xfId="4783"/>
    <cellStyle name="Calculation 12 4 14 2 3" xfId="40840"/>
    <cellStyle name="Calculation 12 4 14 3" xfId="4784"/>
    <cellStyle name="Calculation 12 4 14 3 2" xfId="4785"/>
    <cellStyle name="Calculation 12 4 14 4" xfId="4786"/>
    <cellStyle name="Calculation 12 4 14 5" xfId="40841"/>
    <cellStyle name="Calculation 12 4 15" xfId="4787"/>
    <cellStyle name="Calculation 12 4 15 2" xfId="4788"/>
    <cellStyle name="Calculation 12 4 15 2 2" xfId="4789"/>
    <cellStyle name="Calculation 12 4 15 2 3" xfId="40842"/>
    <cellStyle name="Calculation 12 4 15 3" xfId="4790"/>
    <cellStyle name="Calculation 12 4 15 3 2" xfId="4791"/>
    <cellStyle name="Calculation 12 4 15 4" xfId="4792"/>
    <cellStyle name="Calculation 12 4 15 5" xfId="40843"/>
    <cellStyle name="Calculation 12 4 16" xfId="4793"/>
    <cellStyle name="Calculation 12 4 16 2" xfId="4794"/>
    <cellStyle name="Calculation 12 4 16 2 2" xfId="4795"/>
    <cellStyle name="Calculation 12 4 16 2 3" xfId="40844"/>
    <cellStyle name="Calculation 12 4 16 3" xfId="4796"/>
    <cellStyle name="Calculation 12 4 16 3 2" xfId="4797"/>
    <cellStyle name="Calculation 12 4 16 4" xfId="4798"/>
    <cellStyle name="Calculation 12 4 16 5" xfId="40845"/>
    <cellStyle name="Calculation 12 4 17" xfId="4799"/>
    <cellStyle name="Calculation 12 4 17 2" xfId="4800"/>
    <cellStyle name="Calculation 12 4 17 2 2" xfId="4801"/>
    <cellStyle name="Calculation 12 4 17 2 3" xfId="40846"/>
    <cellStyle name="Calculation 12 4 17 3" xfId="4802"/>
    <cellStyle name="Calculation 12 4 17 3 2" xfId="4803"/>
    <cellStyle name="Calculation 12 4 17 4" xfId="4804"/>
    <cellStyle name="Calculation 12 4 17 5" xfId="40847"/>
    <cellStyle name="Calculation 12 4 18" xfId="4805"/>
    <cellStyle name="Calculation 12 4 18 2" xfId="4806"/>
    <cellStyle name="Calculation 12 4 18 2 2" xfId="4807"/>
    <cellStyle name="Calculation 12 4 18 2 3" xfId="40848"/>
    <cellStyle name="Calculation 12 4 18 3" xfId="4808"/>
    <cellStyle name="Calculation 12 4 18 3 2" xfId="4809"/>
    <cellStyle name="Calculation 12 4 18 4" xfId="4810"/>
    <cellStyle name="Calculation 12 4 18 5" xfId="40849"/>
    <cellStyle name="Calculation 12 4 19" xfId="4811"/>
    <cellStyle name="Calculation 12 4 19 2" xfId="4812"/>
    <cellStyle name="Calculation 12 4 19 2 2" xfId="4813"/>
    <cellStyle name="Calculation 12 4 19 2 3" xfId="40850"/>
    <cellStyle name="Calculation 12 4 19 3" xfId="4814"/>
    <cellStyle name="Calculation 12 4 19 3 2" xfId="4815"/>
    <cellStyle name="Calculation 12 4 19 4" xfId="4816"/>
    <cellStyle name="Calculation 12 4 19 5" xfId="40851"/>
    <cellStyle name="Calculation 12 4 2" xfId="4817"/>
    <cellStyle name="Calculation 12 4 2 2" xfId="4818"/>
    <cellStyle name="Calculation 12 4 2 2 2" xfId="4819"/>
    <cellStyle name="Calculation 12 4 2 2 3" xfId="40852"/>
    <cellStyle name="Calculation 12 4 2 3" xfId="4820"/>
    <cellStyle name="Calculation 12 4 2 3 2" xfId="4821"/>
    <cellStyle name="Calculation 12 4 2 4" xfId="4822"/>
    <cellStyle name="Calculation 12 4 2 5" xfId="40853"/>
    <cellStyle name="Calculation 12 4 20" xfId="4823"/>
    <cellStyle name="Calculation 12 4 20 2" xfId="4824"/>
    <cellStyle name="Calculation 12 4 20 2 2" xfId="40854"/>
    <cellStyle name="Calculation 12 4 20 2 3" xfId="40855"/>
    <cellStyle name="Calculation 12 4 20 3" xfId="40856"/>
    <cellStyle name="Calculation 12 4 20 4" xfId="40857"/>
    <cellStyle name="Calculation 12 4 20 5" xfId="40858"/>
    <cellStyle name="Calculation 12 4 21" xfId="4825"/>
    <cellStyle name="Calculation 12 4 21 2" xfId="4826"/>
    <cellStyle name="Calculation 12 4 22" xfId="4827"/>
    <cellStyle name="Calculation 12 4 22 2" xfId="4828"/>
    <cellStyle name="Calculation 12 4 23" xfId="54407"/>
    <cellStyle name="Calculation 12 4 3" xfId="4829"/>
    <cellStyle name="Calculation 12 4 3 2" xfId="4830"/>
    <cellStyle name="Calculation 12 4 3 2 2" xfId="4831"/>
    <cellStyle name="Calculation 12 4 3 2 3" xfId="40859"/>
    <cellStyle name="Calculation 12 4 3 3" xfId="4832"/>
    <cellStyle name="Calculation 12 4 3 3 2" xfId="4833"/>
    <cellStyle name="Calculation 12 4 3 4" xfId="4834"/>
    <cellStyle name="Calculation 12 4 3 5" xfId="40860"/>
    <cellStyle name="Calculation 12 4 4" xfId="4835"/>
    <cellStyle name="Calculation 12 4 4 2" xfId="4836"/>
    <cellStyle name="Calculation 12 4 4 2 2" xfId="4837"/>
    <cellStyle name="Calculation 12 4 4 2 3" xfId="40861"/>
    <cellStyle name="Calculation 12 4 4 3" xfId="4838"/>
    <cellStyle name="Calculation 12 4 4 3 2" xfId="4839"/>
    <cellStyle name="Calculation 12 4 4 4" xfId="4840"/>
    <cellStyle name="Calculation 12 4 4 5" xfId="40862"/>
    <cellStyle name="Calculation 12 4 5" xfId="4841"/>
    <cellStyle name="Calculation 12 4 5 2" xfId="4842"/>
    <cellStyle name="Calculation 12 4 5 2 2" xfId="4843"/>
    <cellStyle name="Calculation 12 4 5 2 3" xfId="40863"/>
    <cellStyle name="Calculation 12 4 5 3" xfId="4844"/>
    <cellStyle name="Calculation 12 4 5 3 2" xfId="4845"/>
    <cellStyle name="Calculation 12 4 5 4" xfId="4846"/>
    <cellStyle name="Calculation 12 4 5 5" xfId="40864"/>
    <cellStyle name="Calculation 12 4 6" xfId="4847"/>
    <cellStyle name="Calculation 12 4 6 2" xfId="4848"/>
    <cellStyle name="Calculation 12 4 6 2 2" xfId="4849"/>
    <cellStyle name="Calculation 12 4 6 2 3" xfId="40865"/>
    <cellStyle name="Calculation 12 4 6 3" xfId="4850"/>
    <cellStyle name="Calculation 12 4 6 3 2" xfId="4851"/>
    <cellStyle name="Calculation 12 4 6 4" xfId="4852"/>
    <cellStyle name="Calculation 12 4 6 5" xfId="40866"/>
    <cellStyle name="Calculation 12 4 7" xfId="4853"/>
    <cellStyle name="Calculation 12 4 7 2" xfId="4854"/>
    <cellStyle name="Calculation 12 4 7 2 2" xfId="4855"/>
    <cellStyle name="Calculation 12 4 7 2 3" xfId="40867"/>
    <cellStyle name="Calculation 12 4 7 3" xfId="4856"/>
    <cellStyle name="Calculation 12 4 7 3 2" xfId="4857"/>
    <cellStyle name="Calculation 12 4 7 4" xfId="4858"/>
    <cellStyle name="Calculation 12 4 7 5" xfId="40868"/>
    <cellStyle name="Calculation 12 4 8" xfId="4859"/>
    <cellStyle name="Calculation 12 4 8 2" xfId="4860"/>
    <cellStyle name="Calculation 12 4 8 2 2" xfId="4861"/>
    <cellStyle name="Calculation 12 4 8 2 3" xfId="40869"/>
    <cellStyle name="Calculation 12 4 8 3" xfId="4862"/>
    <cellStyle name="Calculation 12 4 8 3 2" xfId="4863"/>
    <cellStyle name="Calculation 12 4 8 4" xfId="4864"/>
    <cellStyle name="Calculation 12 4 8 5" xfId="40870"/>
    <cellStyle name="Calculation 12 4 9" xfId="4865"/>
    <cellStyle name="Calculation 12 4 9 2" xfId="4866"/>
    <cellStyle name="Calculation 12 4 9 2 2" xfId="4867"/>
    <cellStyle name="Calculation 12 4 9 2 3" xfId="40871"/>
    <cellStyle name="Calculation 12 4 9 3" xfId="4868"/>
    <cellStyle name="Calculation 12 4 9 3 2" xfId="4869"/>
    <cellStyle name="Calculation 12 4 9 4" xfId="4870"/>
    <cellStyle name="Calculation 12 4 9 5" xfId="40872"/>
    <cellStyle name="Calculation 12 40" xfId="4871"/>
    <cellStyle name="Calculation 12 40 2" xfId="4872"/>
    <cellStyle name="Calculation 12 40 2 2" xfId="4873"/>
    <cellStyle name="Calculation 12 40 2 3" xfId="40873"/>
    <cellStyle name="Calculation 12 40 3" xfId="4874"/>
    <cellStyle name="Calculation 12 40 3 2" xfId="4875"/>
    <cellStyle name="Calculation 12 40 4" xfId="4876"/>
    <cellStyle name="Calculation 12 40 5" xfId="40874"/>
    <cellStyle name="Calculation 12 41" xfId="4877"/>
    <cellStyle name="Calculation 12 41 2" xfId="4878"/>
    <cellStyle name="Calculation 12 41 2 2" xfId="4879"/>
    <cellStyle name="Calculation 12 41 2 3" xfId="40875"/>
    <cellStyle name="Calculation 12 41 3" xfId="4880"/>
    <cellStyle name="Calculation 12 41 3 2" xfId="4881"/>
    <cellStyle name="Calculation 12 41 4" xfId="4882"/>
    <cellStyle name="Calculation 12 41 5" xfId="40876"/>
    <cellStyle name="Calculation 12 42" xfId="4883"/>
    <cellStyle name="Calculation 12 42 2" xfId="4884"/>
    <cellStyle name="Calculation 12 42 2 2" xfId="4885"/>
    <cellStyle name="Calculation 12 42 2 3" xfId="40877"/>
    <cellStyle name="Calculation 12 42 3" xfId="4886"/>
    <cellStyle name="Calculation 12 42 3 2" xfId="4887"/>
    <cellStyle name="Calculation 12 42 4" xfId="4888"/>
    <cellStyle name="Calculation 12 42 5" xfId="40878"/>
    <cellStyle name="Calculation 12 43" xfId="4889"/>
    <cellStyle name="Calculation 12 43 2" xfId="4890"/>
    <cellStyle name="Calculation 12 43 2 2" xfId="4891"/>
    <cellStyle name="Calculation 12 43 2 3" xfId="40879"/>
    <cellStyle name="Calculation 12 43 3" xfId="4892"/>
    <cellStyle name="Calculation 12 43 3 2" xfId="4893"/>
    <cellStyle name="Calculation 12 43 4" xfId="4894"/>
    <cellStyle name="Calculation 12 43 5" xfId="40880"/>
    <cellStyle name="Calculation 12 44" xfId="4895"/>
    <cellStyle name="Calculation 12 44 2" xfId="4896"/>
    <cellStyle name="Calculation 12 44 2 2" xfId="4897"/>
    <cellStyle name="Calculation 12 44 2 3" xfId="40881"/>
    <cellStyle name="Calculation 12 44 3" xfId="4898"/>
    <cellStyle name="Calculation 12 44 3 2" xfId="4899"/>
    <cellStyle name="Calculation 12 44 4" xfId="4900"/>
    <cellStyle name="Calculation 12 44 5" xfId="40882"/>
    <cellStyle name="Calculation 12 45" xfId="4901"/>
    <cellStyle name="Calculation 12 45 2" xfId="4902"/>
    <cellStyle name="Calculation 12 45 2 2" xfId="4903"/>
    <cellStyle name="Calculation 12 45 2 3" xfId="40883"/>
    <cellStyle name="Calculation 12 45 3" xfId="4904"/>
    <cellStyle name="Calculation 12 45 3 2" xfId="4905"/>
    <cellStyle name="Calculation 12 45 4" xfId="4906"/>
    <cellStyle name="Calculation 12 45 5" xfId="40884"/>
    <cellStyle name="Calculation 12 46" xfId="4907"/>
    <cellStyle name="Calculation 12 46 2" xfId="4908"/>
    <cellStyle name="Calculation 12 46 2 2" xfId="4909"/>
    <cellStyle name="Calculation 12 46 2 3" xfId="40885"/>
    <cellStyle name="Calculation 12 46 3" xfId="4910"/>
    <cellStyle name="Calculation 12 46 3 2" xfId="4911"/>
    <cellStyle name="Calculation 12 46 4" xfId="4912"/>
    <cellStyle name="Calculation 12 46 5" xfId="40886"/>
    <cellStyle name="Calculation 12 47" xfId="4913"/>
    <cellStyle name="Calculation 12 47 2" xfId="4914"/>
    <cellStyle name="Calculation 12 47 2 2" xfId="4915"/>
    <cellStyle name="Calculation 12 47 2 3" xfId="40887"/>
    <cellStyle name="Calculation 12 47 3" xfId="4916"/>
    <cellStyle name="Calculation 12 47 3 2" xfId="4917"/>
    <cellStyle name="Calculation 12 47 4" xfId="4918"/>
    <cellStyle name="Calculation 12 47 5" xfId="40888"/>
    <cellStyle name="Calculation 12 48" xfId="4919"/>
    <cellStyle name="Calculation 12 48 2" xfId="4920"/>
    <cellStyle name="Calculation 12 48 2 2" xfId="4921"/>
    <cellStyle name="Calculation 12 48 2 3" xfId="40889"/>
    <cellStyle name="Calculation 12 48 3" xfId="4922"/>
    <cellStyle name="Calculation 12 48 3 2" xfId="4923"/>
    <cellStyle name="Calculation 12 48 4" xfId="4924"/>
    <cellStyle name="Calculation 12 48 5" xfId="40890"/>
    <cellStyle name="Calculation 12 49" xfId="4925"/>
    <cellStyle name="Calculation 12 49 2" xfId="4926"/>
    <cellStyle name="Calculation 12 49 2 2" xfId="40891"/>
    <cellStyle name="Calculation 12 49 2 3" xfId="40892"/>
    <cellStyle name="Calculation 12 49 3" xfId="40893"/>
    <cellStyle name="Calculation 12 49 4" xfId="40894"/>
    <cellStyle name="Calculation 12 49 5" xfId="40895"/>
    <cellStyle name="Calculation 12 5" xfId="4927"/>
    <cellStyle name="Calculation 12 5 10" xfId="4928"/>
    <cellStyle name="Calculation 12 5 10 2" xfId="4929"/>
    <cellStyle name="Calculation 12 5 10 2 2" xfId="4930"/>
    <cellStyle name="Calculation 12 5 10 2 3" xfId="40896"/>
    <cellStyle name="Calculation 12 5 10 3" xfId="4931"/>
    <cellStyle name="Calculation 12 5 10 3 2" xfId="4932"/>
    <cellStyle name="Calculation 12 5 10 4" xfId="4933"/>
    <cellStyle name="Calculation 12 5 10 5" xfId="40897"/>
    <cellStyle name="Calculation 12 5 11" xfId="4934"/>
    <cellStyle name="Calculation 12 5 11 2" xfId="4935"/>
    <cellStyle name="Calculation 12 5 11 2 2" xfId="4936"/>
    <cellStyle name="Calculation 12 5 11 2 3" xfId="40898"/>
    <cellStyle name="Calculation 12 5 11 3" xfId="4937"/>
    <cellStyle name="Calculation 12 5 11 3 2" xfId="4938"/>
    <cellStyle name="Calculation 12 5 11 4" xfId="4939"/>
    <cellStyle name="Calculation 12 5 11 5" xfId="40899"/>
    <cellStyle name="Calculation 12 5 12" xfId="4940"/>
    <cellStyle name="Calculation 12 5 12 2" xfId="4941"/>
    <cellStyle name="Calculation 12 5 12 2 2" xfId="4942"/>
    <cellStyle name="Calculation 12 5 12 2 3" xfId="40900"/>
    <cellStyle name="Calculation 12 5 12 3" xfId="4943"/>
    <cellStyle name="Calculation 12 5 12 3 2" xfId="4944"/>
    <cellStyle name="Calculation 12 5 12 4" xfId="4945"/>
    <cellStyle name="Calculation 12 5 12 5" xfId="40901"/>
    <cellStyle name="Calculation 12 5 13" xfId="4946"/>
    <cellStyle name="Calculation 12 5 13 2" xfId="4947"/>
    <cellStyle name="Calculation 12 5 13 2 2" xfId="4948"/>
    <cellStyle name="Calculation 12 5 13 2 3" xfId="40902"/>
    <cellStyle name="Calculation 12 5 13 3" xfId="4949"/>
    <cellStyle name="Calculation 12 5 13 3 2" xfId="4950"/>
    <cellStyle name="Calculation 12 5 13 4" xfId="4951"/>
    <cellStyle name="Calculation 12 5 13 5" xfId="40903"/>
    <cellStyle name="Calculation 12 5 14" xfId="4952"/>
    <cellStyle name="Calculation 12 5 14 2" xfId="4953"/>
    <cellStyle name="Calculation 12 5 14 2 2" xfId="4954"/>
    <cellStyle name="Calculation 12 5 14 2 3" xfId="40904"/>
    <cellStyle name="Calculation 12 5 14 3" xfId="4955"/>
    <cellStyle name="Calculation 12 5 14 3 2" xfId="4956"/>
    <cellStyle name="Calculation 12 5 14 4" xfId="4957"/>
    <cellStyle name="Calculation 12 5 14 5" xfId="40905"/>
    <cellStyle name="Calculation 12 5 15" xfId="4958"/>
    <cellStyle name="Calculation 12 5 15 2" xfId="4959"/>
    <cellStyle name="Calculation 12 5 15 2 2" xfId="4960"/>
    <cellStyle name="Calculation 12 5 15 2 3" xfId="40906"/>
    <cellStyle name="Calculation 12 5 15 3" xfId="4961"/>
    <cellStyle name="Calculation 12 5 15 3 2" xfId="4962"/>
    <cellStyle name="Calculation 12 5 15 4" xfId="4963"/>
    <cellStyle name="Calculation 12 5 15 5" xfId="40907"/>
    <cellStyle name="Calculation 12 5 16" xfId="4964"/>
    <cellStyle name="Calculation 12 5 16 2" xfId="4965"/>
    <cellStyle name="Calculation 12 5 16 2 2" xfId="4966"/>
    <cellStyle name="Calculation 12 5 16 2 3" xfId="40908"/>
    <cellStyle name="Calculation 12 5 16 3" xfId="4967"/>
    <cellStyle name="Calculation 12 5 16 3 2" xfId="4968"/>
    <cellStyle name="Calculation 12 5 16 4" xfId="4969"/>
    <cellStyle name="Calculation 12 5 16 5" xfId="40909"/>
    <cellStyle name="Calculation 12 5 17" xfId="4970"/>
    <cellStyle name="Calculation 12 5 17 2" xfId="4971"/>
    <cellStyle name="Calculation 12 5 17 2 2" xfId="4972"/>
    <cellStyle name="Calculation 12 5 17 2 3" xfId="40910"/>
    <cellStyle name="Calculation 12 5 17 3" xfId="4973"/>
    <cellStyle name="Calculation 12 5 17 3 2" xfId="4974"/>
    <cellStyle name="Calculation 12 5 17 4" xfId="4975"/>
    <cellStyle name="Calculation 12 5 17 5" xfId="40911"/>
    <cellStyle name="Calculation 12 5 18" xfId="4976"/>
    <cellStyle name="Calculation 12 5 18 2" xfId="4977"/>
    <cellStyle name="Calculation 12 5 18 2 2" xfId="4978"/>
    <cellStyle name="Calculation 12 5 18 2 3" xfId="40912"/>
    <cellStyle name="Calculation 12 5 18 3" xfId="4979"/>
    <cellStyle name="Calculation 12 5 18 3 2" xfId="4980"/>
    <cellStyle name="Calculation 12 5 18 4" xfId="4981"/>
    <cellStyle name="Calculation 12 5 18 5" xfId="40913"/>
    <cellStyle name="Calculation 12 5 19" xfId="4982"/>
    <cellStyle name="Calculation 12 5 19 2" xfId="4983"/>
    <cellStyle name="Calculation 12 5 19 2 2" xfId="4984"/>
    <cellStyle name="Calculation 12 5 19 2 3" xfId="40914"/>
    <cellStyle name="Calculation 12 5 19 3" xfId="4985"/>
    <cellStyle name="Calculation 12 5 19 3 2" xfId="4986"/>
    <cellStyle name="Calculation 12 5 19 4" xfId="4987"/>
    <cellStyle name="Calculation 12 5 19 5" xfId="40915"/>
    <cellStyle name="Calculation 12 5 2" xfId="4988"/>
    <cellStyle name="Calculation 12 5 2 2" xfId="4989"/>
    <cellStyle name="Calculation 12 5 2 2 2" xfId="4990"/>
    <cellStyle name="Calculation 12 5 2 2 3" xfId="40916"/>
    <cellStyle name="Calculation 12 5 2 3" xfId="4991"/>
    <cellStyle name="Calculation 12 5 2 3 2" xfId="4992"/>
    <cellStyle name="Calculation 12 5 2 4" xfId="4993"/>
    <cellStyle name="Calculation 12 5 2 5" xfId="40917"/>
    <cellStyle name="Calculation 12 5 20" xfId="4994"/>
    <cellStyle name="Calculation 12 5 20 2" xfId="4995"/>
    <cellStyle name="Calculation 12 5 20 2 2" xfId="40918"/>
    <cellStyle name="Calculation 12 5 20 2 3" xfId="40919"/>
    <cellStyle name="Calculation 12 5 20 3" xfId="40920"/>
    <cellStyle name="Calculation 12 5 20 4" xfId="40921"/>
    <cellStyle name="Calculation 12 5 20 5" xfId="40922"/>
    <cellStyle name="Calculation 12 5 21" xfId="4996"/>
    <cellStyle name="Calculation 12 5 21 2" xfId="4997"/>
    <cellStyle name="Calculation 12 5 22" xfId="4998"/>
    <cellStyle name="Calculation 12 5 22 2" xfId="4999"/>
    <cellStyle name="Calculation 12 5 23" xfId="54408"/>
    <cellStyle name="Calculation 12 5 3" xfId="5000"/>
    <cellStyle name="Calculation 12 5 3 2" xfId="5001"/>
    <cellStyle name="Calculation 12 5 3 2 2" xfId="5002"/>
    <cellStyle name="Calculation 12 5 3 2 3" xfId="40923"/>
    <cellStyle name="Calculation 12 5 3 3" xfId="5003"/>
    <cellStyle name="Calculation 12 5 3 3 2" xfId="5004"/>
    <cellStyle name="Calculation 12 5 3 4" xfId="5005"/>
    <cellStyle name="Calculation 12 5 3 5" xfId="40924"/>
    <cellStyle name="Calculation 12 5 4" xfId="5006"/>
    <cellStyle name="Calculation 12 5 4 2" xfId="5007"/>
    <cellStyle name="Calculation 12 5 4 2 2" xfId="5008"/>
    <cellStyle name="Calculation 12 5 4 2 3" xfId="40925"/>
    <cellStyle name="Calculation 12 5 4 3" xfId="5009"/>
    <cellStyle name="Calculation 12 5 4 3 2" xfId="5010"/>
    <cellStyle name="Calculation 12 5 4 4" xfId="5011"/>
    <cellStyle name="Calculation 12 5 4 5" xfId="40926"/>
    <cellStyle name="Calculation 12 5 5" xfId="5012"/>
    <cellStyle name="Calculation 12 5 5 2" xfId="5013"/>
    <cellStyle name="Calculation 12 5 5 2 2" xfId="5014"/>
    <cellStyle name="Calculation 12 5 5 2 3" xfId="40927"/>
    <cellStyle name="Calculation 12 5 5 3" xfId="5015"/>
    <cellStyle name="Calculation 12 5 5 3 2" xfId="5016"/>
    <cellStyle name="Calculation 12 5 5 4" xfId="5017"/>
    <cellStyle name="Calculation 12 5 5 5" xfId="40928"/>
    <cellStyle name="Calculation 12 5 6" xfId="5018"/>
    <cellStyle name="Calculation 12 5 6 2" xfId="5019"/>
    <cellStyle name="Calculation 12 5 6 2 2" xfId="5020"/>
    <cellStyle name="Calculation 12 5 6 2 3" xfId="40929"/>
    <cellStyle name="Calculation 12 5 6 3" xfId="5021"/>
    <cellStyle name="Calculation 12 5 6 3 2" xfId="5022"/>
    <cellStyle name="Calculation 12 5 6 4" xfId="5023"/>
    <cellStyle name="Calculation 12 5 6 5" xfId="40930"/>
    <cellStyle name="Calculation 12 5 7" xfId="5024"/>
    <cellStyle name="Calculation 12 5 7 2" xfId="5025"/>
    <cellStyle name="Calculation 12 5 7 2 2" xfId="5026"/>
    <cellStyle name="Calculation 12 5 7 2 3" xfId="40931"/>
    <cellStyle name="Calculation 12 5 7 3" xfId="5027"/>
    <cellStyle name="Calculation 12 5 7 3 2" xfId="5028"/>
    <cellStyle name="Calculation 12 5 7 4" xfId="5029"/>
    <cellStyle name="Calculation 12 5 7 5" xfId="40932"/>
    <cellStyle name="Calculation 12 5 8" xfId="5030"/>
    <cellStyle name="Calculation 12 5 8 2" xfId="5031"/>
    <cellStyle name="Calculation 12 5 8 2 2" xfId="5032"/>
    <cellStyle name="Calculation 12 5 8 2 3" xfId="40933"/>
    <cellStyle name="Calculation 12 5 8 3" xfId="5033"/>
    <cellStyle name="Calculation 12 5 8 3 2" xfId="5034"/>
    <cellStyle name="Calculation 12 5 8 4" xfId="5035"/>
    <cellStyle name="Calculation 12 5 8 5" xfId="40934"/>
    <cellStyle name="Calculation 12 5 9" xfId="5036"/>
    <cellStyle name="Calculation 12 5 9 2" xfId="5037"/>
    <cellStyle name="Calculation 12 5 9 2 2" xfId="5038"/>
    <cellStyle name="Calculation 12 5 9 2 3" xfId="40935"/>
    <cellStyle name="Calculation 12 5 9 3" xfId="5039"/>
    <cellStyle name="Calculation 12 5 9 3 2" xfId="5040"/>
    <cellStyle name="Calculation 12 5 9 4" xfId="5041"/>
    <cellStyle name="Calculation 12 5 9 5" xfId="40936"/>
    <cellStyle name="Calculation 12 50" xfId="5042"/>
    <cellStyle name="Calculation 12 50 2" xfId="5043"/>
    <cellStyle name="Calculation 12 51" xfId="5044"/>
    <cellStyle name="Calculation 12 51 2" xfId="5045"/>
    <cellStyle name="Calculation 12 52" xfId="54409"/>
    <cellStyle name="Calculation 12 6" xfId="5046"/>
    <cellStyle name="Calculation 12 6 10" xfId="5047"/>
    <cellStyle name="Calculation 12 6 10 2" xfId="5048"/>
    <cellStyle name="Calculation 12 6 10 2 2" xfId="5049"/>
    <cellStyle name="Calculation 12 6 10 2 3" xfId="40937"/>
    <cellStyle name="Calculation 12 6 10 3" xfId="5050"/>
    <cellStyle name="Calculation 12 6 10 3 2" xfId="5051"/>
    <cellStyle name="Calculation 12 6 10 4" xfId="5052"/>
    <cellStyle name="Calculation 12 6 10 5" xfId="40938"/>
    <cellStyle name="Calculation 12 6 11" xfId="5053"/>
    <cellStyle name="Calculation 12 6 11 2" xfId="5054"/>
    <cellStyle name="Calculation 12 6 11 2 2" xfId="5055"/>
    <cellStyle name="Calculation 12 6 11 2 3" xfId="40939"/>
    <cellStyle name="Calculation 12 6 11 3" xfId="5056"/>
    <cellStyle name="Calculation 12 6 11 3 2" xfId="5057"/>
    <cellStyle name="Calculation 12 6 11 4" xfId="5058"/>
    <cellStyle name="Calculation 12 6 11 5" xfId="40940"/>
    <cellStyle name="Calculation 12 6 12" xfId="5059"/>
    <cellStyle name="Calculation 12 6 12 2" xfId="5060"/>
    <cellStyle name="Calculation 12 6 12 2 2" xfId="5061"/>
    <cellStyle name="Calculation 12 6 12 2 3" xfId="40941"/>
    <cellStyle name="Calculation 12 6 12 3" xfId="5062"/>
    <cellStyle name="Calculation 12 6 12 3 2" xfId="5063"/>
    <cellStyle name="Calculation 12 6 12 4" xfId="5064"/>
    <cellStyle name="Calculation 12 6 12 5" xfId="40942"/>
    <cellStyle name="Calculation 12 6 13" xfId="5065"/>
    <cellStyle name="Calculation 12 6 13 2" xfId="5066"/>
    <cellStyle name="Calculation 12 6 13 2 2" xfId="5067"/>
    <cellStyle name="Calculation 12 6 13 2 3" xfId="40943"/>
    <cellStyle name="Calculation 12 6 13 3" xfId="5068"/>
    <cellStyle name="Calculation 12 6 13 3 2" xfId="5069"/>
    <cellStyle name="Calculation 12 6 13 4" xfId="5070"/>
    <cellStyle name="Calculation 12 6 13 5" xfId="40944"/>
    <cellStyle name="Calculation 12 6 14" xfId="5071"/>
    <cellStyle name="Calculation 12 6 14 2" xfId="5072"/>
    <cellStyle name="Calculation 12 6 14 2 2" xfId="5073"/>
    <cellStyle name="Calculation 12 6 14 2 3" xfId="40945"/>
    <cellStyle name="Calculation 12 6 14 3" xfId="5074"/>
    <cellStyle name="Calculation 12 6 14 3 2" xfId="5075"/>
    <cellStyle name="Calculation 12 6 14 4" xfId="5076"/>
    <cellStyle name="Calculation 12 6 14 5" xfId="40946"/>
    <cellStyle name="Calculation 12 6 15" xfId="5077"/>
    <cellStyle name="Calculation 12 6 15 2" xfId="5078"/>
    <cellStyle name="Calculation 12 6 15 2 2" xfId="5079"/>
    <cellStyle name="Calculation 12 6 15 2 3" xfId="40947"/>
    <cellStyle name="Calculation 12 6 15 3" xfId="5080"/>
    <cellStyle name="Calculation 12 6 15 3 2" xfId="5081"/>
    <cellStyle name="Calculation 12 6 15 4" xfId="5082"/>
    <cellStyle name="Calculation 12 6 15 5" xfId="40948"/>
    <cellStyle name="Calculation 12 6 16" xfId="5083"/>
    <cellStyle name="Calculation 12 6 16 2" xfId="5084"/>
    <cellStyle name="Calculation 12 6 16 2 2" xfId="5085"/>
    <cellStyle name="Calculation 12 6 16 2 3" xfId="40949"/>
    <cellStyle name="Calculation 12 6 16 3" xfId="5086"/>
    <cellStyle name="Calculation 12 6 16 3 2" xfId="5087"/>
    <cellStyle name="Calculation 12 6 16 4" xfId="5088"/>
    <cellStyle name="Calculation 12 6 16 5" xfId="40950"/>
    <cellStyle name="Calculation 12 6 17" xfId="5089"/>
    <cellStyle name="Calculation 12 6 17 2" xfId="5090"/>
    <cellStyle name="Calculation 12 6 17 2 2" xfId="5091"/>
    <cellStyle name="Calculation 12 6 17 2 3" xfId="40951"/>
    <cellStyle name="Calculation 12 6 17 3" xfId="5092"/>
    <cellStyle name="Calculation 12 6 17 3 2" xfId="5093"/>
    <cellStyle name="Calculation 12 6 17 4" xfId="5094"/>
    <cellStyle name="Calculation 12 6 17 5" xfId="40952"/>
    <cellStyle name="Calculation 12 6 18" xfId="5095"/>
    <cellStyle name="Calculation 12 6 18 2" xfId="5096"/>
    <cellStyle name="Calculation 12 6 18 2 2" xfId="5097"/>
    <cellStyle name="Calculation 12 6 18 2 3" xfId="40953"/>
    <cellStyle name="Calculation 12 6 18 3" xfId="5098"/>
    <cellStyle name="Calculation 12 6 18 3 2" xfId="5099"/>
    <cellStyle name="Calculation 12 6 18 4" xfId="5100"/>
    <cellStyle name="Calculation 12 6 18 5" xfId="40954"/>
    <cellStyle name="Calculation 12 6 19" xfId="5101"/>
    <cellStyle name="Calculation 12 6 19 2" xfId="5102"/>
    <cellStyle name="Calculation 12 6 19 2 2" xfId="5103"/>
    <cellStyle name="Calculation 12 6 19 2 3" xfId="40955"/>
    <cellStyle name="Calculation 12 6 19 3" xfId="5104"/>
    <cellStyle name="Calculation 12 6 19 3 2" xfId="5105"/>
    <cellStyle name="Calculation 12 6 19 4" xfId="5106"/>
    <cellStyle name="Calculation 12 6 19 5" xfId="40956"/>
    <cellStyle name="Calculation 12 6 2" xfId="5107"/>
    <cellStyle name="Calculation 12 6 2 2" xfId="5108"/>
    <cellStyle name="Calculation 12 6 2 2 2" xfId="5109"/>
    <cellStyle name="Calculation 12 6 2 2 3" xfId="40957"/>
    <cellStyle name="Calculation 12 6 2 3" xfId="5110"/>
    <cellStyle name="Calculation 12 6 2 3 2" xfId="5111"/>
    <cellStyle name="Calculation 12 6 2 4" xfId="5112"/>
    <cellStyle name="Calculation 12 6 2 5" xfId="40958"/>
    <cellStyle name="Calculation 12 6 20" xfId="5113"/>
    <cellStyle name="Calculation 12 6 20 2" xfId="5114"/>
    <cellStyle name="Calculation 12 6 20 2 2" xfId="40959"/>
    <cellStyle name="Calculation 12 6 20 2 3" xfId="40960"/>
    <cellStyle name="Calculation 12 6 20 3" xfId="40961"/>
    <cellStyle name="Calculation 12 6 20 4" xfId="40962"/>
    <cellStyle name="Calculation 12 6 20 5" xfId="40963"/>
    <cellStyle name="Calculation 12 6 21" xfId="5115"/>
    <cellStyle name="Calculation 12 6 21 2" xfId="5116"/>
    <cellStyle name="Calculation 12 6 22" xfId="5117"/>
    <cellStyle name="Calculation 12 6 22 2" xfId="5118"/>
    <cellStyle name="Calculation 12 6 23" xfId="54410"/>
    <cellStyle name="Calculation 12 6 3" xfId="5119"/>
    <cellStyle name="Calculation 12 6 3 2" xfId="5120"/>
    <cellStyle name="Calculation 12 6 3 2 2" xfId="5121"/>
    <cellStyle name="Calculation 12 6 3 2 3" xfId="40964"/>
    <cellStyle name="Calculation 12 6 3 3" xfId="5122"/>
    <cellStyle name="Calculation 12 6 3 3 2" xfId="5123"/>
    <cellStyle name="Calculation 12 6 3 4" xfId="5124"/>
    <cellStyle name="Calculation 12 6 3 5" xfId="40965"/>
    <cellStyle name="Calculation 12 6 4" xfId="5125"/>
    <cellStyle name="Calculation 12 6 4 2" xfId="5126"/>
    <cellStyle name="Calculation 12 6 4 2 2" xfId="5127"/>
    <cellStyle name="Calculation 12 6 4 2 3" xfId="40966"/>
    <cellStyle name="Calculation 12 6 4 3" xfId="5128"/>
    <cellStyle name="Calculation 12 6 4 3 2" xfId="5129"/>
    <cellStyle name="Calculation 12 6 4 4" xfId="5130"/>
    <cellStyle name="Calculation 12 6 4 5" xfId="40967"/>
    <cellStyle name="Calculation 12 6 5" xfId="5131"/>
    <cellStyle name="Calculation 12 6 5 2" xfId="5132"/>
    <cellStyle name="Calculation 12 6 5 2 2" xfId="5133"/>
    <cellStyle name="Calculation 12 6 5 2 3" xfId="40968"/>
    <cellStyle name="Calculation 12 6 5 3" xfId="5134"/>
    <cellStyle name="Calculation 12 6 5 3 2" xfId="5135"/>
    <cellStyle name="Calculation 12 6 5 4" xfId="5136"/>
    <cellStyle name="Calculation 12 6 5 5" xfId="40969"/>
    <cellStyle name="Calculation 12 6 6" xfId="5137"/>
    <cellStyle name="Calculation 12 6 6 2" xfId="5138"/>
    <cellStyle name="Calculation 12 6 6 2 2" xfId="5139"/>
    <cellStyle name="Calculation 12 6 6 2 3" xfId="40970"/>
    <cellStyle name="Calculation 12 6 6 3" xfId="5140"/>
    <cellStyle name="Calculation 12 6 6 3 2" xfId="5141"/>
    <cellStyle name="Calculation 12 6 6 4" xfId="5142"/>
    <cellStyle name="Calculation 12 6 6 5" xfId="40971"/>
    <cellStyle name="Calculation 12 6 7" xfId="5143"/>
    <cellStyle name="Calculation 12 6 7 2" xfId="5144"/>
    <cellStyle name="Calculation 12 6 7 2 2" xfId="5145"/>
    <cellStyle name="Calculation 12 6 7 2 3" xfId="40972"/>
    <cellStyle name="Calculation 12 6 7 3" xfId="5146"/>
    <cellStyle name="Calculation 12 6 7 3 2" xfId="5147"/>
    <cellStyle name="Calculation 12 6 7 4" xfId="5148"/>
    <cellStyle name="Calculation 12 6 7 5" xfId="40973"/>
    <cellStyle name="Calculation 12 6 8" xfId="5149"/>
    <cellStyle name="Calculation 12 6 8 2" xfId="5150"/>
    <cellStyle name="Calculation 12 6 8 2 2" xfId="5151"/>
    <cellStyle name="Calculation 12 6 8 2 3" xfId="40974"/>
    <cellStyle name="Calculation 12 6 8 3" xfId="5152"/>
    <cellStyle name="Calculation 12 6 8 3 2" xfId="5153"/>
    <cellStyle name="Calculation 12 6 8 4" xfId="5154"/>
    <cellStyle name="Calculation 12 6 8 5" xfId="40975"/>
    <cellStyle name="Calculation 12 6 9" xfId="5155"/>
    <cellStyle name="Calculation 12 6 9 2" xfId="5156"/>
    <cellStyle name="Calculation 12 6 9 2 2" xfId="5157"/>
    <cellStyle name="Calculation 12 6 9 2 3" xfId="40976"/>
    <cellStyle name="Calculation 12 6 9 3" xfId="5158"/>
    <cellStyle name="Calculation 12 6 9 3 2" xfId="5159"/>
    <cellStyle name="Calculation 12 6 9 4" xfId="5160"/>
    <cellStyle name="Calculation 12 6 9 5" xfId="40977"/>
    <cellStyle name="Calculation 12 7" xfId="5161"/>
    <cellStyle name="Calculation 12 7 10" xfId="5162"/>
    <cellStyle name="Calculation 12 7 10 2" xfId="5163"/>
    <cellStyle name="Calculation 12 7 10 2 2" xfId="5164"/>
    <cellStyle name="Calculation 12 7 10 2 3" xfId="40978"/>
    <cellStyle name="Calculation 12 7 10 3" xfId="5165"/>
    <cellStyle name="Calculation 12 7 10 3 2" xfId="5166"/>
    <cellStyle name="Calculation 12 7 10 4" xfId="5167"/>
    <cellStyle name="Calculation 12 7 10 5" xfId="40979"/>
    <cellStyle name="Calculation 12 7 11" xfId="5168"/>
    <cellStyle name="Calculation 12 7 11 2" xfId="5169"/>
    <cellStyle name="Calculation 12 7 11 2 2" xfId="5170"/>
    <cellStyle name="Calculation 12 7 11 2 3" xfId="40980"/>
    <cellStyle name="Calculation 12 7 11 3" xfId="5171"/>
    <cellStyle name="Calculation 12 7 11 3 2" xfId="5172"/>
    <cellStyle name="Calculation 12 7 11 4" xfId="5173"/>
    <cellStyle name="Calculation 12 7 11 5" xfId="40981"/>
    <cellStyle name="Calculation 12 7 12" xfId="5174"/>
    <cellStyle name="Calculation 12 7 12 2" xfId="5175"/>
    <cellStyle name="Calculation 12 7 12 2 2" xfId="5176"/>
    <cellStyle name="Calculation 12 7 12 2 3" xfId="40982"/>
    <cellStyle name="Calculation 12 7 12 3" xfId="5177"/>
    <cellStyle name="Calculation 12 7 12 3 2" xfId="5178"/>
    <cellStyle name="Calculation 12 7 12 4" xfId="5179"/>
    <cellStyle name="Calculation 12 7 12 5" xfId="40983"/>
    <cellStyle name="Calculation 12 7 13" xfId="5180"/>
    <cellStyle name="Calculation 12 7 13 2" xfId="5181"/>
    <cellStyle name="Calculation 12 7 13 2 2" xfId="5182"/>
    <cellStyle name="Calculation 12 7 13 2 3" xfId="40984"/>
    <cellStyle name="Calculation 12 7 13 3" xfId="5183"/>
    <cellStyle name="Calculation 12 7 13 3 2" xfId="5184"/>
    <cellStyle name="Calculation 12 7 13 4" xfId="5185"/>
    <cellStyle name="Calculation 12 7 13 5" xfId="40985"/>
    <cellStyle name="Calculation 12 7 14" xfId="5186"/>
    <cellStyle name="Calculation 12 7 14 2" xfId="5187"/>
    <cellStyle name="Calculation 12 7 14 2 2" xfId="5188"/>
    <cellStyle name="Calculation 12 7 14 2 3" xfId="40986"/>
    <cellStyle name="Calculation 12 7 14 3" xfId="5189"/>
    <cellStyle name="Calculation 12 7 14 3 2" xfId="5190"/>
    <cellStyle name="Calculation 12 7 14 4" xfId="5191"/>
    <cellStyle name="Calculation 12 7 14 5" xfId="40987"/>
    <cellStyle name="Calculation 12 7 15" xfId="5192"/>
    <cellStyle name="Calculation 12 7 15 2" xfId="5193"/>
    <cellStyle name="Calculation 12 7 15 2 2" xfId="5194"/>
    <cellStyle name="Calculation 12 7 15 2 3" xfId="40988"/>
    <cellStyle name="Calculation 12 7 15 3" xfId="5195"/>
    <cellStyle name="Calculation 12 7 15 3 2" xfId="5196"/>
    <cellStyle name="Calculation 12 7 15 4" xfId="5197"/>
    <cellStyle name="Calculation 12 7 15 5" xfId="40989"/>
    <cellStyle name="Calculation 12 7 16" xfId="5198"/>
    <cellStyle name="Calculation 12 7 16 2" xfId="5199"/>
    <cellStyle name="Calculation 12 7 16 2 2" xfId="5200"/>
    <cellStyle name="Calculation 12 7 16 2 3" xfId="40990"/>
    <cellStyle name="Calculation 12 7 16 3" xfId="5201"/>
    <cellStyle name="Calculation 12 7 16 3 2" xfId="5202"/>
    <cellStyle name="Calculation 12 7 16 4" xfId="5203"/>
    <cellStyle name="Calculation 12 7 16 5" xfId="40991"/>
    <cellStyle name="Calculation 12 7 17" xfId="5204"/>
    <cellStyle name="Calculation 12 7 17 2" xfId="5205"/>
    <cellStyle name="Calculation 12 7 17 2 2" xfId="5206"/>
    <cellStyle name="Calculation 12 7 17 2 3" xfId="40992"/>
    <cellStyle name="Calculation 12 7 17 3" xfId="5207"/>
    <cellStyle name="Calculation 12 7 17 3 2" xfId="5208"/>
    <cellStyle name="Calculation 12 7 17 4" xfId="5209"/>
    <cellStyle name="Calculation 12 7 17 5" xfId="40993"/>
    <cellStyle name="Calculation 12 7 18" xfId="5210"/>
    <cellStyle name="Calculation 12 7 18 2" xfId="5211"/>
    <cellStyle name="Calculation 12 7 18 2 2" xfId="5212"/>
    <cellStyle name="Calculation 12 7 18 2 3" xfId="40994"/>
    <cellStyle name="Calculation 12 7 18 3" xfId="5213"/>
    <cellStyle name="Calculation 12 7 18 3 2" xfId="5214"/>
    <cellStyle name="Calculation 12 7 18 4" xfId="5215"/>
    <cellStyle name="Calculation 12 7 18 5" xfId="40995"/>
    <cellStyle name="Calculation 12 7 19" xfId="5216"/>
    <cellStyle name="Calculation 12 7 19 2" xfId="5217"/>
    <cellStyle name="Calculation 12 7 19 2 2" xfId="5218"/>
    <cellStyle name="Calculation 12 7 19 2 3" xfId="40996"/>
    <cellStyle name="Calculation 12 7 19 3" xfId="5219"/>
    <cellStyle name="Calculation 12 7 19 3 2" xfId="5220"/>
    <cellStyle name="Calculation 12 7 19 4" xfId="5221"/>
    <cellStyle name="Calculation 12 7 19 5" xfId="40997"/>
    <cellStyle name="Calculation 12 7 2" xfId="5222"/>
    <cellStyle name="Calculation 12 7 2 2" xfId="5223"/>
    <cellStyle name="Calculation 12 7 2 2 2" xfId="5224"/>
    <cellStyle name="Calculation 12 7 2 2 3" xfId="40998"/>
    <cellStyle name="Calculation 12 7 2 3" xfId="5225"/>
    <cellStyle name="Calculation 12 7 2 3 2" xfId="5226"/>
    <cellStyle name="Calculation 12 7 2 4" xfId="5227"/>
    <cellStyle name="Calculation 12 7 2 5" xfId="40999"/>
    <cellStyle name="Calculation 12 7 20" xfId="5228"/>
    <cellStyle name="Calculation 12 7 20 2" xfId="5229"/>
    <cellStyle name="Calculation 12 7 20 2 2" xfId="41000"/>
    <cellStyle name="Calculation 12 7 20 2 3" xfId="41001"/>
    <cellStyle name="Calculation 12 7 20 3" xfId="41002"/>
    <cellStyle name="Calculation 12 7 20 4" xfId="41003"/>
    <cellStyle name="Calculation 12 7 20 5" xfId="41004"/>
    <cellStyle name="Calculation 12 7 21" xfId="5230"/>
    <cellStyle name="Calculation 12 7 21 2" xfId="5231"/>
    <cellStyle name="Calculation 12 7 22" xfId="5232"/>
    <cellStyle name="Calculation 12 7 22 2" xfId="5233"/>
    <cellStyle name="Calculation 12 7 23" xfId="54411"/>
    <cellStyle name="Calculation 12 7 3" xfId="5234"/>
    <cellStyle name="Calculation 12 7 3 2" xfId="5235"/>
    <cellStyle name="Calculation 12 7 3 2 2" xfId="5236"/>
    <cellStyle name="Calculation 12 7 3 2 3" xfId="41005"/>
    <cellStyle name="Calculation 12 7 3 3" xfId="5237"/>
    <cellStyle name="Calculation 12 7 3 3 2" xfId="5238"/>
    <cellStyle name="Calculation 12 7 3 4" xfId="5239"/>
    <cellStyle name="Calculation 12 7 3 5" xfId="41006"/>
    <cellStyle name="Calculation 12 7 4" xfId="5240"/>
    <cellStyle name="Calculation 12 7 4 2" xfId="5241"/>
    <cellStyle name="Calculation 12 7 4 2 2" xfId="5242"/>
    <cellStyle name="Calculation 12 7 4 2 3" xfId="41007"/>
    <cellStyle name="Calculation 12 7 4 3" xfId="5243"/>
    <cellStyle name="Calculation 12 7 4 3 2" xfId="5244"/>
    <cellStyle name="Calculation 12 7 4 4" xfId="5245"/>
    <cellStyle name="Calculation 12 7 4 5" xfId="41008"/>
    <cellStyle name="Calculation 12 7 5" xfId="5246"/>
    <cellStyle name="Calculation 12 7 5 2" xfId="5247"/>
    <cellStyle name="Calculation 12 7 5 2 2" xfId="5248"/>
    <cellStyle name="Calculation 12 7 5 2 3" xfId="41009"/>
    <cellStyle name="Calculation 12 7 5 3" xfId="5249"/>
    <cellStyle name="Calculation 12 7 5 3 2" xfId="5250"/>
    <cellStyle name="Calculation 12 7 5 4" xfId="5251"/>
    <cellStyle name="Calculation 12 7 5 5" xfId="41010"/>
    <cellStyle name="Calculation 12 7 6" xfId="5252"/>
    <cellStyle name="Calculation 12 7 6 2" xfId="5253"/>
    <cellStyle name="Calculation 12 7 6 2 2" xfId="5254"/>
    <cellStyle name="Calculation 12 7 6 2 3" xfId="41011"/>
    <cellStyle name="Calculation 12 7 6 3" xfId="5255"/>
    <cellStyle name="Calculation 12 7 6 3 2" xfId="5256"/>
    <cellStyle name="Calculation 12 7 6 4" xfId="5257"/>
    <cellStyle name="Calculation 12 7 6 5" xfId="41012"/>
    <cellStyle name="Calculation 12 7 7" xfId="5258"/>
    <cellStyle name="Calculation 12 7 7 2" xfId="5259"/>
    <cellStyle name="Calculation 12 7 7 2 2" xfId="5260"/>
    <cellStyle name="Calculation 12 7 7 2 3" xfId="41013"/>
    <cellStyle name="Calculation 12 7 7 3" xfId="5261"/>
    <cellStyle name="Calculation 12 7 7 3 2" xfId="5262"/>
    <cellStyle name="Calculation 12 7 7 4" xfId="5263"/>
    <cellStyle name="Calculation 12 7 7 5" xfId="41014"/>
    <cellStyle name="Calculation 12 7 8" xfId="5264"/>
    <cellStyle name="Calculation 12 7 8 2" xfId="5265"/>
    <cellStyle name="Calculation 12 7 8 2 2" xfId="5266"/>
    <cellStyle name="Calculation 12 7 8 2 3" xfId="41015"/>
    <cellStyle name="Calculation 12 7 8 3" xfId="5267"/>
    <cellStyle name="Calculation 12 7 8 3 2" xfId="5268"/>
    <cellStyle name="Calculation 12 7 8 4" xfId="5269"/>
    <cellStyle name="Calculation 12 7 8 5" xfId="41016"/>
    <cellStyle name="Calculation 12 7 9" xfId="5270"/>
    <cellStyle name="Calculation 12 7 9 2" xfId="5271"/>
    <cellStyle name="Calculation 12 7 9 2 2" xfId="5272"/>
    <cellStyle name="Calculation 12 7 9 2 3" xfId="41017"/>
    <cellStyle name="Calculation 12 7 9 3" xfId="5273"/>
    <cellStyle name="Calculation 12 7 9 3 2" xfId="5274"/>
    <cellStyle name="Calculation 12 7 9 4" xfId="5275"/>
    <cellStyle name="Calculation 12 7 9 5" xfId="41018"/>
    <cellStyle name="Calculation 12 8" xfId="5276"/>
    <cellStyle name="Calculation 12 8 10" xfId="5277"/>
    <cellStyle name="Calculation 12 8 10 2" xfId="5278"/>
    <cellStyle name="Calculation 12 8 10 2 2" xfId="5279"/>
    <cellStyle name="Calculation 12 8 10 2 3" xfId="41019"/>
    <cellStyle name="Calculation 12 8 10 3" xfId="5280"/>
    <cellStyle name="Calculation 12 8 10 3 2" xfId="5281"/>
    <cellStyle name="Calculation 12 8 10 4" xfId="5282"/>
    <cellStyle name="Calculation 12 8 10 5" xfId="41020"/>
    <cellStyle name="Calculation 12 8 11" xfId="5283"/>
    <cellStyle name="Calculation 12 8 11 2" xfId="5284"/>
    <cellStyle name="Calculation 12 8 11 2 2" xfId="5285"/>
    <cellStyle name="Calculation 12 8 11 2 3" xfId="41021"/>
    <cellStyle name="Calculation 12 8 11 3" xfId="5286"/>
    <cellStyle name="Calculation 12 8 11 3 2" xfId="5287"/>
    <cellStyle name="Calculation 12 8 11 4" xfId="5288"/>
    <cellStyle name="Calculation 12 8 11 5" xfId="41022"/>
    <cellStyle name="Calculation 12 8 12" xfId="5289"/>
    <cellStyle name="Calculation 12 8 12 2" xfId="5290"/>
    <cellStyle name="Calculation 12 8 12 2 2" xfId="5291"/>
    <cellStyle name="Calculation 12 8 12 2 3" xfId="41023"/>
    <cellStyle name="Calculation 12 8 12 3" xfId="5292"/>
    <cellStyle name="Calculation 12 8 12 3 2" xfId="5293"/>
    <cellStyle name="Calculation 12 8 12 4" xfId="5294"/>
    <cellStyle name="Calculation 12 8 12 5" xfId="41024"/>
    <cellStyle name="Calculation 12 8 13" xfId="5295"/>
    <cellStyle name="Calculation 12 8 13 2" xfId="5296"/>
    <cellStyle name="Calculation 12 8 13 2 2" xfId="5297"/>
    <cellStyle name="Calculation 12 8 13 2 3" xfId="41025"/>
    <cellStyle name="Calculation 12 8 13 3" xfId="5298"/>
    <cellStyle name="Calculation 12 8 13 3 2" xfId="5299"/>
    <cellStyle name="Calculation 12 8 13 4" xfId="5300"/>
    <cellStyle name="Calculation 12 8 13 5" xfId="41026"/>
    <cellStyle name="Calculation 12 8 14" xfId="5301"/>
    <cellStyle name="Calculation 12 8 14 2" xfId="5302"/>
    <cellStyle name="Calculation 12 8 14 2 2" xfId="5303"/>
    <cellStyle name="Calculation 12 8 14 2 3" xfId="41027"/>
    <cellStyle name="Calculation 12 8 14 3" xfId="5304"/>
    <cellStyle name="Calculation 12 8 14 3 2" xfId="5305"/>
    <cellStyle name="Calculation 12 8 14 4" xfId="5306"/>
    <cellStyle name="Calculation 12 8 14 5" xfId="41028"/>
    <cellStyle name="Calculation 12 8 15" xfId="5307"/>
    <cellStyle name="Calculation 12 8 15 2" xfId="5308"/>
    <cellStyle name="Calculation 12 8 15 2 2" xfId="5309"/>
    <cellStyle name="Calculation 12 8 15 2 3" xfId="41029"/>
    <cellStyle name="Calculation 12 8 15 3" xfId="5310"/>
    <cellStyle name="Calculation 12 8 15 3 2" xfId="5311"/>
    <cellStyle name="Calculation 12 8 15 4" xfId="5312"/>
    <cellStyle name="Calculation 12 8 15 5" xfId="41030"/>
    <cellStyle name="Calculation 12 8 16" xfId="5313"/>
    <cellStyle name="Calculation 12 8 16 2" xfId="5314"/>
    <cellStyle name="Calculation 12 8 16 2 2" xfId="5315"/>
    <cellStyle name="Calculation 12 8 16 2 3" xfId="41031"/>
    <cellStyle name="Calculation 12 8 16 3" xfId="5316"/>
    <cellStyle name="Calculation 12 8 16 3 2" xfId="5317"/>
    <cellStyle name="Calculation 12 8 16 4" xfId="5318"/>
    <cellStyle name="Calculation 12 8 16 5" xfId="41032"/>
    <cellStyle name="Calculation 12 8 17" xfId="5319"/>
    <cellStyle name="Calculation 12 8 17 2" xfId="5320"/>
    <cellStyle name="Calculation 12 8 17 2 2" xfId="5321"/>
    <cellStyle name="Calculation 12 8 17 2 3" xfId="41033"/>
    <cellStyle name="Calculation 12 8 17 3" xfId="5322"/>
    <cellStyle name="Calculation 12 8 17 3 2" xfId="5323"/>
    <cellStyle name="Calculation 12 8 17 4" xfId="5324"/>
    <cellStyle name="Calculation 12 8 17 5" xfId="41034"/>
    <cellStyle name="Calculation 12 8 18" xfId="5325"/>
    <cellStyle name="Calculation 12 8 18 2" xfId="5326"/>
    <cellStyle name="Calculation 12 8 18 2 2" xfId="5327"/>
    <cellStyle name="Calculation 12 8 18 2 3" xfId="41035"/>
    <cellStyle name="Calculation 12 8 18 3" xfId="5328"/>
    <cellStyle name="Calculation 12 8 18 3 2" xfId="5329"/>
    <cellStyle name="Calculation 12 8 18 4" xfId="5330"/>
    <cellStyle name="Calculation 12 8 18 5" xfId="41036"/>
    <cellStyle name="Calculation 12 8 19" xfId="5331"/>
    <cellStyle name="Calculation 12 8 19 2" xfId="5332"/>
    <cellStyle name="Calculation 12 8 19 2 2" xfId="5333"/>
    <cellStyle name="Calculation 12 8 19 2 3" xfId="41037"/>
    <cellStyle name="Calculation 12 8 19 3" xfId="5334"/>
    <cellStyle name="Calculation 12 8 19 3 2" xfId="5335"/>
    <cellStyle name="Calculation 12 8 19 4" xfId="5336"/>
    <cellStyle name="Calculation 12 8 19 5" xfId="41038"/>
    <cellStyle name="Calculation 12 8 2" xfId="5337"/>
    <cellStyle name="Calculation 12 8 2 2" xfId="5338"/>
    <cellStyle name="Calculation 12 8 2 2 2" xfId="5339"/>
    <cellStyle name="Calculation 12 8 2 2 3" xfId="41039"/>
    <cellStyle name="Calculation 12 8 2 3" xfId="5340"/>
    <cellStyle name="Calculation 12 8 2 3 2" xfId="5341"/>
    <cellStyle name="Calculation 12 8 2 4" xfId="5342"/>
    <cellStyle name="Calculation 12 8 2 5" xfId="41040"/>
    <cellStyle name="Calculation 12 8 20" xfId="5343"/>
    <cellStyle name="Calculation 12 8 20 2" xfId="5344"/>
    <cellStyle name="Calculation 12 8 20 2 2" xfId="41041"/>
    <cellStyle name="Calculation 12 8 20 2 3" xfId="41042"/>
    <cellStyle name="Calculation 12 8 20 3" xfId="41043"/>
    <cellStyle name="Calculation 12 8 20 4" xfId="41044"/>
    <cellStyle name="Calculation 12 8 20 5" xfId="41045"/>
    <cellStyle name="Calculation 12 8 21" xfId="5345"/>
    <cellStyle name="Calculation 12 8 21 2" xfId="5346"/>
    <cellStyle name="Calculation 12 8 22" xfId="5347"/>
    <cellStyle name="Calculation 12 8 22 2" xfId="5348"/>
    <cellStyle name="Calculation 12 8 23" xfId="54412"/>
    <cellStyle name="Calculation 12 8 3" xfId="5349"/>
    <cellStyle name="Calculation 12 8 3 2" xfId="5350"/>
    <cellStyle name="Calculation 12 8 3 2 2" xfId="5351"/>
    <cellStyle name="Calculation 12 8 3 2 3" xfId="41046"/>
    <cellStyle name="Calculation 12 8 3 3" xfId="5352"/>
    <cellStyle name="Calculation 12 8 3 3 2" xfId="5353"/>
    <cellStyle name="Calculation 12 8 3 4" xfId="5354"/>
    <cellStyle name="Calculation 12 8 3 5" xfId="41047"/>
    <cellStyle name="Calculation 12 8 4" xfId="5355"/>
    <cellStyle name="Calculation 12 8 4 2" xfId="5356"/>
    <cellStyle name="Calculation 12 8 4 2 2" xfId="5357"/>
    <cellStyle name="Calculation 12 8 4 2 3" xfId="41048"/>
    <cellStyle name="Calculation 12 8 4 3" xfId="5358"/>
    <cellStyle name="Calculation 12 8 4 3 2" xfId="5359"/>
    <cellStyle name="Calculation 12 8 4 4" xfId="5360"/>
    <cellStyle name="Calculation 12 8 4 5" xfId="41049"/>
    <cellStyle name="Calculation 12 8 5" xfId="5361"/>
    <cellStyle name="Calculation 12 8 5 2" xfId="5362"/>
    <cellStyle name="Calculation 12 8 5 2 2" xfId="5363"/>
    <cellStyle name="Calculation 12 8 5 2 3" xfId="41050"/>
    <cellStyle name="Calculation 12 8 5 3" xfId="5364"/>
    <cellStyle name="Calculation 12 8 5 3 2" xfId="5365"/>
    <cellStyle name="Calculation 12 8 5 4" xfId="5366"/>
    <cellStyle name="Calculation 12 8 5 5" xfId="41051"/>
    <cellStyle name="Calculation 12 8 6" xfId="5367"/>
    <cellStyle name="Calculation 12 8 6 2" xfId="5368"/>
    <cellStyle name="Calculation 12 8 6 2 2" xfId="5369"/>
    <cellStyle name="Calculation 12 8 6 2 3" xfId="41052"/>
    <cellStyle name="Calculation 12 8 6 3" xfId="5370"/>
    <cellStyle name="Calculation 12 8 6 3 2" xfId="5371"/>
    <cellStyle name="Calculation 12 8 6 4" xfId="5372"/>
    <cellStyle name="Calculation 12 8 6 5" xfId="41053"/>
    <cellStyle name="Calculation 12 8 7" xfId="5373"/>
    <cellStyle name="Calculation 12 8 7 2" xfId="5374"/>
    <cellStyle name="Calculation 12 8 7 2 2" xfId="5375"/>
    <cellStyle name="Calculation 12 8 7 2 3" xfId="41054"/>
    <cellStyle name="Calculation 12 8 7 3" xfId="5376"/>
    <cellStyle name="Calculation 12 8 7 3 2" xfId="5377"/>
    <cellStyle name="Calculation 12 8 7 4" xfId="5378"/>
    <cellStyle name="Calculation 12 8 7 5" xfId="41055"/>
    <cellStyle name="Calculation 12 8 8" xfId="5379"/>
    <cellStyle name="Calculation 12 8 8 2" xfId="5380"/>
    <cellStyle name="Calculation 12 8 8 2 2" xfId="5381"/>
    <cellStyle name="Calculation 12 8 8 2 3" xfId="41056"/>
    <cellStyle name="Calculation 12 8 8 3" xfId="5382"/>
    <cellStyle name="Calculation 12 8 8 3 2" xfId="5383"/>
    <cellStyle name="Calculation 12 8 8 4" xfId="5384"/>
    <cellStyle name="Calculation 12 8 8 5" xfId="41057"/>
    <cellStyle name="Calculation 12 8 9" xfId="5385"/>
    <cellStyle name="Calculation 12 8 9 2" xfId="5386"/>
    <cellStyle name="Calculation 12 8 9 2 2" xfId="5387"/>
    <cellStyle name="Calculation 12 8 9 2 3" xfId="41058"/>
    <cellStyle name="Calculation 12 8 9 3" xfId="5388"/>
    <cellStyle name="Calculation 12 8 9 3 2" xfId="5389"/>
    <cellStyle name="Calculation 12 8 9 4" xfId="5390"/>
    <cellStyle name="Calculation 12 8 9 5" xfId="41059"/>
    <cellStyle name="Calculation 12 9" xfId="5391"/>
    <cellStyle name="Calculation 12 9 10" xfId="5392"/>
    <cellStyle name="Calculation 12 9 10 2" xfId="5393"/>
    <cellStyle name="Calculation 12 9 10 2 2" xfId="5394"/>
    <cellStyle name="Calculation 12 9 10 2 3" xfId="41060"/>
    <cellStyle name="Calculation 12 9 10 3" xfId="5395"/>
    <cellStyle name="Calculation 12 9 10 3 2" xfId="5396"/>
    <cellStyle name="Calculation 12 9 10 4" xfId="5397"/>
    <cellStyle name="Calculation 12 9 10 5" xfId="41061"/>
    <cellStyle name="Calculation 12 9 11" xfId="5398"/>
    <cellStyle name="Calculation 12 9 11 2" xfId="5399"/>
    <cellStyle name="Calculation 12 9 11 2 2" xfId="5400"/>
    <cellStyle name="Calculation 12 9 11 2 3" xfId="41062"/>
    <cellStyle name="Calculation 12 9 11 3" xfId="5401"/>
    <cellStyle name="Calculation 12 9 11 3 2" xfId="5402"/>
    <cellStyle name="Calculation 12 9 11 4" xfId="5403"/>
    <cellStyle name="Calculation 12 9 11 5" xfId="41063"/>
    <cellStyle name="Calculation 12 9 12" xfId="5404"/>
    <cellStyle name="Calculation 12 9 12 2" xfId="5405"/>
    <cellStyle name="Calculation 12 9 12 2 2" xfId="5406"/>
    <cellStyle name="Calculation 12 9 12 2 3" xfId="41064"/>
    <cellStyle name="Calculation 12 9 12 3" xfId="5407"/>
    <cellStyle name="Calculation 12 9 12 3 2" xfId="5408"/>
    <cellStyle name="Calculation 12 9 12 4" xfId="5409"/>
    <cellStyle name="Calculation 12 9 12 5" xfId="41065"/>
    <cellStyle name="Calculation 12 9 13" xfId="5410"/>
    <cellStyle name="Calculation 12 9 13 2" xfId="5411"/>
    <cellStyle name="Calculation 12 9 13 2 2" xfId="5412"/>
    <cellStyle name="Calculation 12 9 13 2 3" xfId="41066"/>
    <cellStyle name="Calculation 12 9 13 3" xfId="5413"/>
    <cellStyle name="Calculation 12 9 13 3 2" xfId="5414"/>
    <cellStyle name="Calculation 12 9 13 4" xfId="5415"/>
    <cellStyle name="Calculation 12 9 13 5" xfId="41067"/>
    <cellStyle name="Calculation 12 9 14" xfId="5416"/>
    <cellStyle name="Calculation 12 9 14 2" xfId="5417"/>
    <cellStyle name="Calculation 12 9 14 2 2" xfId="5418"/>
    <cellStyle name="Calculation 12 9 14 2 3" xfId="41068"/>
    <cellStyle name="Calculation 12 9 14 3" xfId="5419"/>
    <cellStyle name="Calculation 12 9 14 3 2" xfId="5420"/>
    <cellStyle name="Calculation 12 9 14 4" xfId="5421"/>
    <cellStyle name="Calculation 12 9 14 5" xfId="41069"/>
    <cellStyle name="Calculation 12 9 15" xfId="5422"/>
    <cellStyle name="Calculation 12 9 15 2" xfId="5423"/>
    <cellStyle name="Calculation 12 9 15 2 2" xfId="5424"/>
    <cellStyle name="Calculation 12 9 15 2 3" xfId="41070"/>
    <cellStyle name="Calculation 12 9 15 3" xfId="5425"/>
    <cellStyle name="Calculation 12 9 15 3 2" xfId="5426"/>
    <cellStyle name="Calculation 12 9 15 4" xfId="5427"/>
    <cellStyle name="Calculation 12 9 15 5" xfId="41071"/>
    <cellStyle name="Calculation 12 9 16" xfId="5428"/>
    <cellStyle name="Calculation 12 9 16 2" xfId="5429"/>
    <cellStyle name="Calculation 12 9 16 2 2" xfId="5430"/>
    <cellStyle name="Calculation 12 9 16 2 3" xfId="41072"/>
    <cellStyle name="Calculation 12 9 16 3" xfId="5431"/>
    <cellStyle name="Calculation 12 9 16 3 2" xfId="5432"/>
    <cellStyle name="Calculation 12 9 16 4" xfId="5433"/>
    <cellStyle name="Calculation 12 9 16 5" xfId="41073"/>
    <cellStyle name="Calculation 12 9 17" xfId="5434"/>
    <cellStyle name="Calculation 12 9 17 2" xfId="5435"/>
    <cellStyle name="Calculation 12 9 17 2 2" xfId="5436"/>
    <cellStyle name="Calculation 12 9 17 2 3" xfId="41074"/>
    <cellStyle name="Calculation 12 9 17 3" xfId="5437"/>
    <cellStyle name="Calculation 12 9 17 3 2" xfId="5438"/>
    <cellStyle name="Calculation 12 9 17 4" xfId="5439"/>
    <cellStyle name="Calculation 12 9 17 5" xfId="41075"/>
    <cellStyle name="Calculation 12 9 18" xfId="5440"/>
    <cellStyle name="Calculation 12 9 18 2" xfId="5441"/>
    <cellStyle name="Calculation 12 9 18 2 2" xfId="5442"/>
    <cellStyle name="Calculation 12 9 18 2 3" xfId="41076"/>
    <cellStyle name="Calculation 12 9 18 3" xfId="5443"/>
    <cellStyle name="Calculation 12 9 18 3 2" xfId="5444"/>
    <cellStyle name="Calculation 12 9 18 4" xfId="5445"/>
    <cellStyle name="Calculation 12 9 18 5" xfId="41077"/>
    <cellStyle name="Calculation 12 9 19" xfId="5446"/>
    <cellStyle name="Calculation 12 9 19 2" xfId="5447"/>
    <cellStyle name="Calculation 12 9 19 2 2" xfId="5448"/>
    <cellStyle name="Calculation 12 9 19 2 3" xfId="41078"/>
    <cellStyle name="Calculation 12 9 19 3" xfId="5449"/>
    <cellStyle name="Calculation 12 9 19 3 2" xfId="5450"/>
    <cellStyle name="Calculation 12 9 19 4" xfId="5451"/>
    <cellStyle name="Calculation 12 9 19 5" xfId="41079"/>
    <cellStyle name="Calculation 12 9 2" xfId="5452"/>
    <cellStyle name="Calculation 12 9 2 2" xfId="5453"/>
    <cellStyle name="Calculation 12 9 2 2 2" xfId="5454"/>
    <cellStyle name="Calculation 12 9 2 2 3" xfId="41080"/>
    <cellStyle name="Calculation 12 9 2 3" xfId="5455"/>
    <cellStyle name="Calculation 12 9 2 3 2" xfId="5456"/>
    <cellStyle name="Calculation 12 9 2 4" xfId="5457"/>
    <cellStyle name="Calculation 12 9 2 5" xfId="41081"/>
    <cellStyle name="Calculation 12 9 20" xfId="5458"/>
    <cellStyle name="Calculation 12 9 20 2" xfId="5459"/>
    <cellStyle name="Calculation 12 9 20 2 2" xfId="41082"/>
    <cellStyle name="Calculation 12 9 20 2 3" xfId="41083"/>
    <cellStyle name="Calculation 12 9 20 3" xfId="41084"/>
    <cellStyle name="Calculation 12 9 20 4" xfId="41085"/>
    <cellStyle name="Calculation 12 9 20 5" xfId="41086"/>
    <cellStyle name="Calculation 12 9 21" xfId="5460"/>
    <cellStyle name="Calculation 12 9 21 2" xfId="5461"/>
    <cellStyle name="Calculation 12 9 22" xfId="5462"/>
    <cellStyle name="Calculation 12 9 22 2" xfId="5463"/>
    <cellStyle name="Calculation 12 9 23" xfId="54413"/>
    <cellStyle name="Calculation 12 9 3" xfId="5464"/>
    <cellStyle name="Calculation 12 9 3 2" xfId="5465"/>
    <cellStyle name="Calculation 12 9 3 2 2" xfId="5466"/>
    <cellStyle name="Calculation 12 9 3 2 3" xfId="41087"/>
    <cellStyle name="Calculation 12 9 3 3" xfId="5467"/>
    <cellStyle name="Calculation 12 9 3 3 2" xfId="5468"/>
    <cellStyle name="Calculation 12 9 3 4" xfId="5469"/>
    <cellStyle name="Calculation 12 9 3 5" xfId="41088"/>
    <cellStyle name="Calculation 12 9 4" xfId="5470"/>
    <cellStyle name="Calculation 12 9 4 2" xfId="5471"/>
    <cellStyle name="Calculation 12 9 4 2 2" xfId="5472"/>
    <cellStyle name="Calculation 12 9 4 2 3" xfId="41089"/>
    <cellStyle name="Calculation 12 9 4 3" xfId="5473"/>
    <cellStyle name="Calculation 12 9 4 3 2" xfId="5474"/>
    <cellStyle name="Calculation 12 9 4 4" xfId="5475"/>
    <cellStyle name="Calculation 12 9 4 5" xfId="41090"/>
    <cellStyle name="Calculation 12 9 5" xfId="5476"/>
    <cellStyle name="Calculation 12 9 5 2" xfId="5477"/>
    <cellStyle name="Calculation 12 9 5 2 2" xfId="5478"/>
    <cellStyle name="Calculation 12 9 5 2 3" xfId="41091"/>
    <cellStyle name="Calculation 12 9 5 3" xfId="5479"/>
    <cellStyle name="Calculation 12 9 5 3 2" xfId="5480"/>
    <cellStyle name="Calculation 12 9 5 4" xfId="5481"/>
    <cellStyle name="Calculation 12 9 5 5" xfId="41092"/>
    <cellStyle name="Calculation 12 9 6" xfId="5482"/>
    <cellStyle name="Calculation 12 9 6 2" xfId="5483"/>
    <cellStyle name="Calculation 12 9 6 2 2" xfId="5484"/>
    <cellStyle name="Calculation 12 9 6 2 3" xfId="41093"/>
    <cellStyle name="Calculation 12 9 6 3" xfId="5485"/>
    <cellStyle name="Calculation 12 9 6 3 2" xfId="5486"/>
    <cellStyle name="Calculation 12 9 6 4" xfId="5487"/>
    <cellStyle name="Calculation 12 9 6 5" xfId="41094"/>
    <cellStyle name="Calculation 12 9 7" xfId="5488"/>
    <cellStyle name="Calculation 12 9 7 2" xfId="5489"/>
    <cellStyle name="Calculation 12 9 7 2 2" xfId="5490"/>
    <cellStyle name="Calculation 12 9 7 2 3" xfId="41095"/>
    <cellStyle name="Calculation 12 9 7 3" xfId="5491"/>
    <cellStyle name="Calculation 12 9 7 3 2" xfId="5492"/>
    <cellStyle name="Calculation 12 9 7 4" xfId="5493"/>
    <cellStyle name="Calculation 12 9 7 5" xfId="41096"/>
    <cellStyle name="Calculation 12 9 8" xfId="5494"/>
    <cellStyle name="Calculation 12 9 8 2" xfId="5495"/>
    <cellStyle name="Calculation 12 9 8 2 2" xfId="5496"/>
    <cellStyle name="Calculation 12 9 8 2 3" xfId="41097"/>
    <cellStyle name="Calculation 12 9 8 3" xfId="5497"/>
    <cellStyle name="Calculation 12 9 8 3 2" xfId="5498"/>
    <cellStyle name="Calculation 12 9 8 4" xfId="5499"/>
    <cellStyle name="Calculation 12 9 8 5" xfId="41098"/>
    <cellStyle name="Calculation 12 9 9" xfId="5500"/>
    <cellStyle name="Calculation 12 9 9 2" xfId="5501"/>
    <cellStyle name="Calculation 12 9 9 2 2" xfId="5502"/>
    <cellStyle name="Calculation 12 9 9 2 3" xfId="41099"/>
    <cellStyle name="Calculation 12 9 9 3" xfId="5503"/>
    <cellStyle name="Calculation 12 9 9 3 2" xfId="5504"/>
    <cellStyle name="Calculation 12 9 9 4" xfId="5505"/>
    <cellStyle name="Calculation 12 9 9 5" xfId="41100"/>
    <cellStyle name="Calculation 13" xfId="5506"/>
    <cellStyle name="Calculation 13 10" xfId="5507"/>
    <cellStyle name="Calculation 13 10 2" xfId="5508"/>
    <cellStyle name="Calculation 13 10 2 2" xfId="5509"/>
    <cellStyle name="Calculation 13 10 2 3" xfId="41101"/>
    <cellStyle name="Calculation 13 10 3" xfId="5510"/>
    <cellStyle name="Calculation 13 10 3 2" xfId="5511"/>
    <cellStyle name="Calculation 13 10 4" xfId="5512"/>
    <cellStyle name="Calculation 13 10 5" xfId="41102"/>
    <cellStyle name="Calculation 13 11" xfId="5513"/>
    <cellStyle name="Calculation 13 11 2" xfId="5514"/>
    <cellStyle name="Calculation 13 11 2 2" xfId="5515"/>
    <cellStyle name="Calculation 13 11 2 3" xfId="41103"/>
    <cellStyle name="Calculation 13 11 3" xfId="5516"/>
    <cellStyle name="Calculation 13 11 3 2" xfId="5517"/>
    <cellStyle name="Calculation 13 11 4" xfId="5518"/>
    <cellStyle name="Calculation 13 11 5" xfId="41104"/>
    <cellStyle name="Calculation 13 12" xfId="5519"/>
    <cellStyle name="Calculation 13 12 2" xfId="5520"/>
    <cellStyle name="Calculation 13 12 2 2" xfId="5521"/>
    <cellStyle name="Calculation 13 12 2 3" xfId="41105"/>
    <cellStyle name="Calculation 13 12 3" xfId="5522"/>
    <cellStyle name="Calculation 13 12 3 2" xfId="5523"/>
    <cellStyle name="Calculation 13 12 4" xfId="5524"/>
    <cellStyle name="Calculation 13 12 5" xfId="41106"/>
    <cellStyle name="Calculation 13 13" xfId="5525"/>
    <cellStyle name="Calculation 13 13 2" xfId="5526"/>
    <cellStyle name="Calculation 13 13 2 2" xfId="5527"/>
    <cellStyle name="Calculation 13 13 2 3" xfId="41107"/>
    <cellStyle name="Calculation 13 13 3" xfId="5528"/>
    <cellStyle name="Calculation 13 13 3 2" xfId="5529"/>
    <cellStyle name="Calculation 13 13 4" xfId="5530"/>
    <cellStyle name="Calculation 13 13 5" xfId="41108"/>
    <cellStyle name="Calculation 13 14" xfId="5531"/>
    <cellStyle name="Calculation 13 14 2" xfId="5532"/>
    <cellStyle name="Calculation 13 14 2 2" xfId="5533"/>
    <cellStyle name="Calculation 13 14 2 3" xfId="41109"/>
    <cellStyle name="Calculation 13 14 3" xfId="5534"/>
    <cellStyle name="Calculation 13 14 3 2" xfId="5535"/>
    <cellStyle name="Calculation 13 14 4" xfId="5536"/>
    <cellStyle name="Calculation 13 14 5" xfId="41110"/>
    <cellStyle name="Calculation 13 15" xfId="5537"/>
    <cellStyle name="Calculation 13 15 2" xfId="5538"/>
    <cellStyle name="Calculation 13 15 2 2" xfId="5539"/>
    <cellStyle name="Calculation 13 15 2 3" xfId="41111"/>
    <cellStyle name="Calculation 13 15 3" xfId="5540"/>
    <cellStyle name="Calculation 13 15 3 2" xfId="5541"/>
    <cellStyle name="Calculation 13 15 4" xfId="5542"/>
    <cellStyle name="Calculation 13 15 5" xfId="41112"/>
    <cellStyle name="Calculation 13 16" xfId="5543"/>
    <cellStyle name="Calculation 13 16 2" xfId="5544"/>
    <cellStyle name="Calculation 13 16 2 2" xfId="5545"/>
    <cellStyle name="Calculation 13 16 2 3" xfId="41113"/>
    <cellStyle name="Calculation 13 16 3" xfId="5546"/>
    <cellStyle name="Calculation 13 16 3 2" xfId="5547"/>
    <cellStyle name="Calculation 13 16 4" xfId="5548"/>
    <cellStyle name="Calculation 13 16 5" xfId="41114"/>
    <cellStyle name="Calculation 13 17" xfId="5549"/>
    <cellStyle name="Calculation 13 17 2" xfId="5550"/>
    <cellStyle name="Calculation 13 17 2 2" xfId="5551"/>
    <cellStyle name="Calculation 13 17 2 3" xfId="41115"/>
    <cellStyle name="Calculation 13 17 3" xfId="5552"/>
    <cellStyle name="Calculation 13 17 3 2" xfId="5553"/>
    <cellStyle name="Calculation 13 17 4" xfId="5554"/>
    <cellStyle name="Calculation 13 17 5" xfId="41116"/>
    <cellStyle name="Calculation 13 18" xfId="5555"/>
    <cellStyle name="Calculation 13 18 2" xfId="5556"/>
    <cellStyle name="Calculation 13 18 2 2" xfId="5557"/>
    <cellStyle name="Calculation 13 18 2 3" xfId="41117"/>
    <cellStyle name="Calculation 13 18 3" xfId="5558"/>
    <cellStyle name="Calculation 13 18 3 2" xfId="5559"/>
    <cellStyle name="Calculation 13 18 4" xfId="5560"/>
    <cellStyle name="Calculation 13 18 5" xfId="41118"/>
    <cellStyle name="Calculation 13 19" xfId="5561"/>
    <cellStyle name="Calculation 13 19 2" xfId="5562"/>
    <cellStyle name="Calculation 13 19 2 2" xfId="5563"/>
    <cellStyle name="Calculation 13 19 2 3" xfId="41119"/>
    <cellStyle name="Calculation 13 19 3" xfId="5564"/>
    <cellStyle name="Calculation 13 19 3 2" xfId="5565"/>
    <cellStyle name="Calculation 13 19 4" xfId="5566"/>
    <cellStyle name="Calculation 13 19 5" xfId="41120"/>
    <cellStyle name="Calculation 13 2" xfId="5567"/>
    <cellStyle name="Calculation 13 2 2" xfId="5568"/>
    <cellStyle name="Calculation 13 2 2 2" xfId="5569"/>
    <cellStyle name="Calculation 13 2 2 3" xfId="41121"/>
    <cellStyle name="Calculation 13 2 3" xfId="5570"/>
    <cellStyle name="Calculation 13 2 3 2" xfId="5571"/>
    <cellStyle name="Calculation 13 2 4" xfId="5572"/>
    <cellStyle name="Calculation 13 2 5" xfId="41122"/>
    <cellStyle name="Calculation 13 20" xfId="5573"/>
    <cellStyle name="Calculation 13 20 2" xfId="5574"/>
    <cellStyle name="Calculation 13 20 2 2" xfId="41123"/>
    <cellStyle name="Calculation 13 20 2 3" xfId="41124"/>
    <cellStyle name="Calculation 13 20 3" xfId="41125"/>
    <cellStyle name="Calculation 13 20 4" xfId="41126"/>
    <cellStyle name="Calculation 13 20 5" xfId="41127"/>
    <cellStyle name="Calculation 13 21" xfId="5575"/>
    <cellStyle name="Calculation 13 21 2" xfId="5576"/>
    <cellStyle name="Calculation 13 22" xfId="5577"/>
    <cellStyle name="Calculation 13 22 2" xfId="5578"/>
    <cellStyle name="Calculation 13 23" xfId="54414"/>
    <cellStyle name="Calculation 13 3" xfId="5579"/>
    <cellStyle name="Calculation 13 3 2" xfId="5580"/>
    <cellStyle name="Calculation 13 3 2 2" xfId="5581"/>
    <cellStyle name="Calculation 13 3 2 3" xfId="41128"/>
    <cellStyle name="Calculation 13 3 3" xfId="5582"/>
    <cellStyle name="Calculation 13 3 3 2" xfId="5583"/>
    <cellStyle name="Calculation 13 3 4" xfId="5584"/>
    <cellStyle name="Calculation 13 3 5" xfId="41129"/>
    <cellStyle name="Calculation 13 4" xfId="5585"/>
    <cellStyle name="Calculation 13 4 2" xfId="5586"/>
    <cellStyle name="Calculation 13 4 2 2" xfId="5587"/>
    <cellStyle name="Calculation 13 4 2 3" xfId="41130"/>
    <cellStyle name="Calculation 13 4 3" xfId="5588"/>
    <cellStyle name="Calculation 13 4 3 2" xfId="5589"/>
    <cellStyle name="Calculation 13 4 4" xfId="5590"/>
    <cellStyle name="Calculation 13 4 5" xfId="41131"/>
    <cellStyle name="Calculation 13 5" xfId="5591"/>
    <cellStyle name="Calculation 13 5 2" xfId="5592"/>
    <cellStyle name="Calculation 13 5 2 2" xfId="5593"/>
    <cellStyle name="Calculation 13 5 2 3" xfId="41132"/>
    <cellStyle name="Calculation 13 5 3" xfId="5594"/>
    <cellStyle name="Calculation 13 5 3 2" xfId="5595"/>
    <cellStyle name="Calculation 13 5 4" xfId="5596"/>
    <cellStyle name="Calculation 13 5 5" xfId="41133"/>
    <cellStyle name="Calculation 13 6" xfId="5597"/>
    <cellStyle name="Calculation 13 6 2" xfId="5598"/>
    <cellStyle name="Calculation 13 6 2 2" xfId="5599"/>
    <cellStyle name="Calculation 13 6 2 3" xfId="41134"/>
    <cellStyle name="Calculation 13 6 3" xfId="5600"/>
    <cellStyle name="Calculation 13 6 3 2" xfId="5601"/>
    <cellStyle name="Calculation 13 6 4" xfId="5602"/>
    <cellStyle name="Calculation 13 6 5" xfId="41135"/>
    <cellStyle name="Calculation 13 7" xfId="5603"/>
    <cellStyle name="Calculation 13 7 2" xfId="5604"/>
    <cellStyle name="Calculation 13 7 2 2" xfId="5605"/>
    <cellStyle name="Calculation 13 7 2 3" xfId="41136"/>
    <cellStyle name="Calculation 13 7 3" xfId="5606"/>
    <cellStyle name="Calculation 13 7 3 2" xfId="5607"/>
    <cellStyle name="Calculation 13 7 4" xfId="5608"/>
    <cellStyle name="Calculation 13 7 5" xfId="41137"/>
    <cellStyle name="Calculation 13 8" xfId="5609"/>
    <cellStyle name="Calculation 13 8 2" xfId="5610"/>
    <cellStyle name="Calculation 13 8 2 2" xfId="5611"/>
    <cellStyle name="Calculation 13 8 2 3" xfId="41138"/>
    <cellStyle name="Calculation 13 8 3" xfId="5612"/>
    <cellStyle name="Calculation 13 8 3 2" xfId="5613"/>
    <cellStyle name="Calculation 13 8 4" xfId="5614"/>
    <cellStyle name="Calculation 13 8 5" xfId="41139"/>
    <cellStyle name="Calculation 13 9" xfId="5615"/>
    <cellStyle name="Calculation 13 9 2" xfId="5616"/>
    <cellStyle name="Calculation 13 9 2 2" xfId="5617"/>
    <cellStyle name="Calculation 13 9 2 3" xfId="41140"/>
    <cellStyle name="Calculation 13 9 3" xfId="5618"/>
    <cellStyle name="Calculation 13 9 3 2" xfId="5619"/>
    <cellStyle name="Calculation 13 9 4" xfId="5620"/>
    <cellStyle name="Calculation 13 9 5" xfId="41141"/>
    <cellStyle name="Calculation 14" xfId="5621"/>
    <cellStyle name="Calculation 14 10" xfId="5622"/>
    <cellStyle name="Calculation 14 10 2" xfId="5623"/>
    <cellStyle name="Calculation 14 10 2 2" xfId="5624"/>
    <cellStyle name="Calculation 14 10 2 3" xfId="41142"/>
    <cellStyle name="Calculation 14 10 3" xfId="5625"/>
    <cellStyle name="Calculation 14 10 3 2" xfId="5626"/>
    <cellStyle name="Calculation 14 10 4" xfId="5627"/>
    <cellStyle name="Calculation 14 10 5" xfId="41143"/>
    <cellStyle name="Calculation 14 11" xfId="5628"/>
    <cellStyle name="Calculation 14 11 2" xfId="5629"/>
    <cellStyle name="Calculation 14 11 2 2" xfId="5630"/>
    <cellStyle name="Calculation 14 11 2 3" xfId="41144"/>
    <cellStyle name="Calculation 14 11 3" xfId="5631"/>
    <cellStyle name="Calculation 14 11 3 2" xfId="5632"/>
    <cellStyle name="Calculation 14 11 4" xfId="5633"/>
    <cellStyle name="Calculation 14 11 5" xfId="41145"/>
    <cellStyle name="Calculation 14 12" xfId="5634"/>
    <cellStyle name="Calculation 14 12 2" xfId="5635"/>
    <cellStyle name="Calculation 14 12 2 2" xfId="5636"/>
    <cellStyle name="Calculation 14 12 2 3" xfId="41146"/>
    <cellStyle name="Calculation 14 12 3" xfId="5637"/>
    <cellStyle name="Calculation 14 12 3 2" xfId="5638"/>
    <cellStyle name="Calculation 14 12 4" xfId="5639"/>
    <cellStyle name="Calculation 14 12 5" xfId="41147"/>
    <cellStyle name="Calculation 14 13" xfId="5640"/>
    <cellStyle name="Calculation 14 13 2" xfId="5641"/>
    <cellStyle name="Calculation 14 13 2 2" xfId="5642"/>
    <cellStyle name="Calculation 14 13 2 3" xfId="41148"/>
    <cellStyle name="Calculation 14 13 3" xfId="5643"/>
    <cellStyle name="Calculation 14 13 3 2" xfId="5644"/>
    <cellStyle name="Calculation 14 13 4" xfId="5645"/>
    <cellStyle name="Calculation 14 13 5" xfId="41149"/>
    <cellStyle name="Calculation 14 14" xfId="5646"/>
    <cellStyle name="Calculation 14 14 2" xfId="5647"/>
    <cellStyle name="Calculation 14 14 2 2" xfId="5648"/>
    <cellStyle name="Calculation 14 14 2 3" xfId="41150"/>
    <cellStyle name="Calculation 14 14 3" xfId="5649"/>
    <cellStyle name="Calculation 14 14 3 2" xfId="5650"/>
    <cellStyle name="Calculation 14 14 4" xfId="5651"/>
    <cellStyle name="Calculation 14 14 5" xfId="41151"/>
    <cellStyle name="Calculation 14 15" xfId="5652"/>
    <cellStyle name="Calculation 14 15 2" xfId="5653"/>
    <cellStyle name="Calculation 14 15 2 2" xfId="5654"/>
    <cellStyle name="Calculation 14 15 2 3" xfId="41152"/>
    <cellStyle name="Calculation 14 15 3" xfId="5655"/>
    <cellStyle name="Calculation 14 15 3 2" xfId="5656"/>
    <cellStyle name="Calculation 14 15 4" xfId="5657"/>
    <cellStyle name="Calculation 14 15 5" xfId="41153"/>
    <cellStyle name="Calculation 14 16" xfId="5658"/>
    <cellStyle name="Calculation 14 16 2" xfId="5659"/>
    <cellStyle name="Calculation 14 16 2 2" xfId="5660"/>
    <cellStyle name="Calculation 14 16 2 3" xfId="41154"/>
    <cellStyle name="Calculation 14 16 3" xfId="5661"/>
    <cellStyle name="Calculation 14 16 3 2" xfId="5662"/>
    <cellStyle name="Calculation 14 16 4" xfId="5663"/>
    <cellStyle name="Calculation 14 16 5" xfId="41155"/>
    <cellStyle name="Calculation 14 17" xfId="5664"/>
    <cellStyle name="Calculation 14 17 2" xfId="5665"/>
    <cellStyle name="Calculation 14 17 2 2" xfId="5666"/>
    <cellStyle name="Calculation 14 17 2 3" xfId="41156"/>
    <cellStyle name="Calculation 14 17 3" xfId="5667"/>
    <cellStyle name="Calculation 14 17 3 2" xfId="5668"/>
    <cellStyle name="Calculation 14 17 4" xfId="5669"/>
    <cellStyle name="Calculation 14 17 5" xfId="41157"/>
    <cellStyle name="Calculation 14 18" xfId="5670"/>
    <cellStyle name="Calculation 14 18 2" xfId="5671"/>
    <cellStyle name="Calculation 14 18 2 2" xfId="5672"/>
    <cellStyle name="Calculation 14 18 2 3" xfId="41158"/>
    <cellStyle name="Calculation 14 18 3" xfId="5673"/>
    <cellStyle name="Calculation 14 18 3 2" xfId="5674"/>
    <cellStyle name="Calculation 14 18 4" xfId="5675"/>
    <cellStyle name="Calculation 14 18 5" xfId="41159"/>
    <cellStyle name="Calculation 14 19" xfId="5676"/>
    <cellStyle name="Calculation 14 19 2" xfId="5677"/>
    <cellStyle name="Calculation 14 19 2 2" xfId="5678"/>
    <cellStyle name="Calculation 14 19 2 3" xfId="41160"/>
    <cellStyle name="Calculation 14 19 3" xfId="5679"/>
    <cellStyle name="Calculation 14 19 3 2" xfId="5680"/>
    <cellStyle name="Calculation 14 19 4" xfId="5681"/>
    <cellStyle name="Calculation 14 19 5" xfId="41161"/>
    <cellStyle name="Calculation 14 2" xfId="5682"/>
    <cellStyle name="Calculation 14 2 2" xfId="5683"/>
    <cellStyle name="Calculation 14 2 2 2" xfId="5684"/>
    <cellStyle name="Calculation 14 2 2 3" xfId="41162"/>
    <cellStyle name="Calculation 14 2 3" xfId="5685"/>
    <cellStyle name="Calculation 14 2 3 2" xfId="5686"/>
    <cellStyle name="Calculation 14 2 4" xfId="5687"/>
    <cellStyle name="Calculation 14 2 5" xfId="41163"/>
    <cellStyle name="Calculation 14 20" xfId="5688"/>
    <cellStyle name="Calculation 14 20 2" xfId="5689"/>
    <cellStyle name="Calculation 14 20 2 2" xfId="41164"/>
    <cellStyle name="Calculation 14 20 2 3" xfId="41165"/>
    <cellStyle name="Calculation 14 20 3" xfId="41166"/>
    <cellStyle name="Calculation 14 20 4" xfId="41167"/>
    <cellStyle name="Calculation 14 20 5" xfId="41168"/>
    <cellStyle name="Calculation 14 21" xfId="5690"/>
    <cellStyle name="Calculation 14 21 2" xfId="5691"/>
    <cellStyle name="Calculation 14 22" xfId="5692"/>
    <cellStyle name="Calculation 14 22 2" xfId="5693"/>
    <cellStyle name="Calculation 14 23" xfId="54415"/>
    <cellStyle name="Calculation 14 3" xfId="5694"/>
    <cellStyle name="Calculation 14 3 2" xfId="5695"/>
    <cellStyle name="Calculation 14 3 2 2" xfId="5696"/>
    <cellStyle name="Calculation 14 3 2 3" xfId="41169"/>
    <cellStyle name="Calculation 14 3 3" xfId="5697"/>
    <cellStyle name="Calculation 14 3 3 2" xfId="5698"/>
    <cellStyle name="Calculation 14 3 4" xfId="5699"/>
    <cellStyle name="Calculation 14 3 5" xfId="41170"/>
    <cellStyle name="Calculation 14 4" xfId="5700"/>
    <cellStyle name="Calculation 14 4 2" xfId="5701"/>
    <cellStyle name="Calculation 14 4 2 2" xfId="5702"/>
    <cellStyle name="Calculation 14 4 2 3" xfId="41171"/>
    <cellStyle name="Calculation 14 4 3" xfId="5703"/>
    <cellStyle name="Calculation 14 4 3 2" xfId="5704"/>
    <cellStyle name="Calculation 14 4 4" xfId="5705"/>
    <cellStyle name="Calculation 14 4 5" xfId="41172"/>
    <cellStyle name="Calculation 14 5" xfId="5706"/>
    <cellStyle name="Calculation 14 5 2" xfId="5707"/>
    <cellStyle name="Calculation 14 5 2 2" xfId="5708"/>
    <cellStyle name="Calculation 14 5 2 3" xfId="41173"/>
    <cellStyle name="Calculation 14 5 3" xfId="5709"/>
    <cellStyle name="Calculation 14 5 3 2" xfId="5710"/>
    <cellStyle name="Calculation 14 5 4" xfId="5711"/>
    <cellStyle name="Calculation 14 5 5" xfId="41174"/>
    <cellStyle name="Calculation 14 6" xfId="5712"/>
    <cellStyle name="Calculation 14 6 2" xfId="5713"/>
    <cellStyle name="Calculation 14 6 2 2" xfId="5714"/>
    <cellStyle name="Calculation 14 6 2 3" xfId="41175"/>
    <cellStyle name="Calculation 14 6 3" xfId="5715"/>
    <cellStyle name="Calculation 14 6 3 2" xfId="5716"/>
    <cellStyle name="Calculation 14 6 4" xfId="5717"/>
    <cellStyle name="Calculation 14 6 5" xfId="41176"/>
    <cellStyle name="Calculation 14 7" xfId="5718"/>
    <cellStyle name="Calculation 14 7 2" xfId="5719"/>
    <cellStyle name="Calculation 14 7 2 2" xfId="5720"/>
    <cellStyle name="Calculation 14 7 2 3" xfId="41177"/>
    <cellStyle name="Calculation 14 7 3" xfId="5721"/>
    <cellStyle name="Calculation 14 7 3 2" xfId="5722"/>
    <cellStyle name="Calculation 14 7 4" xfId="5723"/>
    <cellStyle name="Calculation 14 7 5" xfId="41178"/>
    <cellStyle name="Calculation 14 8" xfId="5724"/>
    <cellStyle name="Calculation 14 8 2" xfId="5725"/>
    <cellStyle name="Calculation 14 8 2 2" xfId="5726"/>
    <cellStyle name="Calculation 14 8 2 3" xfId="41179"/>
    <cellStyle name="Calculation 14 8 3" xfId="5727"/>
    <cellStyle name="Calculation 14 8 3 2" xfId="5728"/>
    <cellStyle name="Calculation 14 8 4" xfId="5729"/>
    <cellStyle name="Calculation 14 8 5" xfId="41180"/>
    <cellStyle name="Calculation 14 9" xfId="5730"/>
    <cellStyle name="Calculation 14 9 2" xfId="5731"/>
    <cellStyle name="Calculation 14 9 2 2" xfId="5732"/>
    <cellStyle name="Calculation 14 9 2 3" xfId="41181"/>
    <cellStyle name="Calculation 14 9 3" xfId="5733"/>
    <cellStyle name="Calculation 14 9 3 2" xfId="5734"/>
    <cellStyle name="Calculation 14 9 4" xfId="5735"/>
    <cellStyle name="Calculation 14 9 5" xfId="41182"/>
    <cellStyle name="Calculation 15" xfId="5736"/>
    <cellStyle name="Calculation 15 10" xfId="5737"/>
    <cellStyle name="Calculation 15 10 2" xfId="5738"/>
    <cellStyle name="Calculation 15 10 2 2" xfId="5739"/>
    <cellStyle name="Calculation 15 10 2 3" xfId="41183"/>
    <cellStyle name="Calculation 15 10 3" xfId="5740"/>
    <cellStyle name="Calculation 15 10 3 2" xfId="5741"/>
    <cellStyle name="Calculation 15 10 4" xfId="5742"/>
    <cellStyle name="Calculation 15 10 5" xfId="41184"/>
    <cellStyle name="Calculation 15 11" xfId="5743"/>
    <cellStyle name="Calculation 15 11 2" xfId="5744"/>
    <cellStyle name="Calculation 15 11 2 2" xfId="5745"/>
    <cellStyle name="Calculation 15 11 2 3" xfId="41185"/>
    <cellStyle name="Calculation 15 11 3" xfId="5746"/>
    <cellStyle name="Calculation 15 11 3 2" xfId="5747"/>
    <cellStyle name="Calculation 15 11 4" xfId="5748"/>
    <cellStyle name="Calculation 15 11 5" xfId="41186"/>
    <cellStyle name="Calculation 15 12" xfId="5749"/>
    <cellStyle name="Calculation 15 12 2" xfId="5750"/>
    <cellStyle name="Calculation 15 12 2 2" xfId="5751"/>
    <cellStyle name="Calculation 15 12 2 3" xfId="41187"/>
    <cellStyle name="Calculation 15 12 3" xfId="5752"/>
    <cellStyle name="Calculation 15 12 3 2" xfId="5753"/>
    <cellStyle name="Calculation 15 12 4" xfId="5754"/>
    <cellStyle name="Calculation 15 12 5" xfId="41188"/>
    <cellStyle name="Calculation 15 13" xfId="5755"/>
    <cellStyle name="Calculation 15 13 2" xfId="5756"/>
    <cellStyle name="Calculation 15 13 2 2" xfId="5757"/>
    <cellStyle name="Calculation 15 13 2 3" xfId="41189"/>
    <cellStyle name="Calculation 15 13 3" xfId="5758"/>
    <cellStyle name="Calculation 15 13 3 2" xfId="5759"/>
    <cellStyle name="Calculation 15 13 4" xfId="5760"/>
    <cellStyle name="Calculation 15 13 5" xfId="41190"/>
    <cellStyle name="Calculation 15 14" xfId="5761"/>
    <cellStyle name="Calculation 15 14 2" xfId="5762"/>
    <cellStyle name="Calculation 15 14 2 2" xfId="5763"/>
    <cellStyle name="Calculation 15 14 2 3" xfId="41191"/>
    <cellStyle name="Calculation 15 14 3" xfId="5764"/>
    <cellStyle name="Calculation 15 14 3 2" xfId="5765"/>
    <cellStyle name="Calculation 15 14 4" xfId="5766"/>
    <cellStyle name="Calculation 15 14 5" xfId="41192"/>
    <cellStyle name="Calculation 15 15" xfId="5767"/>
    <cellStyle name="Calculation 15 15 2" xfId="5768"/>
    <cellStyle name="Calculation 15 15 2 2" xfId="5769"/>
    <cellStyle name="Calculation 15 15 2 3" xfId="41193"/>
    <cellStyle name="Calculation 15 15 3" xfId="5770"/>
    <cellStyle name="Calculation 15 15 3 2" xfId="5771"/>
    <cellStyle name="Calculation 15 15 4" xfId="5772"/>
    <cellStyle name="Calculation 15 15 5" xfId="41194"/>
    <cellStyle name="Calculation 15 16" xfId="5773"/>
    <cellStyle name="Calculation 15 16 2" xfId="5774"/>
    <cellStyle name="Calculation 15 16 2 2" xfId="5775"/>
    <cellStyle name="Calculation 15 16 2 3" xfId="41195"/>
    <cellStyle name="Calculation 15 16 3" xfId="5776"/>
    <cellStyle name="Calculation 15 16 3 2" xfId="5777"/>
    <cellStyle name="Calculation 15 16 4" xfId="5778"/>
    <cellStyle name="Calculation 15 16 5" xfId="41196"/>
    <cellStyle name="Calculation 15 17" xfId="5779"/>
    <cellStyle name="Calculation 15 17 2" xfId="5780"/>
    <cellStyle name="Calculation 15 17 2 2" xfId="5781"/>
    <cellStyle name="Calculation 15 17 2 3" xfId="41197"/>
    <cellStyle name="Calculation 15 17 3" xfId="5782"/>
    <cellStyle name="Calculation 15 17 3 2" xfId="5783"/>
    <cellStyle name="Calculation 15 17 4" xfId="5784"/>
    <cellStyle name="Calculation 15 17 5" xfId="41198"/>
    <cellStyle name="Calculation 15 18" xfId="5785"/>
    <cellStyle name="Calculation 15 18 2" xfId="5786"/>
    <cellStyle name="Calculation 15 18 2 2" xfId="5787"/>
    <cellStyle name="Calculation 15 18 2 3" xfId="41199"/>
    <cellStyle name="Calculation 15 18 3" xfId="5788"/>
    <cellStyle name="Calculation 15 18 3 2" xfId="5789"/>
    <cellStyle name="Calculation 15 18 4" xfId="5790"/>
    <cellStyle name="Calculation 15 18 5" xfId="41200"/>
    <cellStyle name="Calculation 15 19" xfId="5791"/>
    <cellStyle name="Calculation 15 19 2" xfId="5792"/>
    <cellStyle name="Calculation 15 19 2 2" xfId="5793"/>
    <cellStyle name="Calculation 15 19 2 3" xfId="41201"/>
    <cellStyle name="Calculation 15 19 3" xfId="5794"/>
    <cellStyle name="Calculation 15 19 3 2" xfId="5795"/>
    <cellStyle name="Calculation 15 19 4" xfId="5796"/>
    <cellStyle name="Calculation 15 19 5" xfId="41202"/>
    <cellStyle name="Calculation 15 2" xfId="5797"/>
    <cellStyle name="Calculation 15 2 2" xfId="5798"/>
    <cellStyle name="Calculation 15 2 2 2" xfId="5799"/>
    <cellStyle name="Calculation 15 2 2 3" xfId="41203"/>
    <cellStyle name="Calculation 15 2 3" xfId="5800"/>
    <cellStyle name="Calculation 15 2 3 2" xfId="5801"/>
    <cellStyle name="Calculation 15 2 4" xfId="5802"/>
    <cellStyle name="Calculation 15 2 5" xfId="41204"/>
    <cellStyle name="Calculation 15 20" xfId="5803"/>
    <cellStyle name="Calculation 15 20 2" xfId="5804"/>
    <cellStyle name="Calculation 15 20 2 2" xfId="41205"/>
    <cellStyle name="Calculation 15 20 2 3" xfId="41206"/>
    <cellStyle name="Calculation 15 20 3" xfId="41207"/>
    <cellStyle name="Calculation 15 20 4" xfId="41208"/>
    <cellStyle name="Calculation 15 20 5" xfId="41209"/>
    <cellStyle name="Calculation 15 21" xfId="5805"/>
    <cellStyle name="Calculation 15 21 2" xfId="5806"/>
    <cellStyle name="Calculation 15 22" xfId="5807"/>
    <cellStyle name="Calculation 15 22 2" xfId="5808"/>
    <cellStyle name="Calculation 15 23" xfId="54416"/>
    <cellStyle name="Calculation 15 3" xfId="5809"/>
    <cellStyle name="Calculation 15 3 2" xfId="5810"/>
    <cellStyle name="Calculation 15 3 2 2" xfId="5811"/>
    <cellStyle name="Calculation 15 3 2 3" xfId="41210"/>
    <cellStyle name="Calculation 15 3 3" xfId="5812"/>
    <cellStyle name="Calculation 15 3 3 2" xfId="5813"/>
    <cellStyle name="Calculation 15 3 4" xfId="5814"/>
    <cellStyle name="Calculation 15 3 5" xfId="41211"/>
    <cellStyle name="Calculation 15 4" xfId="5815"/>
    <cellStyle name="Calculation 15 4 2" xfId="5816"/>
    <cellStyle name="Calculation 15 4 2 2" xfId="5817"/>
    <cellStyle name="Calculation 15 4 2 3" xfId="41212"/>
    <cellStyle name="Calculation 15 4 3" xfId="5818"/>
    <cellStyle name="Calculation 15 4 3 2" xfId="5819"/>
    <cellStyle name="Calculation 15 4 4" xfId="5820"/>
    <cellStyle name="Calculation 15 4 5" xfId="41213"/>
    <cellStyle name="Calculation 15 5" xfId="5821"/>
    <cellStyle name="Calculation 15 5 2" xfId="5822"/>
    <cellStyle name="Calculation 15 5 2 2" xfId="5823"/>
    <cellStyle name="Calculation 15 5 2 3" xfId="41214"/>
    <cellStyle name="Calculation 15 5 3" xfId="5824"/>
    <cellStyle name="Calculation 15 5 3 2" xfId="5825"/>
    <cellStyle name="Calculation 15 5 4" xfId="5826"/>
    <cellStyle name="Calculation 15 5 5" xfId="41215"/>
    <cellStyle name="Calculation 15 6" xfId="5827"/>
    <cellStyle name="Calculation 15 6 2" xfId="5828"/>
    <cellStyle name="Calculation 15 6 2 2" xfId="5829"/>
    <cellStyle name="Calculation 15 6 2 3" xfId="41216"/>
    <cellStyle name="Calculation 15 6 3" xfId="5830"/>
    <cellStyle name="Calculation 15 6 3 2" xfId="5831"/>
    <cellStyle name="Calculation 15 6 4" xfId="5832"/>
    <cellStyle name="Calculation 15 6 5" xfId="41217"/>
    <cellStyle name="Calculation 15 7" xfId="5833"/>
    <cellStyle name="Calculation 15 7 2" xfId="5834"/>
    <cellStyle name="Calculation 15 7 2 2" xfId="5835"/>
    <cellStyle name="Calculation 15 7 2 3" xfId="41218"/>
    <cellStyle name="Calculation 15 7 3" xfId="5836"/>
    <cellStyle name="Calculation 15 7 3 2" xfId="5837"/>
    <cellStyle name="Calculation 15 7 4" xfId="5838"/>
    <cellStyle name="Calculation 15 7 5" xfId="41219"/>
    <cellStyle name="Calculation 15 8" xfId="5839"/>
    <cellStyle name="Calculation 15 8 2" xfId="5840"/>
    <cellStyle name="Calculation 15 8 2 2" xfId="5841"/>
    <cellStyle name="Calculation 15 8 2 3" xfId="41220"/>
    <cellStyle name="Calculation 15 8 3" xfId="5842"/>
    <cellStyle name="Calculation 15 8 3 2" xfId="5843"/>
    <cellStyle name="Calculation 15 8 4" xfId="5844"/>
    <cellStyle name="Calculation 15 8 5" xfId="41221"/>
    <cellStyle name="Calculation 15 9" xfId="5845"/>
    <cellStyle name="Calculation 15 9 2" xfId="5846"/>
    <cellStyle name="Calculation 15 9 2 2" xfId="5847"/>
    <cellStyle name="Calculation 15 9 2 3" xfId="41222"/>
    <cellStyle name="Calculation 15 9 3" xfId="5848"/>
    <cellStyle name="Calculation 15 9 3 2" xfId="5849"/>
    <cellStyle name="Calculation 15 9 4" xfId="5850"/>
    <cellStyle name="Calculation 15 9 5" xfId="41223"/>
    <cellStyle name="Calculation 16" xfId="5851"/>
    <cellStyle name="Calculation 16 2" xfId="5852"/>
    <cellStyle name="Calculation 16 2 2" xfId="5853"/>
    <cellStyle name="Calculation 16 3" xfId="5854"/>
    <cellStyle name="Calculation 16 3 2" xfId="5855"/>
    <cellStyle name="Calculation 16 4" xfId="54417"/>
    <cellStyle name="Calculation 17" xfId="5856"/>
    <cellStyle name="Calculation 17 2" xfId="5857"/>
    <cellStyle name="Calculation 17 2 2" xfId="5858"/>
    <cellStyle name="Calculation 17 2 3" xfId="41224"/>
    <cellStyle name="Calculation 17 3" xfId="5859"/>
    <cellStyle name="Calculation 17 3 2" xfId="5860"/>
    <cellStyle name="Calculation 17 4" xfId="5861"/>
    <cellStyle name="Calculation 17 5" xfId="41225"/>
    <cellStyle name="Calculation 18" xfId="5862"/>
    <cellStyle name="Calculation 18 2" xfId="5863"/>
    <cellStyle name="Calculation 18 2 2" xfId="5864"/>
    <cellStyle name="Calculation 18 2 3" xfId="41226"/>
    <cellStyle name="Calculation 18 3" xfId="5865"/>
    <cellStyle name="Calculation 18 3 2" xfId="5866"/>
    <cellStyle name="Calculation 18 4" xfId="5867"/>
    <cellStyle name="Calculation 18 5" xfId="41227"/>
    <cellStyle name="Calculation 19" xfId="5868"/>
    <cellStyle name="Calculation 19 2" xfId="5869"/>
    <cellStyle name="Calculation 19 2 2" xfId="5870"/>
    <cellStyle name="Calculation 19 2 3" xfId="41228"/>
    <cellStyle name="Calculation 19 3" xfId="5871"/>
    <cellStyle name="Calculation 19 3 2" xfId="5872"/>
    <cellStyle name="Calculation 19 4" xfId="5873"/>
    <cellStyle name="Calculation 19 5" xfId="41229"/>
    <cellStyle name="Calculation 2" xfId="5874"/>
    <cellStyle name="Calculation 2 10" xfId="5875"/>
    <cellStyle name="Calculation 2 10 2" xfId="5876"/>
    <cellStyle name="Calculation 2 10 2 2" xfId="5877"/>
    <cellStyle name="Calculation 2 10 2 3" xfId="41230"/>
    <cellStyle name="Calculation 2 10 3" xfId="5878"/>
    <cellStyle name="Calculation 2 10 3 2" xfId="5879"/>
    <cellStyle name="Calculation 2 10 4" xfId="5880"/>
    <cellStyle name="Calculation 2 10 5" xfId="41231"/>
    <cellStyle name="Calculation 2 11" xfId="5881"/>
    <cellStyle name="Calculation 2 11 2" xfId="5882"/>
    <cellStyle name="Calculation 2 11 2 2" xfId="5883"/>
    <cellStyle name="Calculation 2 11 2 3" xfId="41232"/>
    <cellStyle name="Calculation 2 11 3" xfId="5884"/>
    <cellStyle name="Calculation 2 11 3 2" xfId="5885"/>
    <cellStyle name="Calculation 2 11 4" xfId="5886"/>
    <cellStyle name="Calculation 2 11 5" xfId="41233"/>
    <cellStyle name="Calculation 2 12" xfId="5887"/>
    <cellStyle name="Calculation 2 12 2" xfId="5888"/>
    <cellStyle name="Calculation 2 12 2 2" xfId="5889"/>
    <cellStyle name="Calculation 2 12 2 3" xfId="41234"/>
    <cellStyle name="Calculation 2 12 3" xfId="5890"/>
    <cellStyle name="Calculation 2 12 3 2" xfId="5891"/>
    <cellStyle name="Calculation 2 12 4" xfId="5892"/>
    <cellStyle name="Calculation 2 12 5" xfId="41235"/>
    <cellStyle name="Calculation 2 13" xfId="5893"/>
    <cellStyle name="Calculation 2 13 2" xfId="5894"/>
    <cellStyle name="Calculation 2 13 2 2" xfId="5895"/>
    <cellStyle name="Calculation 2 13 2 3" xfId="41236"/>
    <cellStyle name="Calculation 2 13 3" xfId="5896"/>
    <cellStyle name="Calculation 2 13 3 2" xfId="5897"/>
    <cellStyle name="Calculation 2 13 4" xfId="5898"/>
    <cellStyle name="Calculation 2 13 5" xfId="41237"/>
    <cellStyle name="Calculation 2 14" xfId="5899"/>
    <cellStyle name="Calculation 2 14 2" xfId="5900"/>
    <cellStyle name="Calculation 2 14 2 2" xfId="5901"/>
    <cellStyle name="Calculation 2 14 2 3" xfId="41238"/>
    <cellStyle name="Calculation 2 14 3" xfId="5902"/>
    <cellStyle name="Calculation 2 14 3 2" xfId="5903"/>
    <cellStyle name="Calculation 2 14 4" xfId="5904"/>
    <cellStyle name="Calculation 2 14 5" xfId="41239"/>
    <cellStyle name="Calculation 2 15" xfId="5905"/>
    <cellStyle name="Calculation 2 15 2" xfId="5906"/>
    <cellStyle name="Calculation 2 15 2 2" xfId="5907"/>
    <cellStyle name="Calculation 2 15 2 3" xfId="41240"/>
    <cellStyle name="Calculation 2 15 3" xfId="5908"/>
    <cellStyle name="Calculation 2 15 3 2" xfId="5909"/>
    <cellStyle name="Calculation 2 15 4" xfId="5910"/>
    <cellStyle name="Calculation 2 15 5" xfId="41241"/>
    <cellStyle name="Calculation 2 16" xfId="5911"/>
    <cellStyle name="Calculation 2 16 2" xfId="5912"/>
    <cellStyle name="Calculation 2 16 2 2" xfId="5913"/>
    <cellStyle name="Calculation 2 16 2 3" xfId="41242"/>
    <cellStyle name="Calculation 2 16 3" xfId="5914"/>
    <cellStyle name="Calculation 2 16 3 2" xfId="5915"/>
    <cellStyle name="Calculation 2 16 4" xfId="5916"/>
    <cellStyle name="Calculation 2 16 5" xfId="41243"/>
    <cellStyle name="Calculation 2 17" xfId="5917"/>
    <cellStyle name="Calculation 2 17 2" xfId="5918"/>
    <cellStyle name="Calculation 2 17 2 2" xfId="5919"/>
    <cellStyle name="Calculation 2 17 2 3" xfId="41244"/>
    <cellStyle name="Calculation 2 17 3" xfId="5920"/>
    <cellStyle name="Calculation 2 17 3 2" xfId="5921"/>
    <cellStyle name="Calculation 2 17 4" xfId="5922"/>
    <cellStyle name="Calculation 2 17 5" xfId="41245"/>
    <cellStyle name="Calculation 2 18" xfId="5923"/>
    <cellStyle name="Calculation 2 18 2" xfId="5924"/>
    <cellStyle name="Calculation 2 18 2 2" xfId="5925"/>
    <cellStyle name="Calculation 2 18 2 3" xfId="41246"/>
    <cellStyle name="Calculation 2 18 3" xfId="5926"/>
    <cellStyle name="Calculation 2 18 3 2" xfId="5927"/>
    <cellStyle name="Calculation 2 18 4" xfId="5928"/>
    <cellStyle name="Calculation 2 18 5" xfId="41247"/>
    <cellStyle name="Calculation 2 19" xfId="5929"/>
    <cellStyle name="Calculation 2 19 2" xfId="5930"/>
    <cellStyle name="Calculation 2 19 2 2" xfId="5931"/>
    <cellStyle name="Calculation 2 19 2 3" xfId="41248"/>
    <cellStyle name="Calculation 2 19 3" xfId="5932"/>
    <cellStyle name="Calculation 2 19 3 2" xfId="5933"/>
    <cellStyle name="Calculation 2 19 4" xfId="5934"/>
    <cellStyle name="Calculation 2 19 5" xfId="41249"/>
    <cellStyle name="Calculation 2 2" xfId="5935"/>
    <cellStyle name="Calculation 2 2 10" xfId="5936"/>
    <cellStyle name="Calculation 2 2 10 2" xfId="5937"/>
    <cellStyle name="Calculation 2 2 10 2 2" xfId="5938"/>
    <cellStyle name="Calculation 2 2 10 2 3" xfId="41250"/>
    <cellStyle name="Calculation 2 2 10 3" xfId="5939"/>
    <cellStyle name="Calculation 2 2 10 3 2" xfId="5940"/>
    <cellStyle name="Calculation 2 2 10 4" xfId="5941"/>
    <cellStyle name="Calculation 2 2 10 5" xfId="41251"/>
    <cellStyle name="Calculation 2 2 11" xfId="5942"/>
    <cellStyle name="Calculation 2 2 11 2" xfId="5943"/>
    <cellStyle name="Calculation 2 2 11 2 2" xfId="5944"/>
    <cellStyle name="Calculation 2 2 11 2 3" xfId="41252"/>
    <cellStyle name="Calculation 2 2 11 3" xfId="5945"/>
    <cellStyle name="Calculation 2 2 11 3 2" xfId="5946"/>
    <cellStyle name="Calculation 2 2 11 4" xfId="5947"/>
    <cellStyle name="Calculation 2 2 11 5" xfId="41253"/>
    <cellStyle name="Calculation 2 2 12" xfId="5948"/>
    <cellStyle name="Calculation 2 2 12 2" xfId="5949"/>
    <cellStyle name="Calculation 2 2 12 2 2" xfId="5950"/>
    <cellStyle name="Calculation 2 2 12 2 3" xfId="41254"/>
    <cellStyle name="Calculation 2 2 12 3" xfId="5951"/>
    <cellStyle name="Calculation 2 2 12 3 2" xfId="5952"/>
    <cellStyle name="Calculation 2 2 12 4" xfId="5953"/>
    <cellStyle name="Calculation 2 2 12 5" xfId="41255"/>
    <cellStyle name="Calculation 2 2 13" xfId="5954"/>
    <cellStyle name="Calculation 2 2 13 2" xfId="5955"/>
    <cellStyle name="Calculation 2 2 13 2 2" xfId="5956"/>
    <cellStyle name="Calculation 2 2 13 2 3" xfId="41256"/>
    <cellStyle name="Calculation 2 2 13 3" xfId="5957"/>
    <cellStyle name="Calculation 2 2 13 3 2" xfId="5958"/>
    <cellStyle name="Calculation 2 2 13 4" xfId="5959"/>
    <cellStyle name="Calculation 2 2 13 5" xfId="41257"/>
    <cellStyle name="Calculation 2 2 14" xfId="5960"/>
    <cellStyle name="Calculation 2 2 14 2" xfId="5961"/>
    <cellStyle name="Calculation 2 2 14 2 2" xfId="5962"/>
    <cellStyle name="Calculation 2 2 14 2 3" xfId="41258"/>
    <cellStyle name="Calculation 2 2 14 3" xfId="5963"/>
    <cellStyle name="Calculation 2 2 14 3 2" xfId="5964"/>
    <cellStyle name="Calculation 2 2 14 4" xfId="5965"/>
    <cellStyle name="Calculation 2 2 14 5" xfId="41259"/>
    <cellStyle name="Calculation 2 2 15" xfId="5966"/>
    <cellStyle name="Calculation 2 2 15 2" xfId="5967"/>
    <cellStyle name="Calculation 2 2 15 2 2" xfId="5968"/>
    <cellStyle name="Calculation 2 2 15 2 3" xfId="41260"/>
    <cellStyle name="Calculation 2 2 15 3" xfId="5969"/>
    <cellStyle name="Calculation 2 2 15 3 2" xfId="5970"/>
    <cellStyle name="Calculation 2 2 15 4" xfId="5971"/>
    <cellStyle name="Calculation 2 2 15 5" xfId="41261"/>
    <cellStyle name="Calculation 2 2 16" xfId="5972"/>
    <cellStyle name="Calculation 2 2 16 2" xfId="5973"/>
    <cellStyle name="Calculation 2 2 16 2 2" xfId="5974"/>
    <cellStyle name="Calculation 2 2 16 2 3" xfId="41262"/>
    <cellStyle name="Calculation 2 2 16 3" xfId="5975"/>
    <cellStyle name="Calculation 2 2 16 3 2" xfId="5976"/>
    <cellStyle name="Calculation 2 2 16 4" xfId="5977"/>
    <cellStyle name="Calculation 2 2 16 5" xfId="41263"/>
    <cellStyle name="Calculation 2 2 17" xfId="5978"/>
    <cellStyle name="Calculation 2 2 17 2" xfId="5979"/>
    <cellStyle name="Calculation 2 2 17 2 2" xfId="5980"/>
    <cellStyle name="Calculation 2 2 17 2 3" xfId="41264"/>
    <cellStyle name="Calculation 2 2 17 3" xfId="5981"/>
    <cellStyle name="Calculation 2 2 17 3 2" xfId="5982"/>
    <cellStyle name="Calculation 2 2 17 4" xfId="5983"/>
    <cellStyle name="Calculation 2 2 17 5" xfId="41265"/>
    <cellStyle name="Calculation 2 2 18" xfId="5984"/>
    <cellStyle name="Calculation 2 2 18 2" xfId="5985"/>
    <cellStyle name="Calculation 2 2 18 2 2" xfId="5986"/>
    <cellStyle name="Calculation 2 2 18 2 3" xfId="41266"/>
    <cellStyle name="Calculation 2 2 18 3" xfId="5987"/>
    <cellStyle name="Calculation 2 2 18 3 2" xfId="5988"/>
    <cellStyle name="Calculation 2 2 18 4" xfId="5989"/>
    <cellStyle name="Calculation 2 2 18 5" xfId="41267"/>
    <cellStyle name="Calculation 2 2 19" xfId="5990"/>
    <cellStyle name="Calculation 2 2 19 2" xfId="5991"/>
    <cellStyle name="Calculation 2 2 19 2 2" xfId="5992"/>
    <cellStyle name="Calculation 2 2 19 2 3" xfId="41268"/>
    <cellStyle name="Calculation 2 2 19 3" xfId="5993"/>
    <cellStyle name="Calculation 2 2 19 3 2" xfId="5994"/>
    <cellStyle name="Calculation 2 2 19 4" xfId="5995"/>
    <cellStyle name="Calculation 2 2 19 5" xfId="41269"/>
    <cellStyle name="Calculation 2 2 2" xfId="5996"/>
    <cellStyle name="Calculation 2 2 2 2" xfId="5997"/>
    <cellStyle name="Calculation 2 2 2 2 2" xfId="5998"/>
    <cellStyle name="Calculation 2 2 2 2 3" xfId="41270"/>
    <cellStyle name="Calculation 2 2 2 3" xfId="5999"/>
    <cellStyle name="Calculation 2 2 2 3 2" xfId="6000"/>
    <cellStyle name="Calculation 2 2 2 4" xfId="6001"/>
    <cellStyle name="Calculation 2 2 2 5" xfId="41271"/>
    <cellStyle name="Calculation 2 2 20" xfId="6002"/>
    <cellStyle name="Calculation 2 2 20 2" xfId="6003"/>
    <cellStyle name="Calculation 2 2 20 2 2" xfId="41272"/>
    <cellStyle name="Calculation 2 2 20 2 3" xfId="41273"/>
    <cellStyle name="Calculation 2 2 20 3" xfId="41274"/>
    <cellStyle name="Calculation 2 2 20 4" xfId="41275"/>
    <cellStyle name="Calculation 2 2 20 5" xfId="41276"/>
    <cellStyle name="Calculation 2 2 21" xfId="6004"/>
    <cellStyle name="Calculation 2 2 21 2" xfId="6005"/>
    <cellStyle name="Calculation 2 2 22" xfId="6006"/>
    <cellStyle name="Calculation 2 2 22 2" xfId="6007"/>
    <cellStyle name="Calculation 2 2 23" xfId="54418"/>
    <cellStyle name="Calculation 2 2 24" xfId="54419"/>
    <cellStyle name="Calculation 2 2 3" xfId="6008"/>
    <cellStyle name="Calculation 2 2 3 2" xfId="6009"/>
    <cellStyle name="Calculation 2 2 3 2 2" xfId="6010"/>
    <cellStyle name="Calculation 2 2 3 2 3" xfId="41277"/>
    <cellStyle name="Calculation 2 2 3 3" xfId="6011"/>
    <cellStyle name="Calculation 2 2 3 3 2" xfId="6012"/>
    <cellStyle name="Calculation 2 2 3 4" xfId="6013"/>
    <cellStyle name="Calculation 2 2 3 5" xfId="41278"/>
    <cellStyle name="Calculation 2 2 4" xfId="6014"/>
    <cellStyle name="Calculation 2 2 4 2" xfId="6015"/>
    <cellStyle name="Calculation 2 2 4 2 2" xfId="6016"/>
    <cellStyle name="Calculation 2 2 4 2 3" xfId="41279"/>
    <cellStyle name="Calculation 2 2 4 3" xfId="6017"/>
    <cellStyle name="Calculation 2 2 4 3 2" xfId="6018"/>
    <cellStyle name="Calculation 2 2 4 4" xfId="6019"/>
    <cellStyle name="Calculation 2 2 4 5" xfId="41280"/>
    <cellStyle name="Calculation 2 2 5" xfId="6020"/>
    <cellStyle name="Calculation 2 2 5 2" xfId="6021"/>
    <cellStyle name="Calculation 2 2 5 2 2" xfId="6022"/>
    <cellStyle name="Calculation 2 2 5 2 3" xfId="41281"/>
    <cellStyle name="Calculation 2 2 5 3" xfId="6023"/>
    <cellStyle name="Calculation 2 2 5 3 2" xfId="6024"/>
    <cellStyle name="Calculation 2 2 5 4" xfId="6025"/>
    <cellStyle name="Calculation 2 2 5 5" xfId="41282"/>
    <cellStyle name="Calculation 2 2 6" xfId="6026"/>
    <cellStyle name="Calculation 2 2 6 2" xfId="6027"/>
    <cellStyle name="Calculation 2 2 6 2 2" xfId="6028"/>
    <cellStyle name="Calculation 2 2 6 2 3" xfId="41283"/>
    <cellStyle name="Calculation 2 2 6 3" xfId="6029"/>
    <cellStyle name="Calculation 2 2 6 3 2" xfId="6030"/>
    <cellStyle name="Calculation 2 2 6 4" xfId="6031"/>
    <cellStyle name="Calculation 2 2 6 5" xfId="41284"/>
    <cellStyle name="Calculation 2 2 7" xfId="6032"/>
    <cellStyle name="Calculation 2 2 7 2" xfId="6033"/>
    <cellStyle name="Calculation 2 2 7 2 2" xfId="6034"/>
    <cellStyle name="Calculation 2 2 7 2 3" xfId="41285"/>
    <cellStyle name="Calculation 2 2 7 3" xfId="6035"/>
    <cellStyle name="Calculation 2 2 7 3 2" xfId="6036"/>
    <cellStyle name="Calculation 2 2 7 4" xfId="6037"/>
    <cellStyle name="Calculation 2 2 7 5" xfId="41286"/>
    <cellStyle name="Calculation 2 2 8" xfId="6038"/>
    <cellStyle name="Calculation 2 2 8 2" xfId="6039"/>
    <cellStyle name="Calculation 2 2 8 2 2" xfId="6040"/>
    <cellStyle name="Calculation 2 2 8 2 3" xfId="41287"/>
    <cellStyle name="Calculation 2 2 8 3" xfId="6041"/>
    <cellStyle name="Calculation 2 2 8 3 2" xfId="6042"/>
    <cellStyle name="Calculation 2 2 8 4" xfId="6043"/>
    <cellStyle name="Calculation 2 2 8 5" xfId="41288"/>
    <cellStyle name="Calculation 2 2 9" xfId="6044"/>
    <cellStyle name="Calculation 2 2 9 2" xfId="6045"/>
    <cellStyle name="Calculation 2 2 9 2 2" xfId="6046"/>
    <cellStyle name="Calculation 2 2 9 2 3" xfId="41289"/>
    <cellStyle name="Calculation 2 2 9 3" xfId="6047"/>
    <cellStyle name="Calculation 2 2 9 3 2" xfId="6048"/>
    <cellStyle name="Calculation 2 2 9 4" xfId="6049"/>
    <cellStyle name="Calculation 2 2 9 5" xfId="41290"/>
    <cellStyle name="Calculation 2 20" xfId="6050"/>
    <cellStyle name="Calculation 2 20 2" xfId="6051"/>
    <cellStyle name="Calculation 2 20 2 2" xfId="6052"/>
    <cellStyle name="Calculation 2 20 2 3" xfId="41291"/>
    <cellStyle name="Calculation 2 20 3" xfId="6053"/>
    <cellStyle name="Calculation 2 20 3 2" xfId="6054"/>
    <cellStyle name="Calculation 2 20 4" xfId="6055"/>
    <cellStyle name="Calculation 2 20 5" xfId="41292"/>
    <cellStyle name="Calculation 2 21" xfId="6056"/>
    <cellStyle name="Calculation 2 21 2" xfId="6057"/>
    <cellStyle name="Calculation 2 21 2 2" xfId="6058"/>
    <cellStyle name="Calculation 2 21 2 3" xfId="41293"/>
    <cellStyle name="Calculation 2 21 3" xfId="6059"/>
    <cellStyle name="Calculation 2 21 3 2" xfId="6060"/>
    <cellStyle name="Calculation 2 21 4" xfId="6061"/>
    <cellStyle name="Calculation 2 21 5" xfId="41294"/>
    <cellStyle name="Calculation 2 22" xfId="6062"/>
    <cellStyle name="Calculation 2 22 2" xfId="6063"/>
    <cellStyle name="Calculation 2 22 2 2" xfId="6064"/>
    <cellStyle name="Calculation 2 22 2 3" xfId="41295"/>
    <cellStyle name="Calculation 2 22 3" xfId="6065"/>
    <cellStyle name="Calculation 2 22 3 2" xfId="6066"/>
    <cellStyle name="Calculation 2 22 4" xfId="6067"/>
    <cellStyle name="Calculation 2 22 5" xfId="41296"/>
    <cellStyle name="Calculation 2 23" xfId="6068"/>
    <cellStyle name="Calculation 2 23 2" xfId="6069"/>
    <cellStyle name="Calculation 2 23 2 2" xfId="6070"/>
    <cellStyle name="Calculation 2 23 2 3" xfId="41297"/>
    <cellStyle name="Calculation 2 23 3" xfId="6071"/>
    <cellStyle name="Calculation 2 23 3 2" xfId="6072"/>
    <cellStyle name="Calculation 2 23 4" xfId="6073"/>
    <cellStyle name="Calculation 2 23 5" xfId="41298"/>
    <cellStyle name="Calculation 2 24" xfId="6074"/>
    <cellStyle name="Calculation 2 24 2" xfId="6075"/>
    <cellStyle name="Calculation 2 24 2 2" xfId="6076"/>
    <cellStyle name="Calculation 2 24 2 3" xfId="41299"/>
    <cellStyle name="Calculation 2 24 3" xfId="6077"/>
    <cellStyle name="Calculation 2 24 3 2" xfId="6078"/>
    <cellStyle name="Calculation 2 24 4" xfId="6079"/>
    <cellStyle name="Calculation 2 24 5" xfId="41300"/>
    <cellStyle name="Calculation 2 25" xfId="6080"/>
    <cellStyle name="Calculation 2 25 2" xfId="6081"/>
    <cellStyle name="Calculation 2 25 2 2" xfId="6082"/>
    <cellStyle name="Calculation 2 25 2 3" xfId="41301"/>
    <cellStyle name="Calculation 2 25 3" xfId="6083"/>
    <cellStyle name="Calculation 2 25 3 2" xfId="6084"/>
    <cellStyle name="Calculation 2 25 4" xfId="6085"/>
    <cellStyle name="Calculation 2 25 5" xfId="41302"/>
    <cellStyle name="Calculation 2 26" xfId="6086"/>
    <cellStyle name="Calculation 2 26 2" xfId="6087"/>
    <cellStyle name="Calculation 2 26 2 2" xfId="6088"/>
    <cellStyle name="Calculation 2 26 2 3" xfId="41303"/>
    <cellStyle name="Calculation 2 26 3" xfId="6089"/>
    <cellStyle name="Calculation 2 26 3 2" xfId="6090"/>
    <cellStyle name="Calculation 2 26 4" xfId="6091"/>
    <cellStyle name="Calculation 2 26 5" xfId="41304"/>
    <cellStyle name="Calculation 2 27" xfId="6092"/>
    <cellStyle name="Calculation 2 27 2" xfId="6093"/>
    <cellStyle name="Calculation 2 27 2 2" xfId="6094"/>
    <cellStyle name="Calculation 2 27 2 3" xfId="41305"/>
    <cellStyle name="Calculation 2 27 3" xfId="6095"/>
    <cellStyle name="Calculation 2 27 3 2" xfId="6096"/>
    <cellStyle name="Calculation 2 27 4" xfId="6097"/>
    <cellStyle name="Calculation 2 27 5" xfId="41306"/>
    <cellStyle name="Calculation 2 28" xfId="6098"/>
    <cellStyle name="Calculation 2 28 2" xfId="6099"/>
    <cellStyle name="Calculation 2 29" xfId="6100"/>
    <cellStyle name="Calculation 2 29 2" xfId="6101"/>
    <cellStyle name="Calculation 2 3" xfId="6102"/>
    <cellStyle name="Calculation 2 3 10" xfId="6103"/>
    <cellStyle name="Calculation 2 3 10 2" xfId="6104"/>
    <cellStyle name="Calculation 2 3 10 2 2" xfId="6105"/>
    <cellStyle name="Calculation 2 3 10 2 3" xfId="41307"/>
    <cellStyle name="Calculation 2 3 10 3" xfId="6106"/>
    <cellStyle name="Calculation 2 3 10 3 2" xfId="6107"/>
    <cellStyle name="Calculation 2 3 10 4" xfId="6108"/>
    <cellStyle name="Calculation 2 3 10 5" xfId="41308"/>
    <cellStyle name="Calculation 2 3 11" xfId="6109"/>
    <cellStyle name="Calculation 2 3 11 2" xfId="6110"/>
    <cellStyle name="Calculation 2 3 11 2 2" xfId="6111"/>
    <cellStyle name="Calculation 2 3 11 2 3" xfId="41309"/>
    <cellStyle name="Calculation 2 3 11 3" xfId="6112"/>
    <cellStyle name="Calculation 2 3 11 3 2" xfId="6113"/>
    <cellStyle name="Calculation 2 3 11 4" xfId="6114"/>
    <cellStyle name="Calculation 2 3 11 5" xfId="41310"/>
    <cellStyle name="Calculation 2 3 12" xfId="6115"/>
    <cellStyle name="Calculation 2 3 12 2" xfId="6116"/>
    <cellStyle name="Calculation 2 3 12 2 2" xfId="6117"/>
    <cellStyle name="Calculation 2 3 12 2 3" xfId="41311"/>
    <cellStyle name="Calculation 2 3 12 3" xfId="6118"/>
    <cellStyle name="Calculation 2 3 12 3 2" xfId="6119"/>
    <cellStyle name="Calculation 2 3 12 4" xfId="6120"/>
    <cellStyle name="Calculation 2 3 12 5" xfId="41312"/>
    <cellStyle name="Calculation 2 3 13" xfId="6121"/>
    <cellStyle name="Calculation 2 3 13 2" xfId="6122"/>
    <cellStyle name="Calculation 2 3 13 2 2" xfId="6123"/>
    <cellStyle name="Calculation 2 3 13 2 3" xfId="41313"/>
    <cellStyle name="Calculation 2 3 13 3" xfId="6124"/>
    <cellStyle name="Calculation 2 3 13 3 2" xfId="6125"/>
    <cellStyle name="Calculation 2 3 13 4" xfId="6126"/>
    <cellStyle name="Calculation 2 3 13 5" xfId="41314"/>
    <cellStyle name="Calculation 2 3 14" xfId="6127"/>
    <cellStyle name="Calculation 2 3 14 2" xfId="6128"/>
    <cellStyle name="Calculation 2 3 14 2 2" xfId="6129"/>
    <cellStyle name="Calculation 2 3 14 2 3" xfId="41315"/>
    <cellStyle name="Calculation 2 3 14 3" xfId="6130"/>
    <cellStyle name="Calculation 2 3 14 3 2" xfId="6131"/>
    <cellStyle name="Calculation 2 3 14 4" xfId="6132"/>
    <cellStyle name="Calculation 2 3 14 5" xfId="41316"/>
    <cellStyle name="Calculation 2 3 15" xfId="6133"/>
    <cellStyle name="Calculation 2 3 15 2" xfId="6134"/>
    <cellStyle name="Calculation 2 3 15 2 2" xfId="6135"/>
    <cellStyle name="Calculation 2 3 15 2 3" xfId="41317"/>
    <cellStyle name="Calculation 2 3 15 3" xfId="6136"/>
    <cellStyle name="Calculation 2 3 15 3 2" xfId="6137"/>
    <cellStyle name="Calculation 2 3 15 4" xfId="6138"/>
    <cellStyle name="Calculation 2 3 15 5" xfId="41318"/>
    <cellStyle name="Calculation 2 3 16" xfId="6139"/>
    <cellStyle name="Calculation 2 3 16 2" xfId="6140"/>
    <cellStyle name="Calculation 2 3 16 2 2" xfId="6141"/>
    <cellStyle name="Calculation 2 3 16 2 3" xfId="41319"/>
    <cellStyle name="Calculation 2 3 16 3" xfId="6142"/>
    <cellStyle name="Calculation 2 3 16 3 2" xfId="6143"/>
    <cellStyle name="Calculation 2 3 16 4" xfId="6144"/>
    <cellStyle name="Calculation 2 3 16 5" xfId="41320"/>
    <cellStyle name="Calculation 2 3 17" xfId="6145"/>
    <cellStyle name="Calculation 2 3 17 2" xfId="6146"/>
    <cellStyle name="Calculation 2 3 17 2 2" xfId="6147"/>
    <cellStyle name="Calculation 2 3 17 2 3" xfId="41321"/>
    <cellStyle name="Calculation 2 3 17 3" xfId="6148"/>
    <cellStyle name="Calculation 2 3 17 3 2" xfId="6149"/>
    <cellStyle name="Calculation 2 3 17 4" xfId="6150"/>
    <cellStyle name="Calculation 2 3 17 5" xfId="41322"/>
    <cellStyle name="Calculation 2 3 18" xfId="6151"/>
    <cellStyle name="Calculation 2 3 18 2" xfId="6152"/>
    <cellStyle name="Calculation 2 3 18 2 2" xfId="6153"/>
    <cellStyle name="Calculation 2 3 18 2 3" xfId="41323"/>
    <cellStyle name="Calculation 2 3 18 3" xfId="6154"/>
    <cellStyle name="Calculation 2 3 18 3 2" xfId="6155"/>
    <cellStyle name="Calculation 2 3 18 4" xfId="6156"/>
    <cellStyle name="Calculation 2 3 18 5" xfId="41324"/>
    <cellStyle name="Calculation 2 3 19" xfId="6157"/>
    <cellStyle name="Calculation 2 3 19 2" xfId="6158"/>
    <cellStyle name="Calculation 2 3 19 2 2" xfId="6159"/>
    <cellStyle name="Calculation 2 3 19 2 3" xfId="41325"/>
    <cellStyle name="Calculation 2 3 19 3" xfId="6160"/>
    <cellStyle name="Calculation 2 3 19 3 2" xfId="6161"/>
    <cellStyle name="Calculation 2 3 19 4" xfId="6162"/>
    <cellStyle name="Calculation 2 3 19 5" xfId="41326"/>
    <cellStyle name="Calculation 2 3 2" xfId="6163"/>
    <cellStyle name="Calculation 2 3 2 2" xfId="6164"/>
    <cellStyle name="Calculation 2 3 2 2 2" xfId="6165"/>
    <cellStyle name="Calculation 2 3 2 2 3" xfId="41327"/>
    <cellStyle name="Calculation 2 3 2 3" xfId="6166"/>
    <cellStyle name="Calculation 2 3 2 3 2" xfId="6167"/>
    <cellStyle name="Calculation 2 3 2 4" xfId="6168"/>
    <cellStyle name="Calculation 2 3 2 5" xfId="41328"/>
    <cellStyle name="Calculation 2 3 20" xfId="6169"/>
    <cellStyle name="Calculation 2 3 20 2" xfId="6170"/>
    <cellStyle name="Calculation 2 3 20 2 2" xfId="41329"/>
    <cellStyle name="Calculation 2 3 20 2 3" xfId="41330"/>
    <cellStyle name="Calculation 2 3 20 3" xfId="41331"/>
    <cellStyle name="Calculation 2 3 20 4" xfId="41332"/>
    <cellStyle name="Calculation 2 3 20 5" xfId="41333"/>
    <cellStyle name="Calculation 2 3 21" xfId="6171"/>
    <cellStyle name="Calculation 2 3 21 2" xfId="6172"/>
    <cellStyle name="Calculation 2 3 22" xfId="6173"/>
    <cellStyle name="Calculation 2 3 22 2" xfId="6174"/>
    <cellStyle name="Calculation 2 3 23" xfId="54420"/>
    <cellStyle name="Calculation 2 3 24" xfId="54421"/>
    <cellStyle name="Calculation 2 3 3" xfId="6175"/>
    <cellStyle name="Calculation 2 3 3 2" xfId="6176"/>
    <cellStyle name="Calculation 2 3 3 2 2" xfId="6177"/>
    <cellStyle name="Calculation 2 3 3 2 3" xfId="41334"/>
    <cellStyle name="Calculation 2 3 3 3" xfId="6178"/>
    <cellStyle name="Calculation 2 3 3 3 2" xfId="6179"/>
    <cellStyle name="Calculation 2 3 3 4" xfId="6180"/>
    <cellStyle name="Calculation 2 3 3 5" xfId="41335"/>
    <cellStyle name="Calculation 2 3 4" xfId="6181"/>
    <cellStyle name="Calculation 2 3 4 2" xfId="6182"/>
    <cellStyle name="Calculation 2 3 4 2 2" xfId="6183"/>
    <cellStyle name="Calculation 2 3 4 2 3" xfId="41336"/>
    <cellStyle name="Calculation 2 3 4 3" xfId="6184"/>
    <cellStyle name="Calculation 2 3 4 3 2" xfId="6185"/>
    <cellStyle name="Calculation 2 3 4 4" xfId="6186"/>
    <cellStyle name="Calculation 2 3 4 5" xfId="41337"/>
    <cellStyle name="Calculation 2 3 5" xfId="6187"/>
    <cellStyle name="Calculation 2 3 5 2" xfId="6188"/>
    <cellStyle name="Calculation 2 3 5 2 2" xfId="6189"/>
    <cellStyle name="Calculation 2 3 5 2 3" xfId="41338"/>
    <cellStyle name="Calculation 2 3 5 3" xfId="6190"/>
    <cellStyle name="Calculation 2 3 5 3 2" xfId="6191"/>
    <cellStyle name="Calculation 2 3 5 4" xfId="6192"/>
    <cellStyle name="Calculation 2 3 5 5" xfId="41339"/>
    <cellStyle name="Calculation 2 3 6" xfId="6193"/>
    <cellStyle name="Calculation 2 3 6 2" xfId="6194"/>
    <cellStyle name="Calculation 2 3 6 2 2" xfId="6195"/>
    <cellStyle name="Calculation 2 3 6 2 3" xfId="41340"/>
    <cellStyle name="Calculation 2 3 6 3" xfId="6196"/>
    <cellStyle name="Calculation 2 3 6 3 2" xfId="6197"/>
    <cellStyle name="Calculation 2 3 6 4" xfId="6198"/>
    <cellStyle name="Calculation 2 3 6 5" xfId="41341"/>
    <cellStyle name="Calculation 2 3 7" xfId="6199"/>
    <cellStyle name="Calculation 2 3 7 2" xfId="6200"/>
    <cellStyle name="Calculation 2 3 7 2 2" xfId="6201"/>
    <cellStyle name="Calculation 2 3 7 2 3" xfId="41342"/>
    <cellStyle name="Calculation 2 3 7 3" xfId="6202"/>
    <cellStyle name="Calculation 2 3 7 3 2" xfId="6203"/>
    <cellStyle name="Calculation 2 3 7 4" xfId="6204"/>
    <cellStyle name="Calculation 2 3 7 5" xfId="41343"/>
    <cellStyle name="Calculation 2 3 8" xfId="6205"/>
    <cellStyle name="Calculation 2 3 8 2" xfId="6206"/>
    <cellStyle name="Calculation 2 3 8 2 2" xfId="6207"/>
    <cellStyle name="Calculation 2 3 8 2 3" xfId="41344"/>
    <cellStyle name="Calculation 2 3 8 3" xfId="6208"/>
    <cellStyle name="Calculation 2 3 8 3 2" xfId="6209"/>
    <cellStyle name="Calculation 2 3 8 4" xfId="6210"/>
    <cellStyle name="Calculation 2 3 8 5" xfId="41345"/>
    <cellStyle name="Calculation 2 3 9" xfId="6211"/>
    <cellStyle name="Calculation 2 3 9 2" xfId="6212"/>
    <cellStyle name="Calculation 2 3 9 2 2" xfId="6213"/>
    <cellStyle name="Calculation 2 3 9 2 3" xfId="41346"/>
    <cellStyle name="Calculation 2 3 9 3" xfId="6214"/>
    <cellStyle name="Calculation 2 3 9 3 2" xfId="6215"/>
    <cellStyle name="Calculation 2 3 9 4" xfId="6216"/>
    <cellStyle name="Calculation 2 3 9 5" xfId="41347"/>
    <cellStyle name="Calculation 2 30" xfId="6217"/>
    <cellStyle name="Calculation 2 30 2" xfId="54422"/>
    <cellStyle name="Calculation 2 31" xfId="6218"/>
    <cellStyle name="Calculation 2 32" xfId="6219"/>
    <cellStyle name="Calculation 2 33" xfId="41348"/>
    <cellStyle name="Calculation 2 34" xfId="41349"/>
    <cellStyle name="Calculation 2 35" xfId="41350"/>
    <cellStyle name="Calculation 2 36" xfId="41351"/>
    <cellStyle name="Calculation 2 37" xfId="41352"/>
    <cellStyle name="Calculation 2 38" xfId="41353"/>
    <cellStyle name="Calculation 2 39" xfId="41354"/>
    <cellStyle name="Calculation 2 4" xfId="6220"/>
    <cellStyle name="Calculation 2 4 10" xfId="6221"/>
    <cellStyle name="Calculation 2 4 10 2" xfId="6222"/>
    <cellStyle name="Calculation 2 4 10 2 2" xfId="6223"/>
    <cellStyle name="Calculation 2 4 10 2 3" xfId="41355"/>
    <cellStyle name="Calculation 2 4 10 3" xfId="6224"/>
    <cellStyle name="Calculation 2 4 10 3 2" xfId="6225"/>
    <cellStyle name="Calculation 2 4 10 4" xfId="6226"/>
    <cellStyle name="Calculation 2 4 10 5" xfId="41356"/>
    <cellStyle name="Calculation 2 4 11" xfId="6227"/>
    <cellStyle name="Calculation 2 4 11 2" xfId="6228"/>
    <cellStyle name="Calculation 2 4 11 2 2" xfId="6229"/>
    <cellStyle name="Calculation 2 4 11 2 3" xfId="41357"/>
    <cellStyle name="Calculation 2 4 11 3" xfId="6230"/>
    <cellStyle name="Calculation 2 4 11 3 2" xfId="6231"/>
    <cellStyle name="Calculation 2 4 11 4" xfId="6232"/>
    <cellStyle name="Calculation 2 4 11 5" xfId="41358"/>
    <cellStyle name="Calculation 2 4 12" xfId="6233"/>
    <cellStyle name="Calculation 2 4 12 2" xfId="6234"/>
    <cellStyle name="Calculation 2 4 12 2 2" xfId="6235"/>
    <cellStyle name="Calculation 2 4 12 2 3" xfId="41359"/>
    <cellStyle name="Calculation 2 4 12 3" xfId="6236"/>
    <cellStyle name="Calculation 2 4 12 3 2" xfId="6237"/>
    <cellStyle name="Calculation 2 4 12 4" xfId="6238"/>
    <cellStyle name="Calculation 2 4 12 5" xfId="41360"/>
    <cellStyle name="Calculation 2 4 13" xfId="6239"/>
    <cellStyle name="Calculation 2 4 13 2" xfId="6240"/>
    <cellStyle name="Calculation 2 4 13 2 2" xfId="6241"/>
    <cellStyle name="Calculation 2 4 13 2 3" xfId="41361"/>
    <cellStyle name="Calculation 2 4 13 3" xfId="6242"/>
    <cellStyle name="Calculation 2 4 13 3 2" xfId="6243"/>
    <cellStyle name="Calculation 2 4 13 4" xfId="6244"/>
    <cellStyle name="Calculation 2 4 13 5" xfId="41362"/>
    <cellStyle name="Calculation 2 4 14" xfId="6245"/>
    <cellStyle name="Calculation 2 4 14 2" xfId="6246"/>
    <cellStyle name="Calculation 2 4 14 2 2" xfId="6247"/>
    <cellStyle name="Calculation 2 4 14 2 3" xfId="41363"/>
    <cellStyle name="Calculation 2 4 14 3" xfId="6248"/>
    <cellStyle name="Calculation 2 4 14 3 2" xfId="6249"/>
    <cellStyle name="Calculation 2 4 14 4" xfId="6250"/>
    <cellStyle name="Calculation 2 4 14 5" xfId="41364"/>
    <cellStyle name="Calculation 2 4 15" xfId="6251"/>
    <cellStyle name="Calculation 2 4 15 2" xfId="6252"/>
    <cellStyle name="Calculation 2 4 15 2 2" xfId="6253"/>
    <cellStyle name="Calculation 2 4 15 2 3" xfId="41365"/>
    <cellStyle name="Calculation 2 4 15 3" xfId="6254"/>
    <cellStyle name="Calculation 2 4 15 3 2" xfId="6255"/>
    <cellStyle name="Calculation 2 4 15 4" xfId="6256"/>
    <cellStyle name="Calculation 2 4 15 5" xfId="41366"/>
    <cellStyle name="Calculation 2 4 16" xfId="6257"/>
    <cellStyle name="Calculation 2 4 16 2" xfId="6258"/>
    <cellStyle name="Calculation 2 4 16 2 2" xfId="6259"/>
    <cellStyle name="Calculation 2 4 16 2 3" xfId="41367"/>
    <cellStyle name="Calculation 2 4 16 3" xfId="6260"/>
    <cellStyle name="Calculation 2 4 16 3 2" xfId="6261"/>
    <cellStyle name="Calculation 2 4 16 4" xfId="6262"/>
    <cellStyle name="Calculation 2 4 16 5" xfId="41368"/>
    <cellStyle name="Calculation 2 4 17" xfId="6263"/>
    <cellStyle name="Calculation 2 4 17 2" xfId="6264"/>
    <cellStyle name="Calculation 2 4 17 2 2" xfId="6265"/>
    <cellStyle name="Calculation 2 4 17 2 3" xfId="41369"/>
    <cellStyle name="Calculation 2 4 17 3" xfId="6266"/>
    <cellStyle name="Calculation 2 4 17 3 2" xfId="6267"/>
    <cellStyle name="Calculation 2 4 17 4" xfId="6268"/>
    <cellStyle name="Calculation 2 4 17 5" xfId="41370"/>
    <cellStyle name="Calculation 2 4 18" xfId="6269"/>
    <cellStyle name="Calculation 2 4 18 2" xfId="6270"/>
    <cellStyle name="Calculation 2 4 18 2 2" xfId="6271"/>
    <cellStyle name="Calculation 2 4 18 2 3" xfId="41371"/>
    <cellStyle name="Calculation 2 4 18 3" xfId="6272"/>
    <cellStyle name="Calculation 2 4 18 3 2" xfId="6273"/>
    <cellStyle name="Calculation 2 4 18 4" xfId="6274"/>
    <cellStyle name="Calculation 2 4 18 5" xfId="41372"/>
    <cellStyle name="Calculation 2 4 19" xfId="6275"/>
    <cellStyle name="Calculation 2 4 19 2" xfId="6276"/>
    <cellStyle name="Calculation 2 4 19 2 2" xfId="6277"/>
    <cellStyle name="Calculation 2 4 19 2 3" xfId="41373"/>
    <cellStyle name="Calculation 2 4 19 3" xfId="6278"/>
    <cellStyle name="Calculation 2 4 19 3 2" xfId="6279"/>
    <cellStyle name="Calculation 2 4 19 4" xfId="6280"/>
    <cellStyle name="Calculation 2 4 19 5" xfId="41374"/>
    <cellStyle name="Calculation 2 4 2" xfId="6281"/>
    <cellStyle name="Calculation 2 4 2 2" xfId="6282"/>
    <cellStyle name="Calculation 2 4 2 2 2" xfId="6283"/>
    <cellStyle name="Calculation 2 4 2 2 3" xfId="41375"/>
    <cellStyle name="Calculation 2 4 2 3" xfId="6284"/>
    <cellStyle name="Calculation 2 4 2 3 2" xfId="6285"/>
    <cellStyle name="Calculation 2 4 2 4" xfId="6286"/>
    <cellStyle name="Calculation 2 4 2 5" xfId="41376"/>
    <cellStyle name="Calculation 2 4 20" xfId="6287"/>
    <cellStyle name="Calculation 2 4 20 2" xfId="6288"/>
    <cellStyle name="Calculation 2 4 20 2 2" xfId="41377"/>
    <cellStyle name="Calculation 2 4 20 2 3" xfId="41378"/>
    <cellStyle name="Calculation 2 4 20 3" xfId="41379"/>
    <cellStyle name="Calculation 2 4 20 4" xfId="41380"/>
    <cellStyle name="Calculation 2 4 20 5" xfId="41381"/>
    <cellStyle name="Calculation 2 4 21" xfId="6289"/>
    <cellStyle name="Calculation 2 4 21 2" xfId="6290"/>
    <cellStyle name="Calculation 2 4 22" xfId="6291"/>
    <cellStyle name="Calculation 2 4 22 2" xfId="6292"/>
    <cellStyle name="Calculation 2 4 23" xfId="54423"/>
    <cellStyle name="Calculation 2 4 24" xfId="54424"/>
    <cellStyle name="Calculation 2 4 3" xfId="6293"/>
    <cellStyle name="Calculation 2 4 3 2" xfId="6294"/>
    <cellStyle name="Calculation 2 4 3 2 2" xfId="6295"/>
    <cellStyle name="Calculation 2 4 3 2 3" xfId="41382"/>
    <cellStyle name="Calculation 2 4 3 3" xfId="6296"/>
    <cellStyle name="Calculation 2 4 3 3 2" xfId="6297"/>
    <cellStyle name="Calculation 2 4 3 4" xfId="6298"/>
    <cellStyle name="Calculation 2 4 3 5" xfId="41383"/>
    <cellStyle name="Calculation 2 4 4" xfId="6299"/>
    <cellStyle name="Calculation 2 4 4 2" xfId="6300"/>
    <cellStyle name="Calculation 2 4 4 2 2" xfId="6301"/>
    <cellStyle name="Calculation 2 4 4 2 3" xfId="41384"/>
    <cellStyle name="Calculation 2 4 4 3" xfId="6302"/>
    <cellStyle name="Calculation 2 4 4 3 2" xfId="6303"/>
    <cellStyle name="Calculation 2 4 4 4" xfId="6304"/>
    <cellStyle name="Calculation 2 4 4 5" xfId="41385"/>
    <cellStyle name="Calculation 2 4 5" xfId="6305"/>
    <cellStyle name="Calculation 2 4 5 2" xfId="6306"/>
    <cellStyle name="Calculation 2 4 5 2 2" xfId="6307"/>
    <cellStyle name="Calculation 2 4 5 2 3" xfId="41386"/>
    <cellStyle name="Calculation 2 4 5 3" xfId="6308"/>
    <cellStyle name="Calculation 2 4 5 3 2" xfId="6309"/>
    <cellStyle name="Calculation 2 4 5 4" xfId="6310"/>
    <cellStyle name="Calculation 2 4 5 5" xfId="41387"/>
    <cellStyle name="Calculation 2 4 6" xfId="6311"/>
    <cellStyle name="Calculation 2 4 6 2" xfId="6312"/>
    <cellStyle name="Calculation 2 4 6 2 2" xfId="6313"/>
    <cellStyle name="Calculation 2 4 6 2 3" xfId="41388"/>
    <cellStyle name="Calculation 2 4 6 3" xfId="6314"/>
    <cellStyle name="Calculation 2 4 6 3 2" xfId="6315"/>
    <cellStyle name="Calculation 2 4 6 4" xfId="6316"/>
    <cellStyle name="Calculation 2 4 6 5" xfId="41389"/>
    <cellStyle name="Calculation 2 4 7" xfId="6317"/>
    <cellStyle name="Calculation 2 4 7 2" xfId="6318"/>
    <cellStyle name="Calculation 2 4 7 2 2" xfId="6319"/>
    <cellStyle name="Calculation 2 4 7 2 3" xfId="41390"/>
    <cellStyle name="Calculation 2 4 7 3" xfId="6320"/>
    <cellStyle name="Calculation 2 4 7 3 2" xfId="6321"/>
    <cellStyle name="Calculation 2 4 7 4" xfId="6322"/>
    <cellStyle name="Calculation 2 4 7 5" xfId="41391"/>
    <cellStyle name="Calculation 2 4 8" xfId="6323"/>
    <cellStyle name="Calculation 2 4 8 2" xfId="6324"/>
    <cellStyle name="Calculation 2 4 8 2 2" xfId="6325"/>
    <cellStyle name="Calculation 2 4 8 2 3" xfId="41392"/>
    <cellStyle name="Calculation 2 4 8 3" xfId="6326"/>
    <cellStyle name="Calculation 2 4 8 3 2" xfId="6327"/>
    <cellStyle name="Calculation 2 4 8 4" xfId="6328"/>
    <cellStyle name="Calculation 2 4 8 5" xfId="41393"/>
    <cellStyle name="Calculation 2 4 9" xfId="6329"/>
    <cellStyle name="Calculation 2 4 9 2" xfId="6330"/>
    <cellStyle name="Calculation 2 4 9 2 2" xfId="6331"/>
    <cellStyle name="Calculation 2 4 9 2 3" xfId="41394"/>
    <cellStyle name="Calculation 2 4 9 3" xfId="6332"/>
    <cellStyle name="Calculation 2 4 9 3 2" xfId="6333"/>
    <cellStyle name="Calculation 2 4 9 4" xfId="6334"/>
    <cellStyle name="Calculation 2 4 9 5" xfId="41395"/>
    <cellStyle name="Calculation 2 40" xfId="41396"/>
    <cellStyle name="Calculation 2 41" xfId="41397"/>
    <cellStyle name="Calculation 2 42" xfId="41398"/>
    <cellStyle name="Calculation 2 43" xfId="41399"/>
    <cellStyle name="Calculation 2 5" xfId="6335"/>
    <cellStyle name="Calculation 2 5 10" xfId="6336"/>
    <cellStyle name="Calculation 2 5 10 2" xfId="6337"/>
    <cellStyle name="Calculation 2 5 10 2 2" xfId="6338"/>
    <cellStyle name="Calculation 2 5 10 2 3" xfId="41400"/>
    <cellStyle name="Calculation 2 5 10 3" xfId="6339"/>
    <cellStyle name="Calculation 2 5 10 3 2" xfId="6340"/>
    <cellStyle name="Calculation 2 5 10 4" xfId="6341"/>
    <cellStyle name="Calculation 2 5 10 5" xfId="41401"/>
    <cellStyle name="Calculation 2 5 11" xfId="6342"/>
    <cellStyle name="Calculation 2 5 11 2" xfId="6343"/>
    <cellStyle name="Calculation 2 5 11 2 2" xfId="6344"/>
    <cellStyle name="Calculation 2 5 11 2 3" xfId="41402"/>
    <cellStyle name="Calculation 2 5 11 3" xfId="6345"/>
    <cellStyle name="Calculation 2 5 11 3 2" xfId="6346"/>
    <cellStyle name="Calculation 2 5 11 4" xfId="6347"/>
    <cellStyle name="Calculation 2 5 11 5" xfId="41403"/>
    <cellStyle name="Calculation 2 5 12" xfId="6348"/>
    <cellStyle name="Calculation 2 5 12 2" xfId="6349"/>
    <cellStyle name="Calculation 2 5 12 2 2" xfId="6350"/>
    <cellStyle name="Calculation 2 5 12 2 3" xfId="41404"/>
    <cellStyle name="Calculation 2 5 12 3" xfId="6351"/>
    <cellStyle name="Calculation 2 5 12 3 2" xfId="6352"/>
    <cellStyle name="Calculation 2 5 12 4" xfId="6353"/>
    <cellStyle name="Calculation 2 5 12 5" xfId="41405"/>
    <cellStyle name="Calculation 2 5 13" xfId="6354"/>
    <cellStyle name="Calculation 2 5 13 2" xfId="6355"/>
    <cellStyle name="Calculation 2 5 13 2 2" xfId="6356"/>
    <cellStyle name="Calculation 2 5 13 2 3" xfId="41406"/>
    <cellStyle name="Calculation 2 5 13 3" xfId="6357"/>
    <cellStyle name="Calculation 2 5 13 3 2" xfId="6358"/>
    <cellStyle name="Calculation 2 5 13 4" xfId="6359"/>
    <cellStyle name="Calculation 2 5 13 5" xfId="41407"/>
    <cellStyle name="Calculation 2 5 14" xfId="6360"/>
    <cellStyle name="Calculation 2 5 14 2" xfId="6361"/>
    <cellStyle name="Calculation 2 5 14 2 2" xfId="6362"/>
    <cellStyle name="Calculation 2 5 14 2 3" xfId="41408"/>
    <cellStyle name="Calculation 2 5 14 3" xfId="6363"/>
    <cellStyle name="Calculation 2 5 14 3 2" xfId="6364"/>
    <cellStyle name="Calculation 2 5 14 4" xfId="6365"/>
    <cellStyle name="Calculation 2 5 14 5" xfId="41409"/>
    <cellStyle name="Calculation 2 5 15" xfId="6366"/>
    <cellStyle name="Calculation 2 5 15 2" xfId="6367"/>
    <cellStyle name="Calculation 2 5 15 2 2" xfId="6368"/>
    <cellStyle name="Calculation 2 5 15 2 3" xfId="41410"/>
    <cellStyle name="Calculation 2 5 15 3" xfId="6369"/>
    <cellStyle name="Calculation 2 5 15 3 2" xfId="6370"/>
    <cellStyle name="Calculation 2 5 15 4" xfId="6371"/>
    <cellStyle name="Calculation 2 5 15 5" xfId="41411"/>
    <cellStyle name="Calculation 2 5 16" xfId="6372"/>
    <cellStyle name="Calculation 2 5 16 2" xfId="6373"/>
    <cellStyle name="Calculation 2 5 16 2 2" xfId="6374"/>
    <cellStyle name="Calculation 2 5 16 2 3" xfId="41412"/>
    <cellStyle name="Calculation 2 5 16 3" xfId="6375"/>
    <cellStyle name="Calculation 2 5 16 3 2" xfId="6376"/>
    <cellStyle name="Calculation 2 5 16 4" xfId="6377"/>
    <cellStyle name="Calculation 2 5 16 5" xfId="41413"/>
    <cellStyle name="Calculation 2 5 17" xfId="6378"/>
    <cellStyle name="Calculation 2 5 17 2" xfId="6379"/>
    <cellStyle name="Calculation 2 5 17 2 2" xfId="6380"/>
    <cellStyle name="Calculation 2 5 17 2 3" xfId="41414"/>
    <cellStyle name="Calculation 2 5 17 3" xfId="6381"/>
    <cellStyle name="Calculation 2 5 17 3 2" xfId="6382"/>
    <cellStyle name="Calculation 2 5 17 4" xfId="6383"/>
    <cellStyle name="Calculation 2 5 17 5" xfId="41415"/>
    <cellStyle name="Calculation 2 5 18" xfId="6384"/>
    <cellStyle name="Calculation 2 5 18 2" xfId="6385"/>
    <cellStyle name="Calculation 2 5 18 2 2" xfId="6386"/>
    <cellStyle name="Calculation 2 5 18 2 3" xfId="41416"/>
    <cellStyle name="Calculation 2 5 18 3" xfId="6387"/>
    <cellStyle name="Calculation 2 5 18 3 2" xfId="6388"/>
    <cellStyle name="Calculation 2 5 18 4" xfId="6389"/>
    <cellStyle name="Calculation 2 5 18 5" xfId="41417"/>
    <cellStyle name="Calculation 2 5 19" xfId="6390"/>
    <cellStyle name="Calculation 2 5 19 2" xfId="6391"/>
    <cellStyle name="Calculation 2 5 19 2 2" xfId="6392"/>
    <cellStyle name="Calculation 2 5 19 2 3" xfId="41418"/>
    <cellStyle name="Calculation 2 5 19 3" xfId="6393"/>
    <cellStyle name="Calculation 2 5 19 3 2" xfId="6394"/>
    <cellStyle name="Calculation 2 5 19 4" xfId="6395"/>
    <cellStyle name="Calculation 2 5 19 5" xfId="41419"/>
    <cellStyle name="Calculation 2 5 2" xfId="6396"/>
    <cellStyle name="Calculation 2 5 2 2" xfId="6397"/>
    <cellStyle name="Calculation 2 5 2 2 2" xfId="6398"/>
    <cellStyle name="Calculation 2 5 2 2 3" xfId="41420"/>
    <cellStyle name="Calculation 2 5 2 3" xfId="6399"/>
    <cellStyle name="Calculation 2 5 2 3 2" xfId="6400"/>
    <cellStyle name="Calculation 2 5 2 4" xfId="6401"/>
    <cellStyle name="Calculation 2 5 2 5" xfId="41421"/>
    <cellStyle name="Calculation 2 5 20" xfId="6402"/>
    <cellStyle name="Calculation 2 5 20 2" xfId="6403"/>
    <cellStyle name="Calculation 2 5 20 2 2" xfId="41422"/>
    <cellStyle name="Calculation 2 5 20 2 3" xfId="41423"/>
    <cellStyle name="Calculation 2 5 20 3" xfId="41424"/>
    <cellStyle name="Calculation 2 5 20 4" xfId="41425"/>
    <cellStyle name="Calculation 2 5 20 5" xfId="41426"/>
    <cellStyle name="Calculation 2 5 21" xfId="6404"/>
    <cellStyle name="Calculation 2 5 21 2" xfId="6405"/>
    <cellStyle name="Calculation 2 5 22" xfId="6406"/>
    <cellStyle name="Calculation 2 5 22 2" xfId="6407"/>
    <cellStyle name="Calculation 2 5 23" xfId="54425"/>
    <cellStyle name="Calculation 2 5 24" xfId="54426"/>
    <cellStyle name="Calculation 2 5 3" xfId="6408"/>
    <cellStyle name="Calculation 2 5 3 2" xfId="6409"/>
    <cellStyle name="Calculation 2 5 3 2 2" xfId="6410"/>
    <cellStyle name="Calculation 2 5 3 2 3" xfId="41427"/>
    <cellStyle name="Calculation 2 5 3 3" xfId="6411"/>
    <cellStyle name="Calculation 2 5 3 3 2" xfId="6412"/>
    <cellStyle name="Calculation 2 5 3 4" xfId="6413"/>
    <cellStyle name="Calculation 2 5 3 5" xfId="41428"/>
    <cellStyle name="Calculation 2 5 4" xfId="6414"/>
    <cellStyle name="Calculation 2 5 4 2" xfId="6415"/>
    <cellStyle name="Calculation 2 5 4 2 2" xfId="6416"/>
    <cellStyle name="Calculation 2 5 4 2 3" xfId="41429"/>
    <cellStyle name="Calculation 2 5 4 3" xfId="6417"/>
    <cellStyle name="Calculation 2 5 4 3 2" xfId="6418"/>
    <cellStyle name="Calculation 2 5 4 4" xfId="6419"/>
    <cellStyle name="Calculation 2 5 4 5" xfId="41430"/>
    <cellStyle name="Calculation 2 5 5" xfId="6420"/>
    <cellStyle name="Calculation 2 5 5 2" xfId="6421"/>
    <cellStyle name="Calculation 2 5 5 2 2" xfId="6422"/>
    <cellStyle name="Calculation 2 5 5 2 3" xfId="41431"/>
    <cellStyle name="Calculation 2 5 5 3" xfId="6423"/>
    <cellStyle name="Calculation 2 5 5 3 2" xfId="6424"/>
    <cellStyle name="Calculation 2 5 5 4" xfId="6425"/>
    <cellStyle name="Calculation 2 5 5 5" xfId="41432"/>
    <cellStyle name="Calculation 2 5 6" xfId="6426"/>
    <cellStyle name="Calculation 2 5 6 2" xfId="6427"/>
    <cellStyle name="Calculation 2 5 6 2 2" xfId="6428"/>
    <cellStyle name="Calculation 2 5 6 2 3" xfId="41433"/>
    <cellStyle name="Calculation 2 5 6 3" xfId="6429"/>
    <cellStyle name="Calculation 2 5 6 3 2" xfId="6430"/>
    <cellStyle name="Calculation 2 5 6 4" xfId="6431"/>
    <cellStyle name="Calculation 2 5 6 5" xfId="41434"/>
    <cellStyle name="Calculation 2 5 7" xfId="6432"/>
    <cellStyle name="Calculation 2 5 7 2" xfId="6433"/>
    <cellStyle name="Calculation 2 5 7 2 2" xfId="6434"/>
    <cellStyle name="Calculation 2 5 7 2 3" xfId="41435"/>
    <cellStyle name="Calculation 2 5 7 3" xfId="6435"/>
    <cellStyle name="Calculation 2 5 7 3 2" xfId="6436"/>
    <cellStyle name="Calculation 2 5 7 4" xfId="6437"/>
    <cellStyle name="Calculation 2 5 7 5" xfId="41436"/>
    <cellStyle name="Calculation 2 5 8" xfId="6438"/>
    <cellStyle name="Calculation 2 5 8 2" xfId="6439"/>
    <cellStyle name="Calculation 2 5 8 2 2" xfId="6440"/>
    <cellStyle name="Calculation 2 5 8 2 3" xfId="41437"/>
    <cellStyle name="Calculation 2 5 8 3" xfId="6441"/>
    <cellStyle name="Calculation 2 5 8 3 2" xfId="6442"/>
    <cellStyle name="Calculation 2 5 8 4" xfId="6443"/>
    <cellStyle name="Calculation 2 5 8 5" xfId="41438"/>
    <cellStyle name="Calculation 2 5 9" xfId="6444"/>
    <cellStyle name="Calculation 2 5 9 2" xfId="6445"/>
    <cellStyle name="Calculation 2 5 9 2 2" xfId="6446"/>
    <cellStyle name="Calculation 2 5 9 2 3" xfId="41439"/>
    <cellStyle name="Calculation 2 5 9 3" xfId="6447"/>
    <cellStyle name="Calculation 2 5 9 3 2" xfId="6448"/>
    <cellStyle name="Calculation 2 5 9 4" xfId="6449"/>
    <cellStyle name="Calculation 2 5 9 5" xfId="41440"/>
    <cellStyle name="Calculation 2 6" xfId="6450"/>
    <cellStyle name="Calculation 2 6 10" xfId="6451"/>
    <cellStyle name="Calculation 2 6 10 2" xfId="6452"/>
    <cellStyle name="Calculation 2 6 10 2 2" xfId="6453"/>
    <cellStyle name="Calculation 2 6 10 2 3" xfId="41441"/>
    <cellStyle name="Calculation 2 6 10 3" xfId="6454"/>
    <cellStyle name="Calculation 2 6 10 3 2" xfId="6455"/>
    <cellStyle name="Calculation 2 6 10 4" xfId="6456"/>
    <cellStyle name="Calculation 2 6 10 5" xfId="41442"/>
    <cellStyle name="Calculation 2 6 11" xfId="6457"/>
    <cellStyle name="Calculation 2 6 11 2" xfId="6458"/>
    <cellStyle name="Calculation 2 6 11 2 2" xfId="6459"/>
    <cellStyle name="Calculation 2 6 11 2 3" xfId="41443"/>
    <cellStyle name="Calculation 2 6 11 3" xfId="6460"/>
    <cellStyle name="Calculation 2 6 11 3 2" xfId="6461"/>
    <cellStyle name="Calculation 2 6 11 4" xfId="6462"/>
    <cellStyle name="Calculation 2 6 11 5" xfId="41444"/>
    <cellStyle name="Calculation 2 6 12" xfId="6463"/>
    <cellStyle name="Calculation 2 6 12 2" xfId="6464"/>
    <cellStyle name="Calculation 2 6 12 2 2" xfId="6465"/>
    <cellStyle name="Calculation 2 6 12 2 3" xfId="41445"/>
    <cellStyle name="Calculation 2 6 12 3" xfId="6466"/>
    <cellStyle name="Calculation 2 6 12 3 2" xfId="6467"/>
    <cellStyle name="Calculation 2 6 12 4" xfId="6468"/>
    <cellStyle name="Calculation 2 6 12 5" xfId="41446"/>
    <cellStyle name="Calculation 2 6 13" xfId="6469"/>
    <cellStyle name="Calculation 2 6 13 2" xfId="6470"/>
    <cellStyle name="Calculation 2 6 13 2 2" xfId="6471"/>
    <cellStyle name="Calculation 2 6 13 2 3" xfId="41447"/>
    <cellStyle name="Calculation 2 6 13 3" xfId="6472"/>
    <cellStyle name="Calculation 2 6 13 3 2" xfId="6473"/>
    <cellStyle name="Calculation 2 6 13 4" xfId="6474"/>
    <cellStyle name="Calculation 2 6 13 5" xfId="41448"/>
    <cellStyle name="Calculation 2 6 14" xfId="6475"/>
    <cellStyle name="Calculation 2 6 14 2" xfId="6476"/>
    <cellStyle name="Calculation 2 6 14 2 2" xfId="6477"/>
    <cellStyle name="Calculation 2 6 14 2 3" xfId="41449"/>
    <cellStyle name="Calculation 2 6 14 3" xfId="6478"/>
    <cellStyle name="Calculation 2 6 14 3 2" xfId="6479"/>
    <cellStyle name="Calculation 2 6 14 4" xfId="6480"/>
    <cellStyle name="Calculation 2 6 14 5" xfId="41450"/>
    <cellStyle name="Calculation 2 6 15" xfId="6481"/>
    <cellStyle name="Calculation 2 6 15 2" xfId="6482"/>
    <cellStyle name="Calculation 2 6 15 2 2" xfId="6483"/>
    <cellStyle name="Calculation 2 6 15 2 3" xfId="41451"/>
    <cellStyle name="Calculation 2 6 15 3" xfId="6484"/>
    <cellStyle name="Calculation 2 6 15 3 2" xfId="6485"/>
    <cellStyle name="Calculation 2 6 15 4" xfId="6486"/>
    <cellStyle name="Calculation 2 6 15 5" xfId="41452"/>
    <cellStyle name="Calculation 2 6 16" xfId="6487"/>
    <cellStyle name="Calculation 2 6 16 2" xfId="6488"/>
    <cellStyle name="Calculation 2 6 16 2 2" xfId="6489"/>
    <cellStyle name="Calculation 2 6 16 2 3" xfId="41453"/>
    <cellStyle name="Calculation 2 6 16 3" xfId="6490"/>
    <cellStyle name="Calculation 2 6 16 3 2" xfId="6491"/>
    <cellStyle name="Calculation 2 6 16 4" xfId="6492"/>
    <cellStyle name="Calculation 2 6 16 5" xfId="41454"/>
    <cellStyle name="Calculation 2 6 17" xfId="6493"/>
    <cellStyle name="Calculation 2 6 17 2" xfId="6494"/>
    <cellStyle name="Calculation 2 6 17 2 2" xfId="6495"/>
    <cellStyle name="Calculation 2 6 17 2 3" xfId="41455"/>
    <cellStyle name="Calculation 2 6 17 3" xfId="6496"/>
    <cellStyle name="Calculation 2 6 17 3 2" xfId="6497"/>
    <cellStyle name="Calculation 2 6 17 4" xfId="6498"/>
    <cellStyle name="Calculation 2 6 17 5" xfId="41456"/>
    <cellStyle name="Calculation 2 6 18" xfId="6499"/>
    <cellStyle name="Calculation 2 6 18 2" xfId="6500"/>
    <cellStyle name="Calculation 2 6 18 2 2" xfId="6501"/>
    <cellStyle name="Calculation 2 6 18 2 3" xfId="41457"/>
    <cellStyle name="Calculation 2 6 18 3" xfId="6502"/>
    <cellStyle name="Calculation 2 6 18 3 2" xfId="6503"/>
    <cellStyle name="Calculation 2 6 18 4" xfId="6504"/>
    <cellStyle name="Calculation 2 6 18 5" xfId="41458"/>
    <cellStyle name="Calculation 2 6 19" xfId="6505"/>
    <cellStyle name="Calculation 2 6 19 2" xfId="6506"/>
    <cellStyle name="Calculation 2 6 19 2 2" xfId="6507"/>
    <cellStyle name="Calculation 2 6 19 2 3" xfId="41459"/>
    <cellStyle name="Calculation 2 6 19 3" xfId="6508"/>
    <cellStyle name="Calculation 2 6 19 3 2" xfId="6509"/>
    <cellStyle name="Calculation 2 6 19 4" xfId="6510"/>
    <cellStyle name="Calculation 2 6 19 5" xfId="41460"/>
    <cellStyle name="Calculation 2 6 2" xfId="6511"/>
    <cellStyle name="Calculation 2 6 2 2" xfId="6512"/>
    <cellStyle name="Calculation 2 6 2 2 2" xfId="6513"/>
    <cellStyle name="Calculation 2 6 2 2 3" xfId="41461"/>
    <cellStyle name="Calculation 2 6 2 3" xfId="6514"/>
    <cellStyle name="Calculation 2 6 2 3 2" xfId="6515"/>
    <cellStyle name="Calculation 2 6 2 4" xfId="6516"/>
    <cellStyle name="Calculation 2 6 2 5" xfId="41462"/>
    <cellStyle name="Calculation 2 6 20" xfId="6517"/>
    <cellStyle name="Calculation 2 6 20 2" xfId="6518"/>
    <cellStyle name="Calculation 2 6 20 2 2" xfId="41463"/>
    <cellStyle name="Calculation 2 6 20 2 3" xfId="41464"/>
    <cellStyle name="Calculation 2 6 20 3" xfId="41465"/>
    <cellStyle name="Calculation 2 6 20 4" xfId="41466"/>
    <cellStyle name="Calculation 2 6 20 5" xfId="41467"/>
    <cellStyle name="Calculation 2 6 21" xfId="6519"/>
    <cellStyle name="Calculation 2 6 21 2" xfId="6520"/>
    <cellStyle name="Calculation 2 6 22" xfId="6521"/>
    <cellStyle name="Calculation 2 6 22 2" xfId="6522"/>
    <cellStyle name="Calculation 2 6 23" xfId="54427"/>
    <cellStyle name="Calculation 2 6 24" xfId="54428"/>
    <cellStyle name="Calculation 2 6 3" xfId="6523"/>
    <cellStyle name="Calculation 2 6 3 2" xfId="6524"/>
    <cellStyle name="Calculation 2 6 3 2 2" xfId="6525"/>
    <cellStyle name="Calculation 2 6 3 2 3" xfId="41468"/>
    <cellStyle name="Calculation 2 6 3 3" xfId="6526"/>
    <cellStyle name="Calculation 2 6 3 3 2" xfId="6527"/>
    <cellStyle name="Calculation 2 6 3 4" xfId="6528"/>
    <cellStyle name="Calculation 2 6 3 5" xfId="41469"/>
    <cellStyle name="Calculation 2 6 4" xfId="6529"/>
    <cellStyle name="Calculation 2 6 4 2" xfId="6530"/>
    <cellStyle name="Calculation 2 6 4 2 2" xfId="6531"/>
    <cellStyle name="Calculation 2 6 4 2 3" xfId="41470"/>
    <cellStyle name="Calculation 2 6 4 3" xfId="6532"/>
    <cellStyle name="Calculation 2 6 4 3 2" xfId="6533"/>
    <cellStyle name="Calculation 2 6 4 4" xfId="6534"/>
    <cellStyle name="Calculation 2 6 4 5" xfId="41471"/>
    <cellStyle name="Calculation 2 6 5" xfId="6535"/>
    <cellStyle name="Calculation 2 6 5 2" xfId="6536"/>
    <cellStyle name="Calculation 2 6 5 2 2" xfId="6537"/>
    <cellStyle name="Calculation 2 6 5 2 3" xfId="41472"/>
    <cellStyle name="Calculation 2 6 5 3" xfId="6538"/>
    <cellStyle name="Calculation 2 6 5 3 2" xfId="6539"/>
    <cellStyle name="Calculation 2 6 5 4" xfId="6540"/>
    <cellStyle name="Calculation 2 6 5 5" xfId="41473"/>
    <cellStyle name="Calculation 2 6 6" xfId="6541"/>
    <cellStyle name="Calculation 2 6 6 2" xfId="6542"/>
    <cellStyle name="Calculation 2 6 6 2 2" xfId="6543"/>
    <cellStyle name="Calculation 2 6 6 2 3" xfId="41474"/>
    <cellStyle name="Calculation 2 6 6 3" xfId="6544"/>
    <cellStyle name="Calculation 2 6 6 3 2" xfId="6545"/>
    <cellStyle name="Calculation 2 6 6 4" xfId="6546"/>
    <cellStyle name="Calculation 2 6 6 5" xfId="41475"/>
    <cellStyle name="Calculation 2 6 7" xfId="6547"/>
    <cellStyle name="Calculation 2 6 7 2" xfId="6548"/>
    <cellStyle name="Calculation 2 6 7 2 2" xfId="6549"/>
    <cellStyle name="Calculation 2 6 7 2 3" xfId="41476"/>
    <cellStyle name="Calculation 2 6 7 3" xfId="6550"/>
    <cellStyle name="Calculation 2 6 7 3 2" xfId="6551"/>
    <cellStyle name="Calculation 2 6 7 4" xfId="6552"/>
    <cellStyle name="Calculation 2 6 7 5" xfId="41477"/>
    <cellStyle name="Calculation 2 6 8" xfId="6553"/>
    <cellStyle name="Calculation 2 6 8 2" xfId="6554"/>
    <cellStyle name="Calculation 2 6 8 2 2" xfId="6555"/>
    <cellStyle name="Calculation 2 6 8 2 3" xfId="41478"/>
    <cellStyle name="Calculation 2 6 8 3" xfId="6556"/>
    <cellStyle name="Calculation 2 6 8 3 2" xfId="6557"/>
    <cellStyle name="Calculation 2 6 8 4" xfId="6558"/>
    <cellStyle name="Calculation 2 6 8 5" xfId="41479"/>
    <cellStyle name="Calculation 2 6 9" xfId="6559"/>
    <cellStyle name="Calculation 2 6 9 2" xfId="6560"/>
    <cellStyle name="Calculation 2 6 9 2 2" xfId="6561"/>
    <cellStyle name="Calculation 2 6 9 2 3" xfId="41480"/>
    <cellStyle name="Calculation 2 6 9 3" xfId="6562"/>
    <cellStyle name="Calculation 2 6 9 3 2" xfId="6563"/>
    <cellStyle name="Calculation 2 6 9 4" xfId="6564"/>
    <cellStyle name="Calculation 2 6 9 5" xfId="41481"/>
    <cellStyle name="Calculation 2 7" xfId="6565"/>
    <cellStyle name="Calculation 2 7 10" xfId="6566"/>
    <cellStyle name="Calculation 2 7 10 2" xfId="6567"/>
    <cellStyle name="Calculation 2 7 10 2 2" xfId="6568"/>
    <cellStyle name="Calculation 2 7 10 2 3" xfId="41482"/>
    <cellStyle name="Calculation 2 7 10 3" xfId="6569"/>
    <cellStyle name="Calculation 2 7 10 3 2" xfId="6570"/>
    <cellStyle name="Calculation 2 7 10 4" xfId="6571"/>
    <cellStyle name="Calculation 2 7 10 5" xfId="41483"/>
    <cellStyle name="Calculation 2 7 11" xfId="6572"/>
    <cellStyle name="Calculation 2 7 11 2" xfId="6573"/>
    <cellStyle name="Calculation 2 7 11 2 2" xfId="6574"/>
    <cellStyle name="Calculation 2 7 11 2 3" xfId="41484"/>
    <cellStyle name="Calculation 2 7 11 3" xfId="6575"/>
    <cellStyle name="Calculation 2 7 11 3 2" xfId="6576"/>
    <cellStyle name="Calculation 2 7 11 4" xfId="6577"/>
    <cellStyle name="Calculation 2 7 11 5" xfId="41485"/>
    <cellStyle name="Calculation 2 7 12" xfId="6578"/>
    <cellStyle name="Calculation 2 7 12 2" xfId="6579"/>
    <cellStyle name="Calculation 2 7 12 2 2" xfId="6580"/>
    <cellStyle name="Calculation 2 7 12 2 3" xfId="41486"/>
    <cellStyle name="Calculation 2 7 12 3" xfId="6581"/>
    <cellStyle name="Calculation 2 7 12 3 2" xfId="6582"/>
    <cellStyle name="Calculation 2 7 12 4" xfId="6583"/>
    <cellStyle name="Calculation 2 7 12 5" xfId="41487"/>
    <cellStyle name="Calculation 2 7 13" xfId="6584"/>
    <cellStyle name="Calculation 2 7 13 2" xfId="6585"/>
    <cellStyle name="Calculation 2 7 13 2 2" xfId="6586"/>
    <cellStyle name="Calculation 2 7 13 2 3" xfId="41488"/>
    <cellStyle name="Calculation 2 7 13 3" xfId="6587"/>
    <cellStyle name="Calculation 2 7 13 3 2" xfId="6588"/>
    <cellStyle name="Calculation 2 7 13 4" xfId="6589"/>
    <cellStyle name="Calculation 2 7 13 5" xfId="41489"/>
    <cellStyle name="Calculation 2 7 14" xfId="6590"/>
    <cellStyle name="Calculation 2 7 14 2" xfId="6591"/>
    <cellStyle name="Calculation 2 7 14 2 2" xfId="6592"/>
    <cellStyle name="Calculation 2 7 14 2 3" xfId="41490"/>
    <cellStyle name="Calculation 2 7 14 3" xfId="6593"/>
    <cellStyle name="Calculation 2 7 14 3 2" xfId="6594"/>
    <cellStyle name="Calculation 2 7 14 4" xfId="6595"/>
    <cellStyle name="Calculation 2 7 14 5" xfId="41491"/>
    <cellStyle name="Calculation 2 7 15" xfId="6596"/>
    <cellStyle name="Calculation 2 7 15 2" xfId="6597"/>
    <cellStyle name="Calculation 2 7 15 2 2" xfId="6598"/>
    <cellStyle name="Calculation 2 7 15 2 3" xfId="41492"/>
    <cellStyle name="Calculation 2 7 15 3" xfId="6599"/>
    <cellStyle name="Calculation 2 7 15 3 2" xfId="6600"/>
    <cellStyle name="Calculation 2 7 15 4" xfId="6601"/>
    <cellStyle name="Calculation 2 7 15 5" xfId="41493"/>
    <cellStyle name="Calculation 2 7 16" xfId="6602"/>
    <cellStyle name="Calculation 2 7 16 2" xfId="6603"/>
    <cellStyle name="Calculation 2 7 16 2 2" xfId="6604"/>
    <cellStyle name="Calculation 2 7 16 2 3" xfId="41494"/>
    <cellStyle name="Calculation 2 7 16 3" xfId="6605"/>
    <cellStyle name="Calculation 2 7 16 3 2" xfId="6606"/>
    <cellStyle name="Calculation 2 7 16 4" xfId="6607"/>
    <cellStyle name="Calculation 2 7 16 5" xfId="41495"/>
    <cellStyle name="Calculation 2 7 17" xfId="6608"/>
    <cellStyle name="Calculation 2 7 17 2" xfId="6609"/>
    <cellStyle name="Calculation 2 7 17 2 2" xfId="6610"/>
    <cellStyle name="Calculation 2 7 17 2 3" xfId="41496"/>
    <cellStyle name="Calculation 2 7 17 3" xfId="6611"/>
    <cellStyle name="Calculation 2 7 17 3 2" xfId="6612"/>
    <cellStyle name="Calculation 2 7 17 4" xfId="6613"/>
    <cellStyle name="Calculation 2 7 17 5" xfId="41497"/>
    <cellStyle name="Calculation 2 7 18" xfId="6614"/>
    <cellStyle name="Calculation 2 7 18 2" xfId="6615"/>
    <cellStyle name="Calculation 2 7 18 2 2" xfId="6616"/>
    <cellStyle name="Calculation 2 7 18 2 3" xfId="41498"/>
    <cellStyle name="Calculation 2 7 18 3" xfId="6617"/>
    <cellStyle name="Calculation 2 7 18 3 2" xfId="6618"/>
    <cellStyle name="Calculation 2 7 18 4" xfId="6619"/>
    <cellStyle name="Calculation 2 7 18 5" xfId="41499"/>
    <cellStyle name="Calculation 2 7 19" xfId="6620"/>
    <cellStyle name="Calculation 2 7 19 2" xfId="6621"/>
    <cellStyle name="Calculation 2 7 19 2 2" xfId="6622"/>
    <cellStyle name="Calculation 2 7 19 2 3" xfId="41500"/>
    <cellStyle name="Calculation 2 7 19 3" xfId="6623"/>
    <cellStyle name="Calculation 2 7 19 3 2" xfId="6624"/>
    <cellStyle name="Calculation 2 7 19 4" xfId="6625"/>
    <cellStyle name="Calculation 2 7 19 5" xfId="41501"/>
    <cellStyle name="Calculation 2 7 2" xfId="6626"/>
    <cellStyle name="Calculation 2 7 2 2" xfId="6627"/>
    <cellStyle name="Calculation 2 7 2 2 2" xfId="6628"/>
    <cellStyle name="Calculation 2 7 2 2 3" xfId="41502"/>
    <cellStyle name="Calculation 2 7 2 3" xfId="6629"/>
    <cellStyle name="Calculation 2 7 2 3 2" xfId="6630"/>
    <cellStyle name="Calculation 2 7 2 4" xfId="6631"/>
    <cellStyle name="Calculation 2 7 2 5" xfId="41503"/>
    <cellStyle name="Calculation 2 7 20" xfId="6632"/>
    <cellStyle name="Calculation 2 7 20 2" xfId="6633"/>
    <cellStyle name="Calculation 2 7 20 2 2" xfId="41504"/>
    <cellStyle name="Calculation 2 7 20 2 3" xfId="41505"/>
    <cellStyle name="Calculation 2 7 20 3" xfId="41506"/>
    <cellStyle name="Calculation 2 7 20 4" xfId="41507"/>
    <cellStyle name="Calculation 2 7 20 5" xfId="41508"/>
    <cellStyle name="Calculation 2 7 21" xfId="6634"/>
    <cellStyle name="Calculation 2 7 21 2" xfId="6635"/>
    <cellStyle name="Calculation 2 7 22" xfId="6636"/>
    <cellStyle name="Calculation 2 7 22 2" xfId="6637"/>
    <cellStyle name="Calculation 2 7 23" xfId="54429"/>
    <cellStyle name="Calculation 2 7 24" xfId="54430"/>
    <cellStyle name="Calculation 2 7 3" xfId="6638"/>
    <cellStyle name="Calculation 2 7 3 2" xfId="6639"/>
    <cellStyle name="Calculation 2 7 3 2 2" xfId="6640"/>
    <cellStyle name="Calculation 2 7 3 2 3" xfId="41509"/>
    <cellStyle name="Calculation 2 7 3 3" xfId="6641"/>
    <cellStyle name="Calculation 2 7 3 3 2" xfId="6642"/>
    <cellStyle name="Calculation 2 7 3 4" xfId="6643"/>
    <cellStyle name="Calculation 2 7 3 5" xfId="41510"/>
    <cellStyle name="Calculation 2 7 4" xfId="6644"/>
    <cellStyle name="Calculation 2 7 4 2" xfId="6645"/>
    <cellStyle name="Calculation 2 7 4 2 2" xfId="6646"/>
    <cellStyle name="Calculation 2 7 4 2 3" xfId="41511"/>
    <cellStyle name="Calculation 2 7 4 3" xfId="6647"/>
    <cellStyle name="Calculation 2 7 4 3 2" xfId="6648"/>
    <cellStyle name="Calculation 2 7 4 4" xfId="6649"/>
    <cellStyle name="Calculation 2 7 4 5" xfId="41512"/>
    <cellStyle name="Calculation 2 7 5" xfId="6650"/>
    <cellStyle name="Calculation 2 7 5 2" xfId="6651"/>
    <cellStyle name="Calculation 2 7 5 2 2" xfId="6652"/>
    <cellStyle name="Calculation 2 7 5 2 3" xfId="41513"/>
    <cellStyle name="Calculation 2 7 5 3" xfId="6653"/>
    <cellStyle name="Calculation 2 7 5 3 2" xfId="6654"/>
    <cellStyle name="Calculation 2 7 5 4" xfId="6655"/>
    <cellStyle name="Calculation 2 7 5 5" xfId="41514"/>
    <cellStyle name="Calculation 2 7 6" xfId="6656"/>
    <cellStyle name="Calculation 2 7 6 2" xfId="6657"/>
    <cellStyle name="Calculation 2 7 6 2 2" xfId="6658"/>
    <cellStyle name="Calculation 2 7 6 2 3" xfId="41515"/>
    <cellStyle name="Calculation 2 7 6 3" xfId="6659"/>
    <cellStyle name="Calculation 2 7 6 3 2" xfId="6660"/>
    <cellStyle name="Calculation 2 7 6 4" xfId="6661"/>
    <cellStyle name="Calculation 2 7 6 5" xfId="41516"/>
    <cellStyle name="Calculation 2 7 7" xfId="6662"/>
    <cellStyle name="Calculation 2 7 7 2" xfId="6663"/>
    <cellStyle name="Calculation 2 7 7 2 2" xfId="6664"/>
    <cellStyle name="Calculation 2 7 7 2 3" xfId="41517"/>
    <cellStyle name="Calculation 2 7 7 3" xfId="6665"/>
    <cellStyle name="Calculation 2 7 7 3 2" xfId="6666"/>
    <cellStyle name="Calculation 2 7 7 4" xfId="6667"/>
    <cellStyle name="Calculation 2 7 7 5" xfId="41518"/>
    <cellStyle name="Calculation 2 7 8" xfId="6668"/>
    <cellStyle name="Calculation 2 7 8 2" xfId="6669"/>
    <cellStyle name="Calculation 2 7 8 2 2" xfId="6670"/>
    <cellStyle name="Calculation 2 7 8 2 3" xfId="41519"/>
    <cellStyle name="Calculation 2 7 8 3" xfId="6671"/>
    <cellStyle name="Calculation 2 7 8 3 2" xfId="6672"/>
    <cellStyle name="Calculation 2 7 8 4" xfId="6673"/>
    <cellStyle name="Calculation 2 7 8 5" xfId="41520"/>
    <cellStyle name="Calculation 2 7 9" xfId="6674"/>
    <cellStyle name="Calculation 2 7 9 2" xfId="6675"/>
    <cellStyle name="Calculation 2 7 9 2 2" xfId="6676"/>
    <cellStyle name="Calculation 2 7 9 2 3" xfId="41521"/>
    <cellStyle name="Calculation 2 7 9 3" xfId="6677"/>
    <cellStyle name="Calculation 2 7 9 3 2" xfId="6678"/>
    <cellStyle name="Calculation 2 7 9 4" xfId="6679"/>
    <cellStyle name="Calculation 2 7 9 5" xfId="41522"/>
    <cellStyle name="Calculation 2 8" xfId="6680"/>
    <cellStyle name="Calculation 2 8 10" xfId="6681"/>
    <cellStyle name="Calculation 2 8 10 2" xfId="6682"/>
    <cellStyle name="Calculation 2 8 10 2 2" xfId="6683"/>
    <cellStyle name="Calculation 2 8 10 2 3" xfId="41523"/>
    <cellStyle name="Calculation 2 8 10 3" xfId="6684"/>
    <cellStyle name="Calculation 2 8 10 3 2" xfId="6685"/>
    <cellStyle name="Calculation 2 8 10 4" xfId="6686"/>
    <cellStyle name="Calculation 2 8 10 5" xfId="41524"/>
    <cellStyle name="Calculation 2 8 11" xfId="6687"/>
    <cellStyle name="Calculation 2 8 11 2" xfId="6688"/>
    <cellStyle name="Calculation 2 8 11 2 2" xfId="6689"/>
    <cellStyle name="Calculation 2 8 11 2 3" xfId="41525"/>
    <cellStyle name="Calculation 2 8 11 3" xfId="6690"/>
    <cellStyle name="Calculation 2 8 11 3 2" xfId="6691"/>
    <cellStyle name="Calculation 2 8 11 4" xfId="6692"/>
    <cellStyle name="Calculation 2 8 11 5" xfId="41526"/>
    <cellStyle name="Calculation 2 8 12" xfId="6693"/>
    <cellStyle name="Calculation 2 8 12 2" xfId="6694"/>
    <cellStyle name="Calculation 2 8 12 2 2" xfId="6695"/>
    <cellStyle name="Calculation 2 8 12 2 3" xfId="41527"/>
    <cellStyle name="Calculation 2 8 12 3" xfId="6696"/>
    <cellStyle name="Calculation 2 8 12 3 2" xfId="6697"/>
    <cellStyle name="Calculation 2 8 12 4" xfId="6698"/>
    <cellStyle name="Calculation 2 8 12 5" xfId="41528"/>
    <cellStyle name="Calculation 2 8 13" xfId="6699"/>
    <cellStyle name="Calculation 2 8 13 2" xfId="6700"/>
    <cellStyle name="Calculation 2 8 13 2 2" xfId="6701"/>
    <cellStyle name="Calculation 2 8 13 2 3" xfId="41529"/>
    <cellStyle name="Calculation 2 8 13 3" xfId="6702"/>
    <cellStyle name="Calculation 2 8 13 3 2" xfId="6703"/>
    <cellStyle name="Calculation 2 8 13 4" xfId="6704"/>
    <cellStyle name="Calculation 2 8 13 5" xfId="41530"/>
    <cellStyle name="Calculation 2 8 14" xfId="6705"/>
    <cellStyle name="Calculation 2 8 14 2" xfId="6706"/>
    <cellStyle name="Calculation 2 8 14 2 2" xfId="6707"/>
    <cellStyle name="Calculation 2 8 14 2 3" xfId="41531"/>
    <cellStyle name="Calculation 2 8 14 3" xfId="6708"/>
    <cellStyle name="Calculation 2 8 14 3 2" xfId="6709"/>
    <cellStyle name="Calculation 2 8 14 4" xfId="6710"/>
    <cellStyle name="Calculation 2 8 14 5" xfId="41532"/>
    <cellStyle name="Calculation 2 8 15" xfId="6711"/>
    <cellStyle name="Calculation 2 8 15 2" xfId="6712"/>
    <cellStyle name="Calculation 2 8 15 2 2" xfId="6713"/>
    <cellStyle name="Calculation 2 8 15 2 3" xfId="41533"/>
    <cellStyle name="Calculation 2 8 15 3" xfId="6714"/>
    <cellStyle name="Calculation 2 8 15 3 2" xfId="6715"/>
    <cellStyle name="Calculation 2 8 15 4" xfId="6716"/>
    <cellStyle name="Calculation 2 8 15 5" xfId="41534"/>
    <cellStyle name="Calculation 2 8 16" xfId="6717"/>
    <cellStyle name="Calculation 2 8 16 2" xfId="6718"/>
    <cellStyle name="Calculation 2 8 16 2 2" xfId="6719"/>
    <cellStyle name="Calculation 2 8 16 2 3" xfId="41535"/>
    <cellStyle name="Calculation 2 8 16 3" xfId="6720"/>
    <cellStyle name="Calculation 2 8 16 3 2" xfId="6721"/>
    <cellStyle name="Calculation 2 8 16 4" xfId="6722"/>
    <cellStyle name="Calculation 2 8 16 5" xfId="41536"/>
    <cellStyle name="Calculation 2 8 17" xfId="6723"/>
    <cellStyle name="Calculation 2 8 17 2" xfId="6724"/>
    <cellStyle name="Calculation 2 8 17 2 2" xfId="6725"/>
    <cellStyle name="Calculation 2 8 17 2 3" xfId="41537"/>
    <cellStyle name="Calculation 2 8 17 3" xfId="6726"/>
    <cellStyle name="Calculation 2 8 17 3 2" xfId="6727"/>
    <cellStyle name="Calculation 2 8 17 4" xfId="6728"/>
    <cellStyle name="Calculation 2 8 17 5" xfId="41538"/>
    <cellStyle name="Calculation 2 8 18" xfId="6729"/>
    <cellStyle name="Calculation 2 8 18 2" xfId="6730"/>
    <cellStyle name="Calculation 2 8 18 2 2" xfId="6731"/>
    <cellStyle name="Calculation 2 8 18 2 3" xfId="41539"/>
    <cellStyle name="Calculation 2 8 18 3" xfId="6732"/>
    <cellStyle name="Calculation 2 8 18 3 2" xfId="6733"/>
    <cellStyle name="Calculation 2 8 18 4" xfId="6734"/>
    <cellStyle name="Calculation 2 8 18 5" xfId="41540"/>
    <cellStyle name="Calculation 2 8 19" xfId="6735"/>
    <cellStyle name="Calculation 2 8 19 2" xfId="6736"/>
    <cellStyle name="Calculation 2 8 19 2 2" xfId="6737"/>
    <cellStyle name="Calculation 2 8 19 2 3" xfId="41541"/>
    <cellStyle name="Calculation 2 8 19 3" xfId="6738"/>
    <cellStyle name="Calculation 2 8 19 3 2" xfId="6739"/>
    <cellStyle name="Calculation 2 8 19 4" xfId="6740"/>
    <cellStyle name="Calculation 2 8 19 5" xfId="41542"/>
    <cellStyle name="Calculation 2 8 2" xfId="6741"/>
    <cellStyle name="Calculation 2 8 2 2" xfId="6742"/>
    <cellStyle name="Calculation 2 8 2 2 2" xfId="6743"/>
    <cellStyle name="Calculation 2 8 2 2 3" xfId="41543"/>
    <cellStyle name="Calculation 2 8 2 3" xfId="6744"/>
    <cellStyle name="Calculation 2 8 2 3 2" xfId="6745"/>
    <cellStyle name="Calculation 2 8 2 4" xfId="6746"/>
    <cellStyle name="Calculation 2 8 2 5" xfId="41544"/>
    <cellStyle name="Calculation 2 8 20" xfId="6747"/>
    <cellStyle name="Calculation 2 8 20 2" xfId="6748"/>
    <cellStyle name="Calculation 2 8 20 2 2" xfId="41545"/>
    <cellStyle name="Calculation 2 8 20 2 3" xfId="41546"/>
    <cellStyle name="Calculation 2 8 20 3" xfId="41547"/>
    <cellStyle name="Calculation 2 8 20 4" xfId="41548"/>
    <cellStyle name="Calculation 2 8 20 5" xfId="41549"/>
    <cellStyle name="Calculation 2 8 21" xfId="6749"/>
    <cellStyle name="Calculation 2 8 21 2" xfId="6750"/>
    <cellStyle name="Calculation 2 8 22" xfId="6751"/>
    <cellStyle name="Calculation 2 8 22 2" xfId="6752"/>
    <cellStyle name="Calculation 2 8 23" xfId="54431"/>
    <cellStyle name="Calculation 2 8 24" xfId="54432"/>
    <cellStyle name="Calculation 2 8 3" xfId="6753"/>
    <cellStyle name="Calculation 2 8 3 2" xfId="6754"/>
    <cellStyle name="Calculation 2 8 3 2 2" xfId="6755"/>
    <cellStyle name="Calculation 2 8 3 2 3" xfId="41550"/>
    <cellStyle name="Calculation 2 8 3 3" xfId="6756"/>
    <cellStyle name="Calculation 2 8 3 3 2" xfId="6757"/>
    <cellStyle name="Calculation 2 8 3 4" xfId="6758"/>
    <cellStyle name="Calculation 2 8 3 5" xfId="41551"/>
    <cellStyle name="Calculation 2 8 4" xfId="6759"/>
    <cellStyle name="Calculation 2 8 4 2" xfId="6760"/>
    <cellStyle name="Calculation 2 8 4 2 2" xfId="6761"/>
    <cellStyle name="Calculation 2 8 4 2 3" xfId="41552"/>
    <cellStyle name="Calculation 2 8 4 3" xfId="6762"/>
    <cellStyle name="Calculation 2 8 4 3 2" xfId="6763"/>
    <cellStyle name="Calculation 2 8 4 4" xfId="6764"/>
    <cellStyle name="Calculation 2 8 4 5" xfId="41553"/>
    <cellStyle name="Calculation 2 8 5" xfId="6765"/>
    <cellStyle name="Calculation 2 8 5 2" xfId="6766"/>
    <cellStyle name="Calculation 2 8 5 2 2" xfId="6767"/>
    <cellStyle name="Calculation 2 8 5 2 3" xfId="41554"/>
    <cellStyle name="Calculation 2 8 5 3" xfId="6768"/>
    <cellStyle name="Calculation 2 8 5 3 2" xfId="6769"/>
    <cellStyle name="Calculation 2 8 5 4" xfId="6770"/>
    <cellStyle name="Calculation 2 8 5 5" xfId="41555"/>
    <cellStyle name="Calculation 2 8 6" xfId="6771"/>
    <cellStyle name="Calculation 2 8 6 2" xfId="6772"/>
    <cellStyle name="Calculation 2 8 6 2 2" xfId="6773"/>
    <cellStyle name="Calculation 2 8 6 2 3" xfId="41556"/>
    <cellStyle name="Calculation 2 8 6 3" xfId="6774"/>
    <cellStyle name="Calculation 2 8 6 3 2" xfId="6775"/>
    <cellStyle name="Calculation 2 8 6 4" xfId="6776"/>
    <cellStyle name="Calculation 2 8 6 5" xfId="41557"/>
    <cellStyle name="Calculation 2 8 7" xfId="6777"/>
    <cellStyle name="Calculation 2 8 7 2" xfId="6778"/>
    <cellStyle name="Calculation 2 8 7 2 2" xfId="6779"/>
    <cellStyle name="Calculation 2 8 7 2 3" xfId="41558"/>
    <cellStyle name="Calculation 2 8 7 3" xfId="6780"/>
    <cellStyle name="Calculation 2 8 7 3 2" xfId="6781"/>
    <cellStyle name="Calculation 2 8 7 4" xfId="6782"/>
    <cellStyle name="Calculation 2 8 7 5" xfId="41559"/>
    <cellStyle name="Calculation 2 8 8" xfId="6783"/>
    <cellStyle name="Calculation 2 8 8 2" xfId="6784"/>
    <cellStyle name="Calculation 2 8 8 2 2" xfId="6785"/>
    <cellStyle name="Calculation 2 8 8 2 3" xfId="41560"/>
    <cellStyle name="Calculation 2 8 8 3" xfId="6786"/>
    <cellStyle name="Calculation 2 8 8 3 2" xfId="6787"/>
    <cellStyle name="Calculation 2 8 8 4" xfId="6788"/>
    <cellStyle name="Calculation 2 8 8 5" xfId="41561"/>
    <cellStyle name="Calculation 2 8 9" xfId="6789"/>
    <cellStyle name="Calculation 2 8 9 2" xfId="6790"/>
    <cellStyle name="Calculation 2 8 9 2 2" xfId="6791"/>
    <cellStyle name="Calculation 2 8 9 2 3" xfId="41562"/>
    <cellStyle name="Calculation 2 8 9 3" xfId="6792"/>
    <cellStyle name="Calculation 2 8 9 3 2" xfId="6793"/>
    <cellStyle name="Calculation 2 8 9 4" xfId="6794"/>
    <cellStyle name="Calculation 2 8 9 5" xfId="41563"/>
    <cellStyle name="Calculation 2 9" xfId="6795"/>
    <cellStyle name="Calculation 2 9 2" xfId="6796"/>
    <cellStyle name="Calculation 2 9 2 2" xfId="6797"/>
    <cellStyle name="Calculation 2 9 3" xfId="6798"/>
    <cellStyle name="Calculation 2 9 3 2" xfId="6799"/>
    <cellStyle name="Calculation 2 9 4" xfId="54433"/>
    <cellStyle name="Calculation 2 9 5" xfId="54434"/>
    <cellStyle name="Calculation 20" xfId="6800"/>
    <cellStyle name="Calculation 20 2" xfId="6801"/>
    <cellStyle name="Calculation 20 2 2" xfId="6802"/>
    <cellStyle name="Calculation 20 2 3" xfId="41564"/>
    <cellStyle name="Calculation 20 3" xfId="6803"/>
    <cellStyle name="Calculation 20 3 2" xfId="6804"/>
    <cellStyle name="Calculation 20 4" xfId="6805"/>
    <cellStyle name="Calculation 20 5" xfId="41565"/>
    <cellStyle name="Calculation 21" xfId="6806"/>
    <cellStyle name="Calculation 21 2" xfId="6807"/>
    <cellStyle name="Calculation 21 2 2" xfId="6808"/>
    <cellStyle name="Calculation 21 2 3" xfId="41566"/>
    <cellStyle name="Calculation 21 3" xfId="6809"/>
    <cellStyle name="Calculation 21 3 2" xfId="6810"/>
    <cellStyle name="Calculation 21 4" xfId="6811"/>
    <cellStyle name="Calculation 21 5" xfId="41567"/>
    <cellStyle name="Calculation 22" xfId="6812"/>
    <cellStyle name="Calculation 22 2" xfId="6813"/>
    <cellStyle name="Calculation 22 2 2" xfId="6814"/>
    <cellStyle name="Calculation 22 2 3" xfId="41568"/>
    <cellStyle name="Calculation 22 3" xfId="6815"/>
    <cellStyle name="Calculation 22 3 2" xfId="6816"/>
    <cellStyle name="Calculation 22 4" xfId="6817"/>
    <cellStyle name="Calculation 22 5" xfId="41569"/>
    <cellStyle name="Calculation 23" xfId="6818"/>
    <cellStyle name="Calculation 23 2" xfId="6819"/>
    <cellStyle name="Calculation 23 2 2" xfId="6820"/>
    <cellStyle name="Calculation 23 2 3" xfId="41570"/>
    <cellStyle name="Calculation 23 3" xfId="6821"/>
    <cellStyle name="Calculation 23 3 2" xfId="6822"/>
    <cellStyle name="Calculation 23 4" xfId="6823"/>
    <cellStyle name="Calculation 23 5" xfId="41571"/>
    <cellStyle name="Calculation 24" xfId="6824"/>
    <cellStyle name="Calculation 24 2" xfId="6825"/>
    <cellStyle name="Calculation 24 2 2" xfId="6826"/>
    <cellStyle name="Calculation 24 2 3" xfId="41572"/>
    <cellStyle name="Calculation 24 3" xfId="6827"/>
    <cellStyle name="Calculation 24 3 2" xfId="6828"/>
    <cellStyle name="Calculation 24 4" xfId="6829"/>
    <cellStyle name="Calculation 24 5" xfId="41573"/>
    <cellStyle name="Calculation 25" xfId="6830"/>
    <cellStyle name="Calculation 25 2" xfId="6831"/>
    <cellStyle name="Calculation 25 2 2" xfId="6832"/>
    <cellStyle name="Calculation 25 2 3" xfId="41574"/>
    <cellStyle name="Calculation 25 3" xfId="6833"/>
    <cellStyle name="Calculation 25 3 2" xfId="6834"/>
    <cellStyle name="Calculation 25 4" xfId="6835"/>
    <cellStyle name="Calculation 25 5" xfId="41575"/>
    <cellStyle name="Calculation 26" xfId="6836"/>
    <cellStyle name="Calculation 26 2" xfId="6837"/>
    <cellStyle name="Calculation 26 2 2" xfId="6838"/>
    <cellStyle name="Calculation 26 2 3" xfId="41576"/>
    <cellStyle name="Calculation 26 3" xfId="6839"/>
    <cellStyle name="Calculation 26 3 2" xfId="6840"/>
    <cellStyle name="Calculation 26 4" xfId="6841"/>
    <cellStyle name="Calculation 26 5" xfId="41577"/>
    <cellStyle name="Calculation 27" xfId="6842"/>
    <cellStyle name="Calculation 27 2" xfId="6843"/>
    <cellStyle name="Calculation 27 2 2" xfId="6844"/>
    <cellStyle name="Calculation 27 2 3" xfId="41578"/>
    <cellStyle name="Calculation 27 3" xfId="6845"/>
    <cellStyle name="Calculation 27 3 2" xfId="6846"/>
    <cellStyle name="Calculation 27 4" xfId="6847"/>
    <cellStyle name="Calculation 27 5" xfId="41579"/>
    <cellStyle name="Calculation 28" xfId="6848"/>
    <cellStyle name="Calculation 28 2" xfId="6849"/>
    <cellStyle name="Calculation 28 2 2" xfId="6850"/>
    <cellStyle name="Calculation 28 2 3" xfId="41580"/>
    <cellStyle name="Calculation 28 3" xfId="6851"/>
    <cellStyle name="Calculation 28 3 2" xfId="6852"/>
    <cellStyle name="Calculation 28 4" xfId="6853"/>
    <cellStyle name="Calculation 28 5" xfId="41581"/>
    <cellStyle name="Calculation 29" xfId="6854"/>
    <cellStyle name="Calculation 29 2" xfId="6855"/>
    <cellStyle name="Calculation 29 2 2" xfId="6856"/>
    <cellStyle name="Calculation 29 2 3" xfId="41582"/>
    <cellStyle name="Calculation 29 3" xfId="6857"/>
    <cellStyle name="Calculation 29 3 2" xfId="6858"/>
    <cellStyle name="Calculation 29 4" xfId="6859"/>
    <cellStyle name="Calculation 29 5" xfId="41583"/>
    <cellStyle name="Calculation 3" xfId="6860"/>
    <cellStyle name="Calculation 3 10" xfId="6861"/>
    <cellStyle name="Calculation 3 10 2" xfId="6862"/>
    <cellStyle name="Calculation 3 10 2 2" xfId="6863"/>
    <cellStyle name="Calculation 3 10 2 3" xfId="41584"/>
    <cellStyle name="Calculation 3 10 3" xfId="6864"/>
    <cellStyle name="Calculation 3 10 3 2" xfId="6865"/>
    <cellStyle name="Calculation 3 10 4" xfId="6866"/>
    <cellStyle name="Calculation 3 10 5" xfId="41585"/>
    <cellStyle name="Calculation 3 11" xfId="6867"/>
    <cellStyle name="Calculation 3 11 2" xfId="6868"/>
    <cellStyle name="Calculation 3 11 2 2" xfId="6869"/>
    <cellStyle name="Calculation 3 11 2 3" xfId="41586"/>
    <cellStyle name="Calculation 3 11 3" xfId="6870"/>
    <cellStyle name="Calculation 3 11 3 2" xfId="6871"/>
    <cellStyle name="Calculation 3 11 4" xfId="6872"/>
    <cellStyle name="Calculation 3 11 5" xfId="41587"/>
    <cellStyle name="Calculation 3 12" xfId="6873"/>
    <cellStyle name="Calculation 3 12 2" xfId="6874"/>
    <cellStyle name="Calculation 3 12 2 2" xfId="6875"/>
    <cellStyle name="Calculation 3 12 2 3" xfId="41588"/>
    <cellStyle name="Calculation 3 12 3" xfId="6876"/>
    <cellStyle name="Calculation 3 12 3 2" xfId="6877"/>
    <cellStyle name="Calculation 3 12 4" xfId="6878"/>
    <cellStyle name="Calculation 3 12 5" xfId="41589"/>
    <cellStyle name="Calculation 3 13" xfId="6879"/>
    <cellStyle name="Calculation 3 13 2" xfId="6880"/>
    <cellStyle name="Calculation 3 13 2 2" xfId="6881"/>
    <cellStyle name="Calculation 3 13 2 3" xfId="41590"/>
    <cellStyle name="Calculation 3 13 3" xfId="6882"/>
    <cellStyle name="Calculation 3 13 3 2" xfId="6883"/>
    <cellStyle name="Calculation 3 13 4" xfId="6884"/>
    <cellStyle name="Calculation 3 13 5" xfId="41591"/>
    <cellStyle name="Calculation 3 14" xfId="6885"/>
    <cellStyle name="Calculation 3 14 2" xfId="6886"/>
    <cellStyle name="Calculation 3 14 2 2" xfId="6887"/>
    <cellStyle name="Calculation 3 14 2 3" xfId="41592"/>
    <cellStyle name="Calculation 3 14 3" xfId="6888"/>
    <cellStyle name="Calculation 3 14 3 2" xfId="6889"/>
    <cellStyle name="Calculation 3 14 4" xfId="6890"/>
    <cellStyle name="Calculation 3 14 5" xfId="41593"/>
    <cellStyle name="Calculation 3 15" xfId="6891"/>
    <cellStyle name="Calculation 3 15 2" xfId="6892"/>
    <cellStyle name="Calculation 3 15 2 2" xfId="6893"/>
    <cellStyle name="Calculation 3 15 2 3" xfId="41594"/>
    <cellStyle name="Calculation 3 15 3" xfId="6894"/>
    <cellStyle name="Calculation 3 15 3 2" xfId="6895"/>
    <cellStyle name="Calculation 3 15 4" xfId="6896"/>
    <cellStyle name="Calculation 3 15 5" xfId="41595"/>
    <cellStyle name="Calculation 3 16" xfId="6897"/>
    <cellStyle name="Calculation 3 16 2" xfId="6898"/>
    <cellStyle name="Calculation 3 16 2 2" xfId="6899"/>
    <cellStyle name="Calculation 3 16 2 3" xfId="41596"/>
    <cellStyle name="Calculation 3 16 3" xfId="6900"/>
    <cellStyle name="Calculation 3 16 3 2" xfId="6901"/>
    <cellStyle name="Calculation 3 16 4" xfId="6902"/>
    <cellStyle name="Calculation 3 16 5" xfId="41597"/>
    <cellStyle name="Calculation 3 17" xfId="6903"/>
    <cellStyle name="Calculation 3 17 2" xfId="6904"/>
    <cellStyle name="Calculation 3 17 2 2" xfId="6905"/>
    <cellStyle name="Calculation 3 17 2 3" xfId="41598"/>
    <cellStyle name="Calculation 3 17 3" xfId="6906"/>
    <cellStyle name="Calculation 3 17 3 2" xfId="6907"/>
    <cellStyle name="Calculation 3 17 4" xfId="6908"/>
    <cellStyle name="Calculation 3 17 5" xfId="41599"/>
    <cellStyle name="Calculation 3 18" xfId="6909"/>
    <cellStyle name="Calculation 3 18 2" xfId="6910"/>
    <cellStyle name="Calculation 3 18 2 2" xfId="6911"/>
    <cellStyle name="Calculation 3 18 2 3" xfId="41600"/>
    <cellStyle name="Calculation 3 18 3" xfId="6912"/>
    <cellStyle name="Calculation 3 18 3 2" xfId="6913"/>
    <cellStyle name="Calculation 3 18 4" xfId="6914"/>
    <cellStyle name="Calculation 3 18 5" xfId="41601"/>
    <cellStyle name="Calculation 3 19" xfId="6915"/>
    <cellStyle name="Calculation 3 19 2" xfId="6916"/>
    <cellStyle name="Calculation 3 19 2 2" xfId="6917"/>
    <cellStyle name="Calculation 3 19 2 3" xfId="41602"/>
    <cellStyle name="Calculation 3 19 3" xfId="6918"/>
    <cellStyle name="Calculation 3 19 3 2" xfId="6919"/>
    <cellStyle name="Calculation 3 19 4" xfId="6920"/>
    <cellStyle name="Calculation 3 19 5" xfId="41603"/>
    <cellStyle name="Calculation 3 2" xfId="6921"/>
    <cellStyle name="Calculation 3 2 10" xfId="6922"/>
    <cellStyle name="Calculation 3 2 10 2" xfId="6923"/>
    <cellStyle name="Calculation 3 2 10 2 2" xfId="6924"/>
    <cellStyle name="Calculation 3 2 10 2 3" xfId="41604"/>
    <cellStyle name="Calculation 3 2 10 3" xfId="6925"/>
    <cellStyle name="Calculation 3 2 10 3 2" xfId="6926"/>
    <cellStyle name="Calculation 3 2 10 4" xfId="6927"/>
    <cellStyle name="Calculation 3 2 10 5" xfId="41605"/>
    <cellStyle name="Calculation 3 2 11" xfId="6928"/>
    <cellStyle name="Calculation 3 2 11 2" xfId="6929"/>
    <cellStyle name="Calculation 3 2 11 2 2" xfId="6930"/>
    <cellStyle name="Calculation 3 2 11 2 3" xfId="41606"/>
    <cellStyle name="Calculation 3 2 11 3" xfId="6931"/>
    <cellStyle name="Calculation 3 2 11 3 2" xfId="6932"/>
    <cellStyle name="Calculation 3 2 11 4" xfId="6933"/>
    <cellStyle name="Calculation 3 2 11 5" xfId="41607"/>
    <cellStyle name="Calculation 3 2 12" xfId="6934"/>
    <cellStyle name="Calculation 3 2 12 2" xfId="6935"/>
    <cellStyle name="Calculation 3 2 12 2 2" xfId="6936"/>
    <cellStyle name="Calculation 3 2 12 2 3" xfId="41608"/>
    <cellStyle name="Calculation 3 2 12 3" xfId="6937"/>
    <cellStyle name="Calculation 3 2 12 3 2" xfId="6938"/>
    <cellStyle name="Calculation 3 2 12 4" xfId="6939"/>
    <cellStyle name="Calculation 3 2 12 5" xfId="41609"/>
    <cellStyle name="Calculation 3 2 13" xfId="6940"/>
    <cellStyle name="Calculation 3 2 13 2" xfId="6941"/>
    <cellStyle name="Calculation 3 2 13 2 2" xfId="6942"/>
    <cellStyle name="Calculation 3 2 13 2 3" xfId="41610"/>
    <cellStyle name="Calculation 3 2 13 3" xfId="6943"/>
    <cellStyle name="Calculation 3 2 13 3 2" xfId="6944"/>
    <cellStyle name="Calculation 3 2 13 4" xfId="6945"/>
    <cellStyle name="Calculation 3 2 13 5" xfId="41611"/>
    <cellStyle name="Calculation 3 2 14" xfId="6946"/>
    <cellStyle name="Calculation 3 2 14 2" xfId="6947"/>
    <cellStyle name="Calculation 3 2 14 2 2" xfId="6948"/>
    <cellStyle name="Calculation 3 2 14 2 3" xfId="41612"/>
    <cellStyle name="Calculation 3 2 14 3" xfId="6949"/>
    <cellStyle name="Calculation 3 2 14 3 2" xfId="6950"/>
    <cellStyle name="Calculation 3 2 14 4" xfId="6951"/>
    <cellStyle name="Calculation 3 2 14 5" xfId="41613"/>
    <cellStyle name="Calculation 3 2 15" xfId="6952"/>
    <cellStyle name="Calculation 3 2 15 2" xfId="6953"/>
    <cellStyle name="Calculation 3 2 15 2 2" xfId="6954"/>
    <cellStyle name="Calculation 3 2 15 2 3" xfId="41614"/>
    <cellStyle name="Calculation 3 2 15 3" xfId="6955"/>
    <cellStyle name="Calculation 3 2 15 3 2" xfId="6956"/>
    <cellStyle name="Calculation 3 2 15 4" xfId="6957"/>
    <cellStyle name="Calculation 3 2 15 5" xfId="41615"/>
    <cellStyle name="Calculation 3 2 16" xfId="6958"/>
    <cellStyle name="Calculation 3 2 16 2" xfId="6959"/>
    <cellStyle name="Calculation 3 2 16 2 2" xfId="6960"/>
    <cellStyle name="Calculation 3 2 16 2 3" xfId="41616"/>
    <cellStyle name="Calculation 3 2 16 3" xfId="6961"/>
    <cellStyle name="Calculation 3 2 16 3 2" xfId="6962"/>
    <cellStyle name="Calculation 3 2 16 4" xfId="6963"/>
    <cellStyle name="Calculation 3 2 16 5" xfId="41617"/>
    <cellStyle name="Calculation 3 2 17" xfId="6964"/>
    <cellStyle name="Calculation 3 2 17 2" xfId="6965"/>
    <cellStyle name="Calculation 3 2 17 2 2" xfId="6966"/>
    <cellStyle name="Calculation 3 2 17 2 3" xfId="41618"/>
    <cellStyle name="Calculation 3 2 17 3" xfId="6967"/>
    <cellStyle name="Calculation 3 2 17 3 2" xfId="6968"/>
    <cellStyle name="Calculation 3 2 17 4" xfId="6969"/>
    <cellStyle name="Calculation 3 2 17 5" xfId="41619"/>
    <cellStyle name="Calculation 3 2 18" xfId="6970"/>
    <cellStyle name="Calculation 3 2 18 2" xfId="6971"/>
    <cellStyle name="Calculation 3 2 18 2 2" xfId="6972"/>
    <cellStyle name="Calculation 3 2 18 2 3" xfId="41620"/>
    <cellStyle name="Calculation 3 2 18 3" xfId="6973"/>
    <cellStyle name="Calculation 3 2 18 3 2" xfId="6974"/>
    <cellStyle name="Calculation 3 2 18 4" xfId="6975"/>
    <cellStyle name="Calculation 3 2 18 5" xfId="41621"/>
    <cellStyle name="Calculation 3 2 19" xfId="6976"/>
    <cellStyle name="Calculation 3 2 19 2" xfId="6977"/>
    <cellStyle name="Calculation 3 2 19 2 2" xfId="6978"/>
    <cellStyle name="Calculation 3 2 19 2 3" xfId="41622"/>
    <cellStyle name="Calculation 3 2 19 3" xfId="6979"/>
    <cellStyle name="Calculation 3 2 19 3 2" xfId="6980"/>
    <cellStyle name="Calculation 3 2 19 4" xfId="6981"/>
    <cellStyle name="Calculation 3 2 19 5" xfId="41623"/>
    <cellStyle name="Calculation 3 2 2" xfId="6982"/>
    <cellStyle name="Calculation 3 2 2 2" xfId="6983"/>
    <cellStyle name="Calculation 3 2 2 2 2" xfId="6984"/>
    <cellStyle name="Calculation 3 2 2 2 3" xfId="41624"/>
    <cellStyle name="Calculation 3 2 2 3" xfId="6985"/>
    <cellStyle name="Calculation 3 2 2 3 2" xfId="6986"/>
    <cellStyle name="Calculation 3 2 2 4" xfId="6987"/>
    <cellStyle name="Calculation 3 2 2 5" xfId="41625"/>
    <cellStyle name="Calculation 3 2 20" xfId="6988"/>
    <cellStyle name="Calculation 3 2 20 2" xfId="6989"/>
    <cellStyle name="Calculation 3 2 20 2 2" xfId="41626"/>
    <cellStyle name="Calculation 3 2 20 2 3" xfId="41627"/>
    <cellStyle name="Calculation 3 2 20 3" xfId="41628"/>
    <cellStyle name="Calculation 3 2 20 4" xfId="41629"/>
    <cellStyle name="Calculation 3 2 20 5" xfId="41630"/>
    <cellStyle name="Calculation 3 2 21" xfId="6990"/>
    <cellStyle name="Calculation 3 2 21 2" xfId="6991"/>
    <cellStyle name="Calculation 3 2 22" xfId="6992"/>
    <cellStyle name="Calculation 3 2 22 2" xfId="6993"/>
    <cellStyle name="Calculation 3 2 23" xfId="54435"/>
    <cellStyle name="Calculation 3 2 3" xfId="6994"/>
    <cellStyle name="Calculation 3 2 3 2" xfId="6995"/>
    <cellStyle name="Calculation 3 2 3 2 2" xfId="6996"/>
    <cellStyle name="Calculation 3 2 3 2 3" xfId="41631"/>
    <cellStyle name="Calculation 3 2 3 3" xfId="6997"/>
    <cellStyle name="Calculation 3 2 3 3 2" xfId="6998"/>
    <cellStyle name="Calculation 3 2 3 4" xfId="6999"/>
    <cellStyle name="Calculation 3 2 3 5" xfId="41632"/>
    <cellStyle name="Calculation 3 2 4" xfId="7000"/>
    <cellStyle name="Calculation 3 2 4 2" xfId="7001"/>
    <cellStyle name="Calculation 3 2 4 2 2" xfId="7002"/>
    <cellStyle name="Calculation 3 2 4 2 3" xfId="41633"/>
    <cellStyle name="Calculation 3 2 4 3" xfId="7003"/>
    <cellStyle name="Calculation 3 2 4 3 2" xfId="7004"/>
    <cellStyle name="Calculation 3 2 4 4" xfId="7005"/>
    <cellStyle name="Calculation 3 2 4 5" xfId="41634"/>
    <cellStyle name="Calculation 3 2 5" xfId="7006"/>
    <cellStyle name="Calculation 3 2 5 2" xfId="7007"/>
    <cellStyle name="Calculation 3 2 5 2 2" xfId="7008"/>
    <cellStyle name="Calculation 3 2 5 2 3" xfId="41635"/>
    <cellStyle name="Calculation 3 2 5 3" xfId="7009"/>
    <cellStyle name="Calculation 3 2 5 3 2" xfId="7010"/>
    <cellStyle name="Calculation 3 2 5 4" xfId="7011"/>
    <cellStyle name="Calculation 3 2 5 5" xfId="41636"/>
    <cellStyle name="Calculation 3 2 6" xfId="7012"/>
    <cellStyle name="Calculation 3 2 6 2" xfId="7013"/>
    <cellStyle name="Calculation 3 2 6 2 2" xfId="7014"/>
    <cellStyle name="Calculation 3 2 6 2 3" xfId="41637"/>
    <cellStyle name="Calculation 3 2 6 3" xfId="7015"/>
    <cellStyle name="Calculation 3 2 6 3 2" xfId="7016"/>
    <cellStyle name="Calculation 3 2 6 4" xfId="7017"/>
    <cellStyle name="Calculation 3 2 6 5" xfId="41638"/>
    <cellStyle name="Calculation 3 2 7" xfId="7018"/>
    <cellStyle name="Calculation 3 2 7 2" xfId="7019"/>
    <cellStyle name="Calculation 3 2 7 2 2" xfId="7020"/>
    <cellStyle name="Calculation 3 2 7 2 3" xfId="41639"/>
    <cellStyle name="Calculation 3 2 7 3" xfId="7021"/>
    <cellStyle name="Calculation 3 2 7 3 2" xfId="7022"/>
    <cellStyle name="Calculation 3 2 7 4" xfId="7023"/>
    <cellStyle name="Calculation 3 2 7 5" xfId="41640"/>
    <cellStyle name="Calculation 3 2 8" xfId="7024"/>
    <cellStyle name="Calculation 3 2 8 2" xfId="7025"/>
    <cellStyle name="Calculation 3 2 8 2 2" xfId="7026"/>
    <cellStyle name="Calculation 3 2 8 2 3" xfId="41641"/>
    <cellStyle name="Calculation 3 2 8 3" xfId="7027"/>
    <cellStyle name="Calculation 3 2 8 3 2" xfId="7028"/>
    <cellStyle name="Calculation 3 2 8 4" xfId="7029"/>
    <cellStyle name="Calculation 3 2 8 5" xfId="41642"/>
    <cellStyle name="Calculation 3 2 9" xfId="7030"/>
    <cellStyle name="Calculation 3 2 9 2" xfId="7031"/>
    <cellStyle name="Calculation 3 2 9 2 2" xfId="7032"/>
    <cellStyle name="Calculation 3 2 9 2 3" xfId="41643"/>
    <cellStyle name="Calculation 3 2 9 3" xfId="7033"/>
    <cellStyle name="Calculation 3 2 9 3 2" xfId="7034"/>
    <cellStyle name="Calculation 3 2 9 4" xfId="7035"/>
    <cellStyle name="Calculation 3 2 9 5" xfId="41644"/>
    <cellStyle name="Calculation 3 20" xfId="7036"/>
    <cellStyle name="Calculation 3 20 2" xfId="7037"/>
    <cellStyle name="Calculation 3 20 2 2" xfId="7038"/>
    <cellStyle name="Calculation 3 20 2 3" xfId="41645"/>
    <cellStyle name="Calculation 3 20 3" xfId="7039"/>
    <cellStyle name="Calculation 3 20 3 2" xfId="7040"/>
    <cellStyle name="Calculation 3 20 4" xfId="7041"/>
    <cellStyle name="Calculation 3 20 5" xfId="41646"/>
    <cellStyle name="Calculation 3 21" xfId="7042"/>
    <cellStyle name="Calculation 3 21 2" xfId="7043"/>
    <cellStyle name="Calculation 3 21 2 2" xfId="7044"/>
    <cellStyle name="Calculation 3 21 2 3" xfId="41647"/>
    <cellStyle name="Calculation 3 21 3" xfId="7045"/>
    <cellStyle name="Calculation 3 21 3 2" xfId="7046"/>
    <cellStyle name="Calculation 3 21 4" xfId="7047"/>
    <cellStyle name="Calculation 3 21 5" xfId="41648"/>
    <cellStyle name="Calculation 3 22" xfId="7048"/>
    <cellStyle name="Calculation 3 22 2" xfId="7049"/>
    <cellStyle name="Calculation 3 22 2 2" xfId="7050"/>
    <cellStyle name="Calculation 3 22 2 3" xfId="41649"/>
    <cellStyle name="Calculation 3 22 3" xfId="7051"/>
    <cellStyle name="Calculation 3 22 3 2" xfId="7052"/>
    <cellStyle name="Calculation 3 22 4" xfId="7053"/>
    <cellStyle name="Calculation 3 22 5" xfId="41650"/>
    <cellStyle name="Calculation 3 23" xfId="7054"/>
    <cellStyle name="Calculation 3 23 2" xfId="7055"/>
    <cellStyle name="Calculation 3 24" xfId="7056"/>
    <cellStyle name="Calculation 3 24 2" xfId="7057"/>
    <cellStyle name="Calculation 3 25" xfId="54436"/>
    <cellStyle name="Calculation 3 26" xfId="54437"/>
    <cellStyle name="Calculation 3 3" xfId="7058"/>
    <cellStyle name="Calculation 3 3 10" xfId="7059"/>
    <cellStyle name="Calculation 3 3 10 2" xfId="7060"/>
    <cellStyle name="Calculation 3 3 10 2 2" xfId="7061"/>
    <cellStyle name="Calculation 3 3 10 2 3" xfId="41651"/>
    <cellStyle name="Calculation 3 3 10 3" xfId="7062"/>
    <cellStyle name="Calculation 3 3 10 3 2" xfId="7063"/>
    <cellStyle name="Calculation 3 3 10 4" xfId="7064"/>
    <cellStyle name="Calculation 3 3 10 5" xfId="41652"/>
    <cellStyle name="Calculation 3 3 11" xfId="7065"/>
    <cellStyle name="Calculation 3 3 11 2" xfId="7066"/>
    <cellStyle name="Calculation 3 3 11 2 2" xfId="7067"/>
    <cellStyle name="Calculation 3 3 11 2 3" xfId="41653"/>
    <cellStyle name="Calculation 3 3 11 3" xfId="7068"/>
    <cellStyle name="Calculation 3 3 11 3 2" xfId="7069"/>
    <cellStyle name="Calculation 3 3 11 4" xfId="7070"/>
    <cellStyle name="Calculation 3 3 11 5" xfId="41654"/>
    <cellStyle name="Calculation 3 3 12" xfId="7071"/>
    <cellStyle name="Calculation 3 3 12 2" xfId="7072"/>
    <cellStyle name="Calculation 3 3 12 2 2" xfId="7073"/>
    <cellStyle name="Calculation 3 3 12 2 3" xfId="41655"/>
    <cellStyle name="Calculation 3 3 12 3" xfId="7074"/>
    <cellStyle name="Calculation 3 3 12 3 2" xfId="7075"/>
    <cellStyle name="Calculation 3 3 12 4" xfId="7076"/>
    <cellStyle name="Calculation 3 3 12 5" xfId="41656"/>
    <cellStyle name="Calculation 3 3 13" xfId="7077"/>
    <cellStyle name="Calculation 3 3 13 2" xfId="7078"/>
    <cellStyle name="Calculation 3 3 13 2 2" xfId="7079"/>
    <cellStyle name="Calculation 3 3 13 2 3" xfId="41657"/>
    <cellStyle name="Calculation 3 3 13 3" xfId="7080"/>
    <cellStyle name="Calculation 3 3 13 3 2" xfId="7081"/>
    <cellStyle name="Calculation 3 3 13 4" xfId="7082"/>
    <cellStyle name="Calculation 3 3 13 5" xfId="41658"/>
    <cellStyle name="Calculation 3 3 14" xfId="7083"/>
    <cellStyle name="Calculation 3 3 14 2" xfId="7084"/>
    <cellStyle name="Calculation 3 3 14 2 2" xfId="7085"/>
    <cellStyle name="Calculation 3 3 14 2 3" xfId="41659"/>
    <cellStyle name="Calculation 3 3 14 3" xfId="7086"/>
    <cellStyle name="Calculation 3 3 14 3 2" xfId="7087"/>
    <cellStyle name="Calculation 3 3 14 4" xfId="7088"/>
    <cellStyle name="Calculation 3 3 14 5" xfId="41660"/>
    <cellStyle name="Calculation 3 3 15" xfId="7089"/>
    <cellStyle name="Calculation 3 3 15 2" xfId="7090"/>
    <cellStyle name="Calculation 3 3 15 2 2" xfId="7091"/>
    <cellStyle name="Calculation 3 3 15 2 3" xfId="41661"/>
    <cellStyle name="Calculation 3 3 15 3" xfId="7092"/>
    <cellStyle name="Calculation 3 3 15 3 2" xfId="7093"/>
    <cellStyle name="Calculation 3 3 15 4" xfId="7094"/>
    <cellStyle name="Calculation 3 3 15 5" xfId="41662"/>
    <cellStyle name="Calculation 3 3 16" xfId="7095"/>
    <cellStyle name="Calculation 3 3 16 2" xfId="7096"/>
    <cellStyle name="Calculation 3 3 16 2 2" xfId="7097"/>
    <cellStyle name="Calculation 3 3 16 2 3" xfId="41663"/>
    <cellStyle name="Calculation 3 3 16 3" xfId="7098"/>
    <cellStyle name="Calculation 3 3 16 3 2" xfId="7099"/>
    <cellStyle name="Calculation 3 3 16 4" xfId="7100"/>
    <cellStyle name="Calculation 3 3 16 5" xfId="41664"/>
    <cellStyle name="Calculation 3 3 17" xfId="7101"/>
    <cellStyle name="Calculation 3 3 17 2" xfId="7102"/>
    <cellStyle name="Calculation 3 3 17 2 2" xfId="7103"/>
    <cellStyle name="Calculation 3 3 17 2 3" xfId="41665"/>
    <cellStyle name="Calculation 3 3 17 3" xfId="7104"/>
    <cellStyle name="Calculation 3 3 17 3 2" xfId="7105"/>
    <cellStyle name="Calculation 3 3 17 4" xfId="7106"/>
    <cellStyle name="Calculation 3 3 17 5" xfId="41666"/>
    <cellStyle name="Calculation 3 3 18" xfId="7107"/>
    <cellStyle name="Calculation 3 3 18 2" xfId="7108"/>
    <cellStyle name="Calculation 3 3 18 2 2" xfId="7109"/>
    <cellStyle name="Calculation 3 3 18 2 3" xfId="41667"/>
    <cellStyle name="Calculation 3 3 18 3" xfId="7110"/>
    <cellStyle name="Calculation 3 3 18 3 2" xfId="7111"/>
    <cellStyle name="Calculation 3 3 18 4" xfId="7112"/>
    <cellStyle name="Calculation 3 3 18 5" xfId="41668"/>
    <cellStyle name="Calculation 3 3 19" xfId="7113"/>
    <cellStyle name="Calculation 3 3 19 2" xfId="7114"/>
    <cellStyle name="Calculation 3 3 19 2 2" xfId="7115"/>
    <cellStyle name="Calculation 3 3 19 2 3" xfId="41669"/>
    <cellStyle name="Calculation 3 3 19 3" xfId="7116"/>
    <cellStyle name="Calculation 3 3 19 3 2" xfId="7117"/>
    <cellStyle name="Calculation 3 3 19 4" xfId="7118"/>
    <cellStyle name="Calculation 3 3 19 5" xfId="41670"/>
    <cellStyle name="Calculation 3 3 2" xfId="7119"/>
    <cellStyle name="Calculation 3 3 2 2" xfId="7120"/>
    <cellStyle name="Calculation 3 3 2 2 2" xfId="7121"/>
    <cellStyle name="Calculation 3 3 2 2 3" xfId="41671"/>
    <cellStyle name="Calculation 3 3 2 3" xfId="7122"/>
    <cellStyle name="Calculation 3 3 2 3 2" xfId="7123"/>
    <cellStyle name="Calculation 3 3 2 4" xfId="7124"/>
    <cellStyle name="Calculation 3 3 2 5" xfId="41672"/>
    <cellStyle name="Calculation 3 3 20" xfId="7125"/>
    <cellStyle name="Calculation 3 3 20 2" xfId="7126"/>
    <cellStyle name="Calculation 3 3 20 2 2" xfId="41673"/>
    <cellStyle name="Calculation 3 3 20 2 3" xfId="41674"/>
    <cellStyle name="Calculation 3 3 20 3" xfId="41675"/>
    <cellStyle name="Calculation 3 3 20 4" xfId="41676"/>
    <cellStyle name="Calculation 3 3 20 5" xfId="41677"/>
    <cellStyle name="Calculation 3 3 21" xfId="7127"/>
    <cellStyle name="Calculation 3 3 21 2" xfId="7128"/>
    <cellStyle name="Calculation 3 3 22" xfId="7129"/>
    <cellStyle name="Calculation 3 3 22 2" xfId="7130"/>
    <cellStyle name="Calculation 3 3 23" xfId="54438"/>
    <cellStyle name="Calculation 3 3 3" xfId="7131"/>
    <cellStyle name="Calculation 3 3 3 2" xfId="7132"/>
    <cellStyle name="Calculation 3 3 3 2 2" xfId="7133"/>
    <cellStyle name="Calculation 3 3 3 2 3" xfId="41678"/>
    <cellStyle name="Calculation 3 3 3 3" xfId="7134"/>
    <cellStyle name="Calculation 3 3 3 3 2" xfId="7135"/>
    <cellStyle name="Calculation 3 3 3 4" xfId="7136"/>
    <cellStyle name="Calculation 3 3 3 5" xfId="41679"/>
    <cellStyle name="Calculation 3 3 4" xfId="7137"/>
    <cellStyle name="Calculation 3 3 4 2" xfId="7138"/>
    <cellStyle name="Calculation 3 3 4 2 2" xfId="7139"/>
    <cellStyle name="Calculation 3 3 4 2 3" xfId="41680"/>
    <cellStyle name="Calculation 3 3 4 3" xfId="7140"/>
    <cellStyle name="Calculation 3 3 4 3 2" xfId="7141"/>
    <cellStyle name="Calculation 3 3 4 4" xfId="7142"/>
    <cellStyle name="Calculation 3 3 4 5" xfId="41681"/>
    <cellStyle name="Calculation 3 3 5" xfId="7143"/>
    <cellStyle name="Calculation 3 3 5 2" xfId="7144"/>
    <cellStyle name="Calculation 3 3 5 2 2" xfId="7145"/>
    <cellStyle name="Calculation 3 3 5 2 3" xfId="41682"/>
    <cellStyle name="Calculation 3 3 5 3" xfId="7146"/>
    <cellStyle name="Calculation 3 3 5 3 2" xfId="7147"/>
    <cellStyle name="Calculation 3 3 5 4" xfId="7148"/>
    <cellStyle name="Calculation 3 3 5 5" xfId="41683"/>
    <cellStyle name="Calculation 3 3 6" xfId="7149"/>
    <cellStyle name="Calculation 3 3 6 2" xfId="7150"/>
    <cellStyle name="Calculation 3 3 6 2 2" xfId="7151"/>
    <cellStyle name="Calculation 3 3 6 2 3" xfId="41684"/>
    <cellStyle name="Calculation 3 3 6 3" xfId="7152"/>
    <cellStyle name="Calculation 3 3 6 3 2" xfId="7153"/>
    <cellStyle name="Calculation 3 3 6 4" xfId="7154"/>
    <cellStyle name="Calculation 3 3 6 5" xfId="41685"/>
    <cellStyle name="Calculation 3 3 7" xfId="7155"/>
    <cellStyle name="Calculation 3 3 7 2" xfId="7156"/>
    <cellStyle name="Calculation 3 3 7 2 2" xfId="7157"/>
    <cellStyle name="Calculation 3 3 7 2 3" xfId="41686"/>
    <cellStyle name="Calculation 3 3 7 3" xfId="7158"/>
    <cellStyle name="Calculation 3 3 7 3 2" xfId="7159"/>
    <cellStyle name="Calculation 3 3 7 4" xfId="7160"/>
    <cellStyle name="Calculation 3 3 7 5" xfId="41687"/>
    <cellStyle name="Calculation 3 3 8" xfId="7161"/>
    <cellStyle name="Calculation 3 3 8 2" xfId="7162"/>
    <cellStyle name="Calculation 3 3 8 2 2" xfId="7163"/>
    <cellStyle name="Calculation 3 3 8 2 3" xfId="41688"/>
    <cellStyle name="Calculation 3 3 8 3" xfId="7164"/>
    <cellStyle name="Calculation 3 3 8 3 2" xfId="7165"/>
    <cellStyle name="Calculation 3 3 8 4" xfId="7166"/>
    <cellStyle name="Calculation 3 3 8 5" xfId="41689"/>
    <cellStyle name="Calculation 3 3 9" xfId="7167"/>
    <cellStyle name="Calculation 3 3 9 2" xfId="7168"/>
    <cellStyle name="Calculation 3 3 9 2 2" xfId="7169"/>
    <cellStyle name="Calculation 3 3 9 2 3" xfId="41690"/>
    <cellStyle name="Calculation 3 3 9 3" xfId="7170"/>
    <cellStyle name="Calculation 3 3 9 3 2" xfId="7171"/>
    <cellStyle name="Calculation 3 3 9 4" xfId="7172"/>
    <cellStyle name="Calculation 3 3 9 5" xfId="41691"/>
    <cellStyle name="Calculation 3 4" xfId="7173"/>
    <cellStyle name="Calculation 3 4 2" xfId="7174"/>
    <cellStyle name="Calculation 3 4 2 2" xfId="7175"/>
    <cellStyle name="Calculation 3 4 3" xfId="7176"/>
    <cellStyle name="Calculation 3 4 3 2" xfId="7177"/>
    <cellStyle name="Calculation 3 4 4" xfId="54439"/>
    <cellStyle name="Calculation 3 5" xfId="7178"/>
    <cellStyle name="Calculation 3 5 2" xfId="7179"/>
    <cellStyle name="Calculation 3 5 2 2" xfId="7180"/>
    <cellStyle name="Calculation 3 5 2 3" xfId="41692"/>
    <cellStyle name="Calculation 3 5 3" xfId="7181"/>
    <cellStyle name="Calculation 3 5 3 2" xfId="7182"/>
    <cellStyle name="Calculation 3 5 4" xfId="7183"/>
    <cellStyle name="Calculation 3 5 5" xfId="41693"/>
    <cellStyle name="Calculation 3 6" xfId="7184"/>
    <cellStyle name="Calculation 3 6 2" xfId="7185"/>
    <cellStyle name="Calculation 3 6 2 2" xfId="7186"/>
    <cellStyle name="Calculation 3 6 2 3" xfId="41694"/>
    <cellStyle name="Calculation 3 6 3" xfId="7187"/>
    <cellStyle name="Calculation 3 6 3 2" xfId="7188"/>
    <cellStyle name="Calculation 3 6 4" xfId="7189"/>
    <cellStyle name="Calculation 3 6 5" xfId="41695"/>
    <cellStyle name="Calculation 3 7" xfId="7190"/>
    <cellStyle name="Calculation 3 7 2" xfId="7191"/>
    <cellStyle name="Calculation 3 7 2 2" xfId="7192"/>
    <cellStyle name="Calculation 3 7 2 3" xfId="41696"/>
    <cellStyle name="Calculation 3 7 3" xfId="7193"/>
    <cellStyle name="Calculation 3 7 3 2" xfId="7194"/>
    <cellStyle name="Calculation 3 7 4" xfId="7195"/>
    <cellStyle name="Calculation 3 7 5" xfId="41697"/>
    <cellStyle name="Calculation 3 8" xfId="7196"/>
    <cellStyle name="Calculation 3 8 2" xfId="7197"/>
    <cellStyle name="Calculation 3 8 2 2" xfId="7198"/>
    <cellStyle name="Calculation 3 8 2 3" xfId="41698"/>
    <cellStyle name="Calculation 3 8 3" xfId="7199"/>
    <cellStyle name="Calculation 3 8 3 2" xfId="7200"/>
    <cellStyle name="Calculation 3 8 4" xfId="7201"/>
    <cellStyle name="Calculation 3 8 5" xfId="41699"/>
    <cellStyle name="Calculation 3 9" xfId="7202"/>
    <cellStyle name="Calculation 3 9 2" xfId="7203"/>
    <cellStyle name="Calculation 3 9 2 2" xfId="7204"/>
    <cellStyle name="Calculation 3 9 2 3" xfId="41700"/>
    <cellStyle name="Calculation 3 9 3" xfId="7205"/>
    <cellStyle name="Calculation 3 9 3 2" xfId="7206"/>
    <cellStyle name="Calculation 3 9 4" xfId="7207"/>
    <cellStyle name="Calculation 3 9 5" xfId="41701"/>
    <cellStyle name="Calculation 30" xfId="7208"/>
    <cellStyle name="Calculation 30 2" xfId="7209"/>
    <cellStyle name="Calculation 30 2 2" xfId="7210"/>
    <cellStyle name="Calculation 30 2 3" xfId="41702"/>
    <cellStyle name="Calculation 30 3" xfId="7211"/>
    <cellStyle name="Calculation 30 3 2" xfId="7212"/>
    <cellStyle name="Calculation 30 4" xfId="7213"/>
    <cellStyle name="Calculation 30 5" xfId="41703"/>
    <cellStyle name="Calculation 31" xfId="7214"/>
    <cellStyle name="Calculation 31 2" xfId="7215"/>
    <cellStyle name="Calculation 31 2 2" xfId="7216"/>
    <cellStyle name="Calculation 31 2 3" xfId="41704"/>
    <cellStyle name="Calculation 31 3" xfId="7217"/>
    <cellStyle name="Calculation 31 3 2" xfId="7218"/>
    <cellStyle name="Calculation 31 4" xfId="7219"/>
    <cellStyle name="Calculation 31 5" xfId="41705"/>
    <cellStyle name="Calculation 32" xfId="7220"/>
    <cellStyle name="Calculation 32 2" xfId="7221"/>
    <cellStyle name="Calculation 32 2 2" xfId="7222"/>
    <cellStyle name="Calculation 32 2 3" xfId="41706"/>
    <cellStyle name="Calculation 32 3" xfId="7223"/>
    <cellStyle name="Calculation 32 3 2" xfId="7224"/>
    <cellStyle name="Calculation 32 4" xfId="7225"/>
    <cellStyle name="Calculation 32 5" xfId="41707"/>
    <cellStyle name="Calculation 33" xfId="7226"/>
    <cellStyle name="Calculation 33 2" xfId="7227"/>
    <cellStyle name="Calculation 33 2 2" xfId="7228"/>
    <cellStyle name="Calculation 33 2 3" xfId="41708"/>
    <cellStyle name="Calculation 33 3" xfId="7229"/>
    <cellStyle name="Calculation 33 3 2" xfId="7230"/>
    <cellStyle name="Calculation 33 4" xfId="7231"/>
    <cellStyle name="Calculation 33 5" xfId="41709"/>
    <cellStyle name="Calculation 34" xfId="7232"/>
    <cellStyle name="Calculation 34 2" xfId="7233"/>
    <cellStyle name="Calculation 34 2 2" xfId="7234"/>
    <cellStyle name="Calculation 34 2 3" xfId="41710"/>
    <cellStyle name="Calculation 34 3" xfId="7235"/>
    <cellStyle name="Calculation 34 3 2" xfId="7236"/>
    <cellStyle name="Calculation 34 4" xfId="7237"/>
    <cellStyle name="Calculation 34 5" xfId="41711"/>
    <cellStyle name="Calculation 35" xfId="7238"/>
    <cellStyle name="Calculation 35 2" xfId="7239"/>
    <cellStyle name="Calculation 36" xfId="7240"/>
    <cellStyle name="Calculation 36 2" xfId="7241"/>
    <cellStyle name="Calculation 37" xfId="7242"/>
    <cellStyle name="Calculation 37 2" xfId="54440"/>
    <cellStyle name="Calculation 38" xfId="7243"/>
    <cellStyle name="Calculation 39" xfId="7244"/>
    <cellStyle name="Calculation 4" xfId="7245"/>
    <cellStyle name="Calculation 4 10" xfId="7246"/>
    <cellStyle name="Calculation 4 10 2" xfId="7247"/>
    <cellStyle name="Calculation 4 10 2 2" xfId="7248"/>
    <cellStyle name="Calculation 4 10 2 3" xfId="41712"/>
    <cellStyle name="Calculation 4 10 3" xfId="7249"/>
    <cellStyle name="Calculation 4 10 3 2" xfId="7250"/>
    <cellStyle name="Calculation 4 10 4" xfId="7251"/>
    <cellStyle name="Calculation 4 10 5" xfId="41713"/>
    <cellStyle name="Calculation 4 11" xfId="7252"/>
    <cellStyle name="Calculation 4 11 2" xfId="7253"/>
    <cellStyle name="Calculation 4 11 2 2" xfId="7254"/>
    <cellStyle name="Calculation 4 11 2 3" xfId="41714"/>
    <cellStyle name="Calculation 4 11 3" xfId="7255"/>
    <cellStyle name="Calculation 4 11 3 2" xfId="7256"/>
    <cellStyle name="Calculation 4 11 4" xfId="7257"/>
    <cellStyle name="Calculation 4 11 5" xfId="41715"/>
    <cellStyle name="Calculation 4 12" xfId="7258"/>
    <cellStyle name="Calculation 4 12 2" xfId="7259"/>
    <cellStyle name="Calculation 4 12 2 2" xfId="7260"/>
    <cellStyle name="Calculation 4 12 2 3" xfId="41716"/>
    <cellStyle name="Calculation 4 12 3" xfId="7261"/>
    <cellStyle name="Calculation 4 12 3 2" xfId="7262"/>
    <cellStyle name="Calculation 4 12 4" xfId="7263"/>
    <cellStyle name="Calculation 4 12 5" xfId="41717"/>
    <cellStyle name="Calculation 4 13" xfId="7264"/>
    <cellStyle name="Calculation 4 13 2" xfId="7265"/>
    <cellStyle name="Calculation 4 13 2 2" xfId="7266"/>
    <cellStyle name="Calculation 4 13 2 3" xfId="41718"/>
    <cellStyle name="Calculation 4 13 3" xfId="7267"/>
    <cellStyle name="Calculation 4 13 3 2" xfId="7268"/>
    <cellStyle name="Calculation 4 13 4" xfId="7269"/>
    <cellStyle name="Calculation 4 13 5" xfId="41719"/>
    <cellStyle name="Calculation 4 14" xfId="7270"/>
    <cellStyle name="Calculation 4 14 2" xfId="7271"/>
    <cellStyle name="Calculation 4 14 2 2" xfId="7272"/>
    <cellStyle name="Calculation 4 14 2 3" xfId="41720"/>
    <cellStyle name="Calculation 4 14 3" xfId="7273"/>
    <cellStyle name="Calculation 4 14 3 2" xfId="7274"/>
    <cellStyle name="Calculation 4 14 4" xfId="7275"/>
    <cellStyle name="Calculation 4 14 5" xfId="41721"/>
    <cellStyle name="Calculation 4 15" xfId="7276"/>
    <cellStyle name="Calculation 4 15 2" xfId="7277"/>
    <cellStyle name="Calculation 4 15 2 2" xfId="7278"/>
    <cellStyle name="Calculation 4 15 2 3" xfId="41722"/>
    <cellStyle name="Calculation 4 15 3" xfId="7279"/>
    <cellStyle name="Calculation 4 15 3 2" xfId="7280"/>
    <cellStyle name="Calculation 4 15 4" xfId="7281"/>
    <cellStyle name="Calculation 4 15 5" xfId="41723"/>
    <cellStyle name="Calculation 4 16" xfId="7282"/>
    <cellStyle name="Calculation 4 16 2" xfId="7283"/>
    <cellStyle name="Calculation 4 16 2 2" xfId="7284"/>
    <cellStyle name="Calculation 4 16 2 3" xfId="41724"/>
    <cellStyle name="Calculation 4 16 3" xfId="7285"/>
    <cellStyle name="Calculation 4 16 3 2" xfId="7286"/>
    <cellStyle name="Calculation 4 16 4" xfId="7287"/>
    <cellStyle name="Calculation 4 16 5" xfId="41725"/>
    <cellStyle name="Calculation 4 17" xfId="7288"/>
    <cellStyle name="Calculation 4 17 2" xfId="7289"/>
    <cellStyle name="Calculation 4 17 2 2" xfId="7290"/>
    <cellStyle name="Calculation 4 17 2 3" xfId="41726"/>
    <cellStyle name="Calculation 4 17 3" xfId="7291"/>
    <cellStyle name="Calculation 4 17 3 2" xfId="7292"/>
    <cellStyle name="Calculation 4 17 4" xfId="7293"/>
    <cellStyle name="Calculation 4 17 5" xfId="41727"/>
    <cellStyle name="Calculation 4 18" xfId="7294"/>
    <cellStyle name="Calculation 4 18 2" xfId="7295"/>
    <cellStyle name="Calculation 4 18 2 2" xfId="7296"/>
    <cellStyle name="Calculation 4 18 2 3" xfId="41728"/>
    <cellStyle name="Calculation 4 18 3" xfId="7297"/>
    <cellStyle name="Calculation 4 18 3 2" xfId="7298"/>
    <cellStyle name="Calculation 4 18 4" xfId="7299"/>
    <cellStyle name="Calculation 4 18 5" xfId="41729"/>
    <cellStyle name="Calculation 4 19" xfId="7300"/>
    <cellStyle name="Calculation 4 19 2" xfId="7301"/>
    <cellStyle name="Calculation 4 19 2 2" xfId="7302"/>
    <cellStyle name="Calculation 4 19 2 3" xfId="41730"/>
    <cellStyle name="Calculation 4 19 3" xfId="7303"/>
    <cellStyle name="Calculation 4 19 3 2" xfId="7304"/>
    <cellStyle name="Calculation 4 19 4" xfId="7305"/>
    <cellStyle name="Calculation 4 19 5" xfId="41731"/>
    <cellStyle name="Calculation 4 2" xfId="7306"/>
    <cellStyle name="Calculation 4 2 10" xfId="7307"/>
    <cellStyle name="Calculation 4 2 10 2" xfId="7308"/>
    <cellStyle name="Calculation 4 2 10 2 2" xfId="7309"/>
    <cellStyle name="Calculation 4 2 10 2 3" xfId="41732"/>
    <cellStyle name="Calculation 4 2 10 3" xfId="7310"/>
    <cellStyle name="Calculation 4 2 10 3 2" xfId="7311"/>
    <cellStyle name="Calculation 4 2 10 4" xfId="7312"/>
    <cellStyle name="Calculation 4 2 10 5" xfId="41733"/>
    <cellStyle name="Calculation 4 2 11" xfId="7313"/>
    <cellStyle name="Calculation 4 2 11 2" xfId="7314"/>
    <cellStyle name="Calculation 4 2 11 2 2" xfId="7315"/>
    <cellStyle name="Calculation 4 2 11 2 3" xfId="41734"/>
    <cellStyle name="Calculation 4 2 11 3" xfId="7316"/>
    <cellStyle name="Calculation 4 2 11 3 2" xfId="7317"/>
    <cellStyle name="Calculation 4 2 11 4" xfId="7318"/>
    <cellStyle name="Calculation 4 2 11 5" xfId="41735"/>
    <cellStyle name="Calculation 4 2 12" xfId="7319"/>
    <cellStyle name="Calculation 4 2 12 2" xfId="7320"/>
    <cellStyle name="Calculation 4 2 12 2 2" xfId="7321"/>
    <cellStyle name="Calculation 4 2 12 2 3" xfId="41736"/>
    <cellStyle name="Calculation 4 2 12 3" xfId="7322"/>
    <cellStyle name="Calculation 4 2 12 3 2" xfId="7323"/>
    <cellStyle name="Calculation 4 2 12 4" xfId="7324"/>
    <cellStyle name="Calculation 4 2 12 5" xfId="41737"/>
    <cellStyle name="Calculation 4 2 13" xfId="7325"/>
    <cellStyle name="Calculation 4 2 13 2" xfId="7326"/>
    <cellStyle name="Calculation 4 2 13 2 2" xfId="7327"/>
    <cellStyle name="Calculation 4 2 13 2 3" xfId="41738"/>
    <cellStyle name="Calculation 4 2 13 3" xfId="7328"/>
    <cellStyle name="Calculation 4 2 13 3 2" xfId="7329"/>
    <cellStyle name="Calculation 4 2 13 4" xfId="7330"/>
    <cellStyle name="Calculation 4 2 13 5" xfId="41739"/>
    <cellStyle name="Calculation 4 2 14" xfId="7331"/>
    <cellStyle name="Calculation 4 2 14 2" xfId="7332"/>
    <cellStyle name="Calculation 4 2 14 2 2" xfId="7333"/>
    <cellStyle name="Calculation 4 2 14 2 3" xfId="41740"/>
    <cellStyle name="Calculation 4 2 14 3" xfId="7334"/>
    <cellStyle name="Calculation 4 2 14 3 2" xfId="7335"/>
    <cellStyle name="Calculation 4 2 14 4" xfId="7336"/>
    <cellStyle name="Calculation 4 2 14 5" xfId="41741"/>
    <cellStyle name="Calculation 4 2 15" xfId="7337"/>
    <cellStyle name="Calculation 4 2 15 2" xfId="7338"/>
    <cellStyle name="Calculation 4 2 15 2 2" xfId="7339"/>
    <cellStyle name="Calculation 4 2 15 2 3" xfId="41742"/>
    <cellStyle name="Calculation 4 2 15 3" xfId="7340"/>
    <cellStyle name="Calculation 4 2 15 3 2" xfId="7341"/>
    <cellStyle name="Calculation 4 2 15 4" xfId="7342"/>
    <cellStyle name="Calculation 4 2 15 5" xfId="41743"/>
    <cellStyle name="Calculation 4 2 16" xfId="7343"/>
    <cellStyle name="Calculation 4 2 16 2" xfId="7344"/>
    <cellStyle name="Calculation 4 2 16 2 2" xfId="7345"/>
    <cellStyle name="Calculation 4 2 16 2 3" xfId="41744"/>
    <cellStyle name="Calculation 4 2 16 3" xfId="7346"/>
    <cellStyle name="Calculation 4 2 16 3 2" xfId="7347"/>
    <cellStyle name="Calculation 4 2 16 4" xfId="7348"/>
    <cellStyle name="Calculation 4 2 16 5" xfId="41745"/>
    <cellStyle name="Calculation 4 2 17" xfId="7349"/>
    <cellStyle name="Calculation 4 2 17 2" xfId="7350"/>
    <cellStyle name="Calculation 4 2 17 2 2" xfId="7351"/>
    <cellStyle name="Calculation 4 2 17 2 3" xfId="41746"/>
    <cellStyle name="Calculation 4 2 17 3" xfId="7352"/>
    <cellStyle name="Calculation 4 2 17 3 2" xfId="7353"/>
    <cellStyle name="Calculation 4 2 17 4" xfId="7354"/>
    <cellStyle name="Calculation 4 2 17 5" xfId="41747"/>
    <cellStyle name="Calculation 4 2 18" xfId="7355"/>
    <cellStyle name="Calculation 4 2 18 2" xfId="7356"/>
    <cellStyle name="Calculation 4 2 18 2 2" xfId="7357"/>
    <cellStyle name="Calculation 4 2 18 2 3" xfId="41748"/>
    <cellStyle name="Calculation 4 2 18 3" xfId="7358"/>
    <cellStyle name="Calculation 4 2 18 3 2" xfId="7359"/>
    <cellStyle name="Calculation 4 2 18 4" xfId="7360"/>
    <cellStyle name="Calculation 4 2 18 5" xfId="41749"/>
    <cellStyle name="Calculation 4 2 19" xfId="7361"/>
    <cellStyle name="Calculation 4 2 19 2" xfId="7362"/>
    <cellStyle name="Calculation 4 2 19 2 2" xfId="7363"/>
    <cellStyle name="Calculation 4 2 19 2 3" xfId="41750"/>
    <cellStyle name="Calculation 4 2 19 3" xfId="7364"/>
    <cellStyle name="Calculation 4 2 19 3 2" xfId="7365"/>
    <cellStyle name="Calculation 4 2 19 4" xfId="7366"/>
    <cellStyle name="Calculation 4 2 19 5" xfId="41751"/>
    <cellStyle name="Calculation 4 2 2" xfId="7367"/>
    <cellStyle name="Calculation 4 2 2 2" xfId="7368"/>
    <cellStyle name="Calculation 4 2 2 2 2" xfId="7369"/>
    <cellStyle name="Calculation 4 2 2 2 3" xfId="41752"/>
    <cellStyle name="Calculation 4 2 2 3" xfId="7370"/>
    <cellStyle name="Calculation 4 2 2 3 2" xfId="7371"/>
    <cellStyle name="Calculation 4 2 2 4" xfId="7372"/>
    <cellStyle name="Calculation 4 2 2 5" xfId="41753"/>
    <cellStyle name="Calculation 4 2 20" xfId="7373"/>
    <cellStyle name="Calculation 4 2 20 2" xfId="7374"/>
    <cellStyle name="Calculation 4 2 20 2 2" xfId="41754"/>
    <cellStyle name="Calculation 4 2 20 2 3" xfId="41755"/>
    <cellStyle name="Calculation 4 2 20 3" xfId="41756"/>
    <cellStyle name="Calculation 4 2 20 4" xfId="41757"/>
    <cellStyle name="Calculation 4 2 20 5" xfId="41758"/>
    <cellStyle name="Calculation 4 2 21" xfId="7375"/>
    <cellStyle name="Calculation 4 2 21 2" xfId="7376"/>
    <cellStyle name="Calculation 4 2 22" xfId="7377"/>
    <cellStyle name="Calculation 4 2 22 2" xfId="7378"/>
    <cellStyle name="Calculation 4 2 23" xfId="54441"/>
    <cellStyle name="Calculation 4 2 3" xfId="7379"/>
    <cellStyle name="Calculation 4 2 3 2" xfId="7380"/>
    <cellStyle name="Calculation 4 2 3 2 2" xfId="7381"/>
    <cellStyle name="Calculation 4 2 3 2 3" xfId="41759"/>
    <cellStyle name="Calculation 4 2 3 3" xfId="7382"/>
    <cellStyle name="Calculation 4 2 3 3 2" xfId="7383"/>
    <cellStyle name="Calculation 4 2 3 4" xfId="7384"/>
    <cellStyle name="Calculation 4 2 3 5" xfId="41760"/>
    <cellStyle name="Calculation 4 2 4" xfId="7385"/>
    <cellStyle name="Calculation 4 2 4 2" xfId="7386"/>
    <cellStyle name="Calculation 4 2 4 2 2" xfId="7387"/>
    <cellStyle name="Calculation 4 2 4 2 3" xfId="41761"/>
    <cellStyle name="Calculation 4 2 4 3" xfId="7388"/>
    <cellStyle name="Calculation 4 2 4 3 2" xfId="7389"/>
    <cellStyle name="Calculation 4 2 4 4" xfId="7390"/>
    <cellStyle name="Calculation 4 2 4 5" xfId="41762"/>
    <cellStyle name="Calculation 4 2 5" xfId="7391"/>
    <cellStyle name="Calculation 4 2 5 2" xfId="7392"/>
    <cellStyle name="Calculation 4 2 5 2 2" xfId="7393"/>
    <cellStyle name="Calculation 4 2 5 2 3" xfId="41763"/>
    <cellStyle name="Calculation 4 2 5 3" xfId="7394"/>
    <cellStyle name="Calculation 4 2 5 3 2" xfId="7395"/>
    <cellStyle name="Calculation 4 2 5 4" xfId="7396"/>
    <cellStyle name="Calculation 4 2 5 5" xfId="41764"/>
    <cellStyle name="Calculation 4 2 6" xfId="7397"/>
    <cellStyle name="Calculation 4 2 6 2" xfId="7398"/>
    <cellStyle name="Calculation 4 2 6 2 2" xfId="7399"/>
    <cellStyle name="Calculation 4 2 6 2 3" xfId="41765"/>
    <cellStyle name="Calculation 4 2 6 3" xfId="7400"/>
    <cellStyle name="Calculation 4 2 6 3 2" xfId="7401"/>
    <cellStyle name="Calculation 4 2 6 4" xfId="7402"/>
    <cellStyle name="Calculation 4 2 6 5" xfId="41766"/>
    <cellStyle name="Calculation 4 2 7" xfId="7403"/>
    <cellStyle name="Calculation 4 2 7 2" xfId="7404"/>
    <cellStyle name="Calculation 4 2 7 2 2" xfId="7405"/>
    <cellStyle name="Calculation 4 2 7 2 3" xfId="41767"/>
    <cellStyle name="Calculation 4 2 7 3" xfId="7406"/>
    <cellStyle name="Calculation 4 2 7 3 2" xfId="7407"/>
    <cellStyle name="Calculation 4 2 7 4" xfId="7408"/>
    <cellStyle name="Calculation 4 2 7 5" xfId="41768"/>
    <cellStyle name="Calculation 4 2 8" xfId="7409"/>
    <cellStyle name="Calculation 4 2 8 2" xfId="7410"/>
    <cellStyle name="Calculation 4 2 8 2 2" xfId="7411"/>
    <cellStyle name="Calculation 4 2 8 2 3" xfId="41769"/>
    <cellStyle name="Calculation 4 2 8 3" xfId="7412"/>
    <cellStyle name="Calculation 4 2 8 3 2" xfId="7413"/>
    <cellStyle name="Calculation 4 2 8 4" xfId="7414"/>
    <cellStyle name="Calculation 4 2 8 5" xfId="41770"/>
    <cellStyle name="Calculation 4 2 9" xfId="7415"/>
    <cellStyle name="Calculation 4 2 9 2" xfId="7416"/>
    <cellStyle name="Calculation 4 2 9 2 2" xfId="7417"/>
    <cellStyle name="Calculation 4 2 9 2 3" xfId="41771"/>
    <cellStyle name="Calculation 4 2 9 3" xfId="7418"/>
    <cellStyle name="Calculation 4 2 9 3 2" xfId="7419"/>
    <cellStyle name="Calculation 4 2 9 4" xfId="7420"/>
    <cellStyle name="Calculation 4 2 9 5" xfId="41772"/>
    <cellStyle name="Calculation 4 20" xfId="7421"/>
    <cellStyle name="Calculation 4 20 2" xfId="7422"/>
    <cellStyle name="Calculation 4 20 2 2" xfId="7423"/>
    <cellStyle name="Calculation 4 20 2 3" xfId="41773"/>
    <cellStyle name="Calculation 4 20 3" xfId="7424"/>
    <cellStyle name="Calculation 4 20 3 2" xfId="7425"/>
    <cellStyle name="Calculation 4 20 4" xfId="7426"/>
    <cellStyle name="Calculation 4 20 5" xfId="41774"/>
    <cellStyle name="Calculation 4 21" xfId="7427"/>
    <cellStyle name="Calculation 4 21 2" xfId="7428"/>
    <cellStyle name="Calculation 4 21 2 2" xfId="7429"/>
    <cellStyle name="Calculation 4 21 2 3" xfId="41775"/>
    <cellStyle name="Calculation 4 21 3" xfId="7430"/>
    <cellStyle name="Calculation 4 21 3 2" xfId="7431"/>
    <cellStyle name="Calculation 4 21 4" xfId="7432"/>
    <cellStyle name="Calculation 4 21 5" xfId="41776"/>
    <cellStyle name="Calculation 4 22" xfId="7433"/>
    <cellStyle name="Calculation 4 22 2" xfId="7434"/>
    <cellStyle name="Calculation 4 22 2 2" xfId="7435"/>
    <cellStyle name="Calculation 4 22 2 3" xfId="41777"/>
    <cellStyle name="Calculation 4 22 3" xfId="7436"/>
    <cellStyle name="Calculation 4 22 3 2" xfId="7437"/>
    <cellStyle name="Calculation 4 22 4" xfId="7438"/>
    <cellStyle name="Calculation 4 22 5" xfId="41778"/>
    <cellStyle name="Calculation 4 23" xfId="7439"/>
    <cellStyle name="Calculation 4 23 2" xfId="7440"/>
    <cellStyle name="Calculation 4 24" xfId="7441"/>
    <cellStyle name="Calculation 4 24 2" xfId="7442"/>
    <cellStyle name="Calculation 4 25" xfId="54442"/>
    <cellStyle name="Calculation 4 26" xfId="54443"/>
    <cellStyle name="Calculation 4 3" xfId="7443"/>
    <cellStyle name="Calculation 4 3 10" xfId="7444"/>
    <cellStyle name="Calculation 4 3 10 2" xfId="7445"/>
    <cellStyle name="Calculation 4 3 10 2 2" xfId="7446"/>
    <cellStyle name="Calculation 4 3 10 2 3" xfId="41779"/>
    <cellStyle name="Calculation 4 3 10 3" xfId="7447"/>
    <cellStyle name="Calculation 4 3 10 3 2" xfId="7448"/>
    <cellStyle name="Calculation 4 3 10 4" xfId="7449"/>
    <cellStyle name="Calculation 4 3 10 5" xfId="41780"/>
    <cellStyle name="Calculation 4 3 11" xfId="7450"/>
    <cellStyle name="Calculation 4 3 11 2" xfId="7451"/>
    <cellStyle name="Calculation 4 3 11 2 2" xfId="7452"/>
    <cellStyle name="Calculation 4 3 11 2 3" xfId="41781"/>
    <cellStyle name="Calculation 4 3 11 3" xfId="7453"/>
    <cellStyle name="Calculation 4 3 11 3 2" xfId="7454"/>
    <cellStyle name="Calculation 4 3 11 4" xfId="7455"/>
    <cellStyle name="Calculation 4 3 11 5" xfId="41782"/>
    <cellStyle name="Calculation 4 3 12" xfId="7456"/>
    <cellStyle name="Calculation 4 3 12 2" xfId="7457"/>
    <cellStyle name="Calculation 4 3 12 2 2" xfId="7458"/>
    <cellStyle name="Calculation 4 3 12 2 3" xfId="41783"/>
    <cellStyle name="Calculation 4 3 12 3" xfId="7459"/>
    <cellStyle name="Calculation 4 3 12 3 2" xfId="7460"/>
    <cellStyle name="Calculation 4 3 12 4" xfId="7461"/>
    <cellStyle name="Calculation 4 3 12 5" xfId="41784"/>
    <cellStyle name="Calculation 4 3 13" xfId="7462"/>
    <cellStyle name="Calculation 4 3 13 2" xfId="7463"/>
    <cellStyle name="Calculation 4 3 13 2 2" xfId="7464"/>
    <cellStyle name="Calculation 4 3 13 2 3" xfId="41785"/>
    <cellStyle name="Calculation 4 3 13 3" xfId="7465"/>
    <cellStyle name="Calculation 4 3 13 3 2" xfId="7466"/>
    <cellStyle name="Calculation 4 3 13 4" xfId="7467"/>
    <cellStyle name="Calculation 4 3 13 5" xfId="41786"/>
    <cellStyle name="Calculation 4 3 14" xfId="7468"/>
    <cellStyle name="Calculation 4 3 14 2" xfId="7469"/>
    <cellStyle name="Calculation 4 3 14 2 2" xfId="7470"/>
    <cellStyle name="Calculation 4 3 14 2 3" xfId="41787"/>
    <cellStyle name="Calculation 4 3 14 3" xfId="7471"/>
    <cellStyle name="Calculation 4 3 14 3 2" xfId="7472"/>
    <cellStyle name="Calculation 4 3 14 4" xfId="7473"/>
    <cellStyle name="Calculation 4 3 14 5" xfId="41788"/>
    <cellStyle name="Calculation 4 3 15" xfId="7474"/>
    <cellStyle name="Calculation 4 3 15 2" xfId="7475"/>
    <cellStyle name="Calculation 4 3 15 2 2" xfId="7476"/>
    <cellStyle name="Calculation 4 3 15 2 3" xfId="41789"/>
    <cellStyle name="Calculation 4 3 15 3" xfId="7477"/>
    <cellStyle name="Calculation 4 3 15 3 2" xfId="7478"/>
    <cellStyle name="Calculation 4 3 15 4" xfId="7479"/>
    <cellStyle name="Calculation 4 3 15 5" xfId="41790"/>
    <cellStyle name="Calculation 4 3 16" xfId="7480"/>
    <cellStyle name="Calculation 4 3 16 2" xfId="7481"/>
    <cellStyle name="Calculation 4 3 16 2 2" xfId="7482"/>
    <cellStyle name="Calculation 4 3 16 2 3" xfId="41791"/>
    <cellStyle name="Calculation 4 3 16 3" xfId="7483"/>
    <cellStyle name="Calculation 4 3 16 3 2" xfId="7484"/>
    <cellStyle name="Calculation 4 3 16 4" xfId="7485"/>
    <cellStyle name="Calculation 4 3 16 5" xfId="41792"/>
    <cellStyle name="Calculation 4 3 17" xfId="7486"/>
    <cellStyle name="Calculation 4 3 17 2" xfId="7487"/>
    <cellStyle name="Calculation 4 3 17 2 2" xfId="7488"/>
    <cellStyle name="Calculation 4 3 17 2 3" xfId="41793"/>
    <cellStyle name="Calculation 4 3 17 3" xfId="7489"/>
    <cellStyle name="Calculation 4 3 17 3 2" xfId="7490"/>
    <cellStyle name="Calculation 4 3 17 4" xfId="7491"/>
    <cellStyle name="Calculation 4 3 17 5" xfId="41794"/>
    <cellStyle name="Calculation 4 3 18" xfId="7492"/>
    <cellStyle name="Calculation 4 3 18 2" xfId="7493"/>
    <cellStyle name="Calculation 4 3 18 2 2" xfId="7494"/>
    <cellStyle name="Calculation 4 3 18 2 3" xfId="41795"/>
    <cellStyle name="Calculation 4 3 18 3" xfId="7495"/>
    <cellStyle name="Calculation 4 3 18 3 2" xfId="7496"/>
    <cellStyle name="Calculation 4 3 18 4" xfId="7497"/>
    <cellStyle name="Calculation 4 3 18 5" xfId="41796"/>
    <cellStyle name="Calculation 4 3 19" xfId="7498"/>
    <cellStyle name="Calculation 4 3 19 2" xfId="7499"/>
    <cellStyle name="Calculation 4 3 19 2 2" xfId="7500"/>
    <cellStyle name="Calculation 4 3 19 2 3" xfId="41797"/>
    <cellStyle name="Calculation 4 3 19 3" xfId="7501"/>
    <cellStyle name="Calculation 4 3 19 3 2" xfId="7502"/>
    <cellStyle name="Calculation 4 3 19 4" xfId="7503"/>
    <cellStyle name="Calculation 4 3 19 5" xfId="41798"/>
    <cellStyle name="Calculation 4 3 2" xfId="7504"/>
    <cellStyle name="Calculation 4 3 2 2" xfId="7505"/>
    <cellStyle name="Calculation 4 3 2 2 2" xfId="7506"/>
    <cellStyle name="Calculation 4 3 2 2 3" xfId="41799"/>
    <cellStyle name="Calculation 4 3 2 3" xfId="7507"/>
    <cellStyle name="Calculation 4 3 2 3 2" xfId="7508"/>
    <cellStyle name="Calculation 4 3 2 4" xfId="7509"/>
    <cellStyle name="Calculation 4 3 2 5" xfId="41800"/>
    <cellStyle name="Calculation 4 3 20" xfId="7510"/>
    <cellStyle name="Calculation 4 3 20 2" xfId="7511"/>
    <cellStyle name="Calculation 4 3 20 2 2" xfId="41801"/>
    <cellStyle name="Calculation 4 3 20 2 3" xfId="41802"/>
    <cellStyle name="Calculation 4 3 20 3" xfId="41803"/>
    <cellStyle name="Calculation 4 3 20 4" xfId="41804"/>
    <cellStyle name="Calculation 4 3 20 5" xfId="41805"/>
    <cellStyle name="Calculation 4 3 21" xfId="7512"/>
    <cellStyle name="Calculation 4 3 21 2" xfId="7513"/>
    <cellStyle name="Calculation 4 3 22" xfId="7514"/>
    <cellStyle name="Calculation 4 3 22 2" xfId="7515"/>
    <cellStyle name="Calculation 4 3 23" xfId="54444"/>
    <cellStyle name="Calculation 4 3 3" xfId="7516"/>
    <cellStyle name="Calculation 4 3 3 2" xfId="7517"/>
    <cellStyle name="Calculation 4 3 3 2 2" xfId="7518"/>
    <cellStyle name="Calculation 4 3 3 2 3" xfId="41806"/>
    <cellStyle name="Calculation 4 3 3 3" xfId="7519"/>
    <cellStyle name="Calculation 4 3 3 3 2" xfId="7520"/>
    <cellStyle name="Calculation 4 3 3 4" xfId="7521"/>
    <cellStyle name="Calculation 4 3 3 5" xfId="41807"/>
    <cellStyle name="Calculation 4 3 4" xfId="7522"/>
    <cellStyle name="Calculation 4 3 4 2" xfId="7523"/>
    <cellStyle name="Calculation 4 3 4 2 2" xfId="7524"/>
    <cellStyle name="Calculation 4 3 4 2 3" xfId="41808"/>
    <cellStyle name="Calculation 4 3 4 3" xfId="7525"/>
    <cellStyle name="Calculation 4 3 4 3 2" xfId="7526"/>
    <cellStyle name="Calculation 4 3 4 4" xfId="7527"/>
    <cellStyle name="Calculation 4 3 4 5" xfId="41809"/>
    <cellStyle name="Calculation 4 3 5" xfId="7528"/>
    <cellStyle name="Calculation 4 3 5 2" xfId="7529"/>
    <cellStyle name="Calculation 4 3 5 2 2" xfId="7530"/>
    <cellStyle name="Calculation 4 3 5 2 3" xfId="41810"/>
    <cellStyle name="Calculation 4 3 5 3" xfId="7531"/>
    <cellStyle name="Calculation 4 3 5 3 2" xfId="7532"/>
    <cellStyle name="Calculation 4 3 5 4" xfId="7533"/>
    <cellStyle name="Calculation 4 3 5 5" xfId="41811"/>
    <cellStyle name="Calculation 4 3 6" xfId="7534"/>
    <cellStyle name="Calculation 4 3 6 2" xfId="7535"/>
    <cellStyle name="Calculation 4 3 6 2 2" xfId="7536"/>
    <cellStyle name="Calculation 4 3 6 2 3" xfId="41812"/>
    <cellStyle name="Calculation 4 3 6 3" xfId="7537"/>
    <cellStyle name="Calculation 4 3 6 3 2" xfId="7538"/>
    <cellStyle name="Calculation 4 3 6 4" xfId="7539"/>
    <cellStyle name="Calculation 4 3 6 5" xfId="41813"/>
    <cellStyle name="Calculation 4 3 7" xfId="7540"/>
    <cellStyle name="Calculation 4 3 7 2" xfId="7541"/>
    <cellStyle name="Calculation 4 3 7 2 2" xfId="7542"/>
    <cellStyle name="Calculation 4 3 7 2 3" xfId="41814"/>
    <cellStyle name="Calculation 4 3 7 3" xfId="7543"/>
    <cellStyle name="Calculation 4 3 7 3 2" xfId="7544"/>
    <cellStyle name="Calculation 4 3 7 4" xfId="7545"/>
    <cellStyle name="Calculation 4 3 7 5" xfId="41815"/>
    <cellStyle name="Calculation 4 3 8" xfId="7546"/>
    <cellStyle name="Calculation 4 3 8 2" xfId="7547"/>
    <cellStyle name="Calculation 4 3 8 2 2" xfId="7548"/>
    <cellStyle name="Calculation 4 3 8 2 3" xfId="41816"/>
    <cellStyle name="Calculation 4 3 8 3" xfId="7549"/>
    <cellStyle name="Calculation 4 3 8 3 2" xfId="7550"/>
    <cellStyle name="Calculation 4 3 8 4" xfId="7551"/>
    <cellStyle name="Calculation 4 3 8 5" xfId="41817"/>
    <cellStyle name="Calculation 4 3 9" xfId="7552"/>
    <cellStyle name="Calculation 4 3 9 2" xfId="7553"/>
    <cellStyle name="Calculation 4 3 9 2 2" xfId="7554"/>
    <cellStyle name="Calculation 4 3 9 2 3" xfId="41818"/>
    <cellStyle name="Calculation 4 3 9 3" xfId="7555"/>
    <cellStyle name="Calculation 4 3 9 3 2" xfId="7556"/>
    <cellStyle name="Calculation 4 3 9 4" xfId="7557"/>
    <cellStyle name="Calculation 4 3 9 5" xfId="41819"/>
    <cellStyle name="Calculation 4 4" xfId="7558"/>
    <cellStyle name="Calculation 4 4 2" xfId="7559"/>
    <cellStyle name="Calculation 4 4 2 2" xfId="7560"/>
    <cellStyle name="Calculation 4 4 3" xfId="7561"/>
    <cellStyle name="Calculation 4 4 3 2" xfId="7562"/>
    <cellStyle name="Calculation 4 4 4" xfId="54445"/>
    <cellStyle name="Calculation 4 5" xfId="7563"/>
    <cellStyle name="Calculation 4 5 2" xfId="7564"/>
    <cellStyle name="Calculation 4 5 2 2" xfId="7565"/>
    <cellStyle name="Calculation 4 5 2 3" xfId="41820"/>
    <cellStyle name="Calculation 4 5 3" xfId="7566"/>
    <cellStyle name="Calculation 4 5 3 2" xfId="7567"/>
    <cellStyle name="Calculation 4 5 4" xfId="7568"/>
    <cellStyle name="Calculation 4 5 5" xfId="41821"/>
    <cellStyle name="Calculation 4 6" xfId="7569"/>
    <cellStyle name="Calculation 4 6 2" xfId="7570"/>
    <cellStyle name="Calculation 4 6 2 2" xfId="7571"/>
    <cellStyle name="Calculation 4 6 2 3" xfId="41822"/>
    <cellStyle name="Calculation 4 6 3" xfId="7572"/>
    <cellStyle name="Calculation 4 6 3 2" xfId="7573"/>
    <cellStyle name="Calculation 4 6 4" xfId="7574"/>
    <cellStyle name="Calculation 4 6 5" xfId="41823"/>
    <cellStyle name="Calculation 4 7" xfId="7575"/>
    <cellStyle name="Calculation 4 7 2" xfId="7576"/>
    <cellStyle name="Calculation 4 7 2 2" xfId="7577"/>
    <cellStyle name="Calculation 4 7 2 3" xfId="41824"/>
    <cellStyle name="Calculation 4 7 3" xfId="7578"/>
    <cellStyle name="Calculation 4 7 3 2" xfId="7579"/>
    <cellStyle name="Calculation 4 7 4" xfId="7580"/>
    <cellStyle name="Calculation 4 7 5" xfId="41825"/>
    <cellStyle name="Calculation 4 8" xfId="7581"/>
    <cellStyle name="Calculation 4 8 2" xfId="7582"/>
    <cellStyle name="Calculation 4 8 2 2" xfId="7583"/>
    <cellStyle name="Calculation 4 8 2 3" xfId="41826"/>
    <cellStyle name="Calculation 4 8 3" xfId="7584"/>
    <cellStyle name="Calculation 4 8 3 2" xfId="7585"/>
    <cellStyle name="Calculation 4 8 4" xfId="7586"/>
    <cellStyle name="Calculation 4 8 5" xfId="41827"/>
    <cellStyle name="Calculation 4 9" xfId="7587"/>
    <cellStyle name="Calculation 4 9 2" xfId="7588"/>
    <cellStyle name="Calculation 4 9 2 2" xfId="7589"/>
    <cellStyle name="Calculation 4 9 2 3" xfId="41828"/>
    <cellStyle name="Calculation 4 9 3" xfId="7590"/>
    <cellStyle name="Calculation 4 9 3 2" xfId="7591"/>
    <cellStyle name="Calculation 4 9 4" xfId="7592"/>
    <cellStyle name="Calculation 4 9 5" xfId="41829"/>
    <cellStyle name="Calculation 40" xfId="41830"/>
    <cellStyle name="Calculation 41" xfId="41831"/>
    <cellStyle name="Calculation 42" xfId="41832"/>
    <cellStyle name="Calculation 43" xfId="41833"/>
    <cellStyle name="Calculation 44" xfId="41834"/>
    <cellStyle name="Calculation 45" xfId="41835"/>
    <cellStyle name="Calculation 46" xfId="41836"/>
    <cellStyle name="Calculation 47" xfId="41837"/>
    <cellStyle name="Calculation 48" xfId="41838"/>
    <cellStyle name="Calculation 49" xfId="41839"/>
    <cellStyle name="Calculation 5" xfId="7593"/>
    <cellStyle name="Calculation 5 10" xfId="7594"/>
    <cellStyle name="Calculation 5 10 2" xfId="7595"/>
    <cellStyle name="Calculation 5 10 2 2" xfId="7596"/>
    <cellStyle name="Calculation 5 10 2 3" xfId="41840"/>
    <cellStyle name="Calculation 5 10 3" xfId="7597"/>
    <cellStyle name="Calculation 5 10 3 2" xfId="7598"/>
    <cellStyle name="Calculation 5 10 4" xfId="7599"/>
    <cellStyle name="Calculation 5 10 5" xfId="41841"/>
    <cellStyle name="Calculation 5 11" xfId="7600"/>
    <cellStyle name="Calculation 5 11 2" xfId="7601"/>
    <cellStyle name="Calculation 5 11 2 2" xfId="7602"/>
    <cellStyle name="Calculation 5 11 2 3" xfId="41842"/>
    <cellStyle name="Calculation 5 11 3" xfId="7603"/>
    <cellStyle name="Calculation 5 11 3 2" xfId="7604"/>
    <cellStyle name="Calculation 5 11 4" xfId="7605"/>
    <cellStyle name="Calculation 5 11 5" xfId="41843"/>
    <cellStyle name="Calculation 5 12" xfId="7606"/>
    <cellStyle name="Calculation 5 12 2" xfId="7607"/>
    <cellStyle name="Calculation 5 12 2 2" xfId="7608"/>
    <cellStyle name="Calculation 5 12 2 3" xfId="41844"/>
    <cellStyle name="Calculation 5 12 3" xfId="7609"/>
    <cellStyle name="Calculation 5 12 3 2" xfId="7610"/>
    <cellStyle name="Calculation 5 12 4" xfId="7611"/>
    <cellStyle name="Calculation 5 12 5" xfId="41845"/>
    <cellStyle name="Calculation 5 13" xfId="7612"/>
    <cellStyle name="Calculation 5 13 2" xfId="7613"/>
    <cellStyle name="Calculation 5 13 2 2" xfId="7614"/>
    <cellStyle name="Calculation 5 13 2 3" xfId="41846"/>
    <cellStyle name="Calculation 5 13 3" xfId="7615"/>
    <cellStyle name="Calculation 5 13 3 2" xfId="7616"/>
    <cellStyle name="Calculation 5 13 4" xfId="7617"/>
    <cellStyle name="Calculation 5 13 5" xfId="41847"/>
    <cellStyle name="Calculation 5 14" xfId="7618"/>
    <cellStyle name="Calculation 5 14 2" xfId="7619"/>
    <cellStyle name="Calculation 5 14 2 2" xfId="7620"/>
    <cellStyle name="Calculation 5 14 2 3" xfId="41848"/>
    <cellStyle name="Calculation 5 14 3" xfId="7621"/>
    <cellStyle name="Calculation 5 14 3 2" xfId="7622"/>
    <cellStyle name="Calculation 5 14 4" xfId="7623"/>
    <cellStyle name="Calculation 5 14 5" xfId="41849"/>
    <cellStyle name="Calculation 5 15" xfId="7624"/>
    <cellStyle name="Calculation 5 15 2" xfId="7625"/>
    <cellStyle name="Calculation 5 15 2 2" xfId="7626"/>
    <cellStyle name="Calculation 5 15 2 3" xfId="41850"/>
    <cellStyle name="Calculation 5 15 3" xfId="7627"/>
    <cellStyle name="Calculation 5 15 3 2" xfId="7628"/>
    <cellStyle name="Calculation 5 15 4" xfId="7629"/>
    <cellStyle name="Calculation 5 15 5" xfId="41851"/>
    <cellStyle name="Calculation 5 16" xfId="7630"/>
    <cellStyle name="Calculation 5 16 2" xfId="7631"/>
    <cellStyle name="Calculation 5 16 2 2" xfId="7632"/>
    <cellStyle name="Calculation 5 16 2 3" xfId="41852"/>
    <cellStyle name="Calculation 5 16 3" xfId="7633"/>
    <cellStyle name="Calculation 5 16 3 2" xfId="7634"/>
    <cellStyle name="Calculation 5 16 4" xfId="7635"/>
    <cellStyle name="Calculation 5 16 5" xfId="41853"/>
    <cellStyle name="Calculation 5 17" xfId="7636"/>
    <cellStyle name="Calculation 5 17 2" xfId="7637"/>
    <cellStyle name="Calculation 5 17 2 2" xfId="7638"/>
    <cellStyle name="Calculation 5 17 2 3" xfId="41854"/>
    <cellStyle name="Calculation 5 17 3" xfId="7639"/>
    <cellStyle name="Calculation 5 17 3 2" xfId="7640"/>
    <cellStyle name="Calculation 5 17 4" xfId="7641"/>
    <cellStyle name="Calculation 5 17 5" xfId="41855"/>
    <cellStyle name="Calculation 5 18" xfId="7642"/>
    <cellStyle name="Calculation 5 18 2" xfId="7643"/>
    <cellStyle name="Calculation 5 18 2 2" xfId="7644"/>
    <cellStyle name="Calculation 5 18 2 3" xfId="41856"/>
    <cellStyle name="Calculation 5 18 3" xfId="7645"/>
    <cellStyle name="Calculation 5 18 3 2" xfId="7646"/>
    <cellStyle name="Calculation 5 18 4" xfId="7647"/>
    <cellStyle name="Calculation 5 18 5" xfId="41857"/>
    <cellStyle name="Calculation 5 19" xfId="7648"/>
    <cellStyle name="Calculation 5 19 2" xfId="7649"/>
    <cellStyle name="Calculation 5 19 2 2" xfId="7650"/>
    <cellStyle name="Calculation 5 19 2 3" xfId="41858"/>
    <cellStyle name="Calculation 5 19 3" xfId="7651"/>
    <cellStyle name="Calculation 5 19 3 2" xfId="7652"/>
    <cellStyle name="Calculation 5 19 4" xfId="7653"/>
    <cellStyle name="Calculation 5 19 5" xfId="41859"/>
    <cellStyle name="Calculation 5 2" xfId="7654"/>
    <cellStyle name="Calculation 5 2 10" xfId="7655"/>
    <cellStyle name="Calculation 5 2 10 2" xfId="7656"/>
    <cellStyle name="Calculation 5 2 10 2 2" xfId="7657"/>
    <cellStyle name="Calculation 5 2 10 2 3" xfId="41860"/>
    <cellStyle name="Calculation 5 2 10 3" xfId="7658"/>
    <cellStyle name="Calculation 5 2 10 3 2" xfId="7659"/>
    <cellStyle name="Calculation 5 2 10 4" xfId="7660"/>
    <cellStyle name="Calculation 5 2 10 5" xfId="41861"/>
    <cellStyle name="Calculation 5 2 11" xfId="7661"/>
    <cellStyle name="Calculation 5 2 11 2" xfId="7662"/>
    <cellStyle name="Calculation 5 2 11 2 2" xfId="7663"/>
    <cellStyle name="Calculation 5 2 11 2 3" xfId="41862"/>
    <cellStyle name="Calculation 5 2 11 3" xfId="7664"/>
    <cellStyle name="Calculation 5 2 11 3 2" xfId="7665"/>
    <cellStyle name="Calculation 5 2 11 4" xfId="7666"/>
    <cellStyle name="Calculation 5 2 11 5" xfId="41863"/>
    <cellStyle name="Calculation 5 2 12" xfId="7667"/>
    <cellStyle name="Calculation 5 2 12 2" xfId="7668"/>
    <cellStyle name="Calculation 5 2 12 2 2" xfId="7669"/>
    <cellStyle name="Calculation 5 2 12 2 3" xfId="41864"/>
    <cellStyle name="Calculation 5 2 12 3" xfId="7670"/>
    <cellStyle name="Calculation 5 2 12 3 2" xfId="7671"/>
    <cellStyle name="Calculation 5 2 12 4" xfId="7672"/>
    <cellStyle name="Calculation 5 2 12 5" xfId="41865"/>
    <cellStyle name="Calculation 5 2 13" xfId="7673"/>
    <cellStyle name="Calculation 5 2 13 2" xfId="7674"/>
    <cellStyle name="Calculation 5 2 13 2 2" xfId="7675"/>
    <cellStyle name="Calculation 5 2 13 2 3" xfId="41866"/>
    <cellStyle name="Calculation 5 2 13 3" xfId="7676"/>
    <cellStyle name="Calculation 5 2 13 3 2" xfId="7677"/>
    <cellStyle name="Calculation 5 2 13 4" xfId="7678"/>
    <cellStyle name="Calculation 5 2 13 5" xfId="41867"/>
    <cellStyle name="Calculation 5 2 14" xfId="7679"/>
    <cellStyle name="Calculation 5 2 14 2" xfId="7680"/>
    <cellStyle name="Calculation 5 2 14 2 2" xfId="7681"/>
    <cellStyle name="Calculation 5 2 14 2 3" xfId="41868"/>
    <cellStyle name="Calculation 5 2 14 3" xfId="7682"/>
    <cellStyle name="Calculation 5 2 14 3 2" xfId="7683"/>
    <cellStyle name="Calculation 5 2 14 4" xfId="7684"/>
    <cellStyle name="Calculation 5 2 14 5" xfId="41869"/>
    <cellStyle name="Calculation 5 2 15" xfId="7685"/>
    <cellStyle name="Calculation 5 2 15 2" xfId="7686"/>
    <cellStyle name="Calculation 5 2 15 2 2" xfId="7687"/>
    <cellStyle name="Calculation 5 2 15 2 3" xfId="41870"/>
    <cellStyle name="Calculation 5 2 15 3" xfId="7688"/>
    <cellStyle name="Calculation 5 2 15 3 2" xfId="7689"/>
    <cellStyle name="Calculation 5 2 15 4" xfId="7690"/>
    <cellStyle name="Calculation 5 2 15 5" xfId="41871"/>
    <cellStyle name="Calculation 5 2 16" xfId="7691"/>
    <cellStyle name="Calculation 5 2 16 2" xfId="7692"/>
    <cellStyle name="Calculation 5 2 16 2 2" xfId="7693"/>
    <cellStyle name="Calculation 5 2 16 2 3" xfId="41872"/>
    <cellStyle name="Calculation 5 2 16 3" xfId="7694"/>
    <cellStyle name="Calculation 5 2 16 3 2" xfId="7695"/>
    <cellStyle name="Calculation 5 2 16 4" xfId="7696"/>
    <cellStyle name="Calculation 5 2 16 5" xfId="41873"/>
    <cellStyle name="Calculation 5 2 17" xfId="7697"/>
    <cellStyle name="Calculation 5 2 17 2" xfId="7698"/>
    <cellStyle name="Calculation 5 2 17 2 2" xfId="7699"/>
    <cellStyle name="Calculation 5 2 17 2 3" xfId="41874"/>
    <cellStyle name="Calculation 5 2 17 3" xfId="7700"/>
    <cellStyle name="Calculation 5 2 17 3 2" xfId="7701"/>
    <cellStyle name="Calculation 5 2 17 4" xfId="7702"/>
    <cellStyle name="Calculation 5 2 17 5" xfId="41875"/>
    <cellStyle name="Calculation 5 2 18" xfId="7703"/>
    <cellStyle name="Calculation 5 2 18 2" xfId="7704"/>
    <cellStyle name="Calculation 5 2 18 2 2" xfId="7705"/>
    <cellStyle name="Calculation 5 2 18 2 3" xfId="41876"/>
    <cellStyle name="Calculation 5 2 18 3" xfId="7706"/>
    <cellStyle name="Calculation 5 2 18 3 2" xfId="7707"/>
    <cellStyle name="Calculation 5 2 18 4" xfId="7708"/>
    <cellStyle name="Calculation 5 2 18 5" xfId="41877"/>
    <cellStyle name="Calculation 5 2 19" xfId="7709"/>
    <cellStyle name="Calculation 5 2 19 2" xfId="7710"/>
    <cellStyle name="Calculation 5 2 19 2 2" xfId="7711"/>
    <cellStyle name="Calculation 5 2 19 2 3" xfId="41878"/>
    <cellStyle name="Calculation 5 2 19 3" xfId="7712"/>
    <cellStyle name="Calculation 5 2 19 3 2" xfId="7713"/>
    <cellStyle name="Calculation 5 2 19 4" xfId="7714"/>
    <cellStyle name="Calculation 5 2 19 5" xfId="41879"/>
    <cellStyle name="Calculation 5 2 2" xfId="7715"/>
    <cellStyle name="Calculation 5 2 2 2" xfId="7716"/>
    <cellStyle name="Calculation 5 2 2 2 2" xfId="7717"/>
    <cellStyle name="Calculation 5 2 2 2 3" xfId="41880"/>
    <cellStyle name="Calculation 5 2 2 3" xfId="7718"/>
    <cellStyle name="Calculation 5 2 2 3 2" xfId="7719"/>
    <cellStyle name="Calculation 5 2 2 4" xfId="7720"/>
    <cellStyle name="Calculation 5 2 2 5" xfId="41881"/>
    <cellStyle name="Calculation 5 2 20" xfId="7721"/>
    <cellStyle name="Calculation 5 2 20 2" xfId="7722"/>
    <cellStyle name="Calculation 5 2 20 2 2" xfId="41882"/>
    <cellStyle name="Calculation 5 2 20 2 3" xfId="41883"/>
    <cellStyle name="Calculation 5 2 20 3" xfId="41884"/>
    <cellStyle name="Calculation 5 2 20 4" xfId="41885"/>
    <cellStyle name="Calculation 5 2 20 5" xfId="41886"/>
    <cellStyle name="Calculation 5 2 21" xfId="7723"/>
    <cellStyle name="Calculation 5 2 21 2" xfId="7724"/>
    <cellStyle name="Calculation 5 2 22" xfId="7725"/>
    <cellStyle name="Calculation 5 2 22 2" xfId="7726"/>
    <cellStyle name="Calculation 5 2 23" xfId="54446"/>
    <cellStyle name="Calculation 5 2 3" xfId="7727"/>
    <cellStyle name="Calculation 5 2 3 2" xfId="7728"/>
    <cellStyle name="Calculation 5 2 3 2 2" xfId="7729"/>
    <cellStyle name="Calculation 5 2 3 2 3" xfId="41887"/>
    <cellStyle name="Calculation 5 2 3 3" xfId="7730"/>
    <cellStyle name="Calculation 5 2 3 3 2" xfId="7731"/>
    <cellStyle name="Calculation 5 2 3 4" xfId="7732"/>
    <cellStyle name="Calculation 5 2 3 5" xfId="41888"/>
    <cellStyle name="Calculation 5 2 4" xfId="7733"/>
    <cellStyle name="Calculation 5 2 4 2" xfId="7734"/>
    <cellStyle name="Calculation 5 2 4 2 2" xfId="7735"/>
    <cellStyle name="Calculation 5 2 4 2 3" xfId="41889"/>
    <cellStyle name="Calculation 5 2 4 3" xfId="7736"/>
    <cellStyle name="Calculation 5 2 4 3 2" xfId="7737"/>
    <cellStyle name="Calculation 5 2 4 4" xfId="7738"/>
    <cellStyle name="Calculation 5 2 4 5" xfId="41890"/>
    <cellStyle name="Calculation 5 2 5" xfId="7739"/>
    <cellStyle name="Calculation 5 2 5 2" xfId="7740"/>
    <cellStyle name="Calculation 5 2 5 2 2" xfId="7741"/>
    <cellStyle name="Calculation 5 2 5 2 3" xfId="41891"/>
    <cellStyle name="Calculation 5 2 5 3" xfId="7742"/>
    <cellStyle name="Calculation 5 2 5 3 2" xfId="7743"/>
    <cellStyle name="Calculation 5 2 5 4" xfId="7744"/>
    <cellStyle name="Calculation 5 2 5 5" xfId="41892"/>
    <cellStyle name="Calculation 5 2 6" xfId="7745"/>
    <cellStyle name="Calculation 5 2 6 2" xfId="7746"/>
    <cellStyle name="Calculation 5 2 6 2 2" xfId="7747"/>
    <cellStyle name="Calculation 5 2 6 2 3" xfId="41893"/>
    <cellStyle name="Calculation 5 2 6 3" xfId="7748"/>
    <cellStyle name="Calculation 5 2 6 3 2" xfId="7749"/>
    <cellStyle name="Calculation 5 2 6 4" xfId="7750"/>
    <cellStyle name="Calculation 5 2 6 5" xfId="41894"/>
    <cellStyle name="Calculation 5 2 7" xfId="7751"/>
    <cellStyle name="Calculation 5 2 7 2" xfId="7752"/>
    <cellStyle name="Calculation 5 2 7 2 2" xfId="7753"/>
    <cellStyle name="Calculation 5 2 7 2 3" xfId="41895"/>
    <cellStyle name="Calculation 5 2 7 3" xfId="7754"/>
    <cellStyle name="Calculation 5 2 7 3 2" xfId="7755"/>
    <cellStyle name="Calculation 5 2 7 4" xfId="7756"/>
    <cellStyle name="Calculation 5 2 7 5" xfId="41896"/>
    <cellStyle name="Calculation 5 2 8" xfId="7757"/>
    <cellStyle name="Calculation 5 2 8 2" xfId="7758"/>
    <cellStyle name="Calculation 5 2 8 2 2" xfId="7759"/>
    <cellStyle name="Calculation 5 2 8 2 3" xfId="41897"/>
    <cellStyle name="Calculation 5 2 8 3" xfId="7760"/>
    <cellStyle name="Calculation 5 2 8 3 2" xfId="7761"/>
    <cellStyle name="Calculation 5 2 8 4" xfId="7762"/>
    <cellStyle name="Calculation 5 2 8 5" xfId="41898"/>
    <cellStyle name="Calculation 5 2 9" xfId="7763"/>
    <cellStyle name="Calculation 5 2 9 2" xfId="7764"/>
    <cellStyle name="Calculation 5 2 9 2 2" xfId="7765"/>
    <cellStyle name="Calculation 5 2 9 2 3" xfId="41899"/>
    <cellStyle name="Calculation 5 2 9 3" xfId="7766"/>
    <cellStyle name="Calculation 5 2 9 3 2" xfId="7767"/>
    <cellStyle name="Calculation 5 2 9 4" xfId="7768"/>
    <cellStyle name="Calculation 5 2 9 5" xfId="41900"/>
    <cellStyle name="Calculation 5 20" xfId="7769"/>
    <cellStyle name="Calculation 5 20 2" xfId="7770"/>
    <cellStyle name="Calculation 5 20 2 2" xfId="7771"/>
    <cellStyle name="Calculation 5 20 2 3" xfId="41901"/>
    <cellStyle name="Calculation 5 20 3" xfId="7772"/>
    <cellStyle name="Calculation 5 20 3 2" xfId="7773"/>
    <cellStyle name="Calculation 5 20 4" xfId="7774"/>
    <cellStyle name="Calculation 5 20 5" xfId="41902"/>
    <cellStyle name="Calculation 5 21" xfId="7775"/>
    <cellStyle name="Calculation 5 21 2" xfId="7776"/>
    <cellStyle name="Calculation 5 21 2 2" xfId="7777"/>
    <cellStyle name="Calculation 5 21 2 3" xfId="41903"/>
    <cellStyle name="Calculation 5 21 3" xfId="7778"/>
    <cellStyle name="Calculation 5 21 3 2" xfId="7779"/>
    <cellStyle name="Calculation 5 21 4" xfId="7780"/>
    <cellStyle name="Calculation 5 21 5" xfId="41904"/>
    <cellStyle name="Calculation 5 22" xfId="7781"/>
    <cellStyle name="Calculation 5 22 2" xfId="7782"/>
    <cellStyle name="Calculation 5 22 2 2" xfId="7783"/>
    <cellStyle name="Calculation 5 22 2 3" xfId="41905"/>
    <cellStyle name="Calculation 5 22 3" xfId="7784"/>
    <cellStyle name="Calculation 5 22 3 2" xfId="7785"/>
    <cellStyle name="Calculation 5 22 4" xfId="7786"/>
    <cellStyle name="Calculation 5 22 5" xfId="41906"/>
    <cellStyle name="Calculation 5 23" xfId="7787"/>
    <cellStyle name="Calculation 5 23 2" xfId="7788"/>
    <cellStyle name="Calculation 5 24" xfId="7789"/>
    <cellStyle name="Calculation 5 24 2" xfId="7790"/>
    <cellStyle name="Calculation 5 25" xfId="54447"/>
    <cellStyle name="Calculation 5 26" xfId="54448"/>
    <cellStyle name="Calculation 5 3" xfId="7791"/>
    <cellStyle name="Calculation 5 3 10" xfId="7792"/>
    <cellStyle name="Calculation 5 3 10 2" xfId="7793"/>
    <cellStyle name="Calculation 5 3 10 2 2" xfId="7794"/>
    <cellStyle name="Calculation 5 3 10 2 3" xfId="41907"/>
    <cellStyle name="Calculation 5 3 10 3" xfId="7795"/>
    <cellStyle name="Calculation 5 3 10 3 2" xfId="7796"/>
    <cellStyle name="Calculation 5 3 10 4" xfId="7797"/>
    <cellStyle name="Calculation 5 3 10 5" xfId="41908"/>
    <cellStyle name="Calculation 5 3 11" xfId="7798"/>
    <cellStyle name="Calculation 5 3 11 2" xfId="7799"/>
    <cellStyle name="Calculation 5 3 11 2 2" xfId="7800"/>
    <cellStyle name="Calculation 5 3 11 2 3" xfId="41909"/>
    <cellStyle name="Calculation 5 3 11 3" xfId="7801"/>
    <cellStyle name="Calculation 5 3 11 3 2" xfId="7802"/>
    <cellStyle name="Calculation 5 3 11 4" xfId="7803"/>
    <cellStyle name="Calculation 5 3 11 5" xfId="41910"/>
    <cellStyle name="Calculation 5 3 12" xfId="7804"/>
    <cellStyle name="Calculation 5 3 12 2" xfId="7805"/>
    <cellStyle name="Calculation 5 3 12 2 2" xfId="7806"/>
    <cellStyle name="Calculation 5 3 12 2 3" xfId="41911"/>
    <cellStyle name="Calculation 5 3 12 3" xfId="7807"/>
    <cellStyle name="Calculation 5 3 12 3 2" xfId="7808"/>
    <cellStyle name="Calculation 5 3 12 4" xfId="7809"/>
    <cellStyle name="Calculation 5 3 12 5" xfId="41912"/>
    <cellStyle name="Calculation 5 3 13" xfId="7810"/>
    <cellStyle name="Calculation 5 3 13 2" xfId="7811"/>
    <cellStyle name="Calculation 5 3 13 2 2" xfId="7812"/>
    <cellStyle name="Calculation 5 3 13 2 3" xfId="41913"/>
    <cellStyle name="Calculation 5 3 13 3" xfId="7813"/>
    <cellStyle name="Calculation 5 3 13 3 2" xfId="7814"/>
    <cellStyle name="Calculation 5 3 13 4" xfId="7815"/>
    <cellStyle name="Calculation 5 3 13 5" xfId="41914"/>
    <cellStyle name="Calculation 5 3 14" xfId="7816"/>
    <cellStyle name="Calculation 5 3 14 2" xfId="7817"/>
    <cellStyle name="Calculation 5 3 14 2 2" xfId="7818"/>
    <cellStyle name="Calculation 5 3 14 2 3" xfId="41915"/>
    <cellStyle name="Calculation 5 3 14 3" xfId="7819"/>
    <cellStyle name="Calculation 5 3 14 3 2" xfId="7820"/>
    <cellStyle name="Calculation 5 3 14 4" xfId="7821"/>
    <cellStyle name="Calculation 5 3 14 5" xfId="41916"/>
    <cellStyle name="Calculation 5 3 15" xfId="7822"/>
    <cellStyle name="Calculation 5 3 15 2" xfId="7823"/>
    <cellStyle name="Calculation 5 3 15 2 2" xfId="7824"/>
    <cellStyle name="Calculation 5 3 15 2 3" xfId="41917"/>
    <cellStyle name="Calculation 5 3 15 3" xfId="7825"/>
    <cellStyle name="Calculation 5 3 15 3 2" xfId="7826"/>
    <cellStyle name="Calculation 5 3 15 4" xfId="7827"/>
    <cellStyle name="Calculation 5 3 15 5" xfId="41918"/>
    <cellStyle name="Calculation 5 3 16" xfId="7828"/>
    <cellStyle name="Calculation 5 3 16 2" xfId="7829"/>
    <cellStyle name="Calculation 5 3 16 2 2" xfId="7830"/>
    <cellStyle name="Calculation 5 3 16 2 3" xfId="41919"/>
    <cellStyle name="Calculation 5 3 16 3" xfId="7831"/>
    <cellStyle name="Calculation 5 3 16 3 2" xfId="7832"/>
    <cellStyle name="Calculation 5 3 16 4" xfId="7833"/>
    <cellStyle name="Calculation 5 3 16 5" xfId="41920"/>
    <cellStyle name="Calculation 5 3 17" xfId="7834"/>
    <cellStyle name="Calculation 5 3 17 2" xfId="7835"/>
    <cellStyle name="Calculation 5 3 17 2 2" xfId="7836"/>
    <cellStyle name="Calculation 5 3 17 2 3" xfId="41921"/>
    <cellStyle name="Calculation 5 3 17 3" xfId="7837"/>
    <cellStyle name="Calculation 5 3 17 3 2" xfId="7838"/>
    <cellStyle name="Calculation 5 3 17 4" xfId="7839"/>
    <cellStyle name="Calculation 5 3 17 5" xfId="41922"/>
    <cellStyle name="Calculation 5 3 18" xfId="7840"/>
    <cellStyle name="Calculation 5 3 18 2" xfId="7841"/>
    <cellStyle name="Calculation 5 3 18 2 2" xfId="7842"/>
    <cellStyle name="Calculation 5 3 18 2 3" xfId="41923"/>
    <cellStyle name="Calculation 5 3 18 3" xfId="7843"/>
    <cellStyle name="Calculation 5 3 18 3 2" xfId="7844"/>
    <cellStyle name="Calculation 5 3 18 4" xfId="7845"/>
    <cellStyle name="Calculation 5 3 18 5" xfId="41924"/>
    <cellStyle name="Calculation 5 3 19" xfId="7846"/>
    <cellStyle name="Calculation 5 3 19 2" xfId="7847"/>
    <cellStyle name="Calculation 5 3 19 2 2" xfId="7848"/>
    <cellStyle name="Calculation 5 3 19 2 3" xfId="41925"/>
    <cellStyle name="Calculation 5 3 19 3" xfId="7849"/>
    <cellStyle name="Calculation 5 3 19 3 2" xfId="7850"/>
    <cellStyle name="Calculation 5 3 19 4" xfId="7851"/>
    <cellStyle name="Calculation 5 3 19 5" xfId="41926"/>
    <cellStyle name="Calculation 5 3 2" xfId="7852"/>
    <cellStyle name="Calculation 5 3 2 2" xfId="7853"/>
    <cellStyle name="Calculation 5 3 2 2 2" xfId="7854"/>
    <cellStyle name="Calculation 5 3 2 2 3" xfId="41927"/>
    <cellStyle name="Calculation 5 3 2 3" xfId="7855"/>
    <cellStyle name="Calculation 5 3 2 3 2" xfId="7856"/>
    <cellStyle name="Calculation 5 3 2 4" xfId="7857"/>
    <cellStyle name="Calculation 5 3 2 5" xfId="41928"/>
    <cellStyle name="Calculation 5 3 20" xfId="7858"/>
    <cellStyle name="Calculation 5 3 20 2" xfId="7859"/>
    <cellStyle name="Calculation 5 3 20 2 2" xfId="41929"/>
    <cellStyle name="Calculation 5 3 20 2 3" xfId="41930"/>
    <cellStyle name="Calculation 5 3 20 3" xfId="41931"/>
    <cellStyle name="Calculation 5 3 20 4" xfId="41932"/>
    <cellStyle name="Calculation 5 3 20 5" xfId="41933"/>
    <cellStyle name="Calculation 5 3 21" xfId="7860"/>
    <cellStyle name="Calculation 5 3 21 2" xfId="7861"/>
    <cellStyle name="Calculation 5 3 22" xfId="7862"/>
    <cellStyle name="Calculation 5 3 22 2" xfId="7863"/>
    <cellStyle name="Calculation 5 3 23" xfId="54449"/>
    <cellStyle name="Calculation 5 3 3" xfId="7864"/>
    <cellStyle name="Calculation 5 3 3 2" xfId="7865"/>
    <cellStyle name="Calculation 5 3 3 2 2" xfId="7866"/>
    <cellStyle name="Calculation 5 3 3 2 3" xfId="41934"/>
    <cellStyle name="Calculation 5 3 3 3" xfId="7867"/>
    <cellStyle name="Calculation 5 3 3 3 2" xfId="7868"/>
    <cellStyle name="Calculation 5 3 3 4" xfId="7869"/>
    <cellStyle name="Calculation 5 3 3 5" xfId="41935"/>
    <cellStyle name="Calculation 5 3 4" xfId="7870"/>
    <cellStyle name="Calculation 5 3 4 2" xfId="7871"/>
    <cellStyle name="Calculation 5 3 4 2 2" xfId="7872"/>
    <cellStyle name="Calculation 5 3 4 2 3" xfId="41936"/>
    <cellStyle name="Calculation 5 3 4 3" xfId="7873"/>
    <cellStyle name="Calculation 5 3 4 3 2" xfId="7874"/>
    <cellStyle name="Calculation 5 3 4 4" xfId="7875"/>
    <cellStyle name="Calculation 5 3 4 5" xfId="41937"/>
    <cellStyle name="Calculation 5 3 5" xfId="7876"/>
    <cellStyle name="Calculation 5 3 5 2" xfId="7877"/>
    <cellStyle name="Calculation 5 3 5 2 2" xfId="7878"/>
    <cellStyle name="Calculation 5 3 5 2 3" xfId="41938"/>
    <cellStyle name="Calculation 5 3 5 3" xfId="7879"/>
    <cellStyle name="Calculation 5 3 5 3 2" xfId="7880"/>
    <cellStyle name="Calculation 5 3 5 4" xfId="7881"/>
    <cellStyle name="Calculation 5 3 5 5" xfId="41939"/>
    <cellStyle name="Calculation 5 3 6" xfId="7882"/>
    <cellStyle name="Calculation 5 3 6 2" xfId="7883"/>
    <cellStyle name="Calculation 5 3 6 2 2" xfId="7884"/>
    <cellStyle name="Calculation 5 3 6 2 3" xfId="41940"/>
    <cellStyle name="Calculation 5 3 6 3" xfId="7885"/>
    <cellStyle name="Calculation 5 3 6 3 2" xfId="7886"/>
    <cellStyle name="Calculation 5 3 6 4" xfId="7887"/>
    <cellStyle name="Calculation 5 3 6 5" xfId="41941"/>
    <cellStyle name="Calculation 5 3 7" xfId="7888"/>
    <cellStyle name="Calculation 5 3 7 2" xfId="7889"/>
    <cellStyle name="Calculation 5 3 7 2 2" xfId="7890"/>
    <cellStyle name="Calculation 5 3 7 2 3" xfId="41942"/>
    <cellStyle name="Calculation 5 3 7 3" xfId="7891"/>
    <cellStyle name="Calculation 5 3 7 3 2" xfId="7892"/>
    <cellStyle name="Calculation 5 3 7 4" xfId="7893"/>
    <cellStyle name="Calculation 5 3 7 5" xfId="41943"/>
    <cellStyle name="Calculation 5 3 8" xfId="7894"/>
    <cellStyle name="Calculation 5 3 8 2" xfId="7895"/>
    <cellStyle name="Calculation 5 3 8 2 2" xfId="7896"/>
    <cellStyle name="Calculation 5 3 8 2 3" xfId="41944"/>
    <cellStyle name="Calculation 5 3 8 3" xfId="7897"/>
    <cellStyle name="Calculation 5 3 8 3 2" xfId="7898"/>
    <cellStyle name="Calculation 5 3 8 4" xfId="7899"/>
    <cellStyle name="Calculation 5 3 8 5" xfId="41945"/>
    <cellStyle name="Calculation 5 3 9" xfId="7900"/>
    <cellStyle name="Calculation 5 3 9 2" xfId="7901"/>
    <cellStyle name="Calculation 5 3 9 2 2" xfId="7902"/>
    <cellStyle name="Calculation 5 3 9 2 3" xfId="41946"/>
    <cellStyle name="Calculation 5 3 9 3" xfId="7903"/>
    <cellStyle name="Calculation 5 3 9 3 2" xfId="7904"/>
    <cellStyle name="Calculation 5 3 9 4" xfId="7905"/>
    <cellStyle name="Calculation 5 3 9 5" xfId="41947"/>
    <cellStyle name="Calculation 5 4" xfId="7906"/>
    <cellStyle name="Calculation 5 4 2" xfId="7907"/>
    <cellStyle name="Calculation 5 4 2 2" xfId="7908"/>
    <cellStyle name="Calculation 5 4 3" xfId="7909"/>
    <cellStyle name="Calculation 5 4 3 2" xfId="7910"/>
    <cellStyle name="Calculation 5 4 4" xfId="54450"/>
    <cellStyle name="Calculation 5 5" xfId="7911"/>
    <cellStyle name="Calculation 5 5 2" xfId="7912"/>
    <cellStyle name="Calculation 5 5 2 2" xfId="7913"/>
    <cellStyle name="Calculation 5 5 2 3" xfId="41948"/>
    <cellStyle name="Calculation 5 5 3" xfId="7914"/>
    <cellStyle name="Calculation 5 5 3 2" xfId="7915"/>
    <cellStyle name="Calculation 5 5 4" xfId="7916"/>
    <cellStyle name="Calculation 5 5 5" xfId="41949"/>
    <cellStyle name="Calculation 5 6" xfId="7917"/>
    <cellStyle name="Calculation 5 6 2" xfId="7918"/>
    <cellStyle name="Calculation 5 6 2 2" xfId="7919"/>
    <cellStyle name="Calculation 5 6 2 3" xfId="41950"/>
    <cellStyle name="Calculation 5 6 3" xfId="7920"/>
    <cellStyle name="Calculation 5 6 3 2" xfId="7921"/>
    <cellStyle name="Calculation 5 6 4" xfId="7922"/>
    <cellStyle name="Calculation 5 6 5" xfId="41951"/>
    <cellStyle name="Calculation 5 7" xfId="7923"/>
    <cellStyle name="Calculation 5 7 2" xfId="7924"/>
    <cellStyle name="Calculation 5 7 2 2" xfId="7925"/>
    <cellStyle name="Calculation 5 7 2 3" xfId="41952"/>
    <cellStyle name="Calculation 5 7 3" xfId="7926"/>
    <cellStyle name="Calculation 5 7 3 2" xfId="7927"/>
    <cellStyle name="Calculation 5 7 4" xfId="7928"/>
    <cellStyle name="Calculation 5 7 5" xfId="41953"/>
    <cellStyle name="Calculation 5 8" xfId="7929"/>
    <cellStyle name="Calculation 5 8 2" xfId="7930"/>
    <cellStyle name="Calculation 5 8 2 2" xfId="7931"/>
    <cellStyle name="Calculation 5 8 2 3" xfId="41954"/>
    <cellStyle name="Calculation 5 8 3" xfId="7932"/>
    <cellStyle name="Calculation 5 8 3 2" xfId="7933"/>
    <cellStyle name="Calculation 5 8 4" xfId="7934"/>
    <cellStyle name="Calculation 5 8 5" xfId="41955"/>
    <cellStyle name="Calculation 5 9" xfId="7935"/>
    <cellStyle name="Calculation 5 9 2" xfId="7936"/>
    <cellStyle name="Calculation 5 9 2 2" xfId="7937"/>
    <cellStyle name="Calculation 5 9 2 3" xfId="41956"/>
    <cellStyle name="Calculation 5 9 3" xfId="7938"/>
    <cellStyle name="Calculation 5 9 3 2" xfId="7939"/>
    <cellStyle name="Calculation 5 9 4" xfId="7940"/>
    <cellStyle name="Calculation 5 9 5" xfId="41957"/>
    <cellStyle name="Calculation 6" xfId="7941"/>
    <cellStyle name="Calculation 6 10" xfId="7942"/>
    <cellStyle name="Calculation 6 10 2" xfId="7943"/>
    <cellStyle name="Calculation 6 10 2 2" xfId="7944"/>
    <cellStyle name="Calculation 6 10 2 3" xfId="41958"/>
    <cellStyle name="Calculation 6 10 3" xfId="7945"/>
    <cellStyle name="Calculation 6 10 3 2" xfId="7946"/>
    <cellStyle name="Calculation 6 10 4" xfId="7947"/>
    <cellStyle name="Calculation 6 10 5" xfId="41959"/>
    <cellStyle name="Calculation 6 11" xfId="7948"/>
    <cellStyle name="Calculation 6 11 2" xfId="7949"/>
    <cellStyle name="Calculation 6 11 2 2" xfId="7950"/>
    <cellStyle name="Calculation 6 11 2 3" xfId="41960"/>
    <cellStyle name="Calculation 6 11 3" xfId="7951"/>
    <cellStyle name="Calculation 6 11 3 2" xfId="7952"/>
    <cellStyle name="Calculation 6 11 4" xfId="7953"/>
    <cellStyle name="Calculation 6 11 5" xfId="41961"/>
    <cellStyle name="Calculation 6 12" xfId="7954"/>
    <cellStyle name="Calculation 6 12 2" xfId="7955"/>
    <cellStyle name="Calculation 6 12 2 2" xfId="7956"/>
    <cellStyle name="Calculation 6 12 2 3" xfId="41962"/>
    <cellStyle name="Calculation 6 12 3" xfId="7957"/>
    <cellStyle name="Calculation 6 12 3 2" xfId="7958"/>
    <cellStyle name="Calculation 6 12 4" xfId="7959"/>
    <cellStyle name="Calculation 6 12 5" xfId="41963"/>
    <cellStyle name="Calculation 6 13" xfId="7960"/>
    <cellStyle name="Calculation 6 13 2" xfId="7961"/>
    <cellStyle name="Calculation 6 13 2 2" xfId="7962"/>
    <cellStyle name="Calculation 6 13 2 3" xfId="41964"/>
    <cellStyle name="Calculation 6 13 3" xfId="7963"/>
    <cellStyle name="Calculation 6 13 3 2" xfId="7964"/>
    <cellStyle name="Calculation 6 13 4" xfId="7965"/>
    <cellStyle name="Calculation 6 13 5" xfId="41965"/>
    <cellStyle name="Calculation 6 14" xfId="7966"/>
    <cellStyle name="Calculation 6 14 2" xfId="7967"/>
    <cellStyle name="Calculation 6 14 2 2" xfId="7968"/>
    <cellStyle name="Calculation 6 14 2 3" xfId="41966"/>
    <cellStyle name="Calculation 6 14 3" xfId="7969"/>
    <cellStyle name="Calculation 6 14 3 2" xfId="7970"/>
    <cellStyle name="Calculation 6 14 4" xfId="7971"/>
    <cellStyle name="Calculation 6 14 5" xfId="41967"/>
    <cellStyle name="Calculation 6 15" xfId="7972"/>
    <cellStyle name="Calculation 6 15 2" xfId="7973"/>
    <cellStyle name="Calculation 6 15 2 2" xfId="7974"/>
    <cellStyle name="Calculation 6 15 2 3" xfId="41968"/>
    <cellStyle name="Calculation 6 15 3" xfId="7975"/>
    <cellStyle name="Calculation 6 15 3 2" xfId="7976"/>
    <cellStyle name="Calculation 6 15 4" xfId="7977"/>
    <cellStyle name="Calculation 6 15 5" xfId="41969"/>
    <cellStyle name="Calculation 6 16" xfId="7978"/>
    <cellStyle name="Calculation 6 16 2" xfId="7979"/>
    <cellStyle name="Calculation 6 16 2 2" xfId="7980"/>
    <cellStyle name="Calculation 6 16 2 3" xfId="41970"/>
    <cellStyle name="Calculation 6 16 3" xfId="7981"/>
    <cellStyle name="Calculation 6 16 3 2" xfId="7982"/>
    <cellStyle name="Calculation 6 16 4" xfId="7983"/>
    <cellStyle name="Calculation 6 16 5" xfId="41971"/>
    <cellStyle name="Calculation 6 17" xfId="7984"/>
    <cellStyle name="Calculation 6 17 2" xfId="7985"/>
    <cellStyle name="Calculation 6 17 2 2" xfId="7986"/>
    <cellStyle name="Calculation 6 17 2 3" xfId="41972"/>
    <cellStyle name="Calculation 6 17 3" xfId="7987"/>
    <cellStyle name="Calculation 6 17 3 2" xfId="7988"/>
    <cellStyle name="Calculation 6 17 4" xfId="7989"/>
    <cellStyle name="Calculation 6 17 5" xfId="41973"/>
    <cellStyle name="Calculation 6 18" xfId="7990"/>
    <cellStyle name="Calculation 6 18 2" xfId="7991"/>
    <cellStyle name="Calculation 6 18 2 2" xfId="7992"/>
    <cellStyle name="Calculation 6 18 2 3" xfId="41974"/>
    <cellStyle name="Calculation 6 18 3" xfId="7993"/>
    <cellStyle name="Calculation 6 18 3 2" xfId="7994"/>
    <cellStyle name="Calculation 6 18 4" xfId="7995"/>
    <cellStyle name="Calculation 6 18 5" xfId="41975"/>
    <cellStyle name="Calculation 6 19" xfId="7996"/>
    <cellStyle name="Calculation 6 19 2" xfId="7997"/>
    <cellStyle name="Calculation 6 19 2 2" xfId="7998"/>
    <cellStyle name="Calculation 6 19 2 3" xfId="41976"/>
    <cellStyle name="Calculation 6 19 3" xfId="7999"/>
    <cellStyle name="Calculation 6 19 3 2" xfId="8000"/>
    <cellStyle name="Calculation 6 19 4" xfId="8001"/>
    <cellStyle name="Calculation 6 19 5" xfId="41977"/>
    <cellStyle name="Calculation 6 2" xfId="8002"/>
    <cellStyle name="Calculation 6 2 2" xfId="8003"/>
    <cellStyle name="Calculation 6 2 2 10" xfId="8004"/>
    <cellStyle name="Calculation 6 2 2 10 2" xfId="8005"/>
    <cellStyle name="Calculation 6 2 2 10 2 2" xfId="8006"/>
    <cellStyle name="Calculation 6 2 2 10 2 3" xfId="41978"/>
    <cellStyle name="Calculation 6 2 2 10 3" xfId="8007"/>
    <cellStyle name="Calculation 6 2 2 10 3 2" xfId="8008"/>
    <cellStyle name="Calculation 6 2 2 10 4" xfId="8009"/>
    <cellStyle name="Calculation 6 2 2 10 5" xfId="41979"/>
    <cellStyle name="Calculation 6 2 2 11" xfId="8010"/>
    <cellStyle name="Calculation 6 2 2 11 2" xfId="8011"/>
    <cellStyle name="Calculation 6 2 2 11 2 2" xfId="8012"/>
    <cellStyle name="Calculation 6 2 2 11 2 3" xfId="41980"/>
    <cellStyle name="Calculation 6 2 2 11 3" xfId="8013"/>
    <cellStyle name="Calculation 6 2 2 11 3 2" xfId="8014"/>
    <cellStyle name="Calculation 6 2 2 11 4" xfId="8015"/>
    <cellStyle name="Calculation 6 2 2 11 5" xfId="41981"/>
    <cellStyle name="Calculation 6 2 2 12" xfId="8016"/>
    <cellStyle name="Calculation 6 2 2 12 2" xfId="8017"/>
    <cellStyle name="Calculation 6 2 2 12 2 2" xfId="8018"/>
    <cellStyle name="Calculation 6 2 2 12 2 3" xfId="41982"/>
    <cellStyle name="Calculation 6 2 2 12 3" xfId="8019"/>
    <cellStyle name="Calculation 6 2 2 12 3 2" xfId="8020"/>
    <cellStyle name="Calculation 6 2 2 12 4" xfId="8021"/>
    <cellStyle name="Calculation 6 2 2 12 5" xfId="41983"/>
    <cellStyle name="Calculation 6 2 2 13" xfId="8022"/>
    <cellStyle name="Calculation 6 2 2 13 2" xfId="8023"/>
    <cellStyle name="Calculation 6 2 2 13 2 2" xfId="8024"/>
    <cellStyle name="Calculation 6 2 2 13 2 3" xfId="41984"/>
    <cellStyle name="Calculation 6 2 2 13 3" xfId="8025"/>
    <cellStyle name="Calculation 6 2 2 13 3 2" xfId="8026"/>
    <cellStyle name="Calculation 6 2 2 13 4" xfId="8027"/>
    <cellStyle name="Calculation 6 2 2 13 5" xfId="41985"/>
    <cellStyle name="Calculation 6 2 2 14" xfId="8028"/>
    <cellStyle name="Calculation 6 2 2 14 2" xfId="8029"/>
    <cellStyle name="Calculation 6 2 2 14 2 2" xfId="8030"/>
    <cellStyle name="Calculation 6 2 2 14 2 3" xfId="41986"/>
    <cellStyle name="Calculation 6 2 2 14 3" xfId="8031"/>
    <cellStyle name="Calculation 6 2 2 14 3 2" xfId="8032"/>
    <cellStyle name="Calculation 6 2 2 14 4" xfId="8033"/>
    <cellStyle name="Calculation 6 2 2 14 5" xfId="41987"/>
    <cellStyle name="Calculation 6 2 2 15" xfId="8034"/>
    <cellStyle name="Calculation 6 2 2 15 2" xfId="8035"/>
    <cellStyle name="Calculation 6 2 2 15 2 2" xfId="8036"/>
    <cellStyle name="Calculation 6 2 2 15 2 3" xfId="41988"/>
    <cellStyle name="Calculation 6 2 2 15 3" xfId="8037"/>
    <cellStyle name="Calculation 6 2 2 15 3 2" xfId="8038"/>
    <cellStyle name="Calculation 6 2 2 15 4" xfId="8039"/>
    <cellStyle name="Calculation 6 2 2 15 5" xfId="41989"/>
    <cellStyle name="Calculation 6 2 2 16" xfId="8040"/>
    <cellStyle name="Calculation 6 2 2 16 2" xfId="8041"/>
    <cellStyle name="Calculation 6 2 2 16 2 2" xfId="8042"/>
    <cellStyle name="Calculation 6 2 2 16 2 3" xfId="41990"/>
    <cellStyle name="Calculation 6 2 2 16 3" xfId="8043"/>
    <cellStyle name="Calculation 6 2 2 16 3 2" xfId="8044"/>
    <cellStyle name="Calculation 6 2 2 16 4" xfId="8045"/>
    <cellStyle name="Calculation 6 2 2 16 5" xfId="41991"/>
    <cellStyle name="Calculation 6 2 2 17" xfId="8046"/>
    <cellStyle name="Calculation 6 2 2 17 2" xfId="8047"/>
    <cellStyle name="Calculation 6 2 2 17 2 2" xfId="8048"/>
    <cellStyle name="Calculation 6 2 2 17 2 3" xfId="41992"/>
    <cellStyle name="Calculation 6 2 2 17 3" xfId="8049"/>
    <cellStyle name="Calculation 6 2 2 17 3 2" xfId="8050"/>
    <cellStyle name="Calculation 6 2 2 17 4" xfId="8051"/>
    <cellStyle name="Calculation 6 2 2 17 5" xfId="41993"/>
    <cellStyle name="Calculation 6 2 2 18" xfId="8052"/>
    <cellStyle name="Calculation 6 2 2 18 2" xfId="8053"/>
    <cellStyle name="Calculation 6 2 2 18 2 2" xfId="8054"/>
    <cellStyle name="Calculation 6 2 2 18 2 3" xfId="41994"/>
    <cellStyle name="Calculation 6 2 2 18 3" xfId="8055"/>
    <cellStyle name="Calculation 6 2 2 18 3 2" xfId="8056"/>
    <cellStyle name="Calculation 6 2 2 18 4" xfId="8057"/>
    <cellStyle name="Calculation 6 2 2 18 5" xfId="41995"/>
    <cellStyle name="Calculation 6 2 2 19" xfId="8058"/>
    <cellStyle name="Calculation 6 2 2 19 2" xfId="8059"/>
    <cellStyle name="Calculation 6 2 2 19 2 2" xfId="8060"/>
    <cellStyle name="Calculation 6 2 2 19 2 3" xfId="41996"/>
    <cellStyle name="Calculation 6 2 2 19 3" xfId="8061"/>
    <cellStyle name="Calculation 6 2 2 19 3 2" xfId="8062"/>
    <cellStyle name="Calculation 6 2 2 19 4" xfId="8063"/>
    <cellStyle name="Calculation 6 2 2 19 5" xfId="41997"/>
    <cellStyle name="Calculation 6 2 2 2" xfId="8064"/>
    <cellStyle name="Calculation 6 2 2 2 2" xfId="8065"/>
    <cellStyle name="Calculation 6 2 2 2 2 2" xfId="8066"/>
    <cellStyle name="Calculation 6 2 2 2 2 3" xfId="41998"/>
    <cellStyle name="Calculation 6 2 2 2 3" xfId="8067"/>
    <cellStyle name="Calculation 6 2 2 2 3 2" xfId="8068"/>
    <cellStyle name="Calculation 6 2 2 2 4" xfId="8069"/>
    <cellStyle name="Calculation 6 2 2 2 5" xfId="41999"/>
    <cellStyle name="Calculation 6 2 2 20" xfId="8070"/>
    <cellStyle name="Calculation 6 2 2 20 2" xfId="8071"/>
    <cellStyle name="Calculation 6 2 2 20 2 2" xfId="42000"/>
    <cellStyle name="Calculation 6 2 2 20 2 3" xfId="42001"/>
    <cellStyle name="Calculation 6 2 2 20 3" xfId="42002"/>
    <cellStyle name="Calculation 6 2 2 20 4" xfId="42003"/>
    <cellStyle name="Calculation 6 2 2 20 5" xfId="42004"/>
    <cellStyle name="Calculation 6 2 2 21" xfId="8072"/>
    <cellStyle name="Calculation 6 2 2 21 2" xfId="8073"/>
    <cellStyle name="Calculation 6 2 2 22" xfId="8074"/>
    <cellStyle name="Calculation 6 2 2 22 2" xfId="8075"/>
    <cellStyle name="Calculation 6 2 2 23" xfId="54451"/>
    <cellStyle name="Calculation 6 2 2 3" xfId="8076"/>
    <cellStyle name="Calculation 6 2 2 3 2" xfId="8077"/>
    <cellStyle name="Calculation 6 2 2 3 2 2" xfId="8078"/>
    <cellStyle name="Calculation 6 2 2 3 2 3" xfId="42005"/>
    <cellStyle name="Calculation 6 2 2 3 3" xfId="8079"/>
    <cellStyle name="Calculation 6 2 2 3 3 2" xfId="8080"/>
    <cellStyle name="Calculation 6 2 2 3 4" xfId="8081"/>
    <cellStyle name="Calculation 6 2 2 3 5" xfId="42006"/>
    <cellStyle name="Calculation 6 2 2 4" xfId="8082"/>
    <cellStyle name="Calculation 6 2 2 4 2" xfId="8083"/>
    <cellStyle name="Calculation 6 2 2 4 2 2" xfId="8084"/>
    <cellStyle name="Calculation 6 2 2 4 2 3" xfId="42007"/>
    <cellStyle name="Calculation 6 2 2 4 3" xfId="8085"/>
    <cellStyle name="Calculation 6 2 2 4 3 2" xfId="8086"/>
    <cellStyle name="Calculation 6 2 2 4 4" xfId="8087"/>
    <cellStyle name="Calculation 6 2 2 4 5" xfId="42008"/>
    <cellStyle name="Calculation 6 2 2 5" xfId="8088"/>
    <cellStyle name="Calculation 6 2 2 5 2" xfId="8089"/>
    <cellStyle name="Calculation 6 2 2 5 2 2" xfId="8090"/>
    <cellStyle name="Calculation 6 2 2 5 2 3" xfId="42009"/>
    <cellStyle name="Calculation 6 2 2 5 3" xfId="8091"/>
    <cellStyle name="Calculation 6 2 2 5 3 2" xfId="8092"/>
    <cellStyle name="Calculation 6 2 2 5 4" xfId="8093"/>
    <cellStyle name="Calculation 6 2 2 5 5" xfId="42010"/>
    <cellStyle name="Calculation 6 2 2 6" xfId="8094"/>
    <cellStyle name="Calculation 6 2 2 6 2" xfId="8095"/>
    <cellStyle name="Calculation 6 2 2 6 2 2" xfId="8096"/>
    <cellStyle name="Calculation 6 2 2 6 2 3" xfId="42011"/>
    <cellStyle name="Calculation 6 2 2 6 3" xfId="8097"/>
    <cellStyle name="Calculation 6 2 2 6 3 2" xfId="8098"/>
    <cellStyle name="Calculation 6 2 2 6 4" xfId="8099"/>
    <cellStyle name="Calculation 6 2 2 6 5" xfId="42012"/>
    <cellStyle name="Calculation 6 2 2 7" xfId="8100"/>
    <cellStyle name="Calculation 6 2 2 7 2" xfId="8101"/>
    <cellStyle name="Calculation 6 2 2 7 2 2" xfId="8102"/>
    <cellStyle name="Calculation 6 2 2 7 2 3" xfId="42013"/>
    <cellStyle name="Calculation 6 2 2 7 3" xfId="8103"/>
    <cellStyle name="Calculation 6 2 2 7 3 2" xfId="8104"/>
    <cellStyle name="Calculation 6 2 2 7 4" xfId="8105"/>
    <cellStyle name="Calculation 6 2 2 7 5" xfId="42014"/>
    <cellStyle name="Calculation 6 2 2 8" xfId="8106"/>
    <cellStyle name="Calculation 6 2 2 8 2" xfId="8107"/>
    <cellStyle name="Calculation 6 2 2 8 2 2" xfId="8108"/>
    <cellStyle name="Calculation 6 2 2 8 2 3" xfId="42015"/>
    <cellStyle name="Calculation 6 2 2 8 3" xfId="8109"/>
    <cellStyle name="Calculation 6 2 2 8 3 2" xfId="8110"/>
    <cellStyle name="Calculation 6 2 2 8 4" xfId="8111"/>
    <cellStyle name="Calculation 6 2 2 8 5" xfId="42016"/>
    <cellStyle name="Calculation 6 2 2 9" xfId="8112"/>
    <cellStyle name="Calculation 6 2 2 9 2" xfId="8113"/>
    <cellStyle name="Calculation 6 2 2 9 2 2" xfId="8114"/>
    <cellStyle name="Calculation 6 2 2 9 2 3" xfId="42017"/>
    <cellStyle name="Calculation 6 2 2 9 3" xfId="8115"/>
    <cellStyle name="Calculation 6 2 2 9 3 2" xfId="8116"/>
    <cellStyle name="Calculation 6 2 2 9 4" xfId="8117"/>
    <cellStyle name="Calculation 6 2 2 9 5" xfId="42018"/>
    <cellStyle name="Calculation 6 2 3" xfId="8118"/>
    <cellStyle name="Calculation 6 2 3 2" xfId="8119"/>
    <cellStyle name="Calculation 6 2 4" xfId="8120"/>
    <cellStyle name="Calculation 6 2 4 2" xfId="8121"/>
    <cellStyle name="Calculation 6 2 5" xfId="42019"/>
    <cellStyle name="Calculation 6 2 6" xfId="42020"/>
    <cellStyle name="Calculation 6 20" xfId="8122"/>
    <cellStyle name="Calculation 6 20 2" xfId="8123"/>
    <cellStyle name="Calculation 6 20 2 2" xfId="8124"/>
    <cellStyle name="Calculation 6 20 2 3" xfId="42021"/>
    <cellStyle name="Calculation 6 20 3" xfId="8125"/>
    <cellStyle name="Calculation 6 20 3 2" xfId="8126"/>
    <cellStyle name="Calculation 6 20 4" xfId="8127"/>
    <cellStyle name="Calculation 6 20 5" xfId="42022"/>
    <cellStyle name="Calculation 6 21" xfId="8128"/>
    <cellStyle name="Calculation 6 21 2" xfId="8129"/>
    <cellStyle name="Calculation 6 21 2 2" xfId="8130"/>
    <cellStyle name="Calculation 6 21 2 3" xfId="42023"/>
    <cellStyle name="Calculation 6 21 3" xfId="8131"/>
    <cellStyle name="Calculation 6 21 3 2" xfId="8132"/>
    <cellStyle name="Calculation 6 21 4" xfId="8133"/>
    <cellStyle name="Calculation 6 21 5" xfId="42024"/>
    <cellStyle name="Calculation 6 22" xfId="8134"/>
    <cellStyle name="Calculation 6 22 2" xfId="8135"/>
    <cellStyle name="Calculation 6 22 2 2" xfId="42025"/>
    <cellStyle name="Calculation 6 22 2 3" xfId="42026"/>
    <cellStyle name="Calculation 6 22 3" xfId="42027"/>
    <cellStyle name="Calculation 6 22 4" xfId="42028"/>
    <cellStyle name="Calculation 6 22 5" xfId="42029"/>
    <cellStyle name="Calculation 6 23" xfId="8136"/>
    <cellStyle name="Calculation 6 23 2" xfId="8137"/>
    <cellStyle name="Calculation 6 24" xfId="8138"/>
    <cellStyle name="Calculation 6 24 2" xfId="8139"/>
    <cellStyle name="Calculation 6 25" xfId="54452"/>
    <cellStyle name="Calculation 6 26" xfId="54453"/>
    <cellStyle name="Calculation 6 3" xfId="8140"/>
    <cellStyle name="Calculation 6 3 10" xfId="8141"/>
    <cellStyle name="Calculation 6 3 10 2" xfId="8142"/>
    <cellStyle name="Calculation 6 3 10 2 2" xfId="8143"/>
    <cellStyle name="Calculation 6 3 10 2 3" xfId="42030"/>
    <cellStyle name="Calculation 6 3 10 3" xfId="8144"/>
    <cellStyle name="Calculation 6 3 10 3 2" xfId="8145"/>
    <cellStyle name="Calculation 6 3 10 4" xfId="8146"/>
    <cellStyle name="Calculation 6 3 10 5" xfId="42031"/>
    <cellStyle name="Calculation 6 3 11" xfId="8147"/>
    <cellStyle name="Calculation 6 3 11 2" xfId="8148"/>
    <cellStyle name="Calculation 6 3 11 2 2" xfId="8149"/>
    <cellStyle name="Calculation 6 3 11 2 3" xfId="42032"/>
    <cellStyle name="Calculation 6 3 11 3" xfId="8150"/>
    <cellStyle name="Calculation 6 3 11 3 2" xfId="8151"/>
    <cellStyle name="Calculation 6 3 11 4" xfId="8152"/>
    <cellStyle name="Calculation 6 3 11 5" xfId="42033"/>
    <cellStyle name="Calculation 6 3 12" xfId="8153"/>
    <cellStyle name="Calculation 6 3 12 2" xfId="8154"/>
    <cellStyle name="Calculation 6 3 12 2 2" xfId="8155"/>
    <cellStyle name="Calculation 6 3 12 2 3" xfId="42034"/>
    <cellStyle name="Calculation 6 3 12 3" xfId="8156"/>
    <cellStyle name="Calculation 6 3 12 3 2" xfId="8157"/>
    <cellStyle name="Calculation 6 3 12 4" xfId="8158"/>
    <cellStyle name="Calculation 6 3 12 5" xfId="42035"/>
    <cellStyle name="Calculation 6 3 13" xfId="8159"/>
    <cellStyle name="Calculation 6 3 13 2" xfId="8160"/>
    <cellStyle name="Calculation 6 3 13 2 2" xfId="8161"/>
    <cellStyle name="Calculation 6 3 13 2 3" xfId="42036"/>
    <cellStyle name="Calculation 6 3 13 3" xfId="8162"/>
    <cellStyle name="Calculation 6 3 13 3 2" xfId="8163"/>
    <cellStyle name="Calculation 6 3 13 4" xfId="8164"/>
    <cellStyle name="Calculation 6 3 13 5" xfId="42037"/>
    <cellStyle name="Calculation 6 3 14" xfId="8165"/>
    <cellStyle name="Calculation 6 3 14 2" xfId="8166"/>
    <cellStyle name="Calculation 6 3 14 2 2" xfId="8167"/>
    <cellStyle name="Calculation 6 3 14 2 3" xfId="42038"/>
    <cellStyle name="Calculation 6 3 14 3" xfId="8168"/>
    <cellStyle name="Calculation 6 3 14 3 2" xfId="8169"/>
    <cellStyle name="Calculation 6 3 14 4" xfId="8170"/>
    <cellStyle name="Calculation 6 3 14 5" xfId="42039"/>
    <cellStyle name="Calculation 6 3 15" xfId="8171"/>
    <cellStyle name="Calculation 6 3 15 2" xfId="8172"/>
    <cellStyle name="Calculation 6 3 15 2 2" xfId="8173"/>
    <cellStyle name="Calculation 6 3 15 2 3" xfId="42040"/>
    <cellStyle name="Calculation 6 3 15 3" xfId="8174"/>
    <cellStyle name="Calculation 6 3 15 3 2" xfId="8175"/>
    <cellStyle name="Calculation 6 3 15 4" xfId="8176"/>
    <cellStyle name="Calculation 6 3 15 5" xfId="42041"/>
    <cellStyle name="Calculation 6 3 16" xfId="8177"/>
    <cellStyle name="Calculation 6 3 16 2" xfId="8178"/>
    <cellStyle name="Calculation 6 3 16 2 2" xfId="8179"/>
    <cellStyle name="Calculation 6 3 16 2 3" xfId="42042"/>
    <cellStyle name="Calculation 6 3 16 3" xfId="8180"/>
    <cellStyle name="Calculation 6 3 16 3 2" xfId="8181"/>
    <cellStyle name="Calculation 6 3 16 4" xfId="8182"/>
    <cellStyle name="Calculation 6 3 16 5" xfId="42043"/>
    <cellStyle name="Calculation 6 3 17" xfId="8183"/>
    <cellStyle name="Calculation 6 3 17 2" xfId="8184"/>
    <cellStyle name="Calculation 6 3 17 2 2" xfId="8185"/>
    <cellStyle name="Calculation 6 3 17 2 3" xfId="42044"/>
    <cellStyle name="Calculation 6 3 17 3" xfId="8186"/>
    <cellStyle name="Calculation 6 3 17 3 2" xfId="8187"/>
    <cellStyle name="Calculation 6 3 17 4" xfId="8188"/>
    <cellStyle name="Calculation 6 3 17 5" xfId="42045"/>
    <cellStyle name="Calculation 6 3 18" xfId="8189"/>
    <cellStyle name="Calculation 6 3 18 2" xfId="8190"/>
    <cellStyle name="Calculation 6 3 18 2 2" xfId="8191"/>
    <cellStyle name="Calculation 6 3 18 2 3" xfId="42046"/>
    <cellStyle name="Calculation 6 3 18 3" xfId="8192"/>
    <cellStyle name="Calculation 6 3 18 3 2" xfId="8193"/>
    <cellStyle name="Calculation 6 3 18 4" xfId="8194"/>
    <cellStyle name="Calculation 6 3 18 5" xfId="42047"/>
    <cellStyle name="Calculation 6 3 19" xfId="8195"/>
    <cellStyle name="Calculation 6 3 19 2" xfId="8196"/>
    <cellStyle name="Calculation 6 3 19 2 2" xfId="8197"/>
    <cellStyle name="Calculation 6 3 19 2 3" xfId="42048"/>
    <cellStyle name="Calculation 6 3 19 3" xfId="8198"/>
    <cellStyle name="Calculation 6 3 19 3 2" xfId="8199"/>
    <cellStyle name="Calculation 6 3 19 4" xfId="8200"/>
    <cellStyle name="Calculation 6 3 19 5" xfId="42049"/>
    <cellStyle name="Calculation 6 3 2" xfId="8201"/>
    <cellStyle name="Calculation 6 3 2 2" xfId="8202"/>
    <cellStyle name="Calculation 6 3 2 2 2" xfId="8203"/>
    <cellStyle name="Calculation 6 3 2 2 3" xfId="42050"/>
    <cellStyle name="Calculation 6 3 2 3" xfId="8204"/>
    <cellStyle name="Calculation 6 3 2 3 2" xfId="8205"/>
    <cellStyle name="Calculation 6 3 2 4" xfId="8206"/>
    <cellStyle name="Calculation 6 3 2 5" xfId="42051"/>
    <cellStyle name="Calculation 6 3 20" xfId="8207"/>
    <cellStyle name="Calculation 6 3 20 2" xfId="8208"/>
    <cellStyle name="Calculation 6 3 20 2 2" xfId="42052"/>
    <cellStyle name="Calculation 6 3 20 2 3" xfId="42053"/>
    <cellStyle name="Calculation 6 3 20 3" xfId="42054"/>
    <cellStyle name="Calculation 6 3 20 4" xfId="42055"/>
    <cellStyle name="Calculation 6 3 20 5" xfId="42056"/>
    <cellStyle name="Calculation 6 3 21" xfId="8209"/>
    <cellStyle name="Calculation 6 3 21 2" xfId="8210"/>
    <cellStyle name="Calculation 6 3 22" xfId="8211"/>
    <cellStyle name="Calculation 6 3 22 2" xfId="8212"/>
    <cellStyle name="Calculation 6 3 23" xfId="54454"/>
    <cellStyle name="Calculation 6 3 3" xfId="8213"/>
    <cellStyle name="Calculation 6 3 3 2" xfId="8214"/>
    <cellStyle name="Calculation 6 3 3 2 2" xfId="8215"/>
    <cellStyle name="Calculation 6 3 3 2 3" xfId="42057"/>
    <cellStyle name="Calculation 6 3 3 3" xfId="8216"/>
    <cellStyle name="Calculation 6 3 3 3 2" xfId="8217"/>
    <cellStyle name="Calculation 6 3 3 4" xfId="8218"/>
    <cellStyle name="Calculation 6 3 3 5" xfId="42058"/>
    <cellStyle name="Calculation 6 3 4" xfId="8219"/>
    <cellStyle name="Calculation 6 3 4 2" xfId="8220"/>
    <cellStyle name="Calculation 6 3 4 2 2" xfId="8221"/>
    <cellStyle name="Calculation 6 3 4 2 3" xfId="42059"/>
    <cellStyle name="Calculation 6 3 4 3" xfId="8222"/>
    <cellStyle name="Calculation 6 3 4 3 2" xfId="8223"/>
    <cellStyle name="Calculation 6 3 4 4" xfId="8224"/>
    <cellStyle name="Calculation 6 3 4 5" xfId="42060"/>
    <cellStyle name="Calculation 6 3 5" xfId="8225"/>
    <cellStyle name="Calculation 6 3 5 2" xfId="8226"/>
    <cellStyle name="Calculation 6 3 5 2 2" xfId="8227"/>
    <cellStyle name="Calculation 6 3 5 2 3" xfId="42061"/>
    <cellStyle name="Calculation 6 3 5 3" xfId="8228"/>
    <cellStyle name="Calculation 6 3 5 3 2" xfId="8229"/>
    <cellStyle name="Calculation 6 3 5 4" xfId="8230"/>
    <cellStyle name="Calculation 6 3 5 5" xfId="42062"/>
    <cellStyle name="Calculation 6 3 6" xfId="8231"/>
    <cellStyle name="Calculation 6 3 6 2" xfId="8232"/>
    <cellStyle name="Calculation 6 3 6 2 2" xfId="8233"/>
    <cellStyle name="Calculation 6 3 6 2 3" xfId="42063"/>
    <cellStyle name="Calculation 6 3 6 3" xfId="8234"/>
    <cellStyle name="Calculation 6 3 6 3 2" xfId="8235"/>
    <cellStyle name="Calculation 6 3 6 4" xfId="8236"/>
    <cellStyle name="Calculation 6 3 6 5" xfId="42064"/>
    <cellStyle name="Calculation 6 3 7" xfId="8237"/>
    <cellStyle name="Calculation 6 3 7 2" xfId="8238"/>
    <cellStyle name="Calculation 6 3 7 2 2" xfId="8239"/>
    <cellStyle name="Calculation 6 3 7 2 3" xfId="42065"/>
    <cellStyle name="Calculation 6 3 7 3" xfId="8240"/>
    <cellStyle name="Calculation 6 3 7 3 2" xfId="8241"/>
    <cellStyle name="Calculation 6 3 7 4" xfId="8242"/>
    <cellStyle name="Calculation 6 3 7 5" xfId="42066"/>
    <cellStyle name="Calculation 6 3 8" xfId="8243"/>
    <cellStyle name="Calculation 6 3 8 2" xfId="8244"/>
    <cellStyle name="Calculation 6 3 8 2 2" xfId="8245"/>
    <cellStyle name="Calculation 6 3 8 2 3" xfId="42067"/>
    <cellStyle name="Calculation 6 3 8 3" xfId="8246"/>
    <cellStyle name="Calculation 6 3 8 3 2" xfId="8247"/>
    <cellStyle name="Calculation 6 3 8 4" xfId="8248"/>
    <cellStyle name="Calculation 6 3 8 5" xfId="42068"/>
    <cellStyle name="Calculation 6 3 9" xfId="8249"/>
    <cellStyle name="Calculation 6 3 9 2" xfId="8250"/>
    <cellStyle name="Calculation 6 3 9 2 2" xfId="8251"/>
    <cellStyle name="Calculation 6 3 9 2 3" xfId="42069"/>
    <cellStyle name="Calculation 6 3 9 3" xfId="8252"/>
    <cellStyle name="Calculation 6 3 9 3 2" xfId="8253"/>
    <cellStyle name="Calculation 6 3 9 4" xfId="8254"/>
    <cellStyle name="Calculation 6 3 9 5" xfId="42070"/>
    <cellStyle name="Calculation 6 4" xfId="8255"/>
    <cellStyle name="Calculation 6 4 2" xfId="8256"/>
    <cellStyle name="Calculation 6 4 2 2" xfId="8257"/>
    <cellStyle name="Calculation 6 4 2 3" xfId="42071"/>
    <cellStyle name="Calculation 6 4 3" xfId="8258"/>
    <cellStyle name="Calculation 6 4 3 2" xfId="8259"/>
    <cellStyle name="Calculation 6 4 4" xfId="8260"/>
    <cellStyle name="Calculation 6 4 5" xfId="42072"/>
    <cellStyle name="Calculation 6 5" xfId="8261"/>
    <cellStyle name="Calculation 6 5 2" xfId="8262"/>
    <cellStyle name="Calculation 6 5 2 2" xfId="8263"/>
    <cellStyle name="Calculation 6 5 2 3" xfId="42073"/>
    <cellStyle name="Calculation 6 5 3" xfId="8264"/>
    <cellStyle name="Calculation 6 5 3 2" xfId="8265"/>
    <cellStyle name="Calculation 6 5 4" xfId="8266"/>
    <cellStyle name="Calculation 6 5 5" xfId="42074"/>
    <cellStyle name="Calculation 6 6" xfId="8267"/>
    <cellStyle name="Calculation 6 6 2" xfId="8268"/>
    <cellStyle name="Calculation 6 6 2 2" xfId="8269"/>
    <cellStyle name="Calculation 6 6 2 3" xfId="42075"/>
    <cellStyle name="Calculation 6 6 3" xfId="8270"/>
    <cellStyle name="Calculation 6 6 3 2" xfId="8271"/>
    <cellStyle name="Calculation 6 6 4" xfId="8272"/>
    <cellStyle name="Calculation 6 6 5" xfId="42076"/>
    <cellStyle name="Calculation 6 7" xfId="8273"/>
    <cellStyle name="Calculation 6 7 2" xfId="8274"/>
    <cellStyle name="Calculation 6 7 2 2" xfId="8275"/>
    <cellStyle name="Calculation 6 7 2 3" xfId="42077"/>
    <cellStyle name="Calculation 6 7 3" xfId="8276"/>
    <cellStyle name="Calculation 6 7 3 2" xfId="8277"/>
    <cellStyle name="Calculation 6 7 4" xfId="8278"/>
    <cellStyle name="Calculation 6 7 5" xfId="42078"/>
    <cellStyle name="Calculation 6 8" xfId="8279"/>
    <cellStyle name="Calculation 6 8 2" xfId="8280"/>
    <cellStyle name="Calculation 6 8 2 2" xfId="8281"/>
    <cellStyle name="Calculation 6 8 2 3" xfId="42079"/>
    <cellStyle name="Calculation 6 8 3" xfId="8282"/>
    <cellStyle name="Calculation 6 8 3 2" xfId="8283"/>
    <cellStyle name="Calculation 6 8 4" xfId="8284"/>
    <cellStyle name="Calculation 6 8 5" xfId="42080"/>
    <cellStyle name="Calculation 6 9" xfId="8285"/>
    <cellStyle name="Calculation 6 9 2" xfId="8286"/>
    <cellStyle name="Calculation 6 9 2 2" xfId="8287"/>
    <cellStyle name="Calculation 6 9 2 3" xfId="42081"/>
    <cellStyle name="Calculation 6 9 3" xfId="8288"/>
    <cellStyle name="Calculation 6 9 3 2" xfId="8289"/>
    <cellStyle name="Calculation 6 9 4" xfId="8290"/>
    <cellStyle name="Calculation 6 9 5" xfId="42082"/>
    <cellStyle name="Calculation 7" xfId="8291"/>
    <cellStyle name="Calculation 7 10" xfId="8292"/>
    <cellStyle name="Calculation 7 10 10" xfId="8293"/>
    <cellStyle name="Calculation 7 10 10 2" xfId="8294"/>
    <cellStyle name="Calculation 7 10 10 2 2" xfId="8295"/>
    <cellStyle name="Calculation 7 10 10 2 3" xfId="42083"/>
    <cellStyle name="Calculation 7 10 10 3" xfId="8296"/>
    <cellStyle name="Calculation 7 10 10 3 2" xfId="8297"/>
    <cellStyle name="Calculation 7 10 10 4" xfId="8298"/>
    <cellStyle name="Calculation 7 10 10 5" xfId="42084"/>
    <cellStyle name="Calculation 7 10 11" xfId="8299"/>
    <cellStyle name="Calculation 7 10 11 2" xfId="8300"/>
    <cellStyle name="Calculation 7 10 11 2 2" xfId="8301"/>
    <cellStyle name="Calculation 7 10 11 2 3" xfId="42085"/>
    <cellStyle name="Calculation 7 10 11 3" xfId="8302"/>
    <cellStyle name="Calculation 7 10 11 3 2" xfId="8303"/>
    <cellStyle name="Calculation 7 10 11 4" xfId="8304"/>
    <cellStyle name="Calculation 7 10 11 5" xfId="42086"/>
    <cellStyle name="Calculation 7 10 12" xfId="8305"/>
    <cellStyle name="Calculation 7 10 12 2" xfId="8306"/>
    <cellStyle name="Calculation 7 10 12 2 2" xfId="8307"/>
    <cellStyle name="Calculation 7 10 12 2 3" xfId="42087"/>
    <cellStyle name="Calculation 7 10 12 3" xfId="8308"/>
    <cellStyle name="Calculation 7 10 12 3 2" xfId="8309"/>
    <cellStyle name="Calculation 7 10 12 4" xfId="8310"/>
    <cellStyle name="Calculation 7 10 12 5" xfId="42088"/>
    <cellStyle name="Calculation 7 10 13" xfId="8311"/>
    <cellStyle name="Calculation 7 10 13 2" xfId="8312"/>
    <cellStyle name="Calculation 7 10 13 2 2" xfId="8313"/>
    <cellStyle name="Calculation 7 10 13 2 3" xfId="42089"/>
    <cellStyle name="Calculation 7 10 13 3" xfId="8314"/>
    <cellStyle name="Calculation 7 10 13 3 2" xfId="8315"/>
    <cellStyle name="Calculation 7 10 13 4" xfId="8316"/>
    <cellStyle name="Calculation 7 10 13 5" xfId="42090"/>
    <cellStyle name="Calculation 7 10 14" xfId="8317"/>
    <cellStyle name="Calculation 7 10 14 2" xfId="8318"/>
    <cellStyle name="Calculation 7 10 14 2 2" xfId="8319"/>
    <cellStyle name="Calculation 7 10 14 2 3" xfId="42091"/>
    <cellStyle name="Calculation 7 10 14 3" xfId="8320"/>
    <cellStyle name="Calculation 7 10 14 3 2" xfId="8321"/>
    <cellStyle name="Calculation 7 10 14 4" xfId="8322"/>
    <cellStyle name="Calculation 7 10 14 5" xfId="42092"/>
    <cellStyle name="Calculation 7 10 15" xfId="8323"/>
    <cellStyle name="Calculation 7 10 15 2" xfId="8324"/>
    <cellStyle name="Calculation 7 10 15 2 2" xfId="8325"/>
    <cellStyle name="Calculation 7 10 15 2 3" xfId="42093"/>
    <cellStyle name="Calculation 7 10 15 3" xfId="8326"/>
    <cellStyle name="Calculation 7 10 15 3 2" xfId="8327"/>
    <cellStyle name="Calculation 7 10 15 4" xfId="8328"/>
    <cellStyle name="Calculation 7 10 15 5" xfId="42094"/>
    <cellStyle name="Calculation 7 10 16" xfId="8329"/>
    <cellStyle name="Calculation 7 10 16 2" xfId="8330"/>
    <cellStyle name="Calculation 7 10 16 2 2" xfId="8331"/>
    <cellStyle name="Calculation 7 10 16 2 3" xfId="42095"/>
    <cellStyle name="Calculation 7 10 16 3" xfId="8332"/>
    <cellStyle name="Calculation 7 10 16 3 2" xfId="8333"/>
    <cellStyle name="Calculation 7 10 16 4" xfId="8334"/>
    <cellStyle name="Calculation 7 10 16 5" xfId="42096"/>
    <cellStyle name="Calculation 7 10 17" xfId="8335"/>
    <cellStyle name="Calculation 7 10 17 2" xfId="8336"/>
    <cellStyle name="Calculation 7 10 17 2 2" xfId="8337"/>
    <cellStyle name="Calculation 7 10 17 2 3" xfId="42097"/>
    <cellStyle name="Calculation 7 10 17 3" xfId="8338"/>
    <cellStyle name="Calculation 7 10 17 3 2" xfId="8339"/>
    <cellStyle name="Calculation 7 10 17 4" xfId="8340"/>
    <cellStyle name="Calculation 7 10 17 5" xfId="42098"/>
    <cellStyle name="Calculation 7 10 18" xfId="8341"/>
    <cellStyle name="Calculation 7 10 18 2" xfId="8342"/>
    <cellStyle name="Calculation 7 10 18 2 2" xfId="8343"/>
    <cellStyle name="Calculation 7 10 18 2 3" xfId="42099"/>
    <cellStyle name="Calculation 7 10 18 3" xfId="8344"/>
    <cellStyle name="Calculation 7 10 18 3 2" xfId="8345"/>
    <cellStyle name="Calculation 7 10 18 4" xfId="8346"/>
    <cellStyle name="Calculation 7 10 18 5" xfId="42100"/>
    <cellStyle name="Calculation 7 10 19" xfId="8347"/>
    <cellStyle name="Calculation 7 10 19 2" xfId="8348"/>
    <cellStyle name="Calculation 7 10 19 2 2" xfId="8349"/>
    <cellStyle name="Calculation 7 10 19 2 3" xfId="42101"/>
    <cellStyle name="Calculation 7 10 19 3" xfId="8350"/>
    <cellStyle name="Calculation 7 10 19 3 2" xfId="8351"/>
    <cellStyle name="Calculation 7 10 19 4" xfId="8352"/>
    <cellStyle name="Calculation 7 10 19 5" xfId="42102"/>
    <cellStyle name="Calculation 7 10 2" xfId="8353"/>
    <cellStyle name="Calculation 7 10 2 2" xfId="8354"/>
    <cellStyle name="Calculation 7 10 2 2 2" xfId="8355"/>
    <cellStyle name="Calculation 7 10 2 2 3" xfId="42103"/>
    <cellStyle name="Calculation 7 10 2 3" xfId="8356"/>
    <cellStyle name="Calculation 7 10 2 3 2" xfId="8357"/>
    <cellStyle name="Calculation 7 10 2 4" xfId="8358"/>
    <cellStyle name="Calculation 7 10 2 5" xfId="42104"/>
    <cellStyle name="Calculation 7 10 20" xfId="8359"/>
    <cellStyle name="Calculation 7 10 20 2" xfId="8360"/>
    <cellStyle name="Calculation 7 10 20 2 2" xfId="42105"/>
    <cellStyle name="Calculation 7 10 20 2 3" xfId="42106"/>
    <cellStyle name="Calculation 7 10 20 3" xfId="42107"/>
    <cellStyle name="Calculation 7 10 20 4" xfId="42108"/>
    <cellStyle name="Calculation 7 10 20 5" xfId="42109"/>
    <cellStyle name="Calculation 7 10 21" xfId="8361"/>
    <cellStyle name="Calculation 7 10 21 2" xfId="8362"/>
    <cellStyle name="Calculation 7 10 22" xfId="8363"/>
    <cellStyle name="Calculation 7 10 22 2" xfId="8364"/>
    <cellStyle name="Calculation 7 10 23" xfId="54455"/>
    <cellStyle name="Calculation 7 10 3" xfId="8365"/>
    <cellStyle name="Calculation 7 10 3 2" xfId="8366"/>
    <cellStyle name="Calculation 7 10 3 2 2" xfId="8367"/>
    <cellStyle name="Calculation 7 10 3 2 3" xfId="42110"/>
    <cellStyle name="Calculation 7 10 3 3" xfId="8368"/>
    <cellStyle name="Calculation 7 10 3 3 2" xfId="8369"/>
    <cellStyle name="Calculation 7 10 3 4" xfId="8370"/>
    <cellStyle name="Calculation 7 10 3 5" xfId="42111"/>
    <cellStyle name="Calculation 7 10 4" xfId="8371"/>
    <cellStyle name="Calculation 7 10 4 2" xfId="8372"/>
    <cellStyle name="Calculation 7 10 4 2 2" xfId="8373"/>
    <cellStyle name="Calculation 7 10 4 2 3" xfId="42112"/>
    <cellStyle name="Calculation 7 10 4 3" xfId="8374"/>
    <cellStyle name="Calculation 7 10 4 3 2" xfId="8375"/>
    <cellStyle name="Calculation 7 10 4 4" xfId="8376"/>
    <cellStyle name="Calculation 7 10 4 5" xfId="42113"/>
    <cellStyle name="Calculation 7 10 5" xfId="8377"/>
    <cellStyle name="Calculation 7 10 5 2" xfId="8378"/>
    <cellStyle name="Calculation 7 10 5 2 2" xfId="8379"/>
    <cellStyle name="Calculation 7 10 5 2 3" xfId="42114"/>
    <cellStyle name="Calculation 7 10 5 3" xfId="8380"/>
    <cellStyle name="Calculation 7 10 5 3 2" xfId="8381"/>
    <cellStyle name="Calculation 7 10 5 4" xfId="8382"/>
    <cellStyle name="Calculation 7 10 5 5" xfId="42115"/>
    <cellStyle name="Calculation 7 10 6" xfId="8383"/>
    <cellStyle name="Calculation 7 10 6 2" xfId="8384"/>
    <cellStyle name="Calculation 7 10 6 2 2" xfId="8385"/>
    <cellStyle name="Calculation 7 10 6 2 3" xfId="42116"/>
    <cellStyle name="Calculation 7 10 6 3" xfId="8386"/>
    <cellStyle name="Calculation 7 10 6 3 2" xfId="8387"/>
    <cellStyle name="Calculation 7 10 6 4" xfId="8388"/>
    <cellStyle name="Calculation 7 10 6 5" xfId="42117"/>
    <cellStyle name="Calculation 7 10 7" xfId="8389"/>
    <cellStyle name="Calculation 7 10 7 2" xfId="8390"/>
    <cellStyle name="Calculation 7 10 7 2 2" xfId="8391"/>
    <cellStyle name="Calculation 7 10 7 2 3" xfId="42118"/>
    <cellStyle name="Calculation 7 10 7 3" xfId="8392"/>
    <cellStyle name="Calculation 7 10 7 3 2" xfId="8393"/>
    <cellStyle name="Calculation 7 10 7 4" xfId="8394"/>
    <cellStyle name="Calculation 7 10 7 5" xfId="42119"/>
    <cellStyle name="Calculation 7 10 8" xfId="8395"/>
    <cellStyle name="Calculation 7 10 8 2" xfId="8396"/>
    <cellStyle name="Calculation 7 10 8 2 2" xfId="8397"/>
    <cellStyle name="Calculation 7 10 8 2 3" xfId="42120"/>
    <cellStyle name="Calculation 7 10 8 3" xfId="8398"/>
    <cellStyle name="Calculation 7 10 8 3 2" xfId="8399"/>
    <cellStyle name="Calculation 7 10 8 4" xfId="8400"/>
    <cellStyle name="Calculation 7 10 8 5" xfId="42121"/>
    <cellStyle name="Calculation 7 10 9" xfId="8401"/>
    <cellStyle name="Calculation 7 10 9 2" xfId="8402"/>
    <cellStyle name="Calculation 7 10 9 2 2" xfId="8403"/>
    <cellStyle name="Calculation 7 10 9 2 3" xfId="42122"/>
    <cellStyle name="Calculation 7 10 9 3" xfId="8404"/>
    <cellStyle name="Calculation 7 10 9 3 2" xfId="8405"/>
    <cellStyle name="Calculation 7 10 9 4" xfId="8406"/>
    <cellStyle name="Calculation 7 10 9 5" xfId="42123"/>
    <cellStyle name="Calculation 7 11" xfId="8407"/>
    <cellStyle name="Calculation 7 11 10" xfId="8408"/>
    <cellStyle name="Calculation 7 11 10 2" xfId="8409"/>
    <cellStyle name="Calculation 7 11 10 2 2" xfId="8410"/>
    <cellStyle name="Calculation 7 11 10 2 3" xfId="42124"/>
    <cellStyle name="Calculation 7 11 10 3" xfId="8411"/>
    <cellStyle name="Calculation 7 11 10 3 2" xfId="8412"/>
    <cellStyle name="Calculation 7 11 10 4" xfId="8413"/>
    <cellStyle name="Calculation 7 11 10 5" xfId="42125"/>
    <cellStyle name="Calculation 7 11 11" xfId="8414"/>
    <cellStyle name="Calculation 7 11 11 2" xfId="8415"/>
    <cellStyle name="Calculation 7 11 11 2 2" xfId="8416"/>
    <cellStyle name="Calculation 7 11 11 2 3" xfId="42126"/>
    <cellStyle name="Calculation 7 11 11 3" xfId="8417"/>
    <cellStyle name="Calculation 7 11 11 3 2" xfId="8418"/>
    <cellStyle name="Calculation 7 11 11 4" xfId="8419"/>
    <cellStyle name="Calculation 7 11 11 5" xfId="42127"/>
    <cellStyle name="Calculation 7 11 12" xfId="8420"/>
    <cellStyle name="Calculation 7 11 12 2" xfId="8421"/>
    <cellStyle name="Calculation 7 11 12 2 2" xfId="8422"/>
    <cellStyle name="Calculation 7 11 12 2 3" xfId="42128"/>
    <cellStyle name="Calculation 7 11 12 3" xfId="8423"/>
    <cellStyle name="Calculation 7 11 12 3 2" xfId="8424"/>
    <cellStyle name="Calculation 7 11 12 4" xfId="8425"/>
    <cellStyle name="Calculation 7 11 12 5" xfId="42129"/>
    <cellStyle name="Calculation 7 11 13" xfId="8426"/>
    <cellStyle name="Calculation 7 11 13 2" xfId="8427"/>
    <cellStyle name="Calculation 7 11 13 2 2" xfId="8428"/>
    <cellStyle name="Calculation 7 11 13 2 3" xfId="42130"/>
    <cellStyle name="Calculation 7 11 13 3" xfId="8429"/>
    <cellStyle name="Calculation 7 11 13 3 2" xfId="8430"/>
    <cellStyle name="Calculation 7 11 13 4" xfId="8431"/>
    <cellStyle name="Calculation 7 11 13 5" xfId="42131"/>
    <cellStyle name="Calculation 7 11 14" xfId="8432"/>
    <cellStyle name="Calculation 7 11 14 2" xfId="8433"/>
    <cellStyle name="Calculation 7 11 14 2 2" xfId="8434"/>
    <cellStyle name="Calculation 7 11 14 2 3" xfId="42132"/>
    <cellStyle name="Calculation 7 11 14 3" xfId="8435"/>
    <cellStyle name="Calculation 7 11 14 3 2" xfId="8436"/>
    <cellStyle name="Calculation 7 11 14 4" xfId="8437"/>
    <cellStyle name="Calculation 7 11 14 5" xfId="42133"/>
    <cellStyle name="Calculation 7 11 15" xfId="8438"/>
    <cellStyle name="Calculation 7 11 15 2" xfId="8439"/>
    <cellStyle name="Calculation 7 11 15 2 2" xfId="8440"/>
    <cellStyle name="Calculation 7 11 15 2 3" xfId="42134"/>
    <cellStyle name="Calculation 7 11 15 3" xfId="8441"/>
    <cellStyle name="Calculation 7 11 15 3 2" xfId="8442"/>
    <cellStyle name="Calculation 7 11 15 4" xfId="8443"/>
    <cellStyle name="Calculation 7 11 15 5" xfId="42135"/>
    <cellStyle name="Calculation 7 11 16" xfId="8444"/>
    <cellStyle name="Calculation 7 11 16 2" xfId="8445"/>
    <cellStyle name="Calculation 7 11 16 2 2" xfId="8446"/>
    <cellStyle name="Calculation 7 11 16 2 3" xfId="42136"/>
    <cellStyle name="Calculation 7 11 16 3" xfId="8447"/>
    <cellStyle name="Calculation 7 11 16 3 2" xfId="8448"/>
    <cellStyle name="Calculation 7 11 16 4" xfId="8449"/>
    <cellStyle name="Calculation 7 11 16 5" xfId="42137"/>
    <cellStyle name="Calculation 7 11 17" xfId="8450"/>
    <cellStyle name="Calculation 7 11 17 2" xfId="8451"/>
    <cellStyle name="Calculation 7 11 17 2 2" xfId="8452"/>
    <cellStyle name="Calculation 7 11 17 2 3" xfId="42138"/>
    <cellStyle name="Calculation 7 11 17 3" xfId="8453"/>
    <cellStyle name="Calculation 7 11 17 3 2" xfId="8454"/>
    <cellStyle name="Calculation 7 11 17 4" xfId="8455"/>
    <cellStyle name="Calculation 7 11 17 5" xfId="42139"/>
    <cellStyle name="Calculation 7 11 18" xfId="8456"/>
    <cellStyle name="Calculation 7 11 18 2" xfId="8457"/>
    <cellStyle name="Calculation 7 11 18 2 2" xfId="8458"/>
    <cellStyle name="Calculation 7 11 18 2 3" xfId="42140"/>
    <cellStyle name="Calculation 7 11 18 3" xfId="8459"/>
    <cellStyle name="Calculation 7 11 18 3 2" xfId="8460"/>
    <cellStyle name="Calculation 7 11 18 4" xfId="8461"/>
    <cellStyle name="Calculation 7 11 18 5" xfId="42141"/>
    <cellStyle name="Calculation 7 11 19" xfId="8462"/>
    <cellStyle name="Calculation 7 11 19 2" xfId="8463"/>
    <cellStyle name="Calculation 7 11 19 2 2" xfId="8464"/>
    <cellStyle name="Calculation 7 11 19 2 3" xfId="42142"/>
    <cellStyle name="Calculation 7 11 19 3" xfId="8465"/>
    <cellStyle name="Calculation 7 11 19 3 2" xfId="8466"/>
    <cellStyle name="Calculation 7 11 19 4" xfId="8467"/>
    <cellStyle name="Calculation 7 11 19 5" xfId="42143"/>
    <cellStyle name="Calculation 7 11 2" xfId="8468"/>
    <cellStyle name="Calculation 7 11 2 2" xfId="8469"/>
    <cellStyle name="Calculation 7 11 2 2 2" xfId="8470"/>
    <cellStyle name="Calculation 7 11 2 2 3" xfId="42144"/>
    <cellStyle name="Calculation 7 11 2 3" xfId="8471"/>
    <cellStyle name="Calculation 7 11 2 3 2" xfId="8472"/>
    <cellStyle name="Calculation 7 11 2 4" xfId="8473"/>
    <cellStyle name="Calculation 7 11 2 5" xfId="42145"/>
    <cellStyle name="Calculation 7 11 20" xfId="8474"/>
    <cellStyle name="Calculation 7 11 20 2" xfId="8475"/>
    <cellStyle name="Calculation 7 11 20 2 2" xfId="42146"/>
    <cellStyle name="Calculation 7 11 20 2 3" xfId="42147"/>
    <cellStyle name="Calculation 7 11 20 3" xfId="42148"/>
    <cellStyle name="Calculation 7 11 20 4" xfId="42149"/>
    <cellStyle name="Calculation 7 11 20 5" xfId="42150"/>
    <cellStyle name="Calculation 7 11 21" xfId="8476"/>
    <cellStyle name="Calculation 7 11 21 2" xfId="8477"/>
    <cellStyle name="Calculation 7 11 22" xfId="8478"/>
    <cellStyle name="Calculation 7 11 22 2" xfId="8479"/>
    <cellStyle name="Calculation 7 11 23" xfId="54456"/>
    <cellStyle name="Calculation 7 11 3" xfId="8480"/>
    <cellStyle name="Calculation 7 11 3 2" xfId="8481"/>
    <cellStyle name="Calculation 7 11 3 2 2" xfId="8482"/>
    <cellStyle name="Calculation 7 11 3 2 3" xfId="42151"/>
    <cellStyle name="Calculation 7 11 3 3" xfId="8483"/>
    <cellStyle name="Calculation 7 11 3 3 2" xfId="8484"/>
    <cellStyle name="Calculation 7 11 3 4" xfId="8485"/>
    <cellStyle name="Calculation 7 11 3 5" xfId="42152"/>
    <cellStyle name="Calculation 7 11 4" xfId="8486"/>
    <cellStyle name="Calculation 7 11 4 2" xfId="8487"/>
    <cellStyle name="Calculation 7 11 4 2 2" xfId="8488"/>
    <cellStyle name="Calculation 7 11 4 2 3" xfId="42153"/>
    <cellStyle name="Calculation 7 11 4 3" xfId="8489"/>
    <cellStyle name="Calculation 7 11 4 3 2" xfId="8490"/>
    <cellStyle name="Calculation 7 11 4 4" xfId="8491"/>
    <cellStyle name="Calculation 7 11 4 5" xfId="42154"/>
    <cellStyle name="Calculation 7 11 5" xfId="8492"/>
    <cellStyle name="Calculation 7 11 5 2" xfId="8493"/>
    <cellStyle name="Calculation 7 11 5 2 2" xfId="8494"/>
    <cellStyle name="Calculation 7 11 5 2 3" xfId="42155"/>
    <cellStyle name="Calculation 7 11 5 3" xfId="8495"/>
    <cellStyle name="Calculation 7 11 5 3 2" xfId="8496"/>
    <cellStyle name="Calculation 7 11 5 4" xfId="8497"/>
    <cellStyle name="Calculation 7 11 5 5" xfId="42156"/>
    <cellStyle name="Calculation 7 11 6" xfId="8498"/>
    <cellStyle name="Calculation 7 11 6 2" xfId="8499"/>
    <cellStyle name="Calculation 7 11 6 2 2" xfId="8500"/>
    <cellStyle name="Calculation 7 11 6 2 3" xfId="42157"/>
    <cellStyle name="Calculation 7 11 6 3" xfId="8501"/>
    <cellStyle name="Calculation 7 11 6 3 2" xfId="8502"/>
    <cellStyle name="Calculation 7 11 6 4" xfId="8503"/>
    <cellStyle name="Calculation 7 11 6 5" xfId="42158"/>
    <cellStyle name="Calculation 7 11 7" xfId="8504"/>
    <cellStyle name="Calculation 7 11 7 2" xfId="8505"/>
    <cellStyle name="Calculation 7 11 7 2 2" xfId="8506"/>
    <cellStyle name="Calculation 7 11 7 2 3" xfId="42159"/>
    <cellStyle name="Calculation 7 11 7 3" xfId="8507"/>
    <cellStyle name="Calculation 7 11 7 3 2" xfId="8508"/>
    <cellStyle name="Calculation 7 11 7 4" xfId="8509"/>
    <cellStyle name="Calculation 7 11 7 5" xfId="42160"/>
    <cellStyle name="Calculation 7 11 8" xfId="8510"/>
    <cellStyle name="Calculation 7 11 8 2" xfId="8511"/>
    <cellStyle name="Calculation 7 11 8 2 2" xfId="8512"/>
    <cellStyle name="Calculation 7 11 8 2 3" xfId="42161"/>
    <cellStyle name="Calculation 7 11 8 3" xfId="8513"/>
    <cellStyle name="Calculation 7 11 8 3 2" xfId="8514"/>
    <cellStyle name="Calculation 7 11 8 4" xfId="8515"/>
    <cellStyle name="Calculation 7 11 8 5" xfId="42162"/>
    <cellStyle name="Calculation 7 11 9" xfId="8516"/>
    <cellStyle name="Calculation 7 11 9 2" xfId="8517"/>
    <cellStyle name="Calculation 7 11 9 2 2" xfId="8518"/>
    <cellStyle name="Calculation 7 11 9 2 3" xfId="42163"/>
    <cellStyle name="Calculation 7 11 9 3" xfId="8519"/>
    <cellStyle name="Calculation 7 11 9 3 2" xfId="8520"/>
    <cellStyle name="Calculation 7 11 9 4" xfId="8521"/>
    <cellStyle name="Calculation 7 11 9 5" xfId="42164"/>
    <cellStyle name="Calculation 7 12" xfId="8522"/>
    <cellStyle name="Calculation 7 12 2" xfId="8523"/>
    <cellStyle name="Calculation 7 12 2 2" xfId="8524"/>
    <cellStyle name="Calculation 7 12 2 3" xfId="42165"/>
    <cellStyle name="Calculation 7 12 3" xfId="8525"/>
    <cellStyle name="Calculation 7 12 3 2" xfId="8526"/>
    <cellStyle name="Calculation 7 12 4" xfId="8527"/>
    <cellStyle name="Calculation 7 12 5" xfId="42166"/>
    <cellStyle name="Calculation 7 13" xfId="8528"/>
    <cellStyle name="Calculation 7 13 2" xfId="8529"/>
    <cellStyle name="Calculation 7 13 2 2" xfId="8530"/>
    <cellStyle name="Calculation 7 13 2 3" xfId="42167"/>
    <cellStyle name="Calculation 7 13 3" xfId="8531"/>
    <cellStyle name="Calculation 7 13 3 2" xfId="8532"/>
    <cellStyle name="Calculation 7 13 4" xfId="8533"/>
    <cellStyle name="Calculation 7 13 5" xfId="42168"/>
    <cellStyle name="Calculation 7 14" xfId="8534"/>
    <cellStyle name="Calculation 7 14 2" xfId="8535"/>
    <cellStyle name="Calculation 7 14 2 2" xfId="8536"/>
    <cellStyle name="Calculation 7 14 2 3" xfId="42169"/>
    <cellStyle name="Calculation 7 14 3" xfId="8537"/>
    <cellStyle name="Calculation 7 14 3 2" xfId="8538"/>
    <cellStyle name="Calculation 7 14 4" xfId="8539"/>
    <cellStyle name="Calculation 7 14 5" xfId="42170"/>
    <cellStyle name="Calculation 7 15" xfId="8540"/>
    <cellStyle name="Calculation 7 15 2" xfId="8541"/>
    <cellStyle name="Calculation 7 15 2 2" xfId="8542"/>
    <cellStyle name="Calculation 7 15 2 3" xfId="42171"/>
    <cellStyle name="Calculation 7 15 3" xfId="8543"/>
    <cellStyle name="Calculation 7 15 3 2" xfId="8544"/>
    <cellStyle name="Calculation 7 15 4" xfId="8545"/>
    <cellStyle name="Calculation 7 15 5" xfId="42172"/>
    <cellStyle name="Calculation 7 16" xfId="8546"/>
    <cellStyle name="Calculation 7 16 2" xfId="8547"/>
    <cellStyle name="Calculation 7 16 2 2" xfId="8548"/>
    <cellStyle name="Calculation 7 16 2 3" xfId="42173"/>
    <cellStyle name="Calculation 7 16 3" xfId="8549"/>
    <cellStyle name="Calculation 7 16 3 2" xfId="8550"/>
    <cellStyle name="Calculation 7 16 4" xfId="8551"/>
    <cellStyle name="Calculation 7 16 5" xfId="42174"/>
    <cellStyle name="Calculation 7 17" xfId="8552"/>
    <cellStyle name="Calculation 7 17 2" xfId="8553"/>
    <cellStyle name="Calculation 7 17 2 2" xfId="8554"/>
    <cellStyle name="Calculation 7 17 2 3" xfId="42175"/>
    <cellStyle name="Calculation 7 17 3" xfId="8555"/>
    <cellStyle name="Calculation 7 17 3 2" xfId="8556"/>
    <cellStyle name="Calculation 7 17 4" xfId="8557"/>
    <cellStyle name="Calculation 7 17 5" xfId="42176"/>
    <cellStyle name="Calculation 7 18" xfId="8558"/>
    <cellStyle name="Calculation 7 18 2" xfId="8559"/>
    <cellStyle name="Calculation 7 18 2 2" xfId="8560"/>
    <cellStyle name="Calculation 7 18 2 3" xfId="42177"/>
    <cellStyle name="Calculation 7 18 3" xfId="8561"/>
    <cellStyle name="Calculation 7 18 3 2" xfId="8562"/>
    <cellStyle name="Calculation 7 18 4" xfId="8563"/>
    <cellStyle name="Calculation 7 18 5" xfId="42178"/>
    <cellStyle name="Calculation 7 19" xfId="8564"/>
    <cellStyle name="Calculation 7 19 2" xfId="8565"/>
    <cellStyle name="Calculation 7 19 2 2" xfId="8566"/>
    <cellStyle name="Calculation 7 19 2 3" xfId="42179"/>
    <cellStyle name="Calculation 7 19 3" xfId="8567"/>
    <cellStyle name="Calculation 7 19 3 2" xfId="8568"/>
    <cellStyle name="Calculation 7 19 4" xfId="8569"/>
    <cellStyle name="Calculation 7 19 5" xfId="42180"/>
    <cellStyle name="Calculation 7 2" xfId="8570"/>
    <cellStyle name="Calculation 7 2 10" xfId="8571"/>
    <cellStyle name="Calculation 7 2 10 2" xfId="8572"/>
    <cellStyle name="Calculation 7 2 10 2 2" xfId="8573"/>
    <cellStyle name="Calculation 7 2 10 2 3" xfId="42181"/>
    <cellStyle name="Calculation 7 2 10 3" xfId="8574"/>
    <cellStyle name="Calculation 7 2 10 3 2" xfId="8575"/>
    <cellStyle name="Calculation 7 2 10 4" xfId="8576"/>
    <cellStyle name="Calculation 7 2 10 5" xfId="42182"/>
    <cellStyle name="Calculation 7 2 11" xfId="8577"/>
    <cellStyle name="Calculation 7 2 11 2" xfId="8578"/>
    <cellStyle name="Calculation 7 2 11 2 2" xfId="8579"/>
    <cellStyle name="Calculation 7 2 11 2 3" xfId="42183"/>
    <cellStyle name="Calculation 7 2 11 3" xfId="8580"/>
    <cellStyle name="Calculation 7 2 11 3 2" xfId="8581"/>
    <cellStyle name="Calculation 7 2 11 4" xfId="8582"/>
    <cellStyle name="Calculation 7 2 11 5" xfId="42184"/>
    <cellStyle name="Calculation 7 2 12" xfId="8583"/>
    <cellStyle name="Calculation 7 2 12 2" xfId="8584"/>
    <cellStyle name="Calculation 7 2 12 2 2" xfId="8585"/>
    <cellStyle name="Calculation 7 2 12 2 3" xfId="42185"/>
    <cellStyle name="Calculation 7 2 12 3" xfId="8586"/>
    <cellStyle name="Calculation 7 2 12 3 2" xfId="8587"/>
    <cellStyle name="Calculation 7 2 12 4" xfId="8588"/>
    <cellStyle name="Calculation 7 2 12 5" xfId="42186"/>
    <cellStyle name="Calculation 7 2 13" xfId="8589"/>
    <cellStyle name="Calculation 7 2 13 2" xfId="8590"/>
    <cellStyle name="Calculation 7 2 13 2 2" xfId="8591"/>
    <cellStyle name="Calculation 7 2 13 2 3" xfId="42187"/>
    <cellStyle name="Calculation 7 2 13 3" xfId="8592"/>
    <cellStyle name="Calculation 7 2 13 3 2" xfId="8593"/>
    <cellStyle name="Calculation 7 2 13 4" xfId="8594"/>
    <cellStyle name="Calculation 7 2 13 5" xfId="42188"/>
    <cellStyle name="Calculation 7 2 14" xfId="8595"/>
    <cellStyle name="Calculation 7 2 14 2" xfId="8596"/>
    <cellStyle name="Calculation 7 2 14 2 2" xfId="8597"/>
    <cellStyle name="Calculation 7 2 14 2 3" xfId="42189"/>
    <cellStyle name="Calculation 7 2 14 3" xfId="8598"/>
    <cellStyle name="Calculation 7 2 14 3 2" xfId="8599"/>
    <cellStyle name="Calculation 7 2 14 4" xfId="8600"/>
    <cellStyle name="Calculation 7 2 14 5" xfId="42190"/>
    <cellStyle name="Calculation 7 2 15" xfId="8601"/>
    <cellStyle name="Calculation 7 2 15 2" xfId="8602"/>
    <cellStyle name="Calculation 7 2 15 2 2" xfId="8603"/>
    <cellStyle name="Calculation 7 2 15 2 3" xfId="42191"/>
    <cellStyle name="Calculation 7 2 15 3" xfId="8604"/>
    <cellStyle name="Calculation 7 2 15 3 2" xfId="8605"/>
    <cellStyle name="Calculation 7 2 15 4" xfId="8606"/>
    <cellStyle name="Calculation 7 2 15 5" xfId="42192"/>
    <cellStyle name="Calculation 7 2 16" xfId="8607"/>
    <cellStyle name="Calculation 7 2 16 2" xfId="8608"/>
    <cellStyle name="Calculation 7 2 16 2 2" xfId="8609"/>
    <cellStyle name="Calculation 7 2 16 2 3" xfId="42193"/>
    <cellStyle name="Calculation 7 2 16 3" xfId="8610"/>
    <cellStyle name="Calculation 7 2 16 3 2" xfId="8611"/>
    <cellStyle name="Calculation 7 2 16 4" xfId="8612"/>
    <cellStyle name="Calculation 7 2 16 5" xfId="42194"/>
    <cellStyle name="Calculation 7 2 17" xfId="8613"/>
    <cellStyle name="Calculation 7 2 17 2" xfId="8614"/>
    <cellStyle name="Calculation 7 2 17 2 2" xfId="8615"/>
    <cellStyle name="Calculation 7 2 17 2 3" xfId="42195"/>
    <cellStyle name="Calculation 7 2 17 3" xfId="8616"/>
    <cellStyle name="Calculation 7 2 17 3 2" xfId="8617"/>
    <cellStyle name="Calculation 7 2 17 4" xfId="8618"/>
    <cellStyle name="Calculation 7 2 17 5" xfId="42196"/>
    <cellStyle name="Calculation 7 2 18" xfId="8619"/>
    <cellStyle name="Calculation 7 2 18 2" xfId="8620"/>
    <cellStyle name="Calculation 7 2 18 2 2" xfId="8621"/>
    <cellStyle name="Calculation 7 2 18 2 3" xfId="42197"/>
    <cellStyle name="Calculation 7 2 18 3" xfId="8622"/>
    <cellStyle name="Calculation 7 2 18 3 2" xfId="8623"/>
    <cellStyle name="Calculation 7 2 18 4" xfId="8624"/>
    <cellStyle name="Calculation 7 2 18 5" xfId="42198"/>
    <cellStyle name="Calculation 7 2 19" xfId="8625"/>
    <cellStyle name="Calculation 7 2 19 2" xfId="8626"/>
    <cellStyle name="Calculation 7 2 19 2 2" xfId="8627"/>
    <cellStyle name="Calculation 7 2 19 2 3" xfId="42199"/>
    <cellStyle name="Calculation 7 2 19 3" xfId="8628"/>
    <cellStyle name="Calculation 7 2 19 3 2" xfId="8629"/>
    <cellStyle name="Calculation 7 2 19 4" xfId="8630"/>
    <cellStyle name="Calculation 7 2 19 5" xfId="42200"/>
    <cellStyle name="Calculation 7 2 2" xfId="8631"/>
    <cellStyle name="Calculation 7 2 2 2" xfId="8632"/>
    <cellStyle name="Calculation 7 2 2 2 2" xfId="8633"/>
    <cellStyle name="Calculation 7 2 2 2 3" xfId="42201"/>
    <cellStyle name="Calculation 7 2 2 3" xfId="8634"/>
    <cellStyle name="Calculation 7 2 2 3 2" xfId="8635"/>
    <cellStyle name="Calculation 7 2 2 4" xfId="8636"/>
    <cellStyle name="Calculation 7 2 2 5" xfId="42202"/>
    <cellStyle name="Calculation 7 2 20" xfId="8637"/>
    <cellStyle name="Calculation 7 2 20 2" xfId="8638"/>
    <cellStyle name="Calculation 7 2 20 2 2" xfId="42203"/>
    <cellStyle name="Calculation 7 2 20 2 3" xfId="42204"/>
    <cellStyle name="Calculation 7 2 20 3" xfId="42205"/>
    <cellStyle name="Calculation 7 2 20 4" xfId="42206"/>
    <cellStyle name="Calculation 7 2 20 5" xfId="42207"/>
    <cellStyle name="Calculation 7 2 21" xfId="8639"/>
    <cellStyle name="Calculation 7 2 21 2" xfId="8640"/>
    <cellStyle name="Calculation 7 2 22" xfId="8641"/>
    <cellStyle name="Calculation 7 2 22 2" xfId="8642"/>
    <cellStyle name="Calculation 7 2 23" xfId="54457"/>
    <cellStyle name="Calculation 7 2 3" xfId="8643"/>
    <cellStyle name="Calculation 7 2 3 2" xfId="8644"/>
    <cellStyle name="Calculation 7 2 3 2 2" xfId="8645"/>
    <cellStyle name="Calculation 7 2 3 2 3" xfId="42208"/>
    <cellStyle name="Calculation 7 2 3 3" xfId="8646"/>
    <cellStyle name="Calculation 7 2 3 3 2" xfId="8647"/>
    <cellStyle name="Calculation 7 2 3 4" xfId="8648"/>
    <cellStyle name="Calculation 7 2 3 5" xfId="42209"/>
    <cellStyle name="Calculation 7 2 4" xfId="8649"/>
    <cellStyle name="Calculation 7 2 4 2" xfId="8650"/>
    <cellStyle name="Calculation 7 2 4 2 2" xfId="8651"/>
    <cellStyle name="Calculation 7 2 4 2 3" xfId="42210"/>
    <cellStyle name="Calculation 7 2 4 3" xfId="8652"/>
    <cellStyle name="Calculation 7 2 4 3 2" xfId="8653"/>
    <cellStyle name="Calculation 7 2 4 4" xfId="8654"/>
    <cellStyle name="Calculation 7 2 4 5" xfId="42211"/>
    <cellStyle name="Calculation 7 2 5" xfId="8655"/>
    <cellStyle name="Calculation 7 2 5 2" xfId="8656"/>
    <cellStyle name="Calculation 7 2 5 2 2" xfId="8657"/>
    <cellStyle name="Calculation 7 2 5 2 3" xfId="42212"/>
    <cellStyle name="Calculation 7 2 5 3" xfId="8658"/>
    <cellStyle name="Calculation 7 2 5 3 2" xfId="8659"/>
    <cellStyle name="Calculation 7 2 5 4" xfId="8660"/>
    <cellStyle name="Calculation 7 2 5 5" xfId="42213"/>
    <cellStyle name="Calculation 7 2 6" xfId="8661"/>
    <cellStyle name="Calculation 7 2 6 2" xfId="8662"/>
    <cellStyle name="Calculation 7 2 6 2 2" xfId="8663"/>
    <cellStyle name="Calculation 7 2 6 2 3" xfId="42214"/>
    <cellStyle name="Calculation 7 2 6 3" xfId="8664"/>
    <cellStyle name="Calculation 7 2 6 3 2" xfId="8665"/>
    <cellStyle name="Calculation 7 2 6 4" xfId="8666"/>
    <cellStyle name="Calculation 7 2 6 5" xfId="42215"/>
    <cellStyle name="Calculation 7 2 7" xfId="8667"/>
    <cellStyle name="Calculation 7 2 7 2" xfId="8668"/>
    <cellStyle name="Calculation 7 2 7 2 2" xfId="8669"/>
    <cellStyle name="Calculation 7 2 7 2 3" xfId="42216"/>
    <cellStyle name="Calculation 7 2 7 3" xfId="8670"/>
    <cellStyle name="Calculation 7 2 7 3 2" xfId="8671"/>
    <cellStyle name="Calculation 7 2 7 4" xfId="8672"/>
    <cellStyle name="Calculation 7 2 7 5" xfId="42217"/>
    <cellStyle name="Calculation 7 2 8" xfId="8673"/>
    <cellStyle name="Calculation 7 2 8 2" xfId="8674"/>
    <cellStyle name="Calculation 7 2 8 2 2" xfId="8675"/>
    <cellStyle name="Calculation 7 2 8 2 3" xfId="42218"/>
    <cellStyle name="Calculation 7 2 8 3" xfId="8676"/>
    <cellStyle name="Calculation 7 2 8 3 2" xfId="8677"/>
    <cellStyle name="Calculation 7 2 8 4" xfId="8678"/>
    <cellStyle name="Calculation 7 2 8 5" xfId="42219"/>
    <cellStyle name="Calculation 7 2 9" xfId="8679"/>
    <cellStyle name="Calculation 7 2 9 2" xfId="8680"/>
    <cellStyle name="Calculation 7 2 9 2 2" xfId="8681"/>
    <cellStyle name="Calculation 7 2 9 2 3" xfId="42220"/>
    <cellStyle name="Calculation 7 2 9 3" xfId="8682"/>
    <cellStyle name="Calculation 7 2 9 3 2" xfId="8683"/>
    <cellStyle name="Calculation 7 2 9 4" xfId="8684"/>
    <cellStyle name="Calculation 7 2 9 5" xfId="42221"/>
    <cellStyle name="Calculation 7 20" xfId="8685"/>
    <cellStyle name="Calculation 7 20 2" xfId="8686"/>
    <cellStyle name="Calculation 7 20 2 2" xfId="8687"/>
    <cellStyle name="Calculation 7 20 2 3" xfId="42222"/>
    <cellStyle name="Calculation 7 20 3" xfId="8688"/>
    <cellStyle name="Calculation 7 20 3 2" xfId="8689"/>
    <cellStyle name="Calculation 7 20 4" xfId="8690"/>
    <cellStyle name="Calculation 7 20 5" xfId="42223"/>
    <cellStyle name="Calculation 7 21" xfId="8691"/>
    <cellStyle name="Calculation 7 21 2" xfId="8692"/>
    <cellStyle name="Calculation 7 21 2 2" xfId="8693"/>
    <cellStyle name="Calculation 7 21 2 3" xfId="42224"/>
    <cellStyle name="Calculation 7 21 3" xfId="8694"/>
    <cellStyle name="Calculation 7 21 3 2" xfId="8695"/>
    <cellStyle name="Calculation 7 21 4" xfId="8696"/>
    <cellStyle name="Calculation 7 21 5" xfId="42225"/>
    <cellStyle name="Calculation 7 22" xfId="8697"/>
    <cellStyle name="Calculation 7 22 2" xfId="8698"/>
    <cellStyle name="Calculation 7 22 2 2" xfId="8699"/>
    <cellStyle name="Calculation 7 22 2 3" xfId="42226"/>
    <cellStyle name="Calculation 7 22 3" xfId="8700"/>
    <cellStyle name="Calculation 7 22 3 2" xfId="8701"/>
    <cellStyle name="Calculation 7 22 4" xfId="8702"/>
    <cellStyle name="Calculation 7 22 5" xfId="42227"/>
    <cellStyle name="Calculation 7 23" xfId="8703"/>
    <cellStyle name="Calculation 7 23 2" xfId="8704"/>
    <cellStyle name="Calculation 7 23 2 2" xfId="8705"/>
    <cellStyle name="Calculation 7 23 2 3" xfId="42228"/>
    <cellStyle name="Calculation 7 23 3" xfId="8706"/>
    <cellStyle name="Calculation 7 23 3 2" xfId="8707"/>
    <cellStyle name="Calculation 7 23 4" xfId="8708"/>
    <cellStyle name="Calculation 7 23 5" xfId="42229"/>
    <cellStyle name="Calculation 7 24" xfId="8709"/>
    <cellStyle name="Calculation 7 24 2" xfId="8710"/>
    <cellStyle name="Calculation 7 24 2 2" xfId="8711"/>
    <cellStyle name="Calculation 7 24 2 3" xfId="42230"/>
    <cellStyle name="Calculation 7 24 3" xfId="8712"/>
    <cellStyle name="Calculation 7 24 3 2" xfId="8713"/>
    <cellStyle name="Calculation 7 24 4" xfId="8714"/>
    <cellStyle name="Calculation 7 24 5" xfId="42231"/>
    <cellStyle name="Calculation 7 25" xfId="8715"/>
    <cellStyle name="Calculation 7 25 2" xfId="8716"/>
    <cellStyle name="Calculation 7 25 2 2" xfId="8717"/>
    <cellStyle name="Calculation 7 25 2 3" xfId="42232"/>
    <cellStyle name="Calculation 7 25 3" xfId="8718"/>
    <cellStyle name="Calculation 7 25 3 2" xfId="8719"/>
    <cellStyle name="Calculation 7 25 4" xfId="8720"/>
    <cellStyle name="Calculation 7 25 5" xfId="42233"/>
    <cellStyle name="Calculation 7 26" xfId="8721"/>
    <cellStyle name="Calculation 7 26 2" xfId="8722"/>
    <cellStyle name="Calculation 7 26 2 2" xfId="8723"/>
    <cellStyle name="Calculation 7 26 2 3" xfId="42234"/>
    <cellStyle name="Calculation 7 26 3" xfId="8724"/>
    <cellStyle name="Calculation 7 26 3 2" xfId="8725"/>
    <cellStyle name="Calculation 7 26 4" xfId="8726"/>
    <cellStyle name="Calculation 7 26 5" xfId="42235"/>
    <cellStyle name="Calculation 7 27" xfId="8727"/>
    <cellStyle name="Calculation 7 27 2" xfId="8728"/>
    <cellStyle name="Calculation 7 27 2 2" xfId="8729"/>
    <cellStyle name="Calculation 7 27 2 3" xfId="42236"/>
    <cellStyle name="Calculation 7 27 3" xfId="8730"/>
    <cellStyle name="Calculation 7 27 3 2" xfId="8731"/>
    <cellStyle name="Calculation 7 27 4" xfId="8732"/>
    <cellStyle name="Calculation 7 27 5" xfId="42237"/>
    <cellStyle name="Calculation 7 28" xfId="8733"/>
    <cellStyle name="Calculation 7 28 2" xfId="8734"/>
    <cellStyle name="Calculation 7 28 2 2" xfId="8735"/>
    <cellStyle name="Calculation 7 28 2 3" xfId="42238"/>
    <cellStyle name="Calculation 7 28 3" xfId="8736"/>
    <cellStyle name="Calculation 7 28 3 2" xfId="8737"/>
    <cellStyle name="Calculation 7 28 4" xfId="8738"/>
    <cellStyle name="Calculation 7 28 5" xfId="42239"/>
    <cellStyle name="Calculation 7 29" xfId="8739"/>
    <cellStyle name="Calculation 7 29 2" xfId="8740"/>
    <cellStyle name="Calculation 7 29 2 2" xfId="8741"/>
    <cellStyle name="Calculation 7 29 2 3" xfId="42240"/>
    <cellStyle name="Calculation 7 29 3" xfId="8742"/>
    <cellStyle name="Calculation 7 29 3 2" xfId="8743"/>
    <cellStyle name="Calculation 7 29 4" xfId="8744"/>
    <cellStyle name="Calculation 7 29 5" xfId="42241"/>
    <cellStyle name="Calculation 7 3" xfId="8745"/>
    <cellStyle name="Calculation 7 3 10" xfId="8746"/>
    <cellStyle name="Calculation 7 3 10 2" xfId="8747"/>
    <cellStyle name="Calculation 7 3 10 2 2" xfId="8748"/>
    <cellStyle name="Calculation 7 3 10 2 3" xfId="42242"/>
    <cellStyle name="Calculation 7 3 10 3" xfId="8749"/>
    <cellStyle name="Calculation 7 3 10 3 2" xfId="8750"/>
    <cellStyle name="Calculation 7 3 10 4" xfId="8751"/>
    <cellStyle name="Calculation 7 3 10 5" xfId="42243"/>
    <cellStyle name="Calculation 7 3 11" xfId="8752"/>
    <cellStyle name="Calculation 7 3 11 2" xfId="8753"/>
    <cellStyle name="Calculation 7 3 11 2 2" xfId="8754"/>
    <cellStyle name="Calculation 7 3 11 2 3" xfId="42244"/>
    <cellStyle name="Calculation 7 3 11 3" xfId="8755"/>
    <cellStyle name="Calculation 7 3 11 3 2" xfId="8756"/>
    <cellStyle name="Calculation 7 3 11 4" xfId="8757"/>
    <cellStyle name="Calculation 7 3 11 5" xfId="42245"/>
    <cellStyle name="Calculation 7 3 12" xfId="8758"/>
    <cellStyle name="Calculation 7 3 12 2" xfId="8759"/>
    <cellStyle name="Calculation 7 3 12 2 2" xfId="8760"/>
    <cellStyle name="Calculation 7 3 12 2 3" xfId="42246"/>
    <cellStyle name="Calculation 7 3 12 3" xfId="8761"/>
    <cellStyle name="Calculation 7 3 12 3 2" xfId="8762"/>
    <cellStyle name="Calculation 7 3 12 4" xfId="8763"/>
    <cellStyle name="Calculation 7 3 12 5" xfId="42247"/>
    <cellStyle name="Calculation 7 3 13" xfId="8764"/>
    <cellStyle name="Calculation 7 3 13 2" xfId="8765"/>
    <cellStyle name="Calculation 7 3 13 2 2" xfId="8766"/>
    <cellStyle name="Calculation 7 3 13 2 3" xfId="42248"/>
    <cellStyle name="Calculation 7 3 13 3" xfId="8767"/>
    <cellStyle name="Calculation 7 3 13 3 2" xfId="8768"/>
    <cellStyle name="Calculation 7 3 13 4" xfId="8769"/>
    <cellStyle name="Calculation 7 3 13 5" xfId="42249"/>
    <cellStyle name="Calculation 7 3 14" xfId="8770"/>
    <cellStyle name="Calculation 7 3 14 2" xfId="8771"/>
    <cellStyle name="Calculation 7 3 14 2 2" xfId="8772"/>
    <cellStyle name="Calculation 7 3 14 2 3" xfId="42250"/>
    <cellStyle name="Calculation 7 3 14 3" xfId="8773"/>
    <cellStyle name="Calculation 7 3 14 3 2" xfId="8774"/>
    <cellStyle name="Calculation 7 3 14 4" xfId="8775"/>
    <cellStyle name="Calculation 7 3 14 5" xfId="42251"/>
    <cellStyle name="Calculation 7 3 15" xfId="8776"/>
    <cellStyle name="Calculation 7 3 15 2" xfId="8777"/>
    <cellStyle name="Calculation 7 3 15 2 2" xfId="8778"/>
    <cellStyle name="Calculation 7 3 15 2 3" xfId="42252"/>
    <cellStyle name="Calculation 7 3 15 3" xfId="8779"/>
    <cellStyle name="Calculation 7 3 15 3 2" xfId="8780"/>
    <cellStyle name="Calculation 7 3 15 4" xfId="8781"/>
    <cellStyle name="Calculation 7 3 15 5" xfId="42253"/>
    <cellStyle name="Calculation 7 3 16" xfId="8782"/>
    <cellStyle name="Calculation 7 3 16 2" xfId="8783"/>
    <cellStyle name="Calculation 7 3 16 2 2" xfId="8784"/>
    <cellStyle name="Calculation 7 3 16 2 3" xfId="42254"/>
    <cellStyle name="Calculation 7 3 16 3" xfId="8785"/>
    <cellStyle name="Calculation 7 3 16 3 2" xfId="8786"/>
    <cellStyle name="Calculation 7 3 16 4" xfId="8787"/>
    <cellStyle name="Calculation 7 3 16 5" xfId="42255"/>
    <cellStyle name="Calculation 7 3 17" xfId="8788"/>
    <cellStyle name="Calculation 7 3 17 2" xfId="8789"/>
    <cellStyle name="Calculation 7 3 17 2 2" xfId="8790"/>
    <cellStyle name="Calculation 7 3 17 2 3" xfId="42256"/>
    <cellStyle name="Calculation 7 3 17 3" xfId="8791"/>
    <cellStyle name="Calculation 7 3 17 3 2" xfId="8792"/>
    <cellStyle name="Calculation 7 3 17 4" xfId="8793"/>
    <cellStyle name="Calculation 7 3 17 5" xfId="42257"/>
    <cellStyle name="Calculation 7 3 18" xfId="8794"/>
    <cellStyle name="Calculation 7 3 18 2" xfId="8795"/>
    <cellStyle name="Calculation 7 3 18 2 2" xfId="8796"/>
    <cellStyle name="Calculation 7 3 18 2 3" xfId="42258"/>
    <cellStyle name="Calculation 7 3 18 3" xfId="8797"/>
    <cellStyle name="Calculation 7 3 18 3 2" xfId="8798"/>
    <cellStyle name="Calculation 7 3 18 4" xfId="8799"/>
    <cellStyle name="Calculation 7 3 18 5" xfId="42259"/>
    <cellStyle name="Calculation 7 3 19" xfId="8800"/>
    <cellStyle name="Calculation 7 3 19 2" xfId="8801"/>
    <cellStyle name="Calculation 7 3 19 2 2" xfId="8802"/>
    <cellStyle name="Calculation 7 3 19 2 3" xfId="42260"/>
    <cellStyle name="Calculation 7 3 19 3" xfId="8803"/>
    <cellStyle name="Calculation 7 3 19 3 2" xfId="8804"/>
    <cellStyle name="Calculation 7 3 19 4" xfId="8805"/>
    <cellStyle name="Calculation 7 3 19 5" xfId="42261"/>
    <cellStyle name="Calculation 7 3 2" xfId="8806"/>
    <cellStyle name="Calculation 7 3 2 2" xfId="8807"/>
    <cellStyle name="Calculation 7 3 2 2 2" xfId="8808"/>
    <cellStyle name="Calculation 7 3 2 2 3" xfId="42262"/>
    <cellStyle name="Calculation 7 3 2 3" xfId="8809"/>
    <cellStyle name="Calculation 7 3 2 3 2" xfId="8810"/>
    <cellStyle name="Calculation 7 3 2 4" xfId="8811"/>
    <cellStyle name="Calculation 7 3 2 5" xfId="42263"/>
    <cellStyle name="Calculation 7 3 20" xfId="8812"/>
    <cellStyle name="Calculation 7 3 20 2" xfId="8813"/>
    <cellStyle name="Calculation 7 3 20 2 2" xfId="42264"/>
    <cellStyle name="Calculation 7 3 20 2 3" xfId="42265"/>
    <cellStyle name="Calculation 7 3 20 3" xfId="42266"/>
    <cellStyle name="Calculation 7 3 20 4" xfId="42267"/>
    <cellStyle name="Calculation 7 3 20 5" xfId="42268"/>
    <cellStyle name="Calculation 7 3 21" xfId="8814"/>
    <cellStyle name="Calculation 7 3 21 2" xfId="8815"/>
    <cellStyle name="Calculation 7 3 22" xfId="8816"/>
    <cellStyle name="Calculation 7 3 22 2" xfId="8817"/>
    <cellStyle name="Calculation 7 3 23" xfId="54458"/>
    <cellStyle name="Calculation 7 3 3" xfId="8818"/>
    <cellStyle name="Calculation 7 3 3 2" xfId="8819"/>
    <cellStyle name="Calculation 7 3 3 2 2" xfId="8820"/>
    <cellStyle name="Calculation 7 3 3 2 3" xfId="42269"/>
    <cellStyle name="Calculation 7 3 3 3" xfId="8821"/>
    <cellStyle name="Calculation 7 3 3 3 2" xfId="8822"/>
    <cellStyle name="Calculation 7 3 3 4" xfId="8823"/>
    <cellStyle name="Calculation 7 3 3 5" xfId="42270"/>
    <cellStyle name="Calculation 7 3 4" xfId="8824"/>
    <cellStyle name="Calculation 7 3 4 2" xfId="8825"/>
    <cellStyle name="Calculation 7 3 4 2 2" xfId="8826"/>
    <cellStyle name="Calculation 7 3 4 2 3" xfId="42271"/>
    <cellStyle name="Calculation 7 3 4 3" xfId="8827"/>
    <cellStyle name="Calculation 7 3 4 3 2" xfId="8828"/>
    <cellStyle name="Calculation 7 3 4 4" xfId="8829"/>
    <cellStyle name="Calculation 7 3 4 5" xfId="42272"/>
    <cellStyle name="Calculation 7 3 5" xfId="8830"/>
    <cellStyle name="Calculation 7 3 5 2" xfId="8831"/>
    <cellStyle name="Calculation 7 3 5 2 2" xfId="8832"/>
    <cellStyle name="Calculation 7 3 5 2 3" xfId="42273"/>
    <cellStyle name="Calculation 7 3 5 3" xfId="8833"/>
    <cellStyle name="Calculation 7 3 5 3 2" xfId="8834"/>
    <cellStyle name="Calculation 7 3 5 4" xfId="8835"/>
    <cellStyle name="Calculation 7 3 5 5" xfId="42274"/>
    <cellStyle name="Calculation 7 3 6" xfId="8836"/>
    <cellStyle name="Calculation 7 3 6 2" xfId="8837"/>
    <cellStyle name="Calculation 7 3 6 2 2" xfId="8838"/>
    <cellStyle name="Calculation 7 3 6 2 3" xfId="42275"/>
    <cellStyle name="Calculation 7 3 6 3" xfId="8839"/>
    <cellStyle name="Calculation 7 3 6 3 2" xfId="8840"/>
    <cellStyle name="Calculation 7 3 6 4" xfId="8841"/>
    <cellStyle name="Calculation 7 3 6 5" xfId="42276"/>
    <cellStyle name="Calculation 7 3 7" xfId="8842"/>
    <cellStyle name="Calculation 7 3 7 2" xfId="8843"/>
    <cellStyle name="Calculation 7 3 7 2 2" xfId="8844"/>
    <cellStyle name="Calculation 7 3 7 2 3" xfId="42277"/>
    <cellStyle name="Calculation 7 3 7 3" xfId="8845"/>
    <cellStyle name="Calculation 7 3 7 3 2" xfId="8846"/>
    <cellStyle name="Calculation 7 3 7 4" xfId="8847"/>
    <cellStyle name="Calculation 7 3 7 5" xfId="42278"/>
    <cellStyle name="Calculation 7 3 8" xfId="8848"/>
    <cellStyle name="Calculation 7 3 8 2" xfId="8849"/>
    <cellStyle name="Calculation 7 3 8 2 2" xfId="8850"/>
    <cellStyle name="Calculation 7 3 8 2 3" xfId="42279"/>
    <cellStyle name="Calculation 7 3 8 3" xfId="8851"/>
    <cellStyle name="Calculation 7 3 8 3 2" xfId="8852"/>
    <cellStyle name="Calculation 7 3 8 4" xfId="8853"/>
    <cellStyle name="Calculation 7 3 8 5" xfId="42280"/>
    <cellStyle name="Calculation 7 3 9" xfId="8854"/>
    <cellStyle name="Calculation 7 3 9 2" xfId="8855"/>
    <cellStyle name="Calculation 7 3 9 2 2" xfId="8856"/>
    <cellStyle name="Calculation 7 3 9 2 3" xfId="42281"/>
    <cellStyle name="Calculation 7 3 9 3" xfId="8857"/>
    <cellStyle name="Calculation 7 3 9 3 2" xfId="8858"/>
    <cellStyle name="Calculation 7 3 9 4" xfId="8859"/>
    <cellStyle name="Calculation 7 3 9 5" xfId="42282"/>
    <cellStyle name="Calculation 7 30" xfId="8860"/>
    <cellStyle name="Calculation 7 30 2" xfId="8861"/>
    <cellStyle name="Calculation 7 30 2 2" xfId="42283"/>
    <cellStyle name="Calculation 7 30 2 3" xfId="42284"/>
    <cellStyle name="Calculation 7 30 3" xfId="42285"/>
    <cellStyle name="Calculation 7 30 4" xfId="42286"/>
    <cellStyle name="Calculation 7 30 5" xfId="42287"/>
    <cellStyle name="Calculation 7 31" xfId="8862"/>
    <cellStyle name="Calculation 7 31 2" xfId="8863"/>
    <cellStyle name="Calculation 7 32" xfId="8864"/>
    <cellStyle name="Calculation 7 32 2" xfId="8865"/>
    <cellStyle name="Calculation 7 33" xfId="54459"/>
    <cellStyle name="Calculation 7 34" xfId="54460"/>
    <cellStyle name="Calculation 7 4" xfId="8866"/>
    <cellStyle name="Calculation 7 4 10" xfId="8867"/>
    <cellStyle name="Calculation 7 4 10 2" xfId="8868"/>
    <cellStyle name="Calculation 7 4 10 2 2" xfId="8869"/>
    <cellStyle name="Calculation 7 4 10 2 3" xfId="42288"/>
    <cellStyle name="Calculation 7 4 10 3" xfId="8870"/>
    <cellStyle name="Calculation 7 4 10 3 2" xfId="8871"/>
    <cellStyle name="Calculation 7 4 10 4" xfId="8872"/>
    <cellStyle name="Calculation 7 4 10 5" xfId="42289"/>
    <cellStyle name="Calculation 7 4 11" xfId="8873"/>
    <cellStyle name="Calculation 7 4 11 2" xfId="8874"/>
    <cellStyle name="Calculation 7 4 11 2 2" xfId="8875"/>
    <cellStyle name="Calculation 7 4 11 2 3" xfId="42290"/>
    <cellStyle name="Calculation 7 4 11 3" xfId="8876"/>
    <cellStyle name="Calculation 7 4 11 3 2" xfId="8877"/>
    <cellStyle name="Calculation 7 4 11 4" xfId="8878"/>
    <cellStyle name="Calculation 7 4 11 5" xfId="42291"/>
    <cellStyle name="Calculation 7 4 12" xfId="8879"/>
    <cellStyle name="Calculation 7 4 12 2" xfId="8880"/>
    <cellStyle name="Calculation 7 4 12 2 2" xfId="8881"/>
    <cellStyle name="Calculation 7 4 12 2 3" xfId="42292"/>
    <cellStyle name="Calculation 7 4 12 3" xfId="8882"/>
    <cellStyle name="Calculation 7 4 12 3 2" xfId="8883"/>
    <cellStyle name="Calculation 7 4 12 4" xfId="8884"/>
    <cellStyle name="Calculation 7 4 12 5" xfId="42293"/>
    <cellStyle name="Calculation 7 4 13" xfId="8885"/>
    <cellStyle name="Calculation 7 4 13 2" xfId="8886"/>
    <cellStyle name="Calculation 7 4 13 2 2" xfId="8887"/>
    <cellStyle name="Calculation 7 4 13 2 3" xfId="42294"/>
    <cellStyle name="Calculation 7 4 13 3" xfId="8888"/>
    <cellStyle name="Calculation 7 4 13 3 2" xfId="8889"/>
    <cellStyle name="Calculation 7 4 13 4" xfId="8890"/>
    <cellStyle name="Calculation 7 4 13 5" xfId="42295"/>
    <cellStyle name="Calculation 7 4 14" xfId="8891"/>
    <cellStyle name="Calculation 7 4 14 2" xfId="8892"/>
    <cellStyle name="Calculation 7 4 14 2 2" xfId="8893"/>
    <cellStyle name="Calculation 7 4 14 2 3" xfId="42296"/>
    <cellStyle name="Calculation 7 4 14 3" xfId="8894"/>
    <cellStyle name="Calculation 7 4 14 3 2" xfId="8895"/>
    <cellStyle name="Calculation 7 4 14 4" xfId="8896"/>
    <cellStyle name="Calculation 7 4 14 5" xfId="42297"/>
    <cellStyle name="Calculation 7 4 15" xfId="8897"/>
    <cellStyle name="Calculation 7 4 15 2" xfId="8898"/>
    <cellStyle name="Calculation 7 4 15 2 2" xfId="8899"/>
    <cellStyle name="Calculation 7 4 15 2 3" xfId="42298"/>
    <cellStyle name="Calculation 7 4 15 3" xfId="8900"/>
    <cellStyle name="Calculation 7 4 15 3 2" xfId="8901"/>
    <cellStyle name="Calculation 7 4 15 4" xfId="8902"/>
    <cellStyle name="Calculation 7 4 15 5" xfId="42299"/>
    <cellStyle name="Calculation 7 4 16" xfId="8903"/>
    <cellStyle name="Calculation 7 4 16 2" xfId="8904"/>
    <cellStyle name="Calculation 7 4 16 2 2" xfId="8905"/>
    <cellStyle name="Calculation 7 4 16 2 3" xfId="42300"/>
    <cellStyle name="Calculation 7 4 16 3" xfId="8906"/>
    <cellStyle name="Calculation 7 4 16 3 2" xfId="8907"/>
    <cellStyle name="Calculation 7 4 16 4" xfId="8908"/>
    <cellStyle name="Calculation 7 4 16 5" xfId="42301"/>
    <cellStyle name="Calculation 7 4 17" xfId="8909"/>
    <cellStyle name="Calculation 7 4 17 2" xfId="8910"/>
    <cellStyle name="Calculation 7 4 17 2 2" xfId="8911"/>
    <cellStyle name="Calculation 7 4 17 2 3" xfId="42302"/>
    <cellStyle name="Calculation 7 4 17 3" xfId="8912"/>
    <cellStyle name="Calculation 7 4 17 3 2" xfId="8913"/>
    <cellStyle name="Calculation 7 4 17 4" xfId="8914"/>
    <cellStyle name="Calculation 7 4 17 5" xfId="42303"/>
    <cellStyle name="Calculation 7 4 18" xfId="8915"/>
    <cellStyle name="Calculation 7 4 18 2" xfId="8916"/>
    <cellStyle name="Calculation 7 4 18 2 2" xfId="8917"/>
    <cellStyle name="Calculation 7 4 18 2 3" xfId="42304"/>
    <cellStyle name="Calculation 7 4 18 3" xfId="8918"/>
    <cellStyle name="Calculation 7 4 18 3 2" xfId="8919"/>
    <cellStyle name="Calculation 7 4 18 4" xfId="8920"/>
    <cellStyle name="Calculation 7 4 18 5" xfId="42305"/>
    <cellStyle name="Calculation 7 4 19" xfId="8921"/>
    <cellStyle name="Calculation 7 4 19 2" xfId="8922"/>
    <cellStyle name="Calculation 7 4 19 2 2" xfId="8923"/>
    <cellStyle name="Calculation 7 4 19 2 3" xfId="42306"/>
    <cellStyle name="Calculation 7 4 19 3" xfId="8924"/>
    <cellStyle name="Calculation 7 4 19 3 2" xfId="8925"/>
    <cellStyle name="Calculation 7 4 19 4" xfId="8926"/>
    <cellStyle name="Calculation 7 4 19 5" xfId="42307"/>
    <cellStyle name="Calculation 7 4 2" xfId="8927"/>
    <cellStyle name="Calculation 7 4 2 2" xfId="8928"/>
    <cellStyle name="Calculation 7 4 2 2 2" xfId="8929"/>
    <cellStyle name="Calculation 7 4 2 2 3" xfId="42308"/>
    <cellStyle name="Calculation 7 4 2 3" xfId="8930"/>
    <cellStyle name="Calculation 7 4 2 3 2" xfId="8931"/>
    <cellStyle name="Calculation 7 4 2 4" xfId="8932"/>
    <cellStyle name="Calculation 7 4 2 5" xfId="42309"/>
    <cellStyle name="Calculation 7 4 20" xfId="8933"/>
    <cellStyle name="Calculation 7 4 20 2" xfId="8934"/>
    <cellStyle name="Calculation 7 4 20 2 2" xfId="42310"/>
    <cellStyle name="Calculation 7 4 20 2 3" xfId="42311"/>
    <cellStyle name="Calculation 7 4 20 3" xfId="42312"/>
    <cellStyle name="Calculation 7 4 20 4" xfId="42313"/>
    <cellStyle name="Calculation 7 4 20 5" xfId="42314"/>
    <cellStyle name="Calculation 7 4 21" xfId="8935"/>
    <cellStyle name="Calculation 7 4 21 2" xfId="8936"/>
    <cellStyle name="Calculation 7 4 22" xfId="8937"/>
    <cellStyle name="Calculation 7 4 22 2" xfId="8938"/>
    <cellStyle name="Calculation 7 4 23" xfId="54461"/>
    <cellStyle name="Calculation 7 4 3" xfId="8939"/>
    <cellStyle name="Calculation 7 4 3 2" xfId="8940"/>
    <cellStyle name="Calculation 7 4 3 2 2" xfId="8941"/>
    <cellStyle name="Calculation 7 4 3 2 3" xfId="42315"/>
    <cellStyle name="Calculation 7 4 3 3" xfId="8942"/>
    <cellStyle name="Calculation 7 4 3 3 2" xfId="8943"/>
    <cellStyle name="Calculation 7 4 3 4" xfId="8944"/>
    <cellStyle name="Calculation 7 4 3 5" xfId="42316"/>
    <cellStyle name="Calculation 7 4 4" xfId="8945"/>
    <cellStyle name="Calculation 7 4 4 2" xfId="8946"/>
    <cellStyle name="Calculation 7 4 4 2 2" xfId="8947"/>
    <cellStyle name="Calculation 7 4 4 2 3" xfId="42317"/>
    <cellStyle name="Calculation 7 4 4 3" xfId="8948"/>
    <cellStyle name="Calculation 7 4 4 3 2" xfId="8949"/>
    <cellStyle name="Calculation 7 4 4 4" xfId="8950"/>
    <cellStyle name="Calculation 7 4 4 5" xfId="42318"/>
    <cellStyle name="Calculation 7 4 5" xfId="8951"/>
    <cellStyle name="Calculation 7 4 5 2" xfId="8952"/>
    <cellStyle name="Calculation 7 4 5 2 2" xfId="8953"/>
    <cellStyle name="Calculation 7 4 5 2 3" xfId="42319"/>
    <cellStyle name="Calculation 7 4 5 3" xfId="8954"/>
    <cellStyle name="Calculation 7 4 5 3 2" xfId="8955"/>
    <cellStyle name="Calculation 7 4 5 4" xfId="8956"/>
    <cellStyle name="Calculation 7 4 5 5" xfId="42320"/>
    <cellStyle name="Calculation 7 4 6" xfId="8957"/>
    <cellStyle name="Calculation 7 4 6 2" xfId="8958"/>
    <cellStyle name="Calculation 7 4 6 2 2" xfId="8959"/>
    <cellStyle name="Calculation 7 4 6 2 3" xfId="42321"/>
    <cellStyle name="Calculation 7 4 6 3" xfId="8960"/>
    <cellStyle name="Calculation 7 4 6 3 2" xfId="8961"/>
    <cellStyle name="Calculation 7 4 6 4" xfId="8962"/>
    <cellStyle name="Calculation 7 4 6 5" xfId="42322"/>
    <cellStyle name="Calculation 7 4 7" xfId="8963"/>
    <cellStyle name="Calculation 7 4 7 2" xfId="8964"/>
    <cellStyle name="Calculation 7 4 7 2 2" xfId="8965"/>
    <cellStyle name="Calculation 7 4 7 2 3" xfId="42323"/>
    <cellStyle name="Calculation 7 4 7 3" xfId="8966"/>
    <cellStyle name="Calculation 7 4 7 3 2" xfId="8967"/>
    <cellStyle name="Calculation 7 4 7 4" xfId="8968"/>
    <cellStyle name="Calculation 7 4 7 5" xfId="42324"/>
    <cellStyle name="Calculation 7 4 8" xfId="8969"/>
    <cellStyle name="Calculation 7 4 8 2" xfId="8970"/>
    <cellStyle name="Calculation 7 4 8 2 2" xfId="8971"/>
    <cellStyle name="Calculation 7 4 8 2 3" xfId="42325"/>
    <cellStyle name="Calculation 7 4 8 3" xfId="8972"/>
    <cellStyle name="Calculation 7 4 8 3 2" xfId="8973"/>
    <cellStyle name="Calculation 7 4 8 4" xfId="8974"/>
    <cellStyle name="Calculation 7 4 8 5" xfId="42326"/>
    <cellStyle name="Calculation 7 4 9" xfId="8975"/>
    <cellStyle name="Calculation 7 4 9 2" xfId="8976"/>
    <cellStyle name="Calculation 7 4 9 2 2" xfId="8977"/>
    <cellStyle name="Calculation 7 4 9 2 3" xfId="42327"/>
    <cellStyle name="Calculation 7 4 9 3" xfId="8978"/>
    <cellStyle name="Calculation 7 4 9 3 2" xfId="8979"/>
    <cellStyle name="Calculation 7 4 9 4" xfId="8980"/>
    <cellStyle name="Calculation 7 4 9 5" xfId="42328"/>
    <cellStyle name="Calculation 7 5" xfId="8981"/>
    <cellStyle name="Calculation 7 5 10" xfId="8982"/>
    <cellStyle name="Calculation 7 5 10 2" xfId="8983"/>
    <cellStyle name="Calculation 7 5 10 2 2" xfId="8984"/>
    <cellStyle name="Calculation 7 5 10 2 3" xfId="42329"/>
    <cellStyle name="Calculation 7 5 10 3" xfId="8985"/>
    <cellStyle name="Calculation 7 5 10 3 2" xfId="8986"/>
    <cellStyle name="Calculation 7 5 10 4" xfId="8987"/>
    <cellStyle name="Calculation 7 5 10 5" xfId="42330"/>
    <cellStyle name="Calculation 7 5 11" xfId="8988"/>
    <cellStyle name="Calculation 7 5 11 2" xfId="8989"/>
    <cellStyle name="Calculation 7 5 11 2 2" xfId="8990"/>
    <cellStyle name="Calculation 7 5 11 2 3" xfId="42331"/>
    <cellStyle name="Calculation 7 5 11 3" xfId="8991"/>
    <cellStyle name="Calculation 7 5 11 3 2" xfId="8992"/>
    <cellStyle name="Calculation 7 5 11 4" xfId="8993"/>
    <cellStyle name="Calculation 7 5 11 5" xfId="42332"/>
    <cellStyle name="Calculation 7 5 12" xfId="8994"/>
    <cellStyle name="Calculation 7 5 12 2" xfId="8995"/>
    <cellStyle name="Calculation 7 5 12 2 2" xfId="8996"/>
    <cellStyle name="Calculation 7 5 12 2 3" xfId="42333"/>
    <cellStyle name="Calculation 7 5 12 3" xfId="8997"/>
    <cellStyle name="Calculation 7 5 12 3 2" xfId="8998"/>
    <cellStyle name="Calculation 7 5 12 4" xfId="8999"/>
    <cellStyle name="Calculation 7 5 12 5" xfId="42334"/>
    <cellStyle name="Calculation 7 5 13" xfId="9000"/>
    <cellStyle name="Calculation 7 5 13 2" xfId="9001"/>
    <cellStyle name="Calculation 7 5 13 2 2" xfId="9002"/>
    <cellStyle name="Calculation 7 5 13 2 3" xfId="42335"/>
    <cellStyle name="Calculation 7 5 13 3" xfId="9003"/>
    <cellStyle name="Calculation 7 5 13 3 2" xfId="9004"/>
    <cellStyle name="Calculation 7 5 13 4" xfId="9005"/>
    <cellStyle name="Calculation 7 5 13 5" xfId="42336"/>
    <cellStyle name="Calculation 7 5 14" xfId="9006"/>
    <cellStyle name="Calculation 7 5 14 2" xfId="9007"/>
    <cellStyle name="Calculation 7 5 14 2 2" xfId="9008"/>
    <cellStyle name="Calculation 7 5 14 2 3" xfId="42337"/>
    <cellStyle name="Calculation 7 5 14 3" xfId="9009"/>
    <cellStyle name="Calculation 7 5 14 3 2" xfId="9010"/>
    <cellStyle name="Calculation 7 5 14 4" xfId="9011"/>
    <cellStyle name="Calculation 7 5 14 5" xfId="42338"/>
    <cellStyle name="Calculation 7 5 15" xfId="9012"/>
    <cellStyle name="Calculation 7 5 15 2" xfId="9013"/>
    <cellStyle name="Calculation 7 5 15 2 2" xfId="9014"/>
    <cellStyle name="Calculation 7 5 15 2 3" xfId="42339"/>
    <cellStyle name="Calculation 7 5 15 3" xfId="9015"/>
    <cellStyle name="Calculation 7 5 15 3 2" xfId="9016"/>
    <cellStyle name="Calculation 7 5 15 4" xfId="9017"/>
    <cellStyle name="Calculation 7 5 15 5" xfId="42340"/>
    <cellStyle name="Calculation 7 5 16" xfId="9018"/>
    <cellStyle name="Calculation 7 5 16 2" xfId="9019"/>
    <cellStyle name="Calculation 7 5 16 2 2" xfId="9020"/>
    <cellStyle name="Calculation 7 5 16 2 3" xfId="42341"/>
    <cellStyle name="Calculation 7 5 16 3" xfId="9021"/>
    <cellStyle name="Calculation 7 5 16 3 2" xfId="9022"/>
    <cellStyle name="Calculation 7 5 16 4" xfId="9023"/>
    <cellStyle name="Calculation 7 5 16 5" xfId="42342"/>
    <cellStyle name="Calculation 7 5 17" xfId="9024"/>
    <cellStyle name="Calculation 7 5 17 2" xfId="9025"/>
    <cellStyle name="Calculation 7 5 17 2 2" xfId="9026"/>
    <cellStyle name="Calculation 7 5 17 2 3" xfId="42343"/>
    <cellStyle name="Calculation 7 5 17 3" xfId="9027"/>
    <cellStyle name="Calculation 7 5 17 3 2" xfId="9028"/>
    <cellStyle name="Calculation 7 5 17 4" xfId="9029"/>
    <cellStyle name="Calculation 7 5 17 5" xfId="42344"/>
    <cellStyle name="Calculation 7 5 18" xfId="9030"/>
    <cellStyle name="Calculation 7 5 18 2" xfId="9031"/>
    <cellStyle name="Calculation 7 5 18 2 2" xfId="9032"/>
    <cellStyle name="Calculation 7 5 18 2 3" xfId="42345"/>
    <cellStyle name="Calculation 7 5 18 3" xfId="9033"/>
    <cellStyle name="Calculation 7 5 18 3 2" xfId="9034"/>
    <cellStyle name="Calculation 7 5 18 4" xfId="9035"/>
    <cellStyle name="Calculation 7 5 18 5" xfId="42346"/>
    <cellStyle name="Calculation 7 5 19" xfId="9036"/>
    <cellStyle name="Calculation 7 5 19 2" xfId="9037"/>
    <cellStyle name="Calculation 7 5 19 2 2" xfId="9038"/>
    <cellStyle name="Calculation 7 5 19 2 3" xfId="42347"/>
    <cellStyle name="Calculation 7 5 19 3" xfId="9039"/>
    <cellStyle name="Calculation 7 5 19 3 2" xfId="9040"/>
    <cellStyle name="Calculation 7 5 19 4" xfId="9041"/>
    <cellStyle name="Calculation 7 5 19 5" xfId="42348"/>
    <cellStyle name="Calculation 7 5 2" xfId="9042"/>
    <cellStyle name="Calculation 7 5 2 2" xfId="9043"/>
    <cellStyle name="Calculation 7 5 2 2 2" xfId="9044"/>
    <cellStyle name="Calculation 7 5 2 2 3" xfId="42349"/>
    <cellStyle name="Calculation 7 5 2 3" xfId="9045"/>
    <cellStyle name="Calculation 7 5 2 3 2" xfId="9046"/>
    <cellStyle name="Calculation 7 5 2 4" xfId="9047"/>
    <cellStyle name="Calculation 7 5 2 5" xfId="42350"/>
    <cellStyle name="Calculation 7 5 20" xfId="9048"/>
    <cellStyle name="Calculation 7 5 20 2" xfId="9049"/>
    <cellStyle name="Calculation 7 5 20 2 2" xfId="42351"/>
    <cellStyle name="Calculation 7 5 20 2 3" xfId="42352"/>
    <cellStyle name="Calculation 7 5 20 3" xfId="42353"/>
    <cellStyle name="Calculation 7 5 20 4" xfId="42354"/>
    <cellStyle name="Calculation 7 5 20 5" xfId="42355"/>
    <cellStyle name="Calculation 7 5 21" xfId="9050"/>
    <cellStyle name="Calculation 7 5 21 2" xfId="9051"/>
    <cellStyle name="Calculation 7 5 22" xfId="9052"/>
    <cellStyle name="Calculation 7 5 22 2" xfId="9053"/>
    <cellStyle name="Calculation 7 5 23" xfId="54462"/>
    <cellStyle name="Calculation 7 5 3" xfId="9054"/>
    <cellStyle name="Calculation 7 5 3 2" xfId="9055"/>
    <cellStyle name="Calculation 7 5 3 2 2" xfId="9056"/>
    <cellStyle name="Calculation 7 5 3 2 3" xfId="42356"/>
    <cellStyle name="Calculation 7 5 3 3" xfId="9057"/>
    <cellStyle name="Calculation 7 5 3 3 2" xfId="9058"/>
    <cellStyle name="Calculation 7 5 3 4" xfId="9059"/>
    <cellStyle name="Calculation 7 5 3 5" xfId="42357"/>
    <cellStyle name="Calculation 7 5 4" xfId="9060"/>
    <cellStyle name="Calculation 7 5 4 2" xfId="9061"/>
    <cellStyle name="Calculation 7 5 4 2 2" xfId="9062"/>
    <cellStyle name="Calculation 7 5 4 2 3" xfId="42358"/>
    <cellStyle name="Calculation 7 5 4 3" xfId="9063"/>
    <cellStyle name="Calculation 7 5 4 3 2" xfId="9064"/>
    <cellStyle name="Calculation 7 5 4 4" xfId="9065"/>
    <cellStyle name="Calculation 7 5 4 5" xfId="42359"/>
    <cellStyle name="Calculation 7 5 5" xfId="9066"/>
    <cellStyle name="Calculation 7 5 5 2" xfId="9067"/>
    <cellStyle name="Calculation 7 5 5 2 2" xfId="9068"/>
    <cellStyle name="Calculation 7 5 5 2 3" xfId="42360"/>
    <cellStyle name="Calculation 7 5 5 3" xfId="9069"/>
    <cellStyle name="Calculation 7 5 5 3 2" xfId="9070"/>
    <cellStyle name="Calculation 7 5 5 4" xfId="9071"/>
    <cellStyle name="Calculation 7 5 5 5" xfId="42361"/>
    <cellStyle name="Calculation 7 5 6" xfId="9072"/>
    <cellStyle name="Calculation 7 5 6 2" xfId="9073"/>
    <cellStyle name="Calculation 7 5 6 2 2" xfId="9074"/>
    <cellStyle name="Calculation 7 5 6 2 3" xfId="42362"/>
    <cellStyle name="Calculation 7 5 6 3" xfId="9075"/>
    <cellStyle name="Calculation 7 5 6 3 2" xfId="9076"/>
    <cellStyle name="Calculation 7 5 6 4" xfId="9077"/>
    <cellStyle name="Calculation 7 5 6 5" xfId="42363"/>
    <cellStyle name="Calculation 7 5 7" xfId="9078"/>
    <cellStyle name="Calculation 7 5 7 2" xfId="9079"/>
    <cellStyle name="Calculation 7 5 7 2 2" xfId="9080"/>
    <cellStyle name="Calculation 7 5 7 2 3" xfId="42364"/>
    <cellStyle name="Calculation 7 5 7 3" xfId="9081"/>
    <cellStyle name="Calculation 7 5 7 3 2" xfId="9082"/>
    <cellStyle name="Calculation 7 5 7 4" xfId="9083"/>
    <cellStyle name="Calculation 7 5 7 5" xfId="42365"/>
    <cellStyle name="Calculation 7 5 8" xfId="9084"/>
    <cellStyle name="Calculation 7 5 8 2" xfId="9085"/>
    <cellStyle name="Calculation 7 5 8 2 2" xfId="9086"/>
    <cellStyle name="Calculation 7 5 8 2 3" xfId="42366"/>
    <cellStyle name="Calculation 7 5 8 3" xfId="9087"/>
    <cellStyle name="Calculation 7 5 8 3 2" xfId="9088"/>
    <cellStyle name="Calculation 7 5 8 4" xfId="9089"/>
    <cellStyle name="Calculation 7 5 8 5" xfId="42367"/>
    <cellStyle name="Calculation 7 5 9" xfId="9090"/>
    <cellStyle name="Calculation 7 5 9 2" xfId="9091"/>
    <cellStyle name="Calculation 7 5 9 2 2" xfId="9092"/>
    <cellStyle name="Calculation 7 5 9 2 3" xfId="42368"/>
    <cellStyle name="Calculation 7 5 9 3" xfId="9093"/>
    <cellStyle name="Calculation 7 5 9 3 2" xfId="9094"/>
    <cellStyle name="Calculation 7 5 9 4" xfId="9095"/>
    <cellStyle name="Calculation 7 5 9 5" xfId="42369"/>
    <cellStyle name="Calculation 7 6" xfId="9096"/>
    <cellStyle name="Calculation 7 6 10" xfId="9097"/>
    <cellStyle name="Calculation 7 6 10 2" xfId="9098"/>
    <cellStyle name="Calculation 7 6 10 2 2" xfId="9099"/>
    <cellStyle name="Calculation 7 6 10 2 3" xfId="42370"/>
    <cellStyle name="Calculation 7 6 10 3" xfId="9100"/>
    <cellStyle name="Calculation 7 6 10 3 2" xfId="9101"/>
    <cellStyle name="Calculation 7 6 10 4" xfId="9102"/>
    <cellStyle name="Calculation 7 6 10 5" xfId="42371"/>
    <cellStyle name="Calculation 7 6 11" xfId="9103"/>
    <cellStyle name="Calculation 7 6 11 2" xfId="9104"/>
    <cellStyle name="Calculation 7 6 11 2 2" xfId="9105"/>
    <cellStyle name="Calculation 7 6 11 2 3" xfId="42372"/>
    <cellStyle name="Calculation 7 6 11 3" xfId="9106"/>
    <cellStyle name="Calculation 7 6 11 3 2" xfId="9107"/>
    <cellStyle name="Calculation 7 6 11 4" xfId="9108"/>
    <cellStyle name="Calculation 7 6 11 5" xfId="42373"/>
    <cellStyle name="Calculation 7 6 12" xfId="9109"/>
    <cellStyle name="Calculation 7 6 12 2" xfId="9110"/>
    <cellStyle name="Calculation 7 6 12 2 2" xfId="9111"/>
    <cellStyle name="Calculation 7 6 12 2 3" xfId="42374"/>
    <cellStyle name="Calculation 7 6 12 3" xfId="9112"/>
    <cellStyle name="Calculation 7 6 12 3 2" xfId="9113"/>
    <cellStyle name="Calculation 7 6 12 4" xfId="9114"/>
    <cellStyle name="Calculation 7 6 12 5" xfId="42375"/>
    <cellStyle name="Calculation 7 6 13" xfId="9115"/>
    <cellStyle name="Calculation 7 6 13 2" xfId="9116"/>
    <cellStyle name="Calculation 7 6 13 2 2" xfId="9117"/>
    <cellStyle name="Calculation 7 6 13 2 3" xfId="42376"/>
    <cellStyle name="Calculation 7 6 13 3" xfId="9118"/>
    <cellStyle name="Calculation 7 6 13 3 2" xfId="9119"/>
    <cellStyle name="Calculation 7 6 13 4" xfId="9120"/>
    <cellStyle name="Calculation 7 6 13 5" xfId="42377"/>
    <cellStyle name="Calculation 7 6 14" xfId="9121"/>
    <cellStyle name="Calculation 7 6 14 2" xfId="9122"/>
    <cellStyle name="Calculation 7 6 14 2 2" xfId="9123"/>
    <cellStyle name="Calculation 7 6 14 2 3" xfId="42378"/>
    <cellStyle name="Calculation 7 6 14 3" xfId="9124"/>
    <cellStyle name="Calculation 7 6 14 3 2" xfId="9125"/>
    <cellStyle name="Calculation 7 6 14 4" xfId="9126"/>
    <cellStyle name="Calculation 7 6 14 5" xfId="42379"/>
    <cellStyle name="Calculation 7 6 15" xfId="9127"/>
    <cellStyle name="Calculation 7 6 15 2" xfId="9128"/>
    <cellStyle name="Calculation 7 6 15 2 2" xfId="9129"/>
    <cellStyle name="Calculation 7 6 15 2 3" xfId="42380"/>
    <cellStyle name="Calculation 7 6 15 3" xfId="9130"/>
    <cellStyle name="Calculation 7 6 15 3 2" xfId="9131"/>
    <cellStyle name="Calculation 7 6 15 4" xfId="9132"/>
    <cellStyle name="Calculation 7 6 15 5" xfId="42381"/>
    <cellStyle name="Calculation 7 6 16" xfId="9133"/>
    <cellStyle name="Calculation 7 6 16 2" xfId="9134"/>
    <cellStyle name="Calculation 7 6 16 2 2" xfId="9135"/>
    <cellStyle name="Calculation 7 6 16 2 3" xfId="42382"/>
    <cellStyle name="Calculation 7 6 16 3" xfId="9136"/>
    <cellStyle name="Calculation 7 6 16 3 2" xfId="9137"/>
    <cellStyle name="Calculation 7 6 16 4" xfId="9138"/>
    <cellStyle name="Calculation 7 6 16 5" xfId="42383"/>
    <cellStyle name="Calculation 7 6 17" xfId="9139"/>
    <cellStyle name="Calculation 7 6 17 2" xfId="9140"/>
    <cellStyle name="Calculation 7 6 17 2 2" xfId="9141"/>
    <cellStyle name="Calculation 7 6 17 2 3" xfId="42384"/>
    <cellStyle name="Calculation 7 6 17 3" xfId="9142"/>
    <cellStyle name="Calculation 7 6 17 3 2" xfId="9143"/>
    <cellStyle name="Calculation 7 6 17 4" xfId="9144"/>
    <cellStyle name="Calculation 7 6 17 5" xfId="42385"/>
    <cellStyle name="Calculation 7 6 18" xfId="9145"/>
    <cellStyle name="Calculation 7 6 18 2" xfId="9146"/>
    <cellStyle name="Calculation 7 6 18 2 2" xfId="9147"/>
    <cellStyle name="Calculation 7 6 18 2 3" xfId="42386"/>
    <cellStyle name="Calculation 7 6 18 3" xfId="9148"/>
    <cellStyle name="Calculation 7 6 18 3 2" xfId="9149"/>
    <cellStyle name="Calculation 7 6 18 4" xfId="9150"/>
    <cellStyle name="Calculation 7 6 18 5" xfId="42387"/>
    <cellStyle name="Calculation 7 6 19" xfId="9151"/>
    <cellStyle name="Calculation 7 6 19 2" xfId="9152"/>
    <cellStyle name="Calculation 7 6 19 2 2" xfId="9153"/>
    <cellStyle name="Calculation 7 6 19 2 3" xfId="42388"/>
    <cellStyle name="Calculation 7 6 19 3" xfId="9154"/>
    <cellStyle name="Calculation 7 6 19 3 2" xfId="9155"/>
    <cellStyle name="Calculation 7 6 19 4" xfId="9156"/>
    <cellStyle name="Calculation 7 6 19 5" xfId="42389"/>
    <cellStyle name="Calculation 7 6 2" xfId="9157"/>
    <cellStyle name="Calculation 7 6 2 2" xfId="9158"/>
    <cellStyle name="Calculation 7 6 2 2 2" xfId="9159"/>
    <cellStyle name="Calculation 7 6 2 2 3" xfId="42390"/>
    <cellStyle name="Calculation 7 6 2 3" xfId="9160"/>
    <cellStyle name="Calculation 7 6 2 3 2" xfId="9161"/>
    <cellStyle name="Calculation 7 6 2 4" xfId="9162"/>
    <cellStyle name="Calculation 7 6 2 5" xfId="42391"/>
    <cellStyle name="Calculation 7 6 20" xfId="9163"/>
    <cellStyle name="Calculation 7 6 20 2" xfId="9164"/>
    <cellStyle name="Calculation 7 6 20 2 2" xfId="42392"/>
    <cellStyle name="Calculation 7 6 20 2 3" xfId="42393"/>
    <cellStyle name="Calculation 7 6 20 3" xfId="42394"/>
    <cellStyle name="Calculation 7 6 20 4" xfId="42395"/>
    <cellStyle name="Calculation 7 6 20 5" xfId="42396"/>
    <cellStyle name="Calculation 7 6 21" xfId="9165"/>
    <cellStyle name="Calculation 7 6 21 2" xfId="9166"/>
    <cellStyle name="Calculation 7 6 22" xfId="9167"/>
    <cellStyle name="Calculation 7 6 22 2" xfId="9168"/>
    <cellStyle name="Calculation 7 6 23" xfId="54463"/>
    <cellStyle name="Calculation 7 6 3" xfId="9169"/>
    <cellStyle name="Calculation 7 6 3 2" xfId="9170"/>
    <cellStyle name="Calculation 7 6 3 2 2" xfId="9171"/>
    <cellStyle name="Calculation 7 6 3 2 3" xfId="42397"/>
    <cellStyle name="Calculation 7 6 3 3" xfId="9172"/>
    <cellStyle name="Calculation 7 6 3 3 2" xfId="9173"/>
    <cellStyle name="Calculation 7 6 3 4" xfId="9174"/>
    <cellStyle name="Calculation 7 6 3 5" xfId="42398"/>
    <cellStyle name="Calculation 7 6 4" xfId="9175"/>
    <cellStyle name="Calculation 7 6 4 2" xfId="9176"/>
    <cellStyle name="Calculation 7 6 4 2 2" xfId="9177"/>
    <cellStyle name="Calculation 7 6 4 2 3" xfId="42399"/>
    <cellStyle name="Calculation 7 6 4 3" xfId="9178"/>
    <cellStyle name="Calculation 7 6 4 3 2" xfId="9179"/>
    <cellStyle name="Calculation 7 6 4 4" xfId="9180"/>
    <cellStyle name="Calculation 7 6 4 5" xfId="42400"/>
    <cellStyle name="Calculation 7 6 5" xfId="9181"/>
    <cellStyle name="Calculation 7 6 5 2" xfId="9182"/>
    <cellStyle name="Calculation 7 6 5 2 2" xfId="9183"/>
    <cellStyle name="Calculation 7 6 5 2 3" xfId="42401"/>
    <cellStyle name="Calculation 7 6 5 3" xfId="9184"/>
    <cellStyle name="Calculation 7 6 5 3 2" xfId="9185"/>
    <cellStyle name="Calculation 7 6 5 4" xfId="9186"/>
    <cellStyle name="Calculation 7 6 5 5" xfId="42402"/>
    <cellStyle name="Calculation 7 6 6" xfId="9187"/>
    <cellStyle name="Calculation 7 6 6 2" xfId="9188"/>
    <cellStyle name="Calculation 7 6 6 2 2" xfId="9189"/>
    <cellStyle name="Calculation 7 6 6 2 3" xfId="42403"/>
    <cellStyle name="Calculation 7 6 6 3" xfId="9190"/>
    <cellStyle name="Calculation 7 6 6 3 2" xfId="9191"/>
    <cellStyle name="Calculation 7 6 6 4" xfId="9192"/>
    <cellStyle name="Calculation 7 6 6 5" xfId="42404"/>
    <cellStyle name="Calculation 7 6 7" xfId="9193"/>
    <cellStyle name="Calculation 7 6 7 2" xfId="9194"/>
    <cellStyle name="Calculation 7 6 7 2 2" xfId="9195"/>
    <cellStyle name="Calculation 7 6 7 2 3" xfId="42405"/>
    <cellStyle name="Calculation 7 6 7 3" xfId="9196"/>
    <cellStyle name="Calculation 7 6 7 3 2" xfId="9197"/>
    <cellStyle name="Calculation 7 6 7 4" xfId="9198"/>
    <cellStyle name="Calculation 7 6 7 5" xfId="42406"/>
    <cellStyle name="Calculation 7 6 8" xfId="9199"/>
    <cellStyle name="Calculation 7 6 8 2" xfId="9200"/>
    <cellStyle name="Calculation 7 6 8 2 2" xfId="9201"/>
    <cellStyle name="Calculation 7 6 8 2 3" xfId="42407"/>
    <cellStyle name="Calculation 7 6 8 3" xfId="9202"/>
    <cellStyle name="Calculation 7 6 8 3 2" xfId="9203"/>
    <cellStyle name="Calculation 7 6 8 4" xfId="9204"/>
    <cellStyle name="Calculation 7 6 8 5" xfId="42408"/>
    <cellStyle name="Calculation 7 6 9" xfId="9205"/>
    <cellStyle name="Calculation 7 6 9 2" xfId="9206"/>
    <cellStyle name="Calculation 7 6 9 2 2" xfId="9207"/>
    <cellStyle name="Calculation 7 6 9 2 3" xfId="42409"/>
    <cellStyle name="Calculation 7 6 9 3" xfId="9208"/>
    <cellStyle name="Calculation 7 6 9 3 2" xfId="9209"/>
    <cellStyle name="Calculation 7 6 9 4" xfId="9210"/>
    <cellStyle name="Calculation 7 6 9 5" xfId="42410"/>
    <cellStyle name="Calculation 7 7" xfId="9211"/>
    <cellStyle name="Calculation 7 7 10" xfId="9212"/>
    <cellStyle name="Calculation 7 7 10 2" xfId="9213"/>
    <cellStyle name="Calculation 7 7 10 2 2" xfId="9214"/>
    <cellStyle name="Calculation 7 7 10 2 3" xfId="42411"/>
    <cellStyle name="Calculation 7 7 10 3" xfId="9215"/>
    <cellStyle name="Calculation 7 7 10 3 2" xfId="9216"/>
    <cellStyle name="Calculation 7 7 10 4" xfId="9217"/>
    <cellStyle name="Calculation 7 7 10 5" xfId="42412"/>
    <cellStyle name="Calculation 7 7 11" xfId="9218"/>
    <cellStyle name="Calculation 7 7 11 2" xfId="9219"/>
    <cellStyle name="Calculation 7 7 11 2 2" xfId="9220"/>
    <cellStyle name="Calculation 7 7 11 2 3" xfId="42413"/>
    <cellStyle name="Calculation 7 7 11 3" xfId="9221"/>
    <cellStyle name="Calculation 7 7 11 3 2" xfId="9222"/>
    <cellStyle name="Calculation 7 7 11 4" xfId="9223"/>
    <cellStyle name="Calculation 7 7 11 5" xfId="42414"/>
    <cellStyle name="Calculation 7 7 12" xfId="9224"/>
    <cellStyle name="Calculation 7 7 12 2" xfId="9225"/>
    <cellStyle name="Calculation 7 7 12 2 2" xfId="9226"/>
    <cellStyle name="Calculation 7 7 12 2 3" xfId="42415"/>
    <cellStyle name="Calculation 7 7 12 3" xfId="9227"/>
    <cellStyle name="Calculation 7 7 12 3 2" xfId="9228"/>
    <cellStyle name="Calculation 7 7 12 4" xfId="9229"/>
    <cellStyle name="Calculation 7 7 12 5" xfId="42416"/>
    <cellStyle name="Calculation 7 7 13" xfId="9230"/>
    <cellStyle name="Calculation 7 7 13 2" xfId="9231"/>
    <cellStyle name="Calculation 7 7 13 2 2" xfId="9232"/>
    <cellStyle name="Calculation 7 7 13 2 3" xfId="42417"/>
    <cellStyle name="Calculation 7 7 13 3" xfId="9233"/>
    <cellStyle name="Calculation 7 7 13 3 2" xfId="9234"/>
    <cellStyle name="Calculation 7 7 13 4" xfId="9235"/>
    <cellStyle name="Calculation 7 7 13 5" xfId="42418"/>
    <cellStyle name="Calculation 7 7 14" xfId="9236"/>
    <cellStyle name="Calculation 7 7 14 2" xfId="9237"/>
    <cellStyle name="Calculation 7 7 14 2 2" xfId="9238"/>
    <cellStyle name="Calculation 7 7 14 2 3" xfId="42419"/>
    <cellStyle name="Calculation 7 7 14 3" xfId="9239"/>
    <cellStyle name="Calculation 7 7 14 3 2" xfId="9240"/>
    <cellStyle name="Calculation 7 7 14 4" xfId="9241"/>
    <cellStyle name="Calculation 7 7 14 5" xfId="42420"/>
    <cellStyle name="Calculation 7 7 15" xfId="9242"/>
    <cellStyle name="Calculation 7 7 15 2" xfId="9243"/>
    <cellStyle name="Calculation 7 7 15 2 2" xfId="9244"/>
    <cellStyle name="Calculation 7 7 15 2 3" xfId="42421"/>
    <cellStyle name="Calculation 7 7 15 3" xfId="9245"/>
    <cellStyle name="Calculation 7 7 15 3 2" xfId="9246"/>
    <cellStyle name="Calculation 7 7 15 4" xfId="9247"/>
    <cellStyle name="Calculation 7 7 15 5" xfId="42422"/>
    <cellStyle name="Calculation 7 7 16" xfId="9248"/>
    <cellStyle name="Calculation 7 7 16 2" xfId="9249"/>
    <cellStyle name="Calculation 7 7 16 2 2" xfId="9250"/>
    <cellStyle name="Calculation 7 7 16 2 3" xfId="42423"/>
    <cellStyle name="Calculation 7 7 16 3" xfId="9251"/>
    <cellStyle name="Calculation 7 7 16 3 2" xfId="9252"/>
    <cellStyle name="Calculation 7 7 16 4" xfId="9253"/>
    <cellStyle name="Calculation 7 7 16 5" xfId="42424"/>
    <cellStyle name="Calculation 7 7 17" xfId="9254"/>
    <cellStyle name="Calculation 7 7 17 2" xfId="9255"/>
    <cellStyle name="Calculation 7 7 17 2 2" xfId="9256"/>
    <cellStyle name="Calculation 7 7 17 2 3" xfId="42425"/>
    <cellStyle name="Calculation 7 7 17 3" xfId="9257"/>
    <cellStyle name="Calculation 7 7 17 3 2" xfId="9258"/>
    <cellStyle name="Calculation 7 7 17 4" xfId="9259"/>
    <cellStyle name="Calculation 7 7 17 5" xfId="42426"/>
    <cellStyle name="Calculation 7 7 18" xfId="9260"/>
    <cellStyle name="Calculation 7 7 18 2" xfId="9261"/>
    <cellStyle name="Calculation 7 7 18 2 2" xfId="9262"/>
    <cellStyle name="Calculation 7 7 18 2 3" xfId="42427"/>
    <cellStyle name="Calculation 7 7 18 3" xfId="9263"/>
    <cellStyle name="Calculation 7 7 18 3 2" xfId="9264"/>
    <cellStyle name="Calculation 7 7 18 4" xfId="9265"/>
    <cellStyle name="Calculation 7 7 18 5" xfId="42428"/>
    <cellStyle name="Calculation 7 7 19" xfId="9266"/>
    <cellStyle name="Calculation 7 7 19 2" xfId="9267"/>
    <cellStyle name="Calculation 7 7 19 2 2" xfId="9268"/>
    <cellStyle name="Calculation 7 7 19 2 3" xfId="42429"/>
    <cellStyle name="Calculation 7 7 19 3" xfId="9269"/>
    <cellStyle name="Calculation 7 7 19 3 2" xfId="9270"/>
    <cellStyle name="Calculation 7 7 19 4" xfId="9271"/>
    <cellStyle name="Calculation 7 7 19 5" xfId="42430"/>
    <cellStyle name="Calculation 7 7 2" xfId="9272"/>
    <cellStyle name="Calculation 7 7 2 2" xfId="9273"/>
    <cellStyle name="Calculation 7 7 2 2 2" xfId="9274"/>
    <cellStyle name="Calculation 7 7 2 2 3" xfId="42431"/>
    <cellStyle name="Calculation 7 7 2 3" xfId="9275"/>
    <cellStyle name="Calculation 7 7 2 3 2" xfId="9276"/>
    <cellStyle name="Calculation 7 7 2 4" xfId="9277"/>
    <cellStyle name="Calculation 7 7 2 5" xfId="42432"/>
    <cellStyle name="Calculation 7 7 20" xfId="9278"/>
    <cellStyle name="Calculation 7 7 20 2" xfId="9279"/>
    <cellStyle name="Calculation 7 7 20 2 2" xfId="42433"/>
    <cellStyle name="Calculation 7 7 20 2 3" xfId="42434"/>
    <cellStyle name="Calculation 7 7 20 3" xfId="42435"/>
    <cellStyle name="Calculation 7 7 20 4" xfId="42436"/>
    <cellStyle name="Calculation 7 7 20 5" xfId="42437"/>
    <cellStyle name="Calculation 7 7 21" xfId="9280"/>
    <cellStyle name="Calculation 7 7 21 2" xfId="9281"/>
    <cellStyle name="Calculation 7 7 22" xfId="9282"/>
    <cellStyle name="Calculation 7 7 22 2" xfId="9283"/>
    <cellStyle name="Calculation 7 7 23" xfId="54464"/>
    <cellStyle name="Calculation 7 7 3" xfId="9284"/>
    <cellStyle name="Calculation 7 7 3 2" xfId="9285"/>
    <cellStyle name="Calculation 7 7 3 2 2" xfId="9286"/>
    <cellStyle name="Calculation 7 7 3 2 3" xfId="42438"/>
    <cellStyle name="Calculation 7 7 3 3" xfId="9287"/>
    <cellStyle name="Calculation 7 7 3 3 2" xfId="9288"/>
    <cellStyle name="Calculation 7 7 3 4" xfId="9289"/>
    <cellStyle name="Calculation 7 7 3 5" xfId="42439"/>
    <cellStyle name="Calculation 7 7 4" xfId="9290"/>
    <cellStyle name="Calculation 7 7 4 2" xfId="9291"/>
    <cellStyle name="Calculation 7 7 4 2 2" xfId="9292"/>
    <cellStyle name="Calculation 7 7 4 2 3" xfId="42440"/>
    <cellStyle name="Calculation 7 7 4 3" xfId="9293"/>
    <cellStyle name="Calculation 7 7 4 3 2" xfId="9294"/>
    <cellStyle name="Calculation 7 7 4 4" xfId="9295"/>
    <cellStyle name="Calculation 7 7 4 5" xfId="42441"/>
    <cellStyle name="Calculation 7 7 5" xfId="9296"/>
    <cellStyle name="Calculation 7 7 5 2" xfId="9297"/>
    <cellStyle name="Calculation 7 7 5 2 2" xfId="9298"/>
    <cellStyle name="Calculation 7 7 5 2 3" xfId="42442"/>
    <cellStyle name="Calculation 7 7 5 3" xfId="9299"/>
    <cellStyle name="Calculation 7 7 5 3 2" xfId="9300"/>
    <cellStyle name="Calculation 7 7 5 4" xfId="9301"/>
    <cellStyle name="Calculation 7 7 5 5" xfId="42443"/>
    <cellStyle name="Calculation 7 7 6" xfId="9302"/>
    <cellStyle name="Calculation 7 7 6 2" xfId="9303"/>
    <cellStyle name="Calculation 7 7 6 2 2" xfId="9304"/>
    <cellStyle name="Calculation 7 7 6 2 3" xfId="42444"/>
    <cellStyle name="Calculation 7 7 6 3" xfId="9305"/>
    <cellStyle name="Calculation 7 7 6 3 2" xfId="9306"/>
    <cellStyle name="Calculation 7 7 6 4" xfId="9307"/>
    <cellStyle name="Calculation 7 7 6 5" xfId="42445"/>
    <cellStyle name="Calculation 7 7 7" xfId="9308"/>
    <cellStyle name="Calculation 7 7 7 2" xfId="9309"/>
    <cellStyle name="Calculation 7 7 7 2 2" xfId="9310"/>
    <cellStyle name="Calculation 7 7 7 2 3" xfId="42446"/>
    <cellStyle name="Calculation 7 7 7 3" xfId="9311"/>
    <cellStyle name="Calculation 7 7 7 3 2" xfId="9312"/>
    <cellStyle name="Calculation 7 7 7 4" xfId="9313"/>
    <cellStyle name="Calculation 7 7 7 5" xfId="42447"/>
    <cellStyle name="Calculation 7 7 8" xfId="9314"/>
    <cellStyle name="Calculation 7 7 8 2" xfId="9315"/>
    <cellStyle name="Calculation 7 7 8 2 2" xfId="9316"/>
    <cellStyle name="Calculation 7 7 8 2 3" xfId="42448"/>
    <cellStyle name="Calculation 7 7 8 3" xfId="9317"/>
    <cellStyle name="Calculation 7 7 8 3 2" xfId="9318"/>
    <cellStyle name="Calculation 7 7 8 4" xfId="9319"/>
    <cellStyle name="Calculation 7 7 8 5" xfId="42449"/>
    <cellStyle name="Calculation 7 7 9" xfId="9320"/>
    <cellStyle name="Calculation 7 7 9 2" xfId="9321"/>
    <cellStyle name="Calculation 7 7 9 2 2" xfId="9322"/>
    <cellStyle name="Calculation 7 7 9 2 3" xfId="42450"/>
    <cellStyle name="Calculation 7 7 9 3" xfId="9323"/>
    <cellStyle name="Calculation 7 7 9 3 2" xfId="9324"/>
    <cellStyle name="Calculation 7 7 9 4" xfId="9325"/>
    <cellStyle name="Calculation 7 7 9 5" xfId="42451"/>
    <cellStyle name="Calculation 7 8" xfId="9326"/>
    <cellStyle name="Calculation 7 8 10" xfId="9327"/>
    <cellStyle name="Calculation 7 8 10 2" xfId="9328"/>
    <cellStyle name="Calculation 7 8 10 2 2" xfId="9329"/>
    <cellStyle name="Calculation 7 8 10 2 3" xfId="42452"/>
    <cellStyle name="Calculation 7 8 10 3" xfId="9330"/>
    <cellStyle name="Calculation 7 8 10 3 2" xfId="9331"/>
    <cellStyle name="Calculation 7 8 10 4" xfId="9332"/>
    <cellStyle name="Calculation 7 8 10 5" xfId="42453"/>
    <cellStyle name="Calculation 7 8 11" xfId="9333"/>
    <cellStyle name="Calculation 7 8 11 2" xfId="9334"/>
    <cellStyle name="Calculation 7 8 11 2 2" xfId="9335"/>
    <cellStyle name="Calculation 7 8 11 2 3" xfId="42454"/>
    <cellStyle name="Calculation 7 8 11 3" xfId="9336"/>
    <cellStyle name="Calculation 7 8 11 3 2" xfId="9337"/>
    <cellStyle name="Calculation 7 8 11 4" xfId="9338"/>
    <cellStyle name="Calculation 7 8 11 5" xfId="42455"/>
    <cellStyle name="Calculation 7 8 12" xfId="9339"/>
    <cellStyle name="Calculation 7 8 12 2" xfId="9340"/>
    <cellStyle name="Calculation 7 8 12 2 2" xfId="9341"/>
    <cellStyle name="Calculation 7 8 12 2 3" xfId="42456"/>
    <cellStyle name="Calculation 7 8 12 3" xfId="9342"/>
    <cellStyle name="Calculation 7 8 12 3 2" xfId="9343"/>
    <cellStyle name="Calculation 7 8 12 4" xfId="9344"/>
    <cellStyle name="Calculation 7 8 12 5" xfId="42457"/>
    <cellStyle name="Calculation 7 8 13" xfId="9345"/>
    <cellStyle name="Calculation 7 8 13 2" xfId="9346"/>
    <cellStyle name="Calculation 7 8 13 2 2" xfId="9347"/>
    <cellStyle name="Calculation 7 8 13 2 3" xfId="42458"/>
    <cellStyle name="Calculation 7 8 13 3" xfId="9348"/>
    <cellStyle name="Calculation 7 8 13 3 2" xfId="9349"/>
    <cellStyle name="Calculation 7 8 13 4" xfId="9350"/>
    <cellStyle name="Calculation 7 8 13 5" xfId="42459"/>
    <cellStyle name="Calculation 7 8 14" xfId="9351"/>
    <cellStyle name="Calculation 7 8 14 2" xfId="9352"/>
    <cellStyle name="Calculation 7 8 14 2 2" xfId="9353"/>
    <cellStyle name="Calculation 7 8 14 2 3" xfId="42460"/>
    <cellStyle name="Calculation 7 8 14 3" xfId="9354"/>
    <cellStyle name="Calculation 7 8 14 3 2" xfId="9355"/>
    <cellStyle name="Calculation 7 8 14 4" xfId="9356"/>
    <cellStyle name="Calculation 7 8 14 5" xfId="42461"/>
    <cellStyle name="Calculation 7 8 15" xfId="9357"/>
    <cellStyle name="Calculation 7 8 15 2" xfId="9358"/>
    <cellStyle name="Calculation 7 8 15 2 2" xfId="9359"/>
    <cellStyle name="Calculation 7 8 15 2 3" xfId="42462"/>
    <cellStyle name="Calculation 7 8 15 3" xfId="9360"/>
    <cellStyle name="Calculation 7 8 15 3 2" xfId="9361"/>
    <cellStyle name="Calculation 7 8 15 4" xfId="9362"/>
    <cellStyle name="Calculation 7 8 15 5" xfId="42463"/>
    <cellStyle name="Calculation 7 8 16" xfId="9363"/>
    <cellStyle name="Calculation 7 8 16 2" xfId="9364"/>
    <cellStyle name="Calculation 7 8 16 2 2" xfId="9365"/>
    <cellStyle name="Calculation 7 8 16 2 3" xfId="42464"/>
    <cellStyle name="Calculation 7 8 16 3" xfId="9366"/>
    <cellStyle name="Calculation 7 8 16 3 2" xfId="9367"/>
    <cellStyle name="Calculation 7 8 16 4" xfId="9368"/>
    <cellStyle name="Calculation 7 8 16 5" xfId="42465"/>
    <cellStyle name="Calculation 7 8 17" xfId="9369"/>
    <cellStyle name="Calculation 7 8 17 2" xfId="9370"/>
    <cellStyle name="Calculation 7 8 17 2 2" xfId="9371"/>
    <cellStyle name="Calculation 7 8 17 2 3" xfId="42466"/>
    <cellStyle name="Calculation 7 8 17 3" xfId="9372"/>
    <cellStyle name="Calculation 7 8 17 3 2" xfId="9373"/>
    <cellStyle name="Calculation 7 8 17 4" xfId="9374"/>
    <cellStyle name="Calculation 7 8 17 5" xfId="42467"/>
    <cellStyle name="Calculation 7 8 18" xfId="9375"/>
    <cellStyle name="Calculation 7 8 18 2" xfId="9376"/>
    <cellStyle name="Calculation 7 8 18 2 2" xfId="9377"/>
    <cellStyle name="Calculation 7 8 18 2 3" xfId="42468"/>
    <cellStyle name="Calculation 7 8 18 3" xfId="9378"/>
    <cellStyle name="Calculation 7 8 18 3 2" xfId="9379"/>
    <cellStyle name="Calculation 7 8 18 4" xfId="9380"/>
    <cellStyle name="Calculation 7 8 18 5" xfId="42469"/>
    <cellStyle name="Calculation 7 8 19" xfId="9381"/>
    <cellStyle name="Calculation 7 8 19 2" xfId="9382"/>
    <cellStyle name="Calculation 7 8 19 2 2" xfId="9383"/>
    <cellStyle name="Calculation 7 8 19 2 3" xfId="42470"/>
    <cellStyle name="Calculation 7 8 19 3" xfId="9384"/>
    <cellStyle name="Calculation 7 8 19 3 2" xfId="9385"/>
    <cellStyle name="Calculation 7 8 19 4" xfId="9386"/>
    <cellStyle name="Calculation 7 8 19 5" xfId="42471"/>
    <cellStyle name="Calculation 7 8 2" xfId="9387"/>
    <cellStyle name="Calculation 7 8 2 2" xfId="9388"/>
    <cellStyle name="Calculation 7 8 2 2 2" xfId="9389"/>
    <cellStyle name="Calculation 7 8 2 2 3" xfId="42472"/>
    <cellStyle name="Calculation 7 8 2 3" xfId="9390"/>
    <cellStyle name="Calculation 7 8 2 3 2" xfId="9391"/>
    <cellStyle name="Calculation 7 8 2 4" xfId="9392"/>
    <cellStyle name="Calculation 7 8 2 5" xfId="42473"/>
    <cellStyle name="Calculation 7 8 20" xfId="9393"/>
    <cellStyle name="Calculation 7 8 20 2" xfId="9394"/>
    <cellStyle name="Calculation 7 8 20 2 2" xfId="42474"/>
    <cellStyle name="Calculation 7 8 20 2 3" xfId="42475"/>
    <cellStyle name="Calculation 7 8 20 3" xfId="42476"/>
    <cellStyle name="Calculation 7 8 20 4" xfId="42477"/>
    <cellStyle name="Calculation 7 8 20 5" xfId="42478"/>
    <cellStyle name="Calculation 7 8 21" xfId="9395"/>
    <cellStyle name="Calculation 7 8 21 2" xfId="9396"/>
    <cellStyle name="Calculation 7 8 22" xfId="9397"/>
    <cellStyle name="Calculation 7 8 22 2" xfId="9398"/>
    <cellStyle name="Calculation 7 8 23" xfId="54465"/>
    <cellStyle name="Calculation 7 8 3" xfId="9399"/>
    <cellStyle name="Calculation 7 8 3 2" xfId="9400"/>
    <cellStyle name="Calculation 7 8 3 2 2" xfId="9401"/>
    <cellStyle name="Calculation 7 8 3 2 3" xfId="42479"/>
    <cellStyle name="Calculation 7 8 3 3" xfId="9402"/>
    <cellStyle name="Calculation 7 8 3 3 2" xfId="9403"/>
    <cellStyle name="Calculation 7 8 3 4" xfId="9404"/>
    <cellStyle name="Calculation 7 8 3 5" xfId="42480"/>
    <cellStyle name="Calculation 7 8 4" xfId="9405"/>
    <cellStyle name="Calculation 7 8 4 2" xfId="9406"/>
    <cellStyle name="Calculation 7 8 4 2 2" xfId="9407"/>
    <cellStyle name="Calculation 7 8 4 2 3" xfId="42481"/>
    <cellStyle name="Calculation 7 8 4 3" xfId="9408"/>
    <cellStyle name="Calculation 7 8 4 3 2" xfId="9409"/>
    <cellStyle name="Calculation 7 8 4 4" xfId="9410"/>
    <cellStyle name="Calculation 7 8 4 5" xfId="42482"/>
    <cellStyle name="Calculation 7 8 5" xfId="9411"/>
    <cellStyle name="Calculation 7 8 5 2" xfId="9412"/>
    <cellStyle name="Calculation 7 8 5 2 2" xfId="9413"/>
    <cellStyle name="Calculation 7 8 5 2 3" xfId="42483"/>
    <cellStyle name="Calculation 7 8 5 3" xfId="9414"/>
    <cellStyle name="Calculation 7 8 5 3 2" xfId="9415"/>
    <cellStyle name="Calculation 7 8 5 4" xfId="9416"/>
    <cellStyle name="Calculation 7 8 5 5" xfId="42484"/>
    <cellStyle name="Calculation 7 8 6" xfId="9417"/>
    <cellStyle name="Calculation 7 8 6 2" xfId="9418"/>
    <cellStyle name="Calculation 7 8 6 2 2" xfId="9419"/>
    <cellStyle name="Calculation 7 8 6 2 3" xfId="42485"/>
    <cellStyle name="Calculation 7 8 6 3" xfId="9420"/>
    <cellStyle name="Calculation 7 8 6 3 2" xfId="9421"/>
    <cellStyle name="Calculation 7 8 6 4" xfId="9422"/>
    <cellStyle name="Calculation 7 8 6 5" xfId="42486"/>
    <cellStyle name="Calculation 7 8 7" xfId="9423"/>
    <cellStyle name="Calculation 7 8 7 2" xfId="9424"/>
    <cellStyle name="Calculation 7 8 7 2 2" xfId="9425"/>
    <cellStyle name="Calculation 7 8 7 2 3" xfId="42487"/>
    <cellStyle name="Calculation 7 8 7 3" xfId="9426"/>
    <cellStyle name="Calculation 7 8 7 3 2" xfId="9427"/>
    <cellStyle name="Calculation 7 8 7 4" xfId="9428"/>
    <cellStyle name="Calculation 7 8 7 5" xfId="42488"/>
    <cellStyle name="Calculation 7 8 8" xfId="9429"/>
    <cellStyle name="Calculation 7 8 8 2" xfId="9430"/>
    <cellStyle name="Calculation 7 8 8 2 2" xfId="9431"/>
    <cellStyle name="Calculation 7 8 8 2 3" xfId="42489"/>
    <cellStyle name="Calculation 7 8 8 3" xfId="9432"/>
    <cellStyle name="Calculation 7 8 8 3 2" xfId="9433"/>
    <cellStyle name="Calculation 7 8 8 4" xfId="9434"/>
    <cellStyle name="Calculation 7 8 8 5" xfId="42490"/>
    <cellStyle name="Calculation 7 8 9" xfId="9435"/>
    <cellStyle name="Calculation 7 8 9 2" xfId="9436"/>
    <cellStyle name="Calculation 7 8 9 2 2" xfId="9437"/>
    <cellStyle name="Calculation 7 8 9 2 3" xfId="42491"/>
    <cellStyle name="Calculation 7 8 9 3" xfId="9438"/>
    <cellStyle name="Calculation 7 8 9 3 2" xfId="9439"/>
    <cellStyle name="Calculation 7 8 9 4" xfId="9440"/>
    <cellStyle name="Calculation 7 8 9 5" xfId="42492"/>
    <cellStyle name="Calculation 7 9" xfId="9441"/>
    <cellStyle name="Calculation 7 9 10" xfId="9442"/>
    <cellStyle name="Calculation 7 9 10 2" xfId="9443"/>
    <cellStyle name="Calculation 7 9 10 2 2" xfId="9444"/>
    <cellStyle name="Calculation 7 9 10 2 3" xfId="42493"/>
    <cellStyle name="Calculation 7 9 10 3" xfId="9445"/>
    <cellStyle name="Calculation 7 9 10 3 2" xfId="9446"/>
    <cellStyle name="Calculation 7 9 10 4" xfId="9447"/>
    <cellStyle name="Calculation 7 9 10 5" xfId="42494"/>
    <cellStyle name="Calculation 7 9 11" xfId="9448"/>
    <cellStyle name="Calculation 7 9 11 2" xfId="9449"/>
    <cellStyle name="Calculation 7 9 11 2 2" xfId="9450"/>
    <cellStyle name="Calculation 7 9 11 2 3" xfId="42495"/>
    <cellStyle name="Calculation 7 9 11 3" xfId="9451"/>
    <cellStyle name="Calculation 7 9 11 3 2" xfId="9452"/>
    <cellStyle name="Calculation 7 9 11 4" xfId="9453"/>
    <cellStyle name="Calculation 7 9 11 5" xfId="42496"/>
    <cellStyle name="Calculation 7 9 12" xfId="9454"/>
    <cellStyle name="Calculation 7 9 12 2" xfId="9455"/>
    <cellStyle name="Calculation 7 9 12 2 2" xfId="9456"/>
    <cellStyle name="Calculation 7 9 12 2 3" xfId="42497"/>
    <cellStyle name="Calculation 7 9 12 3" xfId="9457"/>
    <cellStyle name="Calculation 7 9 12 3 2" xfId="9458"/>
    <cellStyle name="Calculation 7 9 12 4" xfId="9459"/>
    <cellStyle name="Calculation 7 9 12 5" xfId="42498"/>
    <cellStyle name="Calculation 7 9 13" xfId="9460"/>
    <cellStyle name="Calculation 7 9 13 2" xfId="9461"/>
    <cellStyle name="Calculation 7 9 13 2 2" xfId="9462"/>
    <cellStyle name="Calculation 7 9 13 2 3" xfId="42499"/>
    <cellStyle name="Calculation 7 9 13 3" xfId="9463"/>
    <cellStyle name="Calculation 7 9 13 3 2" xfId="9464"/>
    <cellStyle name="Calculation 7 9 13 4" xfId="9465"/>
    <cellStyle name="Calculation 7 9 13 5" xfId="42500"/>
    <cellStyle name="Calculation 7 9 14" xfId="9466"/>
    <cellStyle name="Calculation 7 9 14 2" xfId="9467"/>
    <cellStyle name="Calculation 7 9 14 2 2" xfId="9468"/>
    <cellStyle name="Calculation 7 9 14 2 3" xfId="42501"/>
    <cellStyle name="Calculation 7 9 14 3" xfId="9469"/>
    <cellStyle name="Calculation 7 9 14 3 2" xfId="9470"/>
    <cellStyle name="Calculation 7 9 14 4" xfId="9471"/>
    <cellStyle name="Calculation 7 9 14 5" xfId="42502"/>
    <cellStyle name="Calculation 7 9 15" xfId="9472"/>
    <cellStyle name="Calculation 7 9 15 2" xfId="9473"/>
    <cellStyle name="Calculation 7 9 15 2 2" xfId="9474"/>
    <cellStyle name="Calculation 7 9 15 2 3" xfId="42503"/>
    <cellStyle name="Calculation 7 9 15 3" xfId="9475"/>
    <cellStyle name="Calculation 7 9 15 3 2" xfId="9476"/>
    <cellStyle name="Calculation 7 9 15 4" xfId="9477"/>
    <cellStyle name="Calculation 7 9 15 5" xfId="42504"/>
    <cellStyle name="Calculation 7 9 16" xfId="9478"/>
    <cellStyle name="Calculation 7 9 16 2" xfId="9479"/>
    <cellStyle name="Calculation 7 9 16 2 2" xfId="9480"/>
    <cellStyle name="Calculation 7 9 16 2 3" xfId="42505"/>
    <cellStyle name="Calculation 7 9 16 3" xfId="9481"/>
    <cellStyle name="Calculation 7 9 16 3 2" xfId="9482"/>
    <cellStyle name="Calculation 7 9 16 4" xfId="9483"/>
    <cellStyle name="Calculation 7 9 16 5" xfId="42506"/>
    <cellStyle name="Calculation 7 9 17" xfId="9484"/>
    <cellStyle name="Calculation 7 9 17 2" xfId="9485"/>
    <cellStyle name="Calculation 7 9 17 2 2" xfId="9486"/>
    <cellStyle name="Calculation 7 9 17 2 3" xfId="42507"/>
    <cellStyle name="Calculation 7 9 17 3" xfId="9487"/>
    <cellStyle name="Calculation 7 9 17 3 2" xfId="9488"/>
    <cellStyle name="Calculation 7 9 17 4" xfId="9489"/>
    <cellStyle name="Calculation 7 9 17 5" xfId="42508"/>
    <cellStyle name="Calculation 7 9 18" xfId="9490"/>
    <cellStyle name="Calculation 7 9 18 2" xfId="9491"/>
    <cellStyle name="Calculation 7 9 18 2 2" xfId="9492"/>
    <cellStyle name="Calculation 7 9 18 2 3" xfId="42509"/>
    <cellStyle name="Calculation 7 9 18 3" xfId="9493"/>
    <cellStyle name="Calculation 7 9 18 3 2" xfId="9494"/>
    <cellStyle name="Calculation 7 9 18 4" xfId="9495"/>
    <cellStyle name="Calculation 7 9 18 5" xfId="42510"/>
    <cellStyle name="Calculation 7 9 19" xfId="9496"/>
    <cellStyle name="Calculation 7 9 19 2" xfId="9497"/>
    <cellStyle name="Calculation 7 9 19 2 2" xfId="9498"/>
    <cellStyle name="Calculation 7 9 19 2 3" xfId="42511"/>
    <cellStyle name="Calculation 7 9 19 3" xfId="9499"/>
    <cellStyle name="Calculation 7 9 19 3 2" xfId="9500"/>
    <cellStyle name="Calculation 7 9 19 4" xfId="9501"/>
    <cellStyle name="Calculation 7 9 19 5" xfId="42512"/>
    <cellStyle name="Calculation 7 9 2" xfId="9502"/>
    <cellStyle name="Calculation 7 9 2 2" xfId="9503"/>
    <cellStyle name="Calculation 7 9 2 2 2" xfId="9504"/>
    <cellStyle name="Calculation 7 9 2 2 3" xfId="42513"/>
    <cellStyle name="Calculation 7 9 2 3" xfId="9505"/>
    <cellStyle name="Calculation 7 9 2 3 2" xfId="9506"/>
    <cellStyle name="Calculation 7 9 2 4" xfId="9507"/>
    <cellStyle name="Calculation 7 9 2 5" xfId="42514"/>
    <cellStyle name="Calculation 7 9 20" xfId="9508"/>
    <cellStyle name="Calculation 7 9 20 2" xfId="9509"/>
    <cellStyle name="Calculation 7 9 20 2 2" xfId="42515"/>
    <cellStyle name="Calculation 7 9 20 2 3" xfId="42516"/>
    <cellStyle name="Calculation 7 9 20 3" xfId="42517"/>
    <cellStyle name="Calculation 7 9 20 4" xfId="42518"/>
    <cellStyle name="Calculation 7 9 20 5" xfId="42519"/>
    <cellStyle name="Calculation 7 9 21" xfId="9510"/>
    <cellStyle name="Calculation 7 9 21 2" xfId="9511"/>
    <cellStyle name="Calculation 7 9 22" xfId="9512"/>
    <cellStyle name="Calculation 7 9 22 2" xfId="9513"/>
    <cellStyle name="Calculation 7 9 23" xfId="54466"/>
    <cellStyle name="Calculation 7 9 3" xfId="9514"/>
    <cellStyle name="Calculation 7 9 3 2" xfId="9515"/>
    <cellStyle name="Calculation 7 9 3 2 2" xfId="9516"/>
    <cellStyle name="Calculation 7 9 3 2 3" xfId="42520"/>
    <cellStyle name="Calculation 7 9 3 3" xfId="9517"/>
    <cellStyle name="Calculation 7 9 3 3 2" xfId="9518"/>
    <cellStyle name="Calculation 7 9 3 4" xfId="9519"/>
    <cellStyle name="Calculation 7 9 3 5" xfId="42521"/>
    <cellStyle name="Calculation 7 9 4" xfId="9520"/>
    <cellStyle name="Calculation 7 9 4 2" xfId="9521"/>
    <cellStyle name="Calculation 7 9 4 2 2" xfId="9522"/>
    <cellStyle name="Calculation 7 9 4 2 3" xfId="42522"/>
    <cellStyle name="Calculation 7 9 4 3" xfId="9523"/>
    <cellStyle name="Calculation 7 9 4 3 2" xfId="9524"/>
    <cellStyle name="Calculation 7 9 4 4" xfId="9525"/>
    <cellStyle name="Calculation 7 9 4 5" xfId="42523"/>
    <cellStyle name="Calculation 7 9 5" xfId="9526"/>
    <cellStyle name="Calculation 7 9 5 2" xfId="9527"/>
    <cellStyle name="Calculation 7 9 5 2 2" xfId="9528"/>
    <cellStyle name="Calculation 7 9 5 2 3" xfId="42524"/>
    <cellStyle name="Calculation 7 9 5 3" xfId="9529"/>
    <cellStyle name="Calculation 7 9 5 3 2" xfId="9530"/>
    <cellStyle name="Calculation 7 9 5 4" xfId="9531"/>
    <cellStyle name="Calculation 7 9 5 5" xfId="42525"/>
    <cellStyle name="Calculation 7 9 6" xfId="9532"/>
    <cellStyle name="Calculation 7 9 6 2" xfId="9533"/>
    <cellStyle name="Calculation 7 9 6 2 2" xfId="9534"/>
    <cellStyle name="Calculation 7 9 6 2 3" xfId="42526"/>
    <cellStyle name="Calculation 7 9 6 3" xfId="9535"/>
    <cellStyle name="Calculation 7 9 6 3 2" xfId="9536"/>
    <cellStyle name="Calculation 7 9 6 4" xfId="9537"/>
    <cellStyle name="Calculation 7 9 6 5" xfId="42527"/>
    <cellStyle name="Calculation 7 9 7" xfId="9538"/>
    <cellStyle name="Calculation 7 9 7 2" xfId="9539"/>
    <cellStyle name="Calculation 7 9 7 2 2" xfId="9540"/>
    <cellStyle name="Calculation 7 9 7 2 3" xfId="42528"/>
    <cellStyle name="Calculation 7 9 7 3" xfId="9541"/>
    <cellStyle name="Calculation 7 9 7 3 2" xfId="9542"/>
    <cellStyle name="Calculation 7 9 7 4" xfId="9543"/>
    <cellStyle name="Calculation 7 9 7 5" xfId="42529"/>
    <cellStyle name="Calculation 7 9 8" xfId="9544"/>
    <cellStyle name="Calculation 7 9 8 2" xfId="9545"/>
    <cellStyle name="Calculation 7 9 8 2 2" xfId="9546"/>
    <cellStyle name="Calculation 7 9 8 2 3" xfId="42530"/>
    <cellStyle name="Calculation 7 9 8 3" xfId="9547"/>
    <cellStyle name="Calculation 7 9 8 3 2" xfId="9548"/>
    <cellStyle name="Calculation 7 9 8 4" xfId="9549"/>
    <cellStyle name="Calculation 7 9 8 5" xfId="42531"/>
    <cellStyle name="Calculation 7 9 9" xfId="9550"/>
    <cellStyle name="Calculation 7 9 9 2" xfId="9551"/>
    <cellStyle name="Calculation 7 9 9 2 2" xfId="9552"/>
    <cellStyle name="Calculation 7 9 9 2 3" xfId="42532"/>
    <cellStyle name="Calculation 7 9 9 3" xfId="9553"/>
    <cellStyle name="Calculation 7 9 9 3 2" xfId="9554"/>
    <cellStyle name="Calculation 7 9 9 4" xfId="9555"/>
    <cellStyle name="Calculation 7 9 9 5" xfId="42533"/>
    <cellStyle name="Calculation 8" xfId="9556"/>
    <cellStyle name="Calculation 8 10" xfId="9557"/>
    <cellStyle name="Calculation 8 10 2" xfId="9558"/>
    <cellStyle name="Calculation 8 10 2 2" xfId="9559"/>
    <cellStyle name="Calculation 8 10 2 3" xfId="42534"/>
    <cellStyle name="Calculation 8 10 3" xfId="9560"/>
    <cellStyle name="Calculation 8 10 3 2" xfId="9561"/>
    <cellStyle name="Calculation 8 10 4" xfId="9562"/>
    <cellStyle name="Calculation 8 10 5" xfId="42535"/>
    <cellStyle name="Calculation 8 11" xfId="9563"/>
    <cellStyle name="Calculation 8 11 2" xfId="9564"/>
    <cellStyle name="Calculation 8 11 2 2" xfId="9565"/>
    <cellStyle name="Calculation 8 11 2 3" xfId="42536"/>
    <cellStyle name="Calculation 8 11 3" xfId="9566"/>
    <cellStyle name="Calculation 8 11 3 2" xfId="9567"/>
    <cellStyle name="Calculation 8 11 4" xfId="9568"/>
    <cellStyle name="Calculation 8 11 5" xfId="42537"/>
    <cellStyle name="Calculation 8 12" xfId="9569"/>
    <cellStyle name="Calculation 8 12 2" xfId="9570"/>
    <cellStyle name="Calculation 8 12 2 2" xfId="9571"/>
    <cellStyle name="Calculation 8 12 2 3" xfId="42538"/>
    <cellStyle name="Calculation 8 12 3" xfId="9572"/>
    <cellStyle name="Calculation 8 12 3 2" xfId="9573"/>
    <cellStyle name="Calculation 8 12 4" xfId="9574"/>
    <cellStyle name="Calculation 8 12 5" xfId="42539"/>
    <cellStyle name="Calculation 8 13" xfId="9575"/>
    <cellStyle name="Calculation 8 13 2" xfId="9576"/>
    <cellStyle name="Calculation 8 13 2 2" xfId="9577"/>
    <cellStyle name="Calculation 8 13 2 3" xfId="42540"/>
    <cellStyle name="Calculation 8 13 3" xfId="9578"/>
    <cellStyle name="Calculation 8 13 3 2" xfId="9579"/>
    <cellStyle name="Calculation 8 13 4" xfId="9580"/>
    <cellStyle name="Calculation 8 13 5" xfId="42541"/>
    <cellStyle name="Calculation 8 14" xfId="9581"/>
    <cellStyle name="Calculation 8 14 2" xfId="9582"/>
    <cellStyle name="Calculation 8 14 2 2" xfId="9583"/>
    <cellStyle name="Calculation 8 14 2 3" xfId="42542"/>
    <cellStyle name="Calculation 8 14 3" xfId="9584"/>
    <cellStyle name="Calculation 8 14 3 2" xfId="9585"/>
    <cellStyle name="Calculation 8 14 4" xfId="9586"/>
    <cellStyle name="Calculation 8 14 5" xfId="42543"/>
    <cellStyle name="Calculation 8 15" xfId="9587"/>
    <cellStyle name="Calculation 8 15 2" xfId="9588"/>
    <cellStyle name="Calculation 8 15 2 2" xfId="9589"/>
    <cellStyle name="Calculation 8 15 2 3" xfId="42544"/>
    <cellStyle name="Calculation 8 15 3" xfId="9590"/>
    <cellStyle name="Calculation 8 15 3 2" xfId="9591"/>
    <cellStyle name="Calculation 8 15 4" xfId="9592"/>
    <cellStyle name="Calculation 8 15 5" xfId="42545"/>
    <cellStyle name="Calculation 8 16" xfId="9593"/>
    <cellStyle name="Calculation 8 16 2" xfId="9594"/>
    <cellStyle name="Calculation 8 16 2 2" xfId="9595"/>
    <cellStyle name="Calculation 8 16 2 3" xfId="42546"/>
    <cellStyle name="Calculation 8 16 3" xfId="9596"/>
    <cellStyle name="Calculation 8 16 3 2" xfId="9597"/>
    <cellStyle name="Calculation 8 16 4" xfId="9598"/>
    <cellStyle name="Calculation 8 16 5" xfId="42547"/>
    <cellStyle name="Calculation 8 17" xfId="9599"/>
    <cellStyle name="Calculation 8 17 2" xfId="9600"/>
    <cellStyle name="Calculation 8 17 2 2" xfId="9601"/>
    <cellStyle name="Calculation 8 17 2 3" xfId="42548"/>
    <cellStyle name="Calculation 8 17 3" xfId="9602"/>
    <cellStyle name="Calculation 8 17 3 2" xfId="9603"/>
    <cellStyle name="Calculation 8 17 4" xfId="9604"/>
    <cellStyle name="Calculation 8 17 5" xfId="42549"/>
    <cellStyle name="Calculation 8 18" xfId="9605"/>
    <cellStyle name="Calculation 8 18 2" xfId="9606"/>
    <cellStyle name="Calculation 8 18 2 2" xfId="9607"/>
    <cellStyle name="Calculation 8 18 2 3" xfId="42550"/>
    <cellStyle name="Calculation 8 18 3" xfId="9608"/>
    <cellStyle name="Calculation 8 18 3 2" xfId="9609"/>
    <cellStyle name="Calculation 8 18 4" xfId="9610"/>
    <cellStyle name="Calculation 8 18 5" xfId="42551"/>
    <cellStyle name="Calculation 8 19" xfId="9611"/>
    <cellStyle name="Calculation 8 19 2" xfId="9612"/>
    <cellStyle name="Calculation 8 19 2 2" xfId="9613"/>
    <cellStyle name="Calculation 8 19 2 3" xfId="42552"/>
    <cellStyle name="Calculation 8 19 3" xfId="9614"/>
    <cellStyle name="Calculation 8 19 3 2" xfId="9615"/>
    <cellStyle name="Calculation 8 19 4" xfId="9616"/>
    <cellStyle name="Calculation 8 19 5" xfId="42553"/>
    <cellStyle name="Calculation 8 2" xfId="9617"/>
    <cellStyle name="Calculation 8 2 2" xfId="9618"/>
    <cellStyle name="Calculation 8 2 2 2" xfId="9619"/>
    <cellStyle name="Calculation 8 2 2 3" xfId="42554"/>
    <cellStyle name="Calculation 8 2 3" xfId="9620"/>
    <cellStyle name="Calculation 8 2 3 2" xfId="9621"/>
    <cellStyle name="Calculation 8 2 4" xfId="9622"/>
    <cellStyle name="Calculation 8 2 5" xfId="42555"/>
    <cellStyle name="Calculation 8 20" xfId="9623"/>
    <cellStyle name="Calculation 8 20 2" xfId="9624"/>
    <cellStyle name="Calculation 8 20 2 2" xfId="42556"/>
    <cellStyle name="Calculation 8 20 2 3" xfId="42557"/>
    <cellStyle name="Calculation 8 20 3" xfId="42558"/>
    <cellStyle name="Calculation 8 20 4" xfId="42559"/>
    <cellStyle name="Calculation 8 20 5" xfId="42560"/>
    <cellStyle name="Calculation 8 21" xfId="9625"/>
    <cellStyle name="Calculation 8 21 2" xfId="9626"/>
    <cellStyle name="Calculation 8 22" xfId="9627"/>
    <cellStyle name="Calculation 8 22 2" xfId="9628"/>
    <cellStyle name="Calculation 8 23" xfId="54467"/>
    <cellStyle name="Calculation 8 24" xfId="54468"/>
    <cellStyle name="Calculation 8 3" xfId="9629"/>
    <cellStyle name="Calculation 8 3 2" xfId="9630"/>
    <cellStyle name="Calculation 8 3 2 2" xfId="9631"/>
    <cellStyle name="Calculation 8 3 2 3" xfId="42561"/>
    <cellStyle name="Calculation 8 3 3" xfId="9632"/>
    <cellStyle name="Calculation 8 3 3 2" xfId="9633"/>
    <cellStyle name="Calculation 8 3 4" xfId="9634"/>
    <cellStyle name="Calculation 8 3 5" xfId="42562"/>
    <cellStyle name="Calculation 8 4" xfId="9635"/>
    <cellStyle name="Calculation 8 4 2" xfId="9636"/>
    <cellStyle name="Calculation 8 4 2 2" xfId="9637"/>
    <cellStyle name="Calculation 8 4 2 3" xfId="42563"/>
    <cellStyle name="Calculation 8 4 3" xfId="9638"/>
    <cellStyle name="Calculation 8 4 3 2" xfId="9639"/>
    <cellStyle name="Calculation 8 4 4" xfId="9640"/>
    <cellStyle name="Calculation 8 4 5" xfId="42564"/>
    <cellStyle name="Calculation 8 5" xfId="9641"/>
    <cellStyle name="Calculation 8 5 2" xfId="9642"/>
    <cellStyle name="Calculation 8 5 2 2" xfId="9643"/>
    <cellStyle name="Calculation 8 5 2 3" xfId="42565"/>
    <cellStyle name="Calculation 8 5 3" xfId="9644"/>
    <cellStyle name="Calculation 8 5 3 2" xfId="9645"/>
    <cellStyle name="Calculation 8 5 4" xfId="9646"/>
    <cellStyle name="Calculation 8 5 5" xfId="42566"/>
    <cellStyle name="Calculation 8 6" xfId="9647"/>
    <cellStyle name="Calculation 8 6 2" xfId="9648"/>
    <cellStyle name="Calculation 8 6 2 2" xfId="9649"/>
    <cellStyle name="Calculation 8 6 2 3" xfId="42567"/>
    <cellStyle name="Calculation 8 6 3" xfId="9650"/>
    <cellStyle name="Calculation 8 6 3 2" xfId="9651"/>
    <cellStyle name="Calculation 8 6 4" xfId="9652"/>
    <cellStyle name="Calculation 8 6 5" xfId="42568"/>
    <cellStyle name="Calculation 8 7" xfId="9653"/>
    <cellStyle name="Calculation 8 7 2" xfId="9654"/>
    <cellStyle name="Calculation 8 7 2 2" xfId="9655"/>
    <cellStyle name="Calculation 8 7 2 3" xfId="42569"/>
    <cellStyle name="Calculation 8 7 3" xfId="9656"/>
    <cellStyle name="Calculation 8 7 3 2" xfId="9657"/>
    <cellStyle name="Calculation 8 7 4" xfId="9658"/>
    <cellStyle name="Calculation 8 7 5" xfId="42570"/>
    <cellStyle name="Calculation 8 8" xfId="9659"/>
    <cellStyle name="Calculation 8 8 2" xfId="9660"/>
    <cellStyle name="Calculation 8 8 2 2" xfId="9661"/>
    <cellStyle name="Calculation 8 8 2 3" xfId="42571"/>
    <cellStyle name="Calculation 8 8 3" xfId="9662"/>
    <cellStyle name="Calculation 8 8 3 2" xfId="9663"/>
    <cellStyle name="Calculation 8 8 4" xfId="9664"/>
    <cellStyle name="Calculation 8 8 5" xfId="42572"/>
    <cellStyle name="Calculation 8 9" xfId="9665"/>
    <cellStyle name="Calculation 8 9 2" xfId="9666"/>
    <cellStyle name="Calculation 8 9 2 2" xfId="9667"/>
    <cellStyle name="Calculation 8 9 2 3" xfId="42573"/>
    <cellStyle name="Calculation 8 9 3" xfId="9668"/>
    <cellStyle name="Calculation 8 9 3 2" xfId="9669"/>
    <cellStyle name="Calculation 8 9 4" xfId="9670"/>
    <cellStyle name="Calculation 8 9 5" xfId="42574"/>
    <cellStyle name="Calculation 9" xfId="9671"/>
    <cellStyle name="Calculation 9 10" xfId="9672"/>
    <cellStyle name="Calculation 9 10 2" xfId="9673"/>
    <cellStyle name="Calculation 9 10 2 2" xfId="9674"/>
    <cellStyle name="Calculation 9 10 2 3" xfId="42575"/>
    <cellStyle name="Calculation 9 10 3" xfId="9675"/>
    <cellStyle name="Calculation 9 10 3 2" xfId="9676"/>
    <cellStyle name="Calculation 9 10 4" xfId="9677"/>
    <cellStyle name="Calculation 9 10 5" xfId="42576"/>
    <cellStyle name="Calculation 9 11" xfId="9678"/>
    <cellStyle name="Calculation 9 11 2" xfId="9679"/>
    <cellStyle name="Calculation 9 11 2 2" xfId="9680"/>
    <cellStyle name="Calculation 9 11 2 3" xfId="42577"/>
    <cellStyle name="Calculation 9 11 3" xfId="9681"/>
    <cellStyle name="Calculation 9 11 3 2" xfId="9682"/>
    <cellStyle name="Calculation 9 11 4" xfId="9683"/>
    <cellStyle name="Calculation 9 11 5" xfId="42578"/>
    <cellStyle name="Calculation 9 12" xfId="9684"/>
    <cellStyle name="Calculation 9 12 2" xfId="9685"/>
    <cellStyle name="Calculation 9 12 2 2" xfId="9686"/>
    <cellStyle name="Calculation 9 12 2 3" xfId="42579"/>
    <cellStyle name="Calculation 9 12 3" xfId="9687"/>
    <cellStyle name="Calculation 9 12 3 2" xfId="9688"/>
    <cellStyle name="Calculation 9 12 4" xfId="9689"/>
    <cellStyle name="Calculation 9 12 5" xfId="42580"/>
    <cellStyle name="Calculation 9 13" xfId="9690"/>
    <cellStyle name="Calculation 9 13 2" xfId="9691"/>
    <cellStyle name="Calculation 9 13 2 2" xfId="9692"/>
    <cellStyle name="Calculation 9 13 2 3" xfId="42581"/>
    <cellStyle name="Calculation 9 13 3" xfId="9693"/>
    <cellStyle name="Calculation 9 13 3 2" xfId="9694"/>
    <cellStyle name="Calculation 9 13 4" xfId="9695"/>
    <cellStyle name="Calculation 9 13 5" xfId="42582"/>
    <cellStyle name="Calculation 9 14" xfId="9696"/>
    <cellStyle name="Calculation 9 14 2" xfId="9697"/>
    <cellStyle name="Calculation 9 14 2 2" xfId="9698"/>
    <cellStyle name="Calculation 9 14 2 3" xfId="42583"/>
    <cellStyle name="Calculation 9 14 3" xfId="9699"/>
    <cellStyle name="Calculation 9 14 3 2" xfId="9700"/>
    <cellStyle name="Calculation 9 14 4" xfId="9701"/>
    <cellStyle name="Calculation 9 14 5" xfId="42584"/>
    <cellStyle name="Calculation 9 15" xfId="9702"/>
    <cellStyle name="Calculation 9 15 2" xfId="9703"/>
    <cellStyle name="Calculation 9 15 2 2" xfId="9704"/>
    <cellStyle name="Calculation 9 15 2 3" xfId="42585"/>
    <cellStyle name="Calculation 9 15 3" xfId="9705"/>
    <cellStyle name="Calculation 9 15 3 2" xfId="9706"/>
    <cellStyle name="Calculation 9 15 4" xfId="9707"/>
    <cellStyle name="Calculation 9 15 5" xfId="42586"/>
    <cellStyle name="Calculation 9 16" xfId="9708"/>
    <cellStyle name="Calculation 9 16 2" xfId="9709"/>
    <cellStyle name="Calculation 9 16 2 2" xfId="9710"/>
    <cellStyle name="Calculation 9 16 2 3" xfId="42587"/>
    <cellStyle name="Calculation 9 16 3" xfId="9711"/>
    <cellStyle name="Calculation 9 16 3 2" xfId="9712"/>
    <cellStyle name="Calculation 9 16 4" xfId="9713"/>
    <cellStyle name="Calculation 9 16 5" xfId="42588"/>
    <cellStyle name="Calculation 9 17" xfId="9714"/>
    <cellStyle name="Calculation 9 17 2" xfId="9715"/>
    <cellStyle name="Calculation 9 17 2 2" xfId="9716"/>
    <cellStyle name="Calculation 9 17 2 3" xfId="42589"/>
    <cellStyle name="Calculation 9 17 3" xfId="9717"/>
    <cellStyle name="Calculation 9 17 3 2" xfId="9718"/>
    <cellStyle name="Calculation 9 17 4" xfId="9719"/>
    <cellStyle name="Calculation 9 17 5" xfId="42590"/>
    <cellStyle name="Calculation 9 18" xfId="9720"/>
    <cellStyle name="Calculation 9 18 2" xfId="9721"/>
    <cellStyle name="Calculation 9 18 2 2" xfId="9722"/>
    <cellStyle name="Calculation 9 18 2 3" xfId="42591"/>
    <cellStyle name="Calculation 9 18 3" xfId="9723"/>
    <cellStyle name="Calculation 9 18 3 2" xfId="9724"/>
    <cellStyle name="Calculation 9 18 4" xfId="9725"/>
    <cellStyle name="Calculation 9 18 5" xfId="42592"/>
    <cellStyle name="Calculation 9 19" xfId="9726"/>
    <cellStyle name="Calculation 9 19 2" xfId="9727"/>
    <cellStyle name="Calculation 9 19 2 2" xfId="9728"/>
    <cellStyle name="Calculation 9 19 2 3" xfId="42593"/>
    <cellStyle name="Calculation 9 19 3" xfId="9729"/>
    <cellStyle name="Calculation 9 19 3 2" xfId="9730"/>
    <cellStyle name="Calculation 9 19 4" xfId="9731"/>
    <cellStyle name="Calculation 9 19 5" xfId="42594"/>
    <cellStyle name="Calculation 9 2" xfId="9732"/>
    <cellStyle name="Calculation 9 2 2" xfId="9733"/>
    <cellStyle name="Calculation 9 2 2 2" xfId="9734"/>
    <cellStyle name="Calculation 9 2 2 3" xfId="42595"/>
    <cellStyle name="Calculation 9 2 3" xfId="9735"/>
    <cellStyle name="Calculation 9 2 3 2" xfId="9736"/>
    <cellStyle name="Calculation 9 2 4" xfId="9737"/>
    <cellStyle name="Calculation 9 2 5" xfId="42596"/>
    <cellStyle name="Calculation 9 20" xfId="9738"/>
    <cellStyle name="Calculation 9 20 2" xfId="9739"/>
    <cellStyle name="Calculation 9 20 2 2" xfId="42597"/>
    <cellStyle name="Calculation 9 20 2 3" xfId="42598"/>
    <cellStyle name="Calculation 9 20 3" xfId="42599"/>
    <cellStyle name="Calculation 9 20 4" xfId="42600"/>
    <cellStyle name="Calculation 9 20 5" xfId="42601"/>
    <cellStyle name="Calculation 9 21" xfId="9740"/>
    <cellStyle name="Calculation 9 21 2" xfId="9741"/>
    <cellStyle name="Calculation 9 22" xfId="9742"/>
    <cellStyle name="Calculation 9 22 2" xfId="9743"/>
    <cellStyle name="Calculation 9 23" xfId="54469"/>
    <cellStyle name="Calculation 9 24" xfId="54470"/>
    <cellStyle name="Calculation 9 3" xfId="9744"/>
    <cellStyle name="Calculation 9 3 2" xfId="9745"/>
    <cellStyle name="Calculation 9 3 2 2" xfId="9746"/>
    <cellStyle name="Calculation 9 3 2 3" xfId="42602"/>
    <cellStyle name="Calculation 9 3 3" xfId="9747"/>
    <cellStyle name="Calculation 9 3 3 2" xfId="9748"/>
    <cellStyle name="Calculation 9 3 4" xfId="9749"/>
    <cellStyle name="Calculation 9 3 5" xfId="42603"/>
    <cellStyle name="Calculation 9 4" xfId="9750"/>
    <cellStyle name="Calculation 9 4 2" xfId="9751"/>
    <cellStyle name="Calculation 9 4 2 2" xfId="9752"/>
    <cellStyle name="Calculation 9 4 2 3" xfId="42604"/>
    <cellStyle name="Calculation 9 4 3" xfId="9753"/>
    <cellStyle name="Calculation 9 4 3 2" xfId="9754"/>
    <cellStyle name="Calculation 9 4 4" xfId="9755"/>
    <cellStyle name="Calculation 9 4 5" xfId="42605"/>
    <cellStyle name="Calculation 9 5" xfId="9756"/>
    <cellStyle name="Calculation 9 5 2" xfId="9757"/>
    <cellStyle name="Calculation 9 5 2 2" xfId="9758"/>
    <cellStyle name="Calculation 9 5 2 3" xfId="42606"/>
    <cellStyle name="Calculation 9 5 3" xfId="9759"/>
    <cellStyle name="Calculation 9 5 3 2" xfId="9760"/>
    <cellStyle name="Calculation 9 5 4" xfId="9761"/>
    <cellStyle name="Calculation 9 5 5" xfId="42607"/>
    <cellStyle name="Calculation 9 6" xfId="9762"/>
    <cellStyle name="Calculation 9 6 2" xfId="9763"/>
    <cellStyle name="Calculation 9 6 2 2" xfId="9764"/>
    <cellStyle name="Calculation 9 6 2 3" xfId="42608"/>
    <cellStyle name="Calculation 9 6 3" xfId="9765"/>
    <cellStyle name="Calculation 9 6 3 2" xfId="9766"/>
    <cellStyle name="Calculation 9 6 4" xfId="9767"/>
    <cellStyle name="Calculation 9 6 5" xfId="42609"/>
    <cellStyle name="Calculation 9 7" xfId="9768"/>
    <cellStyle name="Calculation 9 7 2" xfId="9769"/>
    <cellStyle name="Calculation 9 7 2 2" xfId="9770"/>
    <cellStyle name="Calculation 9 7 2 3" xfId="42610"/>
    <cellStyle name="Calculation 9 7 3" xfId="9771"/>
    <cellStyle name="Calculation 9 7 3 2" xfId="9772"/>
    <cellStyle name="Calculation 9 7 4" xfId="9773"/>
    <cellStyle name="Calculation 9 7 5" xfId="42611"/>
    <cellStyle name="Calculation 9 8" xfId="9774"/>
    <cellStyle name="Calculation 9 8 2" xfId="9775"/>
    <cellStyle name="Calculation 9 8 2 2" xfId="9776"/>
    <cellStyle name="Calculation 9 8 2 3" xfId="42612"/>
    <cellStyle name="Calculation 9 8 3" xfId="9777"/>
    <cellStyle name="Calculation 9 8 3 2" xfId="9778"/>
    <cellStyle name="Calculation 9 8 4" xfId="9779"/>
    <cellStyle name="Calculation 9 8 5" xfId="42613"/>
    <cellStyle name="Calculation 9 9" xfId="9780"/>
    <cellStyle name="Calculation 9 9 2" xfId="9781"/>
    <cellStyle name="Calculation 9 9 2 2" xfId="9782"/>
    <cellStyle name="Calculation 9 9 2 3" xfId="42614"/>
    <cellStyle name="Calculation 9 9 3" xfId="9783"/>
    <cellStyle name="Calculation 9 9 3 2" xfId="9784"/>
    <cellStyle name="Calculation 9 9 4" xfId="9785"/>
    <cellStyle name="Calculation 9 9 5" xfId="42615"/>
    <cellStyle name="cells" xfId="9786"/>
    <cellStyle name="cells 2" xfId="54471"/>
    <cellStyle name="Check Cell 10" xfId="9787"/>
    <cellStyle name="Check Cell 10 2" xfId="42616"/>
    <cellStyle name="Check Cell 11" xfId="9788"/>
    <cellStyle name="Check Cell 11 2" xfId="42617"/>
    <cellStyle name="Check Cell 12" xfId="9789"/>
    <cellStyle name="Check Cell 12 10" xfId="9790"/>
    <cellStyle name="Check Cell 12 10 2" xfId="42618"/>
    <cellStyle name="Check Cell 12 11" xfId="9791"/>
    <cellStyle name="Check Cell 12 11 2" xfId="42619"/>
    <cellStyle name="Check Cell 12 12" xfId="9792"/>
    <cellStyle name="Check Cell 12 12 2" xfId="42620"/>
    <cellStyle name="Check Cell 12 13" xfId="9793"/>
    <cellStyle name="Check Cell 12 13 2" xfId="42621"/>
    <cellStyle name="Check Cell 12 14" xfId="9794"/>
    <cellStyle name="Check Cell 12 14 2" xfId="42622"/>
    <cellStyle name="Check Cell 12 15" xfId="9795"/>
    <cellStyle name="Check Cell 12 15 2" xfId="42623"/>
    <cellStyle name="Check Cell 12 16" xfId="9796"/>
    <cellStyle name="Check Cell 12 16 2" xfId="42624"/>
    <cellStyle name="Check Cell 12 17" xfId="9797"/>
    <cellStyle name="Check Cell 12 17 2" xfId="42625"/>
    <cellStyle name="Check Cell 12 18" xfId="9798"/>
    <cellStyle name="Check Cell 12 18 2" xfId="42626"/>
    <cellStyle name="Check Cell 12 19" xfId="9799"/>
    <cellStyle name="Check Cell 12 19 2" xfId="42627"/>
    <cellStyle name="Check Cell 12 2" xfId="9800"/>
    <cellStyle name="Check Cell 12 2 2" xfId="42628"/>
    <cellStyle name="Check Cell 12 20" xfId="9801"/>
    <cellStyle name="Check Cell 12 20 2" xfId="42629"/>
    <cellStyle name="Check Cell 12 21" xfId="9802"/>
    <cellStyle name="Check Cell 12 21 2" xfId="42630"/>
    <cellStyle name="Check Cell 12 22" xfId="9803"/>
    <cellStyle name="Check Cell 12 22 2" xfId="42631"/>
    <cellStyle name="Check Cell 12 23" xfId="9804"/>
    <cellStyle name="Check Cell 12 23 2" xfId="42632"/>
    <cellStyle name="Check Cell 12 24" xfId="9805"/>
    <cellStyle name="Check Cell 12 24 2" xfId="42633"/>
    <cellStyle name="Check Cell 12 25" xfId="9806"/>
    <cellStyle name="Check Cell 12 25 2" xfId="42634"/>
    <cellStyle name="Check Cell 12 26" xfId="9807"/>
    <cellStyle name="Check Cell 12 26 2" xfId="42635"/>
    <cellStyle name="Check Cell 12 27" xfId="9808"/>
    <cellStyle name="Check Cell 12 27 2" xfId="42636"/>
    <cellStyle name="Check Cell 12 28" xfId="9809"/>
    <cellStyle name="Check Cell 12 28 2" xfId="42637"/>
    <cellStyle name="Check Cell 12 29" xfId="9810"/>
    <cellStyle name="Check Cell 12 29 2" xfId="42638"/>
    <cellStyle name="Check Cell 12 3" xfId="9811"/>
    <cellStyle name="Check Cell 12 3 2" xfId="42639"/>
    <cellStyle name="Check Cell 12 30" xfId="9812"/>
    <cellStyle name="Check Cell 12 30 2" xfId="42640"/>
    <cellStyle name="Check Cell 12 31" xfId="42641"/>
    <cellStyle name="Check Cell 12 4" xfId="9813"/>
    <cellStyle name="Check Cell 12 4 2" xfId="42642"/>
    <cellStyle name="Check Cell 12 5" xfId="9814"/>
    <cellStyle name="Check Cell 12 5 2" xfId="42643"/>
    <cellStyle name="Check Cell 12 6" xfId="9815"/>
    <cellStyle name="Check Cell 12 6 2" xfId="42644"/>
    <cellStyle name="Check Cell 12 7" xfId="9816"/>
    <cellStyle name="Check Cell 12 7 2" xfId="42645"/>
    <cellStyle name="Check Cell 12 8" xfId="9817"/>
    <cellStyle name="Check Cell 12 8 2" xfId="42646"/>
    <cellStyle name="Check Cell 12 9" xfId="9818"/>
    <cellStyle name="Check Cell 12 9 2" xfId="42647"/>
    <cellStyle name="Check Cell 13" xfId="9819"/>
    <cellStyle name="Check Cell 13 2" xfId="42648"/>
    <cellStyle name="Check Cell 14" xfId="9820"/>
    <cellStyle name="Check Cell 14 2" xfId="42649"/>
    <cellStyle name="Check Cell 15" xfId="9821"/>
    <cellStyle name="Check Cell 15 2" xfId="42650"/>
    <cellStyle name="Check Cell 16" xfId="9822"/>
    <cellStyle name="Check Cell 16 2" xfId="42651"/>
    <cellStyle name="Check Cell 17" xfId="9823"/>
    <cellStyle name="Check Cell 18" xfId="9824"/>
    <cellStyle name="Check Cell 19" xfId="42652"/>
    <cellStyle name="Check Cell 2" xfId="9825"/>
    <cellStyle name="Check Cell 2 10" xfId="9826"/>
    <cellStyle name="Check Cell 2 10 2" xfId="54472"/>
    <cellStyle name="Check Cell 2 11" xfId="9827"/>
    <cellStyle name="Check Cell 2 12" xfId="42653"/>
    <cellStyle name="Check Cell 2 13" xfId="42654"/>
    <cellStyle name="Check Cell 2 14" xfId="42655"/>
    <cellStyle name="Check Cell 2 15" xfId="42656"/>
    <cellStyle name="Check Cell 2 16" xfId="42657"/>
    <cellStyle name="Check Cell 2 17" xfId="42658"/>
    <cellStyle name="Check Cell 2 18" xfId="42659"/>
    <cellStyle name="Check Cell 2 19" xfId="42660"/>
    <cellStyle name="Check Cell 2 2" xfId="9828"/>
    <cellStyle name="Check Cell 2 2 2" xfId="42661"/>
    <cellStyle name="Check Cell 2 20" xfId="42662"/>
    <cellStyle name="Check Cell 2 21" xfId="42663"/>
    <cellStyle name="Check Cell 2 22" xfId="42664"/>
    <cellStyle name="Check Cell 2 23" xfId="42665"/>
    <cellStyle name="Check Cell 2 24" xfId="42666"/>
    <cellStyle name="Check Cell 2 3" xfId="9829"/>
    <cellStyle name="Check Cell 2 3 2" xfId="42667"/>
    <cellStyle name="Check Cell 2 4" xfId="9830"/>
    <cellStyle name="Check Cell 2 4 2" xfId="42668"/>
    <cellStyle name="Check Cell 2 5" xfId="9831"/>
    <cellStyle name="Check Cell 2 5 2" xfId="42669"/>
    <cellStyle name="Check Cell 2 6" xfId="9832"/>
    <cellStyle name="Check Cell 2 6 2" xfId="42670"/>
    <cellStyle name="Check Cell 2 7" xfId="9833"/>
    <cellStyle name="Check Cell 2 7 2" xfId="42671"/>
    <cellStyle name="Check Cell 2 8" xfId="9834"/>
    <cellStyle name="Check Cell 2 8 2" xfId="42672"/>
    <cellStyle name="Check Cell 2 9" xfId="9835"/>
    <cellStyle name="Check Cell 2 9 2" xfId="54473"/>
    <cellStyle name="Check Cell 20" xfId="42673"/>
    <cellStyle name="Check Cell 21" xfId="42674"/>
    <cellStyle name="Check Cell 22" xfId="42675"/>
    <cellStyle name="Check Cell 23" xfId="42676"/>
    <cellStyle name="Check Cell 24" xfId="42677"/>
    <cellStyle name="Check Cell 25" xfId="42678"/>
    <cellStyle name="Check Cell 26" xfId="42679"/>
    <cellStyle name="Check Cell 27" xfId="42680"/>
    <cellStyle name="Check Cell 28" xfId="42681"/>
    <cellStyle name="Check Cell 29" xfId="42682"/>
    <cellStyle name="Check Cell 3" xfId="9836"/>
    <cellStyle name="Check Cell 3 2" xfId="9837"/>
    <cellStyle name="Check Cell 3 2 2" xfId="42683"/>
    <cellStyle name="Check Cell 3 3" xfId="42684"/>
    <cellStyle name="Check Cell 4" xfId="9838"/>
    <cellStyle name="Check Cell 4 2" xfId="9839"/>
    <cellStyle name="Check Cell 4 2 2" xfId="42685"/>
    <cellStyle name="Check Cell 4 3" xfId="42686"/>
    <cellStyle name="Check Cell 5" xfId="9840"/>
    <cellStyle name="Check Cell 5 2" xfId="9841"/>
    <cellStyle name="Check Cell 5 2 2" xfId="42687"/>
    <cellStyle name="Check Cell 5 3" xfId="42688"/>
    <cellStyle name="Check Cell 6" xfId="9842"/>
    <cellStyle name="Check Cell 6 2" xfId="9843"/>
    <cellStyle name="Check Cell 6 2 2" xfId="42689"/>
    <cellStyle name="Check Cell 6 3" xfId="9844"/>
    <cellStyle name="Check Cell 6 3 2" xfId="42690"/>
    <cellStyle name="Check Cell 6 4" xfId="9845"/>
    <cellStyle name="Check Cell 6 4 2" xfId="54474"/>
    <cellStyle name="Check Cell 6 5" xfId="42691"/>
    <cellStyle name="Check Cell 6 6" xfId="54475"/>
    <cellStyle name="Check Cell 7" xfId="9846"/>
    <cellStyle name="Check Cell 7 10" xfId="9847"/>
    <cellStyle name="Check Cell 7 10 2" xfId="42692"/>
    <cellStyle name="Check Cell 7 11" xfId="9848"/>
    <cellStyle name="Check Cell 7 11 2" xfId="42693"/>
    <cellStyle name="Check Cell 7 12" xfId="42694"/>
    <cellStyle name="Check Cell 7 2" xfId="9849"/>
    <cellStyle name="Check Cell 7 2 2" xfId="42695"/>
    <cellStyle name="Check Cell 7 3" xfId="9850"/>
    <cellStyle name="Check Cell 7 3 2" xfId="42696"/>
    <cellStyle name="Check Cell 7 4" xfId="9851"/>
    <cellStyle name="Check Cell 7 4 2" xfId="42697"/>
    <cellStyle name="Check Cell 7 5" xfId="9852"/>
    <cellStyle name="Check Cell 7 5 2" xfId="42698"/>
    <cellStyle name="Check Cell 7 6" xfId="9853"/>
    <cellStyle name="Check Cell 7 6 2" xfId="42699"/>
    <cellStyle name="Check Cell 7 7" xfId="9854"/>
    <cellStyle name="Check Cell 7 7 2" xfId="42700"/>
    <cellStyle name="Check Cell 7 8" xfId="9855"/>
    <cellStyle name="Check Cell 7 8 2" xfId="42701"/>
    <cellStyle name="Check Cell 7 9" xfId="9856"/>
    <cellStyle name="Check Cell 7 9 2" xfId="42702"/>
    <cellStyle name="Check Cell 8" xfId="9857"/>
    <cellStyle name="Check Cell 8 2" xfId="42703"/>
    <cellStyle name="Check Cell 9" xfId="9858"/>
    <cellStyle name="Check Cell 9 2" xfId="42704"/>
    <cellStyle name="column field" xfId="9859"/>
    <cellStyle name="column field 2" xfId="54476"/>
    <cellStyle name="column field 2 2" xfId="54477"/>
    <cellStyle name="Comma" xfId="37476" builtinId="3"/>
    <cellStyle name="Comma 2" xfId="9860"/>
    <cellStyle name="Comma 2 10" xfId="9861"/>
    <cellStyle name="Comma 2 10 2" xfId="9862"/>
    <cellStyle name="Comma 2 10 2 2" xfId="54478"/>
    <cellStyle name="Comma 2 10 3" xfId="9863"/>
    <cellStyle name="Comma 2 10 3 2" xfId="54479"/>
    <cellStyle name="Comma 2 10 4" xfId="54480"/>
    <cellStyle name="Comma 2 10 5" xfId="54481"/>
    <cellStyle name="Comma 2 11" xfId="9864"/>
    <cellStyle name="Comma 2 11 2" xfId="9865"/>
    <cellStyle name="Comma 2 11 2 2" xfId="54482"/>
    <cellStyle name="Comma 2 11 3" xfId="9866"/>
    <cellStyle name="Comma 2 11 3 2" xfId="54483"/>
    <cellStyle name="Comma 2 11 4" xfId="54484"/>
    <cellStyle name="Comma 2 11 5" xfId="54485"/>
    <cellStyle name="Comma 2 12" xfId="9867"/>
    <cellStyle name="Comma 2 12 2" xfId="9868"/>
    <cellStyle name="Comma 2 12 2 2" xfId="54486"/>
    <cellStyle name="Comma 2 12 3" xfId="9869"/>
    <cellStyle name="Comma 2 12 3 2" xfId="54487"/>
    <cellStyle name="Comma 2 12 4" xfId="54488"/>
    <cellStyle name="Comma 2 12 5" xfId="54489"/>
    <cellStyle name="Comma 2 13" xfId="9870"/>
    <cellStyle name="Comma 2 13 2" xfId="9871"/>
    <cellStyle name="Comma 2 13 2 2" xfId="54490"/>
    <cellStyle name="Comma 2 13 3" xfId="9872"/>
    <cellStyle name="Comma 2 13 3 2" xfId="54491"/>
    <cellStyle name="Comma 2 13 4" xfId="54492"/>
    <cellStyle name="Comma 2 14" xfId="9873"/>
    <cellStyle name="Comma 2 14 2" xfId="9874"/>
    <cellStyle name="Comma 2 14 2 2" xfId="54493"/>
    <cellStyle name="Comma 2 14 3" xfId="9875"/>
    <cellStyle name="Comma 2 14 3 2" xfId="54494"/>
    <cellStyle name="Comma 2 14 4" xfId="54495"/>
    <cellStyle name="Comma 2 15" xfId="9876"/>
    <cellStyle name="Comma 2 15 2" xfId="9877"/>
    <cellStyle name="Comma 2 15 2 2" xfId="54496"/>
    <cellStyle name="Comma 2 15 3" xfId="9878"/>
    <cellStyle name="Comma 2 15 3 2" xfId="54497"/>
    <cellStyle name="Comma 2 15 4" xfId="54498"/>
    <cellStyle name="Comma 2 16" xfId="9879"/>
    <cellStyle name="Comma 2 16 2" xfId="9880"/>
    <cellStyle name="Comma 2 16 2 2" xfId="54499"/>
    <cellStyle name="Comma 2 16 3" xfId="9881"/>
    <cellStyle name="Comma 2 16 3 2" xfId="54500"/>
    <cellStyle name="Comma 2 16 4" xfId="54501"/>
    <cellStyle name="Comma 2 17" xfId="9882"/>
    <cellStyle name="Comma 2 17 2" xfId="9883"/>
    <cellStyle name="Comma 2 17 2 2" xfId="54502"/>
    <cellStyle name="Comma 2 17 3" xfId="9884"/>
    <cellStyle name="Comma 2 17 3 2" xfId="54503"/>
    <cellStyle name="Comma 2 17 4" xfId="54504"/>
    <cellStyle name="Comma 2 18" xfId="9885"/>
    <cellStyle name="Comma 2 18 2" xfId="9886"/>
    <cellStyle name="Comma 2 18 2 2" xfId="54505"/>
    <cellStyle name="Comma 2 18 3" xfId="9887"/>
    <cellStyle name="Comma 2 18 3 2" xfId="54506"/>
    <cellStyle name="Comma 2 18 4" xfId="54507"/>
    <cellStyle name="Comma 2 19" xfId="9888"/>
    <cellStyle name="Comma 2 19 2" xfId="9889"/>
    <cellStyle name="Comma 2 19 2 2" xfId="54508"/>
    <cellStyle name="Comma 2 19 3" xfId="9890"/>
    <cellStyle name="Comma 2 19 3 2" xfId="54509"/>
    <cellStyle name="Comma 2 19 4" xfId="54510"/>
    <cellStyle name="Comma 2 2" xfId="9891"/>
    <cellStyle name="Comma 2 2 10" xfId="9892"/>
    <cellStyle name="Comma 2 2 10 2" xfId="9893"/>
    <cellStyle name="Comma 2 2 10 2 2" xfId="54511"/>
    <cellStyle name="Comma 2 2 10 3" xfId="9894"/>
    <cellStyle name="Comma 2 2 10 3 2" xfId="54512"/>
    <cellStyle name="Comma 2 2 10 4" xfId="54513"/>
    <cellStyle name="Comma 2 2 11" xfId="9895"/>
    <cellStyle name="Comma 2 2 11 2" xfId="9896"/>
    <cellStyle name="Comma 2 2 11 2 2" xfId="54514"/>
    <cellStyle name="Comma 2 2 11 3" xfId="9897"/>
    <cellStyle name="Comma 2 2 11 3 2" xfId="54515"/>
    <cellStyle name="Comma 2 2 11 4" xfId="54516"/>
    <cellStyle name="Comma 2 2 12" xfId="9898"/>
    <cellStyle name="Comma 2 2 12 2" xfId="9899"/>
    <cellStyle name="Comma 2 2 12 2 2" xfId="54517"/>
    <cellStyle name="Comma 2 2 12 3" xfId="9900"/>
    <cellStyle name="Comma 2 2 12 3 2" xfId="54518"/>
    <cellStyle name="Comma 2 2 12 4" xfId="54519"/>
    <cellStyle name="Comma 2 2 13" xfId="9901"/>
    <cellStyle name="Comma 2 2 13 2" xfId="54520"/>
    <cellStyle name="Comma 2 2 14" xfId="9902"/>
    <cellStyle name="Comma 2 2 15" xfId="9903"/>
    <cellStyle name="Comma 2 2 2" xfId="9904"/>
    <cellStyle name="Comma 2 2 2 10" xfId="9905"/>
    <cellStyle name="Comma 2 2 2 10 2" xfId="9906"/>
    <cellStyle name="Comma 2 2 2 10 2 2" xfId="54521"/>
    <cellStyle name="Comma 2 2 2 10 3" xfId="9907"/>
    <cellStyle name="Comma 2 2 2 10 3 2" xfId="54522"/>
    <cellStyle name="Comma 2 2 2 10 4" xfId="54523"/>
    <cellStyle name="Comma 2 2 2 11" xfId="9908"/>
    <cellStyle name="Comma 2 2 2 11 2" xfId="9909"/>
    <cellStyle name="Comma 2 2 2 11 2 2" xfId="54524"/>
    <cellStyle name="Comma 2 2 2 11 3" xfId="9910"/>
    <cellStyle name="Comma 2 2 2 11 3 2" xfId="54525"/>
    <cellStyle name="Comma 2 2 2 11 4" xfId="54526"/>
    <cellStyle name="Comma 2 2 2 12" xfId="9911"/>
    <cellStyle name="Comma 2 2 2 12 2" xfId="9912"/>
    <cellStyle name="Comma 2 2 2 12 2 2" xfId="54527"/>
    <cellStyle name="Comma 2 2 2 12 3" xfId="9913"/>
    <cellStyle name="Comma 2 2 2 12 3 2" xfId="54528"/>
    <cellStyle name="Comma 2 2 2 12 4" xfId="54529"/>
    <cellStyle name="Comma 2 2 2 13" xfId="9914"/>
    <cellStyle name="Comma 2 2 2 13 2" xfId="54530"/>
    <cellStyle name="Comma 2 2 2 14" xfId="9915"/>
    <cellStyle name="Comma 2 2 2 14 2" xfId="54531"/>
    <cellStyle name="Comma 2 2 2 15" xfId="9916"/>
    <cellStyle name="Comma 2 2 2 15 2" xfId="54532"/>
    <cellStyle name="Comma 2 2 2 16" xfId="54533"/>
    <cellStyle name="Comma 2 2 2 2" xfId="9917"/>
    <cellStyle name="Comma 2 2 2 2 2" xfId="9918"/>
    <cellStyle name="Comma 2 2 2 2 2 2" xfId="9919"/>
    <cellStyle name="Comma 2 2 2 2 2 2 2" xfId="54534"/>
    <cellStyle name="Comma 2 2 2 2 2 3" xfId="9920"/>
    <cellStyle name="Comma 2 2 2 2 2 3 2" xfId="54535"/>
    <cellStyle name="Comma 2 2 2 2 2 4" xfId="9921"/>
    <cellStyle name="Comma 2 2 2 2 2 4 2" xfId="54536"/>
    <cellStyle name="Comma 2 2 2 2 2 5" xfId="54537"/>
    <cellStyle name="Comma 2 2 2 2 3" xfId="54538"/>
    <cellStyle name="Comma 2 2 2 3" xfId="9922"/>
    <cellStyle name="Comma 2 2 2 3 2" xfId="9923"/>
    <cellStyle name="Comma 2 2 2 3 2 2" xfId="54539"/>
    <cellStyle name="Comma 2 2 2 3 3" xfId="9924"/>
    <cellStyle name="Comma 2 2 2 3 3 2" xfId="54540"/>
    <cellStyle name="Comma 2 2 2 3 4" xfId="54541"/>
    <cellStyle name="Comma 2 2 2 4" xfId="9925"/>
    <cellStyle name="Comma 2 2 2 4 2" xfId="9926"/>
    <cellStyle name="Comma 2 2 2 4 2 2" xfId="54542"/>
    <cellStyle name="Comma 2 2 2 4 3" xfId="9927"/>
    <cellStyle name="Comma 2 2 2 4 3 2" xfId="54543"/>
    <cellStyle name="Comma 2 2 2 4 4" xfId="54544"/>
    <cellStyle name="Comma 2 2 2 5" xfId="9928"/>
    <cellStyle name="Comma 2 2 2 5 2" xfId="9929"/>
    <cellStyle name="Comma 2 2 2 5 2 2" xfId="54545"/>
    <cellStyle name="Comma 2 2 2 5 3" xfId="9930"/>
    <cellStyle name="Comma 2 2 2 5 3 2" xfId="54546"/>
    <cellStyle name="Comma 2 2 2 5 4" xfId="54547"/>
    <cellStyle name="Comma 2 2 2 6" xfId="9931"/>
    <cellStyle name="Comma 2 2 2 6 2" xfId="9932"/>
    <cellStyle name="Comma 2 2 2 6 2 2" xfId="54548"/>
    <cellStyle name="Comma 2 2 2 6 3" xfId="9933"/>
    <cellStyle name="Comma 2 2 2 6 3 2" xfId="54549"/>
    <cellStyle name="Comma 2 2 2 6 4" xfId="54550"/>
    <cellStyle name="Comma 2 2 2 7" xfId="9934"/>
    <cellStyle name="Comma 2 2 2 7 2" xfId="9935"/>
    <cellStyle name="Comma 2 2 2 7 2 2" xfId="54551"/>
    <cellStyle name="Comma 2 2 2 7 3" xfId="9936"/>
    <cellStyle name="Comma 2 2 2 7 3 2" xfId="54552"/>
    <cellStyle name="Comma 2 2 2 7 4" xfId="54553"/>
    <cellStyle name="Comma 2 2 2 8" xfId="9937"/>
    <cellStyle name="Comma 2 2 2 8 2" xfId="9938"/>
    <cellStyle name="Comma 2 2 2 8 2 2" xfId="54554"/>
    <cellStyle name="Comma 2 2 2 8 3" xfId="9939"/>
    <cellStyle name="Comma 2 2 2 8 3 2" xfId="54555"/>
    <cellStyle name="Comma 2 2 2 8 4" xfId="54556"/>
    <cellStyle name="Comma 2 2 2 9" xfId="9940"/>
    <cellStyle name="Comma 2 2 2 9 2" xfId="9941"/>
    <cellStyle name="Comma 2 2 2 9 2 2" xfId="54557"/>
    <cellStyle name="Comma 2 2 2 9 3" xfId="9942"/>
    <cellStyle name="Comma 2 2 2 9 3 2" xfId="54558"/>
    <cellStyle name="Comma 2 2 2 9 4" xfId="54559"/>
    <cellStyle name="Comma 2 2 3" xfId="9943"/>
    <cellStyle name="Comma 2 2 3 2" xfId="9944"/>
    <cellStyle name="Comma 2 2 3 2 2" xfId="9945"/>
    <cellStyle name="Comma 2 2 3 2 2 2" xfId="54560"/>
    <cellStyle name="Comma 2 2 3 2 3" xfId="54561"/>
    <cellStyle name="Comma 2 2 3 3" xfId="9946"/>
    <cellStyle name="Comma 2 2 3 3 2" xfId="54562"/>
    <cellStyle name="Comma 2 2 3 4" xfId="9947"/>
    <cellStyle name="Comma 2 2 3 4 2" xfId="54563"/>
    <cellStyle name="Comma 2 2 3 5" xfId="54564"/>
    <cellStyle name="Comma 2 2 4" xfId="9948"/>
    <cellStyle name="Comma 2 2 4 2" xfId="9949"/>
    <cellStyle name="Comma 2 2 4 2 2" xfId="54565"/>
    <cellStyle name="Comma 2 2 4 3" xfId="9950"/>
    <cellStyle name="Comma 2 2 4 3 2" xfId="54566"/>
    <cellStyle name="Comma 2 2 4 4" xfId="54567"/>
    <cellStyle name="Comma 2 2 5" xfId="9951"/>
    <cellStyle name="Comma 2 2 5 2" xfId="9952"/>
    <cellStyle name="Comma 2 2 5 2 2" xfId="54568"/>
    <cellStyle name="Comma 2 2 5 3" xfId="9953"/>
    <cellStyle name="Comma 2 2 5 3 2" xfId="54569"/>
    <cellStyle name="Comma 2 2 5 4" xfId="54570"/>
    <cellStyle name="Comma 2 2 6" xfId="9954"/>
    <cellStyle name="Comma 2 2 6 2" xfId="9955"/>
    <cellStyle name="Comma 2 2 6 2 2" xfId="54571"/>
    <cellStyle name="Comma 2 2 6 3" xfId="9956"/>
    <cellStyle name="Comma 2 2 6 3 2" xfId="54572"/>
    <cellStyle name="Comma 2 2 6 4" xfId="54573"/>
    <cellStyle name="Comma 2 2 7" xfId="9957"/>
    <cellStyle name="Comma 2 2 7 2" xfId="9958"/>
    <cellStyle name="Comma 2 2 7 2 2" xfId="54574"/>
    <cellStyle name="Comma 2 2 7 3" xfId="9959"/>
    <cellStyle name="Comma 2 2 7 3 2" xfId="54575"/>
    <cellStyle name="Comma 2 2 7 4" xfId="54576"/>
    <cellStyle name="Comma 2 2 8" xfId="9960"/>
    <cellStyle name="Comma 2 2 8 2" xfId="9961"/>
    <cellStyle name="Comma 2 2 8 2 2" xfId="54577"/>
    <cellStyle name="Comma 2 2 8 3" xfId="9962"/>
    <cellStyle name="Comma 2 2 8 3 2" xfId="54578"/>
    <cellStyle name="Comma 2 2 8 4" xfId="54579"/>
    <cellStyle name="Comma 2 2 9" xfId="9963"/>
    <cellStyle name="Comma 2 2 9 2" xfId="9964"/>
    <cellStyle name="Comma 2 2 9 2 2" xfId="54580"/>
    <cellStyle name="Comma 2 2 9 3" xfId="9965"/>
    <cellStyle name="Comma 2 2 9 3 2" xfId="54581"/>
    <cellStyle name="Comma 2 2 9 4" xfId="54582"/>
    <cellStyle name="Comma 2 20" xfId="9966"/>
    <cellStyle name="Comma 2 20 2" xfId="9967"/>
    <cellStyle name="Comma 2 20 2 2" xfId="54583"/>
    <cellStyle name="Comma 2 20 3" xfId="9968"/>
    <cellStyle name="Comma 2 20 3 2" xfId="54584"/>
    <cellStyle name="Comma 2 20 4" xfId="54585"/>
    <cellStyle name="Comma 2 21" xfId="9969"/>
    <cellStyle name="Comma 2 21 2" xfId="9970"/>
    <cellStyle name="Comma 2 21 2 2" xfId="54586"/>
    <cellStyle name="Comma 2 21 3" xfId="9971"/>
    <cellStyle name="Comma 2 21 3 2" xfId="54587"/>
    <cellStyle name="Comma 2 21 4" xfId="54588"/>
    <cellStyle name="Comma 2 22" xfId="9972"/>
    <cellStyle name="Comma 2 22 2" xfId="9973"/>
    <cellStyle name="Comma 2 22 2 2" xfId="54589"/>
    <cellStyle name="Comma 2 22 3" xfId="9974"/>
    <cellStyle name="Comma 2 22 3 2" xfId="54590"/>
    <cellStyle name="Comma 2 22 4" xfId="54591"/>
    <cellStyle name="Comma 2 23" xfId="9975"/>
    <cellStyle name="Comma 2 23 2" xfId="9976"/>
    <cellStyle name="Comma 2 23 2 2" xfId="54592"/>
    <cellStyle name="Comma 2 23 3" xfId="9977"/>
    <cellStyle name="Comma 2 23 3 2" xfId="54593"/>
    <cellStyle name="Comma 2 23 4" xfId="54594"/>
    <cellStyle name="Comma 2 24" xfId="9978"/>
    <cellStyle name="Comma 2 24 2" xfId="9979"/>
    <cellStyle name="Comma 2 24 2 2" xfId="54595"/>
    <cellStyle name="Comma 2 24 3" xfId="9980"/>
    <cellStyle name="Comma 2 24 3 2" xfId="54596"/>
    <cellStyle name="Comma 2 24 4" xfId="54597"/>
    <cellStyle name="Comma 2 25" xfId="9981"/>
    <cellStyle name="Comma 2 25 2" xfId="9982"/>
    <cellStyle name="Comma 2 25 2 2" xfId="54598"/>
    <cellStyle name="Comma 2 25 3" xfId="9983"/>
    <cellStyle name="Comma 2 25 3 2" xfId="54599"/>
    <cellStyle name="Comma 2 25 4" xfId="54600"/>
    <cellStyle name="Comma 2 26" xfId="9984"/>
    <cellStyle name="Comma 2 26 2" xfId="9985"/>
    <cellStyle name="Comma 2 26 2 2" xfId="54601"/>
    <cellStyle name="Comma 2 26 3" xfId="9986"/>
    <cellStyle name="Comma 2 26 3 2" xfId="54602"/>
    <cellStyle name="Comma 2 26 4" xfId="54603"/>
    <cellStyle name="Comma 2 27" xfId="9987"/>
    <cellStyle name="Comma 2 27 2" xfId="9988"/>
    <cellStyle name="Comma 2 27 2 2" xfId="54604"/>
    <cellStyle name="Comma 2 27 3" xfId="9989"/>
    <cellStyle name="Comma 2 27 3 2" xfId="54605"/>
    <cellStyle name="Comma 2 27 4" xfId="54606"/>
    <cellStyle name="Comma 2 28" xfId="9990"/>
    <cellStyle name="Comma 2 28 2" xfId="9991"/>
    <cellStyle name="Comma 2 28 2 2" xfId="9992"/>
    <cellStyle name="Comma 2 28 2 2 2" xfId="54607"/>
    <cellStyle name="Comma 2 28 2 3" xfId="9993"/>
    <cellStyle name="Comma 2 28 2 3 2" xfId="54608"/>
    <cellStyle name="Comma 2 28 2 4" xfId="9994"/>
    <cellStyle name="Comma 2 28 2 4 2" xfId="54609"/>
    <cellStyle name="Comma 2 28 2 5" xfId="54610"/>
    <cellStyle name="Comma 2 28 3" xfId="54611"/>
    <cellStyle name="Comma 2 29" xfId="9995"/>
    <cellStyle name="Comma 2 29 2" xfId="9996"/>
    <cellStyle name="Comma 2 29 2 2" xfId="54612"/>
    <cellStyle name="Comma 2 29 3" xfId="9997"/>
    <cellStyle name="Comma 2 29 3 2" xfId="54613"/>
    <cellStyle name="Comma 2 29 4" xfId="54614"/>
    <cellStyle name="Comma 2 3" xfId="9998"/>
    <cellStyle name="Comma 2 3 2" xfId="9999"/>
    <cellStyle name="Comma 2 3 2 2" xfId="54615"/>
    <cellStyle name="Comma 2 3 3" xfId="10000"/>
    <cellStyle name="Comma 2 3 3 2" xfId="54616"/>
    <cellStyle name="Comma 2 3 4" xfId="10001"/>
    <cellStyle name="Comma 2 3 5" xfId="10002"/>
    <cellStyle name="Comma 2 30" xfId="10003"/>
    <cellStyle name="Comma 2 30 2" xfId="10004"/>
    <cellStyle name="Comma 2 30 2 2" xfId="54617"/>
    <cellStyle name="Comma 2 30 3" xfId="10005"/>
    <cellStyle name="Comma 2 30 3 2" xfId="54618"/>
    <cellStyle name="Comma 2 30 4" xfId="54619"/>
    <cellStyle name="Comma 2 31" xfId="10006"/>
    <cellStyle name="Comma 2 31 2" xfId="10007"/>
    <cellStyle name="Comma 2 31 2 2" xfId="54620"/>
    <cellStyle name="Comma 2 31 3" xfId="10008"/>
    <cellStyle name="Comma 2 31 3 2" xfId="54621"/>
    <cellStyle name="Comma 2 31 4" xfId="54622"/>
    <cellStyle name="Comma 2 32" xfId="10009"/>
    <cellStyle name="Comma 2 32 2" xfId="10010"/>
    <cellStyle name="Comma 2 32 2 2" xfId="54623"/>
    <cellStyle name="Comma 2 32 3" xfId="10011"/>
    <cellStyle name="Comma 2 32 3 2" xfId="54624"/>
    <cellStyle name="Comma 2 32 4" xfId="54625"/>
    <cellStyle name="Comma 2 33" xfId="10012"/>
    <cellStyle name="Comma 2 33 2" xfId="10013"/>
    <cellStyle name="Comma 2 33 2 2" xfId="54626"/>
    <cellStyle name="Comma 2 33 3" xfId="10014"/>
    <cellStyle name="Comma 2 33 3 2" xfId="54627"/>
    <cellStyle name="Comma 2 33 4" xfId="54628"/>
    <cellStyle name="Comma 2 34" xfId="10015"/>
    <cellStyle name="Comma 2 34 2" xfId="10016"/>
    <cellStyle name="Comma 2 34 2 2" xfId="54629"/>
    <cellStyle name="Comma 2 34 3" xfId="10017"/>
    <cellStyle name="Comma 2 34 3 2" xfId="54630"/>
    <cellStyle name="Comma 2 34 4" xfId="54631"/>
    <cellStyle name="Comma 2 35" xfId="10018"/>
    <cellStyle name="Comma 2 35 2" xfId="10019"/>
    <cellStyle name="Comma 2 35 2 2" xfId="54632"/>
    <cellStyle name="Comma 2 35 3" xfId="10020"/>
    <cellStyle name="Comma 2 35 3 2" xfId="54633"/>
    <cellStyle name="Comma 2 35 4" xfId="54634"/>
    <cellStyle name="Comma 2 36" xfId="10021"/>
    <cellStyle name="Comma 2 36 2" xfId="10022"/>
    <cellStyle name="Comma 2 36 2 2" xfId="54635"/>
    <cellStyle name="Comma 2 36 3" xfId="10023"/>
    <cellStyle name="Comma 2 36 3 2" xfId="54636"/>
    <cellStyle name="Comma 2 36 4" xfId="54637"/>
    <cellStyle name="Comma 2 37" xfId="10024"/>
    <cellStyle name="Comma 2 37 2" xfId="10025"/>
    <cellStyle name="Comma 2 37 2 2" xfId="54638"/>
    <cellStyle name="Comma 2 37 3" xfId="10026"/>
    <cellStyle name="Comma 2 37 3 2" xfId="54639"/>
    <cellStyle name="Comma 2 37 4" xfId="54640"/>
    <cellStyle name="Comma 2 38" xfId="10027"/>
    <cellStyle name="Comma 2 38 2" xfId="10028"/>
    <cellStyle name="Comma 2 38 2 2" xfId="54641"/>
    <cellStyle name="Comma 2 38 3" xfId="10029"/>
    <cellStyle name="Comma 2 38 3 2" xfId="54642"/>
    <cellStyle name="Comma 2 38 4" xfId="54643"/>
    <cellStyle name="Comma 2 39" xfId="10030"/>
    <cellStyle name="Comma 2 39 2" xfId="54644"/>
    <cellStyle name="Comma 2 4" xfId="10031"/>
    <cellStyle name="Comma 2 4 2" xfId="10032"/>
    <cellStyle name="Comma 2 4 2 2" xfId="54645"/>
    <cellStyle name="Comma 2 4 3" xfId="10033"/>
    <cellStyle name="Comma 2 4 3 2" xfId="54646"/>
    <cellStyle name="Comma 2 4 4" xfId="54647"/>
    <cellStyle name="Comma 2 4 5" xfId="54648"/>
    <cellStyle name="Comma 2 40" xfId="10034"/>
    <cellStyle name="Comma 2 40 2" xfId="54649"/>
    <cellStyle name="Comma 2 41" xfId="10035"/>
    <cellStyle name="Comma 2 41 2" xfId="54650"/>
    <cellStyle name="Comma 2 42" xfId="54651"/>
    <cellStyle name="Comma 2 5" xfId="10036"/>
    <cellStyle name="Comma 2 5 2" xfId="10037"/>
    <cellStyle name="Comma 2 5 2 2" xfId="54652"/>
    <cellStyle name="Comma 2 5 3" xfId="10038"/>
    <cellStyle name="Comma 2 5 3 2" xfId="54653"/>
    <cellStyle name="Comma 2 5 4" xfId="54654"/>
    <cellStyle name="Comma 2 5 5" xfId="54655"/>
    <cellStyle name="Comma 2 6" xfId="10039"/>
    <cellStyle name="Comma 2 6 2" xfId="10040"/>
    <cellStyle name="Comma 2 6 2 2" xfId="54656"/>
    <cellStyle name="Comma 2 6 3" xfId="10041"/>
    <cellStyle name="Comma 2 6 3 2" xfId="54657"/>
    <cellStyle name="Comma 2 6 4" xfId="54658"/>
    <cellStyle name="Comma 2 6 5" xfId="54659"/>
    <cellStyle name="Comma 2 7" xfId="10042"/>
    <cellStyle name="Comma 2 7 2" xfId="10043"/>
    <cellStyle name="Comma 2 7 2 2" xfId="54660"/>
    <cellStyle name="Comma 2 7 3" xfId="10044"/>
    <cellStyle name="Comma 2 7 3 2" xfId="54661"/>
    <cellStyle name="Comma 2 7 4" xfId="54662"/>
    <cellStyle name="Comma 2 7 5" xfId="54663"/>
    <cellStyle name="Comma 2 8" xfId="10045"/>
    <cellStyle name="Comma 2 8 2" xfId="10046"/>
    <cellStyle name="Comma 2 8 2 2" xfId="54664"/>
    <cellStyle name="Comma 2 8 3" xfId="10047"/>
    <cellStyle name="Comma 2 8 3 2" xfId="54665"/>
    <cellStyle name="Comma 2 8 4" xfId="54666"/>
    <cellStyle name="Comma 2 8 5" xfId="54667"/>
    <cellStyle name="Comma 2 9" xfId="10048"/>
    <cellStyle name="Comma 2 9 2" xfId="10049"/>
    <cellStyle name="Comma 2 9 2 2" xfId="54668"/>
    <cellStyle name="Comma 2 9 3" xfId="10050"/>
    <cellStyle name="Comma 2 9 3 2" xfId="54669"/>
    <cellStyle name="Comma 2 9 4" xfId="54670"/>
    <cellStyle name="Comma 2 9 5" xfId="54671"/>
    <cellStyle name="Comma 3" xfId="10051"/>
    <cellStyle name="Comma 3 10" xfId="10052"/>
    <cellStyle name="Comma 3 10 2" xfId="10053"/>
    <cellStyle name="Comma 3 10 2 2" xfId="54672"/>
    <cellStyle name="Comma 3 10 3" xfId="10054"/>
    <cellStyle name="Comma 3 10 3 2" xfId="54673"/>
    <cellStyle name="Comma 3 10 4" xfId="54674"/>
    <cellStyle name="Comma 3 11" xfId="10055"/>
    <cellStyle name="Comma 3 11 2" xfId="10056"/>
    <cellStyle name="Comma 3 11 2 2" xfId="54675"/>
    <cellStyle name="Comma 3 11 3" xfId="10057"/>
    <cellStyle name="Comma 3 11 3 2" xfId="54676"/>
    <cellStyle name="Comma 3 11 4" xfId="54677"/>
    <cellStyle name="Comma 3 12" xfId="10058"/>
    <cellStyle name="Comma 3 12 2" xfId="10059"/>
    <cellStyle name="Comma 3 12 2 2" xfId="54678"/>
    <cellStyle name="Comma 3 12 3" xfId="10060"/>
    <cellStyle name="Comma 3 12 3 2" xfId="54679"/>
    <cellStyle name="Comma 3 12 4" xfId="54680"/>
    <cellStyle name="Comma 3 13" xfId="10061"/>
    <cellStyle name="Comma 3 13 2" xfId="10062"/>
    <cellStyle name="Comma 3 13 2 2" xfId="54681"/>
    <cellStyle name="Comma 3 13 3" xfId="10063"/>
    <cellStyle name="Comma 3 13 3 2" xfId="54682"/>
    <cellStyle name="Comma 3 13 4" xfId="54683"/>
    <cellStyle name="Comma 3 14" xfId="10064"/>
    <cellStyle name="Comma 3 14 2" xfId="10065"/>
    <cellStyle name="Comma 3 14 2 2" xfId="54684"/>
    <cellStyle name="Comma 3 14 3" xfId="10066"/>
    <cellStyle name="Comma 3 14 3 2" xfId="54685"/>
    <cellStyle name="Comma 3 14 4" xfId="54686"/>
    <cellStyle name="Comma 3 15" xfId="10067"/>
    <cellStyle name="Comma 3 15 2" xfId="10068"/>
    <cellStyle name="Comma 3 15 2 2" xfId="54687"/>
    <cellStyle name="Comma 3 15 3" xfId="10069"/>
    <cellStyle name="Comma 3 15 3 2" xfId="54688"/>
    <cellStyle name="Comma 3 15 4" xfId="54689"/>
    <cellStyle name="Comma 3 16" xfId="10070"/>
    <cellStyle name="Comma 3 16 2" xfId="10071"/>
    <cellStyle name="Comma 3 16 2 2" xfId="54690"/>
    <cellStyle name="Comma 3 16 3" xfId="10072"/>
    <cellStyle name="Comma 3 16 3 2" xfId="54691"/>
    <cellStyle name="Comma 3 16 4" xfId="54692"/>
    <cellStyle name="Comma 3 17" xfId="10073"/>
    <cellStyle name="Comma 3 17 2" xfId="10074"/>
    <cellStyle name="Comma 3 17 2 2" xfId="54693"/>
    <cellStyle name="Comma 3 17 3" xfId="10075"/>
    <cellStyle name="Comma 3 17 3 2" xfId="54694"/>
    <cellStyle name="Comma 3 17 4" xfId="54695"/>
    <cellStyle name="Comma 3 18" xfId="10076"/>
    <cellStyle name="Comma 3 18 2" xfId="10077"/>
    <cellStyle name="Comma 3 18 2 2" xfId="54696"/>
    <cellStyle name="Comma 3 18 3" xfId="10078"/>
    <cellStyle name="Comma 3 18 3 2" xfId="54697"/>
    <cellStyle name="Comma 3 18 4" xfId="54698"/>
    <cellStyle name="Comma 3 19" xfId="10079"/>
    <cellStyle name="Comma 3 19 2" xfId="10080"/>
    <cellStyle name="Comma 3 19 2 2" xfId="54699"/>
    <cellStyle name="Comma 3 19 3" xfId="10081"/>
    <cellStyle name="Comma 3 19 3 2" xfId="54700"/>
    <cellStyle name="Comma 3 19 4" xfId="54701"/>
    <cellStyle name="Comma 3 2" xfId="10082"/>
    <cellStyle name="Comma 3 2 10" xfId="10083"/>
    <cellStyle name="Comma 3 2 10 2" xfId="10084"/>
    <cellStyle name="Comma 3 2 10 2 2" xfId="54702"/>
    <cellStyle name="Comma 3 2 10 3" xfId="10085"/>
    <cellStyle name="Comma 3 2 10 3 2" xfId="54703"/>
    <cellStyle name="Comma 3 2 10 4" xfId="54704"/>
    <cellStyle name="Comma 3 2 11" xfId="10086"/>
    <cellStyle name="Comma 3 2 11 2" xfId="10087"/>
    <cellStyle name="Comma 3 2 11 2 2" xfId="54705"/>
    <cellStyle name="Comma 3 2 11 3" xfId="10088"/>
    <cellStyle name="Comma 3 2 11 3 2" xfId="54706"/>
    <cellStyle name="Comma 3 2 11 4" xfId="54707"/>
    <cellStyle name="Comma 3 2 12" xfId="10089"/>
    <cellStyle name="Comma 3 2 12 2" xfId="10090"/>
    <cellStyle name="Comma 3 2 12 2 2" xfId="54708"/>
    <cellStyle name="Comma 3 2 12 3" xfId="10091"/>
    <cellStyle name="Comma 3 2 12 3 2" xfId="54709"/>
    <cellStyle name="Comma 3 2 12 4" xfId="54710"/>
    <cellStyle name="Comma 3 2 13" xfId="10092"/>
    <cellStyle name="Comma 3 2 13 2" xfId="54711"/>
    <cellStyle name="Comma 3 2 14" xfId="54712"/>
    <cellStyle name="Comma 3 2 2" xfId="10093"/>
    <cellStyle name="Comma 3 2 2 10" xfId="10094"/>
    <cellStyle name="Comma 3 2 2 10 2" xfId="10095"/>
    <cellStyle name="Comma 3 2 2 10 2 2" xfId="54713"/>
    <cellStyle name="Comma 3 2 2 10 3" xfId="10096"/>
    <cellStyle name="Comma 3 2 2 10 3 2" xfId="54714"/>
    <cellStyle name="Comma 3 2 2 10 4" xfId="54715"/>
    <cellStyle name="Comma 3 2 2 11" xfId="10097"/>
    <cellStyle name="Comma 3 2 2 11 2" xfId="10098"/>
    <cellStyle name="Comma 3 2 2 11 2 2" xfId="54716"/>
    <cellStyle name="Comma 3 2 2 11 3" xfId="10099"/>
    <cellStyle name="Comma 3 2 2 11 3 2" xfId="54717"/>
    <cellStyle name="Comma 3 2 2 11 4" xfId="54718"/>
    <cellStyle name="Comma 3 2 2 12" xfId="10100"/>
    <cellStyle name="Comma 3 2 2 12 2" xfId="10101"/>
    <cellStyle name="Comma 3 2 2 12 2 2" xfId="54719"/>
    <cellStyle name="Comma 3 2 2 12 3" xfId="10102"/>
    <cellStyle name="Comma 3 2 2 12 3 2" xfId="54720"/>
    <cellStyle name="Comma 3 2 2 12 4" xfId="54721"/>
    <cellStyle name="Comma 3 2 2 13" xfId="10103"/>
    <cellStyle name="Comma 3 2 2 13 2" xfId="54722"/>
    <cellStyle name="Comma 3 2 2 14" xfId="10104"/>
    <cellStyle name="Comma 3 2 2 14 2" xfId="54723"/>
    <cellStyle name="Comma 3 2 2 15" xfId="10105"/>
    <cellStyle name="Comma 3 2 2 15 2" xfId="54724"/>
    <cellStyle name="Comma 3 2 2 16" xfId="54725"/>
    <cellStyle name="Comma 3 2 2 2" xfId="10106"/>
    <cellStyle name="Comma 3 2 2 2 2" xfId="10107"/>
    <cellStyle name="Comma 3 2 2 2 2 2" xfId="10108"/>
    <cellStyle name="Comma 3 2 2 2 2 2 2" xfId="54726"/>
    <cellStyle name="Comma 3 2 2 2 2 3" xfId="10109"/>
    <cellStyle name="Comma 3 2 2 2 2 3 2" xfId="54727"/>
    <cellStyle name="Comma 3 2 2 2 2 4" xfId="10110"/>
    <cellStyle name="Comma 3 2 2 2 2 4 2" xfId="54728"/>
    <cellStyle name="Comma 3 2 2 2 2 5" xfId="54729"/>
    <cellStyle name="Comma 3 2 2 2 3" xfId="54730"/>
    <cellStyle name="Comma 3 2 2 3" xfId="10111"/>
    <cellStyle name="Comma 3 2 2 3 2" xfId="10112"/>
    <cellStyle name="Comma 3 2 2 3 2 2" xfId="54731"/>
    <cellStyle name="Comma 3 2 2 3 3" xfId="10113"/>
    <cellStyle name="Comma 3 2 2 3 3 2" xfId="54732"/>
    <cellStyle name="Comma 3 2 2 3 4" xfId="54733"/>
    <cellStyle name="Comma 3 2 2 4" xfId="10114"/>
    <cellStyle name="Comma 3 2 2 4 2" xfId="10115"/>
    <cellStyle name="Comma 3 2 2 4 2 2" xfId="54734"/>
    <cellStyle name="Comma 3 2 2 4 3" xfId="10116"/>
    <cellStyle name="Comma 3 2 2 4 3 2" xfId="54735"/>
    <cellStyle name="Comma 3 2 2 4 4" xfId="54736"/>
    <cellStyle name="Comma 3 2 2 5" xfId="10117"/>
    <cellStyle name="Comma 3 2 2 5 2" xfId="10118"/>
    <cellStyle name="Comma 3 2 2 5 2 2" xfId="54737"/>
    <cellStyle name="Comma 3 2 2 5 3" xfId="10119"/>
    <cellStyle name="Comma 3 2 2 5 3 2" xfId="54738"/>
    <cellStyle name="Comma 3 2 2 5 4" xfId="54739"/>
    <cellStyle name="Comma 3 2 2 6" xfId="10120"/>
    <cellStyle name="Comma 3 2 2 6 2" xfId="10121"/>
    <cellStyle name="Comma 3 2 2 6 2 2" xfId="54740"/>
    <cellStyle name="Comma 3 2 2 6 3" xfId="10122"/>
    <cellStyle name="Comma 3 2 2 6 3 2" xfId="54741"/>
    <cellStyle name="Comma 3 2 2 6 4" xfId="54742"/>
    <cellStyle name="Comma 3 2 2 7" xfId="10123"/>
    <cellStyle name="Comma 3 2 2 7 2" xfId="10124"/>
    <cellStyle name="Comma 3 2 2 7 2 2" xfId="54743"/>
    <cellStyle name="Comma 3 2 2 7 3" xfId="10125"/>
    <cellStyle name="Comma 3 2 2 7 3 2" xfId="54744"/>
    <cellStyle name="Comma 3 2 2 7 4" xfId="54745"/>
    <cellStyle name="Comma 3 2 2 8" xfId="10126"/>
    <cellStyle name="Comma 3 2 2 8 2" xfId="10127"/>
    <cellStyle name="Comma 3 2 2 8 2 2" xfId="54746"/>
    <cellStyle name="Comma 3 2 2 8 3" xfId="10128"/>
    <cellStyle name="Comma 3 2 2 8 3 2" xfId="54747"/>
    <cellStyle name="Comma 3 2 2 8 4" xfId="54748"/>
    <cellStyle name="Comma 3 2 2 9" xfId="10129"/>
    <cellStyle name="Comma 3 2 2 9 2" xfId="10130"/>
    <cellStyle name="Comma 3 2 2 9 2 2" xfId="54749"/>
    <cellStyle name="Comma 3 2 2 9 3" xfId="10131"/>
    <cellStyle name="Comma 3 2 2 9 3 2" xfId="54750"/>
    <cellStyle name="Comma 3 2 2 9 4" xfId="54751"/>
    <cellStyle name="Comma 3 2 3" xfId="10132"/>
    <cellStyle name="Comma 3 2 3 2" xfId="10133"/>
    <cellStyle name="Comma 3 2 3 2 2" xfId="10134"/>
    <cellStyle name="Comma 3 2 3 2 2 2" xfId="54752"/>
    <cellStyle name="Comma 3 2 3 2 3" xfId="54753"/>
    <cellStyle name="Comma 3 2 3 3" xfId="10135"/>
    <cellStyle name="Comma 3 2 3 3 2" xfId="54754"/>
    <cellStyle name="Comma 3 2 3 4" xfId="10136"/>
    <cellStyle name="Comma 3 2 3 4 2" xfId="54755"/>
    <cellStyle name="Comma 3 2 3 5" xfId="54756"/>
    <cellStyle name="Comma 3 2 4" xfId="10137"/>
    <cellStyle name="Comma 3 2 4 2" xfId="10138"/>
    <cellStyle name="Comma 3 2 4 2 2" xfId="54757"/>
    <cellStyle name="Comma 3 2 4 3" xfId="10139"/>
    <cellStyle name="Comma 3 2 4 3 2" xfId="54758"/>
    <cellStyle name="Comma 3 2 4 4" xfId="54759"/>
    <cellStyle name="Comma 3 2 5" xfId="10140"/>
    <cellStyle name="Comma 3 2 5 2" xfId="10141"/>
    <cellStyle name="Comma 3 2 5 2 2" xfId="54760"/>
    <cellStyle name="Comma 3 2 5 3" xfId="10142"/>
    <cellStyle name="Comma 3 2 5 3 2" xfId="54761"/>
    <cellStyle name="Comma 3 2 5 4" xfId="54762"/>
    <cellStyle name="Comma 3 2 6" xfId="10143"/>
    <cellStyle name="Comma 3 2 6 2" xfId="10144"/>
    <cellStyle name="Comma 3 2 6 2 2" xfId="54763"/>
    <cellStyle name="Comma 3 2 6 3" xfId="10145"/>
    <cellStyle name="Comma 3 2 6 3 2" xfId="54764"/>
    <cellStyle name="Comma 3 2 6 4" xfId="54765"/>
    <cellStyle name="Comma 3 2 7" xfId="10146"/>
    <cellStyle name="Comma 3 2 7 2" xfId="10147"/>
    <cellStyle name="Comma 3 2 7 2 2" xfId="54766"/>
    <cellStyle name="Comma 3 2 7 3" xfId="10148"/>
    <cellStyle name="Comma 3 2 7 3 2" xfId="54767"/>
    <cellStyle name="Comma 3 2 7 4" xfId="54768"/>
    <cellStyle name="Comma 3 2 8" xfId="10149"/>
    <cellStyle name="Comma 3 2 8 2" xfId="10150"/>
    <cellStyle name="Comma 3 2 8 2 2" xfId="54769"/>
    <cellStyle name="Comma 3 2 8 3" xfId="10151"/>
    <cellStyle name="Comma 3 2 8 3 2" xfId="54770"/>
    <cellStyle name="Comma 3 2 8 4" xfId="54771"/>
    <cellStyle name="Comma 3 2 9" xfId="10152"/>
    <cellStyle name="Comma 3 2 9 2" xfId="10153"/>
    <cellStyle name="Comma 3 2 9 2 2" xfId="54772"/>
    <cellStyle name="Comma 3 2 9 3" xfId="10154"/>
    <cellStyle name="Comma 3 2 9 3 2" xfId="54773"/>
    <cellStyle name="Comma 3 2 9 4" xfId="54774"/>
    <cellStyle name="Comma 3 20" xfId="10155"/>
    <cellStyle name="Comma 3 20 2" xfId="10156"/>
    <cellStyle name="Comma 3 20 2 2" xfId="54775"/>
    <cellStyle name="Comma 3 20 3" xfId="10157"/>
    <cellStyle name="Comma 3 20 3 2" xfId="54776"/>
    <cellStyle name="Comma 3 20 4" xfId="54777"/>
    <cellStyle name="Comma 3 21" xfId="10158"/>
    <cellStyle name="Comma 3 21 2" xfId="10159"/>
    <cellStyle name="Comma 3 21 2 2" xfId="54778"/>
    <cellStyle name="Comma 3 21 3" xfId="10160"/>
    <cellStyle name="Comma 3 21 3 2" xfId="54779"/>
    <cellStyle name="Comma 3 21 4" xfId="54780"/>
    <cellStyle name="Comma 3 22" xfId="10161"/>
    <cellStyle name="Comma 3 22 2" xfId="10162"/>
    <cellStyle name="Comma 3 22 2 2" xfId="54781"/>
    <cellStyle name="Comma 3 22 3" xfId="10163"/>
    <cellStyle name="Comma 3 22 3 2" xfId="54782"/>
    <cellStyle name="Comma 3 22 4" xfId="54783"/>
    <cellStyle name="Comma 3 23" xfId="10164"/>
    <cellStyle name="Comma 3 23 2" xfId="10165"/>
    <cellStyle name="Comma 3 23 2 2" xfId="54784"/>
    <cellStyle name="Comma 3 23 3" xfId="10166"/>
    <cellStyle name="Comma 3 23 3 2" xfId="54785"/>
    <cellStyle name="Comma 3 23 4" xfId="54786"/>
    <cellStyle name="Comma 3 24" xfId="10167"/>
    <cellStyle name="Comma 3 24 2" xfId="10168"/>
    <cellStyle name="Comma 3 24 2 2" xfId="54787"/>
    <cellStyle name="Comma 3 24 3" xfId="10169"/>
    <cellStyle name="Comma 3 24 3 2" xfId="54788"/>
    <cellStyle name="Comma 3 24 4" xfId="54789"/>
    <cellStyle name="Comma 3 25" xfId="10170"/>
    <cellStyle name="Comma 3 25 2" xfId="10171"/>
    <cellStyle name="Comma 3 25 2 2" xfId="54790"/>
    <cellStyle name="Comma 3 25 3" xfId="10172"/>
    <cellStyle name="Comma 3 25 3 2" xfId="54791"/>
    <cellStyle name="Comma 3 25 4" xfId="54792"/>
    <cellStyle name="Comma 3 26" xfId="10173"/>
    <cellStyle name="Comma 3 26 2" xfId="10174"/>
    <cellStyle name="Comma 3 26 2 2" xfId="54793"/>
    <cellStyle name="Comma 3 26 3" xfId="10175"/>
    <cellStyle name="Comma 3 26 3 2" xfId="54794"/>
    <cellStyle name="Comma 3 26 4" xfId="54795"/>
    <cellStyle name="Comma 3 27" xfId="10176"/>
    <cellStyle name="Comma 3 27 2" xfId="10177"/>
    <cellStyle name="Comma 3 27 2 2" xfId="54796"/>
    <cellStyle name="Comma 3 27 3" xfId="10178"/>
    <cellStyle name="Comma 3 27 3 2" xfId="54797"/>
    <cellStyle name="Comma 3 27 4" xfId="54798"/>
    <cellStyle name="Comma 3 28" xfId="10179"/>
    <cellStyle name="Comma 3 28 2" xfId="10180"/>
    <cellStyle name="Comma 3 28 2 2" xfId="10181"/>
    <cellStyle name="Comma 3 28 2 2 2" xfId="54799"/>
    <cellStyle name="Comma 3 28 2 3" xfId="10182"/>
    <cellStyle name="Comma 3 28 2 3 2" xfId="54800"/>
    <cellStyle name="Comma 3 28 2 4" xfId="10183"/>
    <cellStyle name="Comma 3 28 2 4 2" xfId="54801"/>
    <cellStyle name="Comma 3 28 2 5" xfId="54802"/>
    <cellStyle name="Comma 3 28 3" xfId="54803"/>
    <cellStyle name="Comma 3 29" xfId="10184"/>
    <cellStyle name="Comma 3 29 2" xfId="10185"/>
    <cellStyle name="Comma 3 29 2 2" xfId="54804"/>
    <cellStyle name="Comma 3 29 3" xfId="10186"/>
    <cellStyle name="Comma 3 29 3 2" xfId="54805"/>
    <cellStyle name="Comma 3 29 4" xfId="54806"/>
    <cellStyle name="Comma 3 3" xfId="10187"/>
    <cellStyle name="Comma 3 3 2" xfId="10188"/>
    <cellStyle name="Comma 3 3 2 2" xfId="54807"/>
    <cellStyle name="Comma 3 3 3" xfId="10189"/>
    <cellStyle name="Comma 3 3 3 2" xfId="54808"/>
    <cellStyle name="Comma 3 3 4" xfId="54809"/>
    <cellStyle name="Comma 3 30" xfId="10190"/>
    <cellStyle name="Comma 3 30 2" xfId="10191"/>
    <cellStyle name="Comma 3 30 2 2" xfId="54810"/>
    <cellStyle name="Comma 3 30 3" xfId="10192"/>
    <cellStyle name="Comma 3 30 3 2" xfId="54811"/>
    <cellStyle name="Comma 3 30 4" xfId="54812"/>
    <cellStyle name="Comma 3 31" xfId="10193"/>
    <cellStyle name="Comma 3 31 2" xfId="10194"/>
    <cellStyle name="Comma 3 31 2 2" xfId="54813"/>
    <cellStyle name="Comma 3 31 3" xfId="10195"/>
    <cellStyle name="Comma 3 31 3 2" xfId="54814"/>
    <cellStyle name="Comma 3 31 4" xfId="54815"/>
    <cellStyle name="Comma 3 32" xfId="10196"/>
    <cellStyle name="Comma 3 32 2" xfId="10197"/>
    <cellStyle name="Comma 3 32 2 2" xfId="54816"/>
    <cellStyle name="Comma 3 32 3" xfId="10198"/>
    <cellStyle name="Comma 3 32 3 2" xfId="54817"/>
    <cellStyle name="Comma 3 32 4" xfId="54818"/>
    <cellStyle name="Comma 3 33" xfId="10199"/>
    <cellStyle name="Comma 3 33 2" xfId="10200"/>
    <cellStyle name="Comma 3 33 2 2" xfId="54819"/>
    <cellStyle name="Comma 3 33 3" xfId="10201"/>
    <cellStyle name="Comma 3 33 3 2" xfId="54820"/>
    <cellStyle name="Comma 3 33 4" xfId="54821"/>
    <cellStyle name="Comma 3 34" xfId="10202"/>
    <cellStyle name="Comma 3 34 2" xfId="10203"/>
    <cellStyle name="Comma 3 34 2 2" xfId="54822"/>
    <cellStyle name="Comma 3 34 3" xfId="10204"/>
    <cellStyle name="Comma 3 34 3 2" xfId="54823"/>
    <cellStyle name="Comma 3 34 4" xfId="54824"/>
    <cellStyle name="Comma 3 35" xfId="10205"/>
    <cellStyle name="Comma 3 35 2" xfId="10206"/>
    <cellStyle name="Comma 3 35 2 2" xfId="54825"/>
    <cellStyle name="Comma 3 35 3" xfId="10207"/>
    <cellStyle name="Comma 3 35 3 2" xfId="54826"/>
    <cellStyle name="Comma 3 35 4" xfId="54827"/>
    <cellStyle name="Comma 3 36" xfId="10208"/>
    <cellStyle name="Comma 3 36 2" xfId="10209"/>
    <cellStyle name="Comma 3 36 2 2" xfId="54828"/>
    <cellStyle name="Comma 3 36 3" xfId="10210"/>
    <cellStyle name="Comma 3 36 3 2" xfId="54829"/>
    <cellStyle name="Comma 3 36 4" xfId="54830"/>
    <cellStyle name="Comma 3 37" xfId="10211"/>
    <cellStyle name="Comma 3 37 2" xfId="10212"/>
    <cellStyle name="Comma 3 37 2 2" xfId="54831"/>
    <cellStyle name="Comma 3 37 3" xfId="10213"/>
    <cellStyle name="Comma 3 37 3 2" xfId="54832"/>
    <cellStyle name="Comma 3 37 4" xfId="54833"/>
    <cellStyle name="Comma 3 38" xfId="10214"/>
    <cellStyle name="Comma 3 38 2" xfId="10215"/>
    <cellStyle name="Comma 3 38 2 2" xfId="54834"/>
    <cellStyle name="Comma 3 38 3" xfId="10216"/>
    <cellStyle name="Comma 3 38 3 2" xfId="54835"/>
    <cellStyle name="Comma 3 38 4" xfId="54836"/>
    <cellStyle name="Comma 3 39" xfId="10217"/>
    <cellStyle name="Comma 3 39 2" xfId="54837"/>
    <cellStyle name="Comma 3 4" xfId="10218"/>
    <cellStyle name="Comma 3 4 2" xfId="10219"/>
    <cellStyle name="Comma 3 4 2 2" xfId="54838"/>
    <cellStyle name="Comma 3 4 3" xfId="10220"/>
    <cellStyle name="Comma 3 4 3 2" xfId="54839"/>
    <cellStyle name="Comma 3 4 4" xfId="54840"/>
    <cellStyle name="Comma 3 40" xfId="10221"/>
    <cellStyle name="Comma 3 40 2" xfId="54841"/>
    <cellStyle name="Comma 3 41" xfId="10222"/>
    <cellStyle name="Comma 3 41 2" xfId="54842"/>
    <cellStyle name="Comma 3 42" xfId="54843"/>
    <cellStyle name="Comma 3 5" xfId="10223"/>
    <cellStyle name="Comma 3 5 2" xfId="10224"/>
    <cellStyle name="Comma 3 5 2 2" xfId="54844"/>
    <cellStyle name="Comma 3 5 3" xfId="10225"/>
    <cellStyle name="Comma 3 5 3 2" xfId="54845"/>
    <cellStyle name="Comma 3 5 4" xfId="54846"/>
    <cellStyle name="Comma 3 6" xfId="10226"/>
    <cellStyle name="Comma 3 6 2" xfId="10227"/>
    <cellStyle name="Comma 3 6 2 2" xfId="54847"/>
    <cellStyle name="Comma 3 6 3" xfId="10228"/>
    <cellStyle name="Comma 3 6 3 2" xfId="54848"/>
    <cellStyle name="Comma 3 6 4" xfId="54849"/>
    <cellStyle name="Comma 3 7" xfId="10229"/>
    <cellStyle name="Comma 3 7 2" xfId="10230"/>
    <cellStyle name="Comma 3 7 2 2" xfId="54850"/>
    <cellStyle name="Comma 3 7 3" xfId="10231"/>
    <cellStyle name="Comma 3 7 3 2" xfId="54851"/>
    <cellStyle name="Comma 3 7 4" xfId="54852"/>
    <cellStyle name="Comma 3 8" xfId="10232"/>
    <cellStyle name="Comma 3 8 2" xfId="10233"/>
    <cellStyle name="Comma 3 8 2 2" xfId="54853"/>
    <cellStyle name="Comma 3 8 3" xfId="10234"/>
    <cellStyle name="Comma 3 8 3 2" xfId="54854"/>
    <cellStyle name="Comma 3 8 4" xfId="54855"/>
    <cellStyle name="Comma 3 9" xfId="10235"/>
    <cellStyle name="Comma 3 9 2" xfId="10236"/>
    <cellStyle name="Comma 3 9 2 2" xfId="54856"/>
    <cellStyle name="Comma 3 9 3" xfId="10237"/>
    <cellStyle name="Comma 3 9 3 2" xfId="54857"/>
    <cellStyle name="Comma 3 9 4" xfId="54858"/>
    <cellStyle name="Comma 4" xfId="10238"/>
    <cellStyle name="Comma 4 2" xfId="10239"/>
    <cellStyle name="Comma 4 2 2" xfId="10240"/>
    <cellStyle name="Comma 4 2 2 2" xfId="54859"/>
    <cellStyle name="Comma 4 2 3" xfId="54860"/>
    <cellStyle name="Comma 4 2 4" xfId="54861"/>
    <cellStyle name="Comma 4 3" xfId="10241"/>
    <cellStyle name="Comma 4 3 2" xfId="54862"/>
    <cellStyle name="Comma 4 4" xfId="54863"/>
    <cellStyle name="Comma 5" xfId="10242"/>
    <cellStyle name="Comma 5 2" xfId="10243"/>
    <cellStyle name="Comma 5 2 2" xfId="10244"/>
    <cellStyle name="Comma 5 2 2 2" xfId="54864"/>
    <cellStyle name="Comma 5 2 3" xfId="54865"/>
    <cellStyle name="Comma 5 3" xfId="10245"/>
    <cellStyle name="Comma 5 3 2" xfId="54866"/>
    <cellStyle name="Comma 5 3 3" xfId="54867"/>
    <cellStyle name="Comma 5 4" xfId="54868"/>
    <cellStyle name="Comma 6" xfId="10246"/>
    <cellStyle name="Comma 6 2" xfId="54869"/>
    <cellStyle name="Comma 7" xfId="10247"/>
    <cellStyle name="Comma 7 2" xfId="54870"/>
    <cellStyle name="Comma 8" xfId="54871"/>
    <cellStyle name="Comma 9" xfId="54872"/>
    <cellStyle name="Comma 9 2" xfId="10248"/>
    <cellStyle name="Comma 9 2 2" xfId="10249"/>
    <cellStyle name="Comma 9 2 2 2" xfId="54873"/>
    <cellStyle name="Comma 9 2 3" xfId="54874"/>
    <cellStyle name="Comma 9 3" xfId="10250"/>
    <cellStyle name="Comma 9 3 2" xfId="54875"/>
    <cellStyle name="Currency" xfId="54349" builtinId="4"/>
    <cellStyle name="Currency 2" xfId="10251"/>
    <cellStyle name="Currency 2 2" xfId="42705"/>
    <cellStyle name="Currency 3" xfId="10252"/>
    <cellStyle name="Currency 3 2" xfId="42706"/>
    <cellStyle name="Currency 3 2 2" xfId="54876"/>
    <cellStyle name="Currency 4" xfId="10253"/>
    <cellStyle name="Currency 4 2" xfId="42707"/>
    <cellStyle name="Emphasis 1" xfId="42708"/>
    <cellStyle name="Emphasis 1 2" xfId="54877"/>
    <cellStyle name="Emphasis 2" xfId="42709"/>
    <cellStyle name="Emphasis 2 2" xfId="54878"/>
    <cellStyle name="Emphasis 3" xfId="42710"/>
    <cellStyle name="Emphasis 3 2" xfId="54879"/>
    <cellStyle name="Euro" xfId="10254"/>
    <cellStyle name="Euro 2" xfId="10255"/>
    <cellStyle name="Euro 2 10" xfId="10256"/>
    <cellStyle name="Euro 2 10 2" xfId="54880"/>
    <cellStyle name="Euro 2 11" xfId="54881"/>
    <cellStyle name="Euro 2 2" xfId="10257"/>
    <cellStyle name="Euro 2 2 2" xfId="54882"/>
    <cellStyle name="Euro 2 3" xfId="10258"/>
    <cellStyle name="Euro 2 3 2" xfId="54883"/>
    <cellStyle name="Euro 2 4" xfId="10259"/>
    <cellStyle name="Euro 2 4 2" xfId="54884"/>
    <cellStyle name="Euro 2 5" xfId="10260"/>
    <cellStyle name="Euro 2 5 2" xfId="54885"/>
    <cellStyle name="Euro 2 6" xfId="10261"/>
    <cellStyle name="Euro 2 6 2" xfId="54886"/>
    <cellStyle name="Euro 2 7" xfId="10262"/>
    <cellStyle name="Euro 2 7 2" xfId="54887"/>
    <cellStyle name="Euro 2 8" xfId="10263"/>
    <cellStyle name="Euro 2 8 2" xfId="54888"/>
    <cellStyle name="Euro 2 9" xfId="10264"/>
    <cellStyle name="Euro 2 9 2" xfId="54889"/>
    <cellStyle name="Euro 3" xfId="54890"/>
    <cellStyle name="Explanatory Text 10" xfId="10265"/>
    <cellStyle name="Explanatory Text 10 2" xfId="42711"/>
    <cellStyle name="Explanatory Text 11" xfId="10266"/>
    <cellStyle name="Explanatory Text 11 2" xfId="42712"/>
    <cellStyle name="Explanatory Text 12" xfId="10267"/>
    <cellStyle name="Explanatory Text 12 10" xfId="10268"/>
    <cellStyle name="Explanatory Text 12 10 2" xfId="42713"/>
    <cellStyle name="Explanatory Text 12 11" xfId="10269"/>
    <cellStyle name="Explanatory Text 12 11 2" xfId="42714"/>
    <cellStyle name="Explanatory Text 12 12" xfId="10270"/>
    <cellStyle name="Explanatory Text 12 12 2" xfId="42715"/>
    <cellStyle name="Explanatory Text 12 13" xfId="10271"/>
    <cellStyle name="Explanatory Text 12 13 2" xfId="42716"/>
    <cellStyle name="Explanatory Text 12 14" xfId="10272"/>
    <cellStyle name="Explanatory Text 12 14 2" xfId="42717"/>
    <cellStyle name="Explanatory Text 12 15" xfId="10273"/>
    <cellStyle name="Explanatory Text 12 15 2" xfId="42718"/>
    <cellStyle name="Explanatory Text 12 16" xfId="10274"/>
    <cellStyle name="Explanatory Text 12 16 2" xfId="42719"/>
    <cellStyle name="Explanatory Text 12 17" xfId="10275"/>
    <cellStyle name="Explanatory Text 12 17 2" xfId="42720"/>
    <cellStyle name="Explanatory Text 12 18" xfId="10276"/>
    <cellStyle name="Explanatory Text 12 18 2" xfId="42721"/>
    <cellStyle name="Explanatory Text 12 19" xfId="10277"/>
    <cellStyle name="Explanatory Text 12 19 2" xfId="42722"/>
    <cellStyle name="Explanatory Text 12 2" xfId="10278"/>
    <cellStyle name="Explanatory Text 12 2 2" xfId="42723"/>
    <cellStyle name="Explanatory Text 12 20" xfId="10279"/>
    <cellStyle name="Explanatory Text 12 20 2" xfId="42724"/>
    <cellStyle name="Explanatory Text 12 21" xfId="10280"/>
    <cellStyle name="Explanatory Text 12 21 2" xfId="42725"/>
    <cellStyle name="Explanatory Text 12 22" xfId="10281"/>
    <cellStyle name="Explanatory Text 12 22 2" xfId="42726"/>
    <cellStyle name="Explanatory Text 12 23" xfId="10282"/>
    <cellStyle name="Explanatory Text 12 23 2" xfId="42727"/>
    <cellStyle name="Explanatory Text 12 24" xfId="10283"/>
    <cellStyle name="Explanatory Text 12 24 2" xfId="42728"/>
    <cellStyle name="Explanatory Text 12 25" xfId="10284"/>
    <cellStyle name="Explanatory Text 12 25 2" xfId="42729"/>
    <cellStyle name="Explanatory Text 12 26" xfId="10285"/>
    <cellStyle name="Explanatory Text 12 26 2" xfId="42730"/>
    <cellStyle name="Explanatory Text 12 27" xfId="10286"/>
    <cellStyle name="Explanatory Text 12 27 2" xfId="42731"/>
    <cellStyle name="Explanatory Text 12 28" xfId="10287"/>
    <cellStyle name="Explanatory Text 12 28 2" xfId="42732"/>
    <cellStyle name="Explanatory Text 12 29" xfId="10288"/>
    <cellStyle name="Explanatory Text 12 29 2" xfId="42733"/>
    <cellStyle name="Explanatory Text 12 3" xfId="10289"/>
    <cellStyle name="Explanatory Text 12 3 2" xfId="42734"/>
    <cellStyle name="Explanatory Text 12 30" xfId="10290"/>
    <cellStyle name="Explanatory Text 12 30 2" xfId="42735"/>
    <cellStyle name="Explanatory Text 12 31" xfId="42736"/>
    <cellStyle name="Explanatory Text 12 4" xfId="10291"/>
    <cellStyle name="Explanatory Text 12 4 2" xfId="42737"/>
    <cellStyle name="Explanatory Text 12 5" xfId="10292"/>
    <cellStyle name="Explanatory Text 12 5 2" xfId="42738"/>
    <cellStyle name="Explanatory Text 12 6" xfId="10293"/>
    <cellStyle name="Explanatory Text 12 6 2" xfId="42739"/>
    <cellStyle name="Explanatory Text 12 7" xfId="10294"/>
    <cellStyle name="Explanatory Text 12 7 2" xfId="42740"/>
    <cellStyle name="Explanatory Text 12 8" xfId="10295"/>
    <cellStyle name="Explanatory Text 12 8 2" xfId="42741"/>
    <cellStyle name="Explanatory Text 12 9" xfId="10296"/>
    <cellStyle name="Explanatory Text 12 9 2" xfId="42742"/>
    <cellStyle name="Explanatory Text 13" xfId="10297"/>
    <cellStyle name="Explanatory Text 13 2" xfId="42743"/>
    <cellStyle name="Explanatory Text 14" xfId="10298"/>
    <cellStyle name="Explanatory Text 14 2" xfId="42744"/>
    <cellStyle name="Explanatory Text 15" xfId="10299"/>
    <cellStyle name="Explanatory Text 15 2" xfId="42745"/>
    <cellStyle name="Explanatory Text 16" xfId="10300"/>
    <cellStyle name="Explanatory Text 16 2" xfId="42746"/>
    <cellStyle name="Explanatory Text 17" xfId="10301"/>
    <cellStyle name="Explanatory Text 18" xfId="10302"/>
    <cellStyle name="Explanatory Text 19" xfId="42747"/>
    <cellStyle name="Explanatory Text 2" xfId="10303"/>
    <cellStyle name="Explanatory Text 2 10" xfId="10304"/>
    <cellStyle name="Explanatory Text 2 10 2" xfId="54891"/>
    <cellStyle name="Explanatory Text 2 11" xfId="10305"/>
    <cellStyle name="Explanatory Text 2 12" xfId="42748"/>
    <cellStyle name="Explanatory Text 2 13" xfId="42749"/>
    <cellStyle name="Explanatory Text 2 14" xfId="42750"/>
    <cellStyle name="Explanatory Text 2 15" xfId="42751"/>
    <cellStyle name="Explanatory Text 2 16" xfId="42752"/>
    <cellStyle name="Explanatory Text 2 17" xfId="42753"/>
    <cellStyle name="Explanatory Text 2 18" xfId="42754"/>
    <cellStyle name="Explanatory Text 2 19" xfId="42755"/>
    <cellStyle name="Explanatory Text 2 2" xfId="10306"/>
    <cellStyle name="Explanatory Text 2 2 2" xfId="42756"/>
    <cellStyle name="Explanatory Text 2 20" xfId="42757"/>
    <cellStyle name="Explanatory Text 2 21" xfId="42758"/>
    <cellStyle name="Explanatory Text 2 22" xfId="42759"/>
    <cellStyle name="Explanatory Text 2 23" xfId="42760"/>
    <cellStyle name="Explanatory Text 2 24" xfId="42761"/>
    <cellStyle name="Explanatory Text 2 3" xfId="10307"/>
    <cellStyle name="Explanatory Text 2 3 2" xfId="42762"/>
    <cellStyle name="Explanatory Text 2 4" xfId="10308"/>
    <cellStyle name="Explanatory Text 2 4 2" xfId="42763"/>
    <cellStyle name="Explanatory Text 2 5" xfId="10309"/>
    <cellStyle name="Explanatory Text 2 5 2" xfId="42764"/>
    <cellStyle name="Explanatory Text 2 6" xfId="10310"/>
    <cellStyle name="Explanatory Text 2 6 2" xfId="42765"/>
    <cellStyle name="Explanatory Text 2 7" xfId="10311"/>
    <cellStyle name="Explanatory Text 2 7 2" xfId="42766"/>
    <cellStyle name="Explanatory Text 2 8" xfId="10312"/>
    <cellStyle name="Explanatory Text 2 8 2" xfId="42767"/>
    <cellStyle name="Explanatory Text 2 9" xfId="10313"/>
    <cellStyle name="Explanatory Text 2 9 2" xfId="54892"/>
    <cellStyle name="Explanatory Text 20" xfId="42768"/>
    <cellStyle name="Explanatory Text 21" xfId="42769"/>
    <cellStyle name="Explanatory Text 22" xfId="42770"/>
    <cellStyle name="Explanatory Text 23" xfId="42771"/>
    <cellStyle name="Explanatory Text 24" xfId="42772"/>
    <cellStyle name="Explanatory Text 25" xfId="42773"/>
    <cellStyle name="Explanatory Text 26" xfId="42774"/>
    <cellStyle name="Explanatory Text 27" xfId="42775"/>
    <cellStyle name="Explanatory Text 28" xfId="42776"/>
    <cellStyle name="Explanatory Text 29" xfId="42777"/>
    <cellStyle name="Explanatory Text 3" xfId="10314"/>
    <cellStyle name="Explanatory Text 3 2" xfId="10315"/>
    <cellStyle name="Explanatory Text 3 2 2" xfId="42778"/>
    <cellStyle name="Explanatory Text 3 3" xfId="42779"/>
    <cellStyle name="Explanatory Text 4" xfId="10316"/>
    <cellStyle name="Explanatory Text 4 2" xfId="10317"/>
    <cellStyle name="Explanatory Text 4 2 2" xfId="42780"/>
    <cellStyle name="Explanatory Text 4 3" xfId="42781"/>
    <cellStyle name="Explanatory Text 5" xfId="10318"/>
    <cellStyle name="Explanatory Text 5 2" xfId="10319"/>
    <cellStyle name="Explanatory Text 5 2 2" xfId="42782"/>
    <cellStyle name="Explanatory Text 5 3" xfId="42783"/>
    <cellStyle name="Explanatory Text 6" xfId="10320"/>
    <cellStyle name="Explanatory Text 6 2" xfId="10321"/>
    <cellStyle name="Explanatory Text 6 2 2" xfId="42784"/>
    <cellStyle name="Explanatory Text 6 3" xfId="10322"/>
    <cellStyle name="Explanatory Text 6 3 2" xfId="42785"/>
    <cellStyle name="Explanatory Text 6 4" xfId="10323"/>
    <cellStyle name="Explanatory Text 6 4 2" xfId="54893"/>
    <cellStyle name="Explanatory Text 6 5" xfId="42786"/>
    <cellStyle name="Explanatory Text 6 6" xfId="54894"/>
    <cellStyle name="Explanatory Text 7" xfId="10324"/>
    <cellStyle name="Explanatory Text 7 10" xfId="10325"/>
    <cellStyle name="Explanatory Text 7 10 2" xfId="42787"/>
    <cellStyle name="Explanatory Text 7 11" xfId="10326"/>
    <cellStyle name="Explanatory Text 7 11 2" xfId="42788"/>
    <cellStyle name="Explanatory Text 7 12" xfId="42789"/>
    <cellStyle name="Explanatory Text 7 2" xfId="10327"/>
    <cellStyle name="Explanatory Text 7 2 2" xfId="42790"/>
    <cellStyle name="Explanatory Text 7 3" xfId="10328"/>
    <cellStyle name="Explanatory Text 7 3 2" xfId="42791"/>
    <cellStyle name="Explanatory Text 7 4" xfId="10329"/>
    <cellStyle name="Explanatory Text 7 4 2" xfId="42792"/>
    <cellStyle name="Explanatory Text 7 5" xfId="10330"/>
    <cellStyle name="Explanatory Text 7 5 2" xfId="42793"/>
    <cellStyle name="Explanatory Text 7 6" xfId="10331"/>
    <cellStyle name="Explanatory Text 7 6 2" xfId="42794"/>
    <cellStyle name="Explanatory Text 7 7" xfId="10332"/>
    <cellStyle name="Explanatory Text 7 7 2" xfId="42795"/>
    <cellStyle name="Explanatory Text 7 8" xfId="10333"/>
    <cellStyle name="Explanatory Text 7 8 2" xfId="42796"/>
    <cellStyle name="Explanatory Text 7 9" xfId="10334"/>
    <cellStyle name="Explanatory Text 7 9 2" xfId="42797"/>
    <cellStyle name="Explanatory Text 8" xfId="10335"/>
    <cellStyle name="Explanatory Text 8 2" xfId="42798"/>
    <cellStyle name="Explanatory Text 9" xfId="10336"/>
    <cellStyle name="Explanatory Text 9 2" xfId="42799"/>
    <cellStyle name="Good 10" xfId="10337"/>
    <cellStyle name="Good 10 2" xfId="42800"/>
    <cellStyle name="Good 10 3" xfId="54895"/>
    <cellStyle name="Good 11" xfId="10338"/>
    <cellStyle name="Good 11 2" xfId="42801"/>
    <cellStyle name="Good 11 3" xfId="54896"/>
    <cellStyle name="Good 12" xfId="10339"/>
    <cellStyle name="Good 12 10" xfId="10340"/>
    <cellStyle name="Good 12 10 2" xfId="42802"/>
    <cellStyle name="Good 12 11" xfId="10341"/>
    <cellStyle name="Good 12 11 2" xfId="42803"/>
    <cellStyle name="Good 12 12" xfId="10342"/>
    <cellStyle name="Good 12 12 2" xfId="42804"/>
    <cellStyle name="Good 12 13" xfId="10343"/>
    <cellStyle name="Good 12 13 2" xfId="42805"/>
    <cellStyle name="Good 12 14" xfId="10344"/>
    <cellStyle name="Good 12 14 2" xfId="42806"/>
    <cellStyle name="Good 12 15" xfId="10345"/>
    <cellStyle name="Good 12 15 2" xfId="42807"/>
    <cellStyle name="Good 12 16" xfId="10346"/>
    <cellStyle name="Good 12 16 2" xfId="42808"/>
    <cellStyle name="Good 12 17" xfId="10347"/>
    <cellStyle name="Good 12 17 2" xfId="42809"/>
    <cellStyle name="Good 12 18" xfId="10348"/>
    <cellStyle name="Good 12 18 2" xfId="42810"/>
    <cellStyle name="Good 12 19" xfId="10349"/>
    <cellStyle name="Good 12 19 2" xfId="42811"/>
    <cellStyle name="Good 12 2" xfId="10350"/>
    <cellStyle name="Good 12 2 2" xfId="42812"/>
    <cellStyle name="Good 12 20" xfId="10351"/>
    <cellStyle name="Good 12 20 2" xfId="42813"/>
    <cellStyle name="Good 12 21" xfId="10352"/>
    <cellStyle name="Good 12 21 2" xfId="42814"/>
    <cellStyle name="Good 12 22" xfId="10353"/>
    <cellStyle name="Good 12 22 2" xfId="42815"/>
    <cellStyle name="Good 12 23" xfId="10354"/>
    <cellStyle name="Good 12 23 2" xfId="42816"/>
    <cellStyle name="Good 12 24" xfId="10355"/>
    <cellStyle name="Good 12 24 2" xfId="42817"/>
    <cellStyle name="Good 12 25" xfId="10356"/>
    <cellStyle name="Good 12 25 2" xfId="42818"/>
    <cellStyle name="Good 12 26" xfId="10357"/>
    <cellStyle name="Good 12 26 2" xfId="42819"/>
    <cellStyle name="Good 12 27" xfId="10358"/>
    <cellStyle name="Good 12 27 2" xfId="42820"/>
    <cellStyle name="Good 12 28" xfId="10359"/>
    <cellStyle name="Good 12 28 2" xfId="42821"/>
    <cellStyle name="Good 12 29" xfId="10360"/>
    <cellStyle name="Good 12 29 2" xfId="42822"/>
    <cellStyle name="Good 12 3" xfId="10361"/>
    <cellStyle name="Good 12 3 2" xfId="42823"/>
    <cellStyle name="Good 12 30" xfId="10362"/>
    <cellStyle name="Good 12 30 2" xfId="42824"/>
    <cellStyle name="Good 12 31" xfId="42825"/>
    <cellStyle name="Good 12 4" xfId="10363"/>
    <cellStyle name="Good 12 4 2" xfId="42826"/>
    <cellStyle name="Good 12 5" xfId="10364"/>
    <cellStyle name="Good 12 5 2" xfId="42827"/>
    <cellStyle name="Good 12 6" xfId="10365"/>
    <cellStyle name="Good 12 6 2" xfId="42828"/>
    <cellStyle name="Good 12 7" xfId="10366"/>
    <cellStyle name="Good 12 7 2" xfId="42829"/>
    <cellStyle name="Good 12 8" xfId="10367"/>
    <cellStyle name="Good 12 8 2" xfId="42830"/>
    <cellStyle name="Good 12 9" xfId="10368"/>
    <cellStyle name="Good 12 9 2" xfId="42831"/>
    <cellStyle name="Good 13" xfId="10369"/>
    <cellStyle name="Good 13 2" xfId="42832"/>
    <cellStyle name="Good 14" xfId="10370"/>
    <cellStyle name="Good 14 2" xfId="42833"/>
    <cellStyle name="Good 15" xfId="10371"/>
    <cellStyle name="Good 15 2" xfId="42834"/>
    <cellStyle name="Good 16" xfId="10372"/>
    <cellStyle name="Good 16 2" xfId="42835"/>
    <cellStyle name="Good 17" xfId="10373"/>
    <cellStyle name="Good 18" xfId="10374"/>
    <cellStyle name="Good 19" xfId="42836"/>
    <cellStyle name="Good 2" xfId="10375"/>
    <cellStyle name="Good 2 10" xfId="10376"/>
    <cellStyle name="Good 2 10 2" xfId="54897"/>
    <cellStyle name="Good 2 11" xfId="10377"/>
    <cellStyle name="Good 2 12" xfId="42837"/>
    <cellStyle name="Good 2 13" xfId="42838"/>
    <cellStyle name="Good 2 14" xfId="42839"/>
    <cellStyle name="Good 2 15" xfId="42840"/>
    <cellStyle name="Good 2 16" xfId="42841"/>
    <cellStyle name="Good 2 17" xfId="42842"/>
    <cellStyle name="Good 2 18" xfId="42843"/>
    <cellStyle name="Good 2 19" xfId="42844"/>
    <cellStyle name="Good 2 2" xfId="10378"/>
    <cellStyle name="Good 2 2 2" xfId="42845"/>
    <cellStyle name="Good 2 20" xfId="42846"/>
    <cellStyle name="Good 2 21" xfId="42847"/>
    <cellStyle name="Good 2 22" xfId="42848"/>
    <cellStyle name="Good 2 23" xfId="42849"/>
    <cellStyle name="Good 2 24" xfId="42850"/>
    <cellStyle name="Good 2 3" xfId="10379"/>
    <cellStyle name="Good 2 3 2" xfId="42851"/>
    <cellStyle name="Good 2 4" xfId="10380"/>
    <cellStyle name="Good 2 4 2" xfId="42852"/>
    <cellStyle name="Good 2 5" xfId="10381"/>
    <cellStyle name="Good 2 5 2" xfId="42853"/>
    <cellStyle name="Good 2 6" xfId="10382"/>
    <cellStyle name="Good 2 6 2" xfId="42854"/>
    <cellStyle name="Good 2 7" xfId="10383"/>
    <cellStyle name="Good 2 7 2" xfId="42855"/>
    <cellStyle name="Good 2 8" xfId="10384"/>
    <cellStyle name="Good 2 8 2" xfId="42856"/>
    <cellStyle name="Good 2 9" xfId="10385"/>
    <cellStyle name="Good 2 9 2" xfId="54898"/>
    <cellStyle name="Good 20" xfId="42857"/>
    <cellStyle name="Good 21" xfId="42858"/>
    <cellStyle name="Good 22" xfId="42859"/>
    <cellStyle name="Good 23" xfId="42860"/>
    <cellStyle name="Good 24" xfId="42861"/>
    <cellStyle name="Good 25" xfId="42862"/>
    <cellStyle name="Good 26" xfId="42863"/>
    <cellStyle name="Good 27" xfId="42864"/>
    <cellStyle name="Good 28" xfId="42865"/>
    <cellStyle name="Good 29" xfId="42866"/>
    <cellStyle name="Good 3" xfId="10386"/>
    <cellStyle name="Good 3 2" xfId="10387"/>
    <cellStyle name="Good 3 2 2" xfId="42867"/>
    <cellStyle name="Good 3 3" xfId="42868"/>
    <cellStyle name="Good 3 4" xfId="54899"/>
    <cellStyle name="Good 30" xfId="42869"/>
    <cellStyle name="Good 4" xfId="10388"/>
    <cellStyle name="Good 4 2" xfId="10389"/>
    <cellStyle name="Good 4 2 2" xfId="42870"/>
    <cellStyle name="Good 4 3" xfId="42871"/>
    <cellStyle name="Good 4 4" xfId="54900"/>
    <cellStyle name="Good 5" xfId="10390"/>
    <cellStyle name="Good 5 2" xfId="10391"/>
    <cellStyle name="Good 5 2 2" xfId="42872"/>
    <cellStyle name="Good 5 3" xfId="42873"/>
    <cellStyle name="Good 5 4" xfId="54901"/>
    <cellStyle name="Good 6" xfId="10392"/>
    <cellStyle name="Good 6 2" xfId="10393"/>
    <cellStyle name="Good 6 2 2" xfId="42874"/>
    <cellStyle name="Good 6 3" xfId="10394"/>
    <cellStyle name="Good 6 3 2" xfId="42875"/>
    <cellStyle name="Good 6 4" xfId="10395"/>
    <cellStyle name="Good 6 4 2" xfId="54902"/>
    <cellStyle name="Good 6 5" xfId="42876"/>
    <cellStyle name="Good 6 6" xfId="54903"/>
    <cellStyle name="Good 7" xfId="10396"/>
    <cellStyle name="Good 7 10" xfId="10397"/>
    <cellStyle name="Good 7 10 2" xfId="42877"/>
    <cellStyle name="Good 7 11" xfId="10398"/>
    <cellStyle name="Good 7 11 2" xfId="42878"/>
    <cellStyle name="Good 7 12" xfId="42879"/>
    <cellStyle name="Good 7 13" xfId="54904"/>
    <cellStyle name="Good 7 2" xfId="10399"/>
    <cellStyle name="Good 7 2 2" xfId="42880"/>
    <cellStyle name="Good 7 3" xfId="10400"/>
    <cellStyle name="Good 7 3 2" xfId="42881"/>
    <cellStyle name="Good 7 4" xfId="10401"/>
    <cellStyle name="Good 7 4 2" xfId="42882"/>
    <cellStyle name="Good 7 5" xfId="10402"/>
    <cellStyle name="Good 7 5 2" xfId="42883"/>
    <cellStyle name="Good 7 6" xfId="10403"/>
    <cellStyle name="Good 7 6 2" xfId="42884"/>
    <cellStyle name="Good 7 7" xfId="10404"/>
    <cellStyle name="Good 7 7 2" xfId="42885"/>
    <cellStyle name="Good 7 8" xfId="10405"/>
    <cellStyle name="Good 7 8 2" xfId="42886"/>
    <cellStyle name="Good 7 9" xfId="10406"/>
    <cellStyle name="Good 7 9 2" xfId="42887"/>
    <cellStyle name="Good 8" xfId="10407"/>
    <cellStyle name="Good 8 2" xfId="42888"/>
    <cellStyle name="Good 8 3" xfId="54905"/>
    <cellStyle name="Good 9" xfId="10408"/>
    <cellStyle name="Good 9 2" xfId="42889"/>
    <cellStyle name="Good 9 3" xfId="54906"/>
    <cellStyle name="Heading 1 10" xfId="10409"/>
    <cellStyle name="Heading 1 10 2" xfId="42890"/>
    <cellStyle name="Heading 1 10 3" xfId="54907"/>
    <cellStyle name="Heading 1 11" xfId="10410"/>
    <cellStyle name="Heading 1 11 2" xfId="42891"/>
    <cellStyle name="Heading 1 11 3" xfId="54908"/>
    <cellStyle name="Heading 1 12" xfId="10411"/>
    <cellStyle name="Heading 1 12 10" xfId="10412"/>
    <cellStyle name="Heading 1 12 10 2" xfId="42892"/>
    <cellStyle name="Heading 1 12 11" xfId="10413"/>
    <cellStyle name="Heading 1 12 11 2" xfId="42893"/>
    <cellStyle name="Heading 1 12 12" xfId="10414"/>
    <cellStyle name="Heading 1 12 12 2" xfId="42894"/>
    <cellStyle name="Heading 1 12 13" xfId="10415"/>
    <cellStyle name="Heading 1 12 13 2" xfId="42895"/>
    <cellStyle name="Heading 1 12 14" xfId="10416"/>
    <cellStyle name="Heading 1 12 14 2" xfId="42896"/>
    <cellStyle name="Heading 1 12 15" xfId="10417"/>
    <cellStyle name="Heading 1 12 15 2" xfId="42897"/>
    <cellStyle name="Heading 1 12 16" xfId="10418"/>
    <cellStyle name="Heading 1 12 16 2" xfId="42898"/>
    <cellStyle name="Heading 1 12 17" xfId="10419"/>
    <cellStyle name="Heading 1 12 17 2" xfId="42899"/>
    <cellStyle name="Heading 1 12 18" xfId="10420"/>
    <cellStyle name="Heading 1 12 18 2" xfId="42900"/>
    <cellStyle name="Heading 1 12 19" xfId="10421"/>
    <cellStyle name="Heading 1 12 19 2" xfId="42901"/>
    <cellStyle name="Heading 1 12 2" xfId="10422"/>
    <cellStyle name="Heading 1 12 2 2" xfId="42902"/>
    <cellStyle name="Heading 1 12 20" xfId="10423"/>
    <cellStyle name="Heading 1 12 20 2" xfId="42903"/>
    <cellStyle name="Heading 1 12 21" xfId="10424"/>
    <cellStyle name="Heading 1 12 21 2" xfId="42904"/>
    <cellStyle name="Heading 1 12 22" xfId="10425"/>
    <cellStyle name="Heading 1 12 22 2" xfId="42905"/>
    <cellStyle name="Heading 1 12 23" xfId="10426"/>
    <cellStyle name="Heading 1 12 23 2" xfId="42906"/>
    <cellStyle name="Heading 1 12 24" xfId="10427"/>
    <cellStyle name="Heading 1 12 24 2" xfId="42907"/>
    <cellStyle name="Heading 1 12 25" xfId="10428"/>
    <cellStyle name="Heading 1 12 25 2" xfId="42908"/>
    <cellStyle name="Heading 1 12 26" xfId="10429"/>
    <cellStyle name="Heading 1 12 26 2" xfId="42909"/>
    <cellStyle name="Heading 1 12 27" xfId="10430"/>
    <cellStyle name="Heading 1 12 27 2" xfId="42910"/>
    <cellStyle name="Heading 1 12 28" xfId="10431"/>
    <cellStyle name="Heading 1 12 28 2" xfId="42911"/>
    <cellStyle name="Heading 1 12 29" xfId="10432"/>
    <cellStyle name="Heading 1 12 29 2" xfId="42912"/>
    <cellStyle name="Heading 1 12 3" xfId="10433"/>
    <cellStyle name="Heading 1 12 3 2" xfId="42913"/>
    <cellStyle name="Heading 1 12 30" xfId="10434"/>
    <cellStyle name="Heading 1 12 30 2" xfId="42914"/>
    <cellStyle name="Heading 1 12 31" xfId="42915"/>
    <cellStyle name="Heading 1 12 4" xfId="10435"/>
    <cellStyle name="Heading 1 12 4 2" xfId="42916"/>
    <cellStyle name="Heading 1 12 5" xfId="10436"/>
    <cellStyle name="Heading 1 12 5 2" xfId="42917"/>
    <cellStyle name="Heading 1 12 6" xfId="10437"/>
    <cellStyle name="Heading 1 12 6 2" xfId="42918"/>
    <cellStyle name="Heading 1 12 7" xfId="10438"/>
    <cellStyle name="Heading 1 12 7 2" xfId="42919"/>
    <cellStyle name="Heading 1 12 8" xfId="10439"/>
    <cellStyle name="Heading 1 12 8 2" xfId="42920"/>
    <cellStyle name="Heading 1 12 9" xfId="10440"/>
    <cellStyle name="Heading 1 12 9 2" xfId="42921"/>
    <cellStyle name="Heading 1 13" xfId="10441"/>
    <cellStyle name="Heading 1 13 2" xfId="42922"/>
    <cellStyle name="Heading 1 14" xfId="10442"/>
    <cellStyle name="Heading 1 14 2" xfId="42923"/>
    <cellStyle name="Heading 1 15" xfId="10443"/>
    <cellStyle name="Heading 1 15 2" xfId="42924"/>
    <cellStyle name="Heading 1 16" xfId="10444"/>
    <cellStyle name="Heading 1 16 2" xfId="42925"/>
    <cellStyle name="Heading 1 17" xfId="10445"/>
    <cellStyle name="Heading 1 18" xfId="10446"/>
    <cellStyle name="Heading 1 19" xfId="42926"/>
    <cellStyle name="Heading 1 2" xfId="10447"/>
    <cellStyle name="Heading 1 2 10" xfId="10448"/>
    <cellStyle name="Heading 1 2 10 2" xfId="54909"/>
    <cellStyle name="Heading 1 2 11" xfId="10449"/>
    <cellStyle name="Heading 1 2 12" xfId="42927"/>
    <cellStyle name="Heading 1 2 13" xfId="42928"/>
    <cellStyle name="Heading 1 2 14" xfId="42929"/>
    <cellStyle name="Heading 1 2 15" xfId="42930"/>
    <cellStyle name="Heading 1 2 16" xfId="42931"/>
    <cellStyle name="Heading 1 2 17" xfId="42932"/>
    <cellStyle name="Heading 1 2 18" xfId="42933"/>
    <cellStyle name="Heading 1 2 19" xfId="42934"/>
    <cellStyle name="Heading 1 2 2" xfId="10450"/>
    <cellStyle name="Heading 1 2 2 2" xfId="42935"/>
    <cellStyle name="Heading 1 2 20" xfId="42936"/>
    <cellStyle name="Heading 1 2 21" xfId="42937"/>
    <cellStyle name="Heading 1 2 22" xfId="42938"/>
    <cellStyle name="Heading 1 2 23" xfId="42939"/>
    <cellStyle name="Heading 1 2 24" xfId="42940"/>
    <cellStyle name="Heading 1 2 3" xfId="10451"/>
    <cellStyle name="Heading 1 2 3 2" xfId="42941"/>
    <cellStyle name="Heading 1 2 4" xfId="10452"/>
    <cellStyle name="Heading 1 2 4 2" xfId="42942"/>
    <cellStyle name="Heading 1 2 5" xfId="10453"/>
    <cellStyle name="Heading 1 2 5 2" xfId="42943"/>
    <cellStyle name="Heading 1 2 6" xfId="10454"/>
    <cellStyle name="Heading 1 2 6 2" xfId="42944"/>
    <cellStyle name="Heading 1 2 7" xfId="10455"/>
    <cellStyle name="Heading 1 2 7 2" xfId="42945"/>
    <cellStyle name="Heading 1 2 8" xfId="10456"/>
    <cellStyle name="Heading 1 2 8 2" xfId="42946"/>
    <cellStyle name="Heading 1 2 9" xfId="10457"/>
    <cellStyle name="Heading 1 2 9 2" xfId="54910"/>
    <cellStyle name="Heading 1 20" xfId="42947"/>
    <cellStyle name="Heading 1 21" xfId="42948"/>
    <cellStyle name="Heading 1 22" xfId="42949"/>
    <cellStyle name="Heading 1 23" xfId="42950"/>
    <cellStyle name="Heading 1 24" xfId="42951"/>
    <cellStyle name="Heading 1 25" xfId="42952"/>
    <cellStyle name="Heading 1 26" xfId="42953"/>
    <cellStyle name="Heading 1 27" xfId="42954"/>
    <cellStyle name="Heading 1 28" xfId="42955"/>
    <cellStyle name="Heading 1 29" xfId="42956"/>
    <cellStyle name="Heading 1 3" xfId="10458"/>
    <cellStyle name="Heading 1 3 2" xfId="10459"/>
    <cellStyle name="Heading 1 3 2 2" xfId="42957"/>
    <cellStyle name="Heading 1 3 3" xfId="42958"/>
    <cellStyle name="Heading 1 3 4" xfId="54911"/>
    <cellStyle name="Heading 1 30" xfId="42959"/>
    <cellStyle name="Heading 1 4" xfId="10460"/>
    <cellStyle name="Heading 1 4 2" xfId="10461"/>
    <cellStyle name="Heading 1 4 2 2" xfId="42960"/>
    <cellStyle name="Heading 1 4 3" xfId="42961"/>
    <cellStyle name="Heading 1 4 4" xfId="54912"/>
    <cellStyle name="Heading 1 5" xfId="10462"/>
    <cellStyle name="Heading 1 5 2" xfId="10463"/>
    <cellStyle name="Heading 1 5 2 2" xfId="42962"/>
    <cellStyle name="Heading 1 5 3" xfId="42963"/>
    <cellStyle name="Heading 1 5 4" xfId="54913"/>
    <cellStyle name="Heading 1 6" xfId="10464"/>
    <cellStyle name="Heading 1 6 2" xfId="10465"/>
    <cellStyle name="Heading 1 6 2 2" xfId="42964"/>
    <cellStyle name="Heading 1 6 3" xfId="10466"/>
    <cellStyle name="Heading 1 6 3 2" xfId="42965"/>
    <cellStyle name="Heading 1 6 4" xfId="10467"/>
    <cellStyle name="Heading 1 6 4 2" xfId="54914"/>
    <cellStyle name="Heading 1 6 5" xfId="42966"/>
    <cellStyle name="Heading 1 6 6" xfId="54915"/>
    <cellStyle name="Heading 1 7" xfId="10468"/>
    <cellStyle name="Heading 1 7 10" xfId="10469"/>
    <cellStyle name="Heading 1 7 10 2" xfId="42967"/>
    <cellStyle name="Heading 1 7 11" xfId="10470"/>
    <cellStyle name="Heading 1 7 11 2" xfId="42968"/>
    <cellStyle name="Heading 1 7 12" xfId="42969"/>
    <cellStyle name="Heading 1 7 13" xfId="54916"/>
    <cellStyle name="Heading 1 7 2" xfId="10471"/>
    <cellStyle name="Heading 1 7 2 2" xfId="42970"/>
    <cellStyle name="Heading 1 7 3" xfId="10472"/>
    <cellStyle name="Heading 1 7 3 2" xfId="42971"/>
    <cellStyle name="Heading 1 7 4" xfId="10473"/>
    <cellStyle name="Heading 1 7 4 2" xfId="42972"/>
    <cellStyle name="Heading 1 7 5" xfId="10474"/>
    <cellStyle name="Heading 1 7 5 2" xfId="42973"/>
    <cellStyle name="Heading 1 7 6" xfId="10475"/>
    <cellStyle name="Heading 1 7 6 2" xfId="42974"/>
    <cellStyle name="Heading 1 7 7" xfId="10476"/>
    <cellStyle name="Heading 1 7 7 2" xfId="42975"/>
    <cellStyle name="Heading 1 7 8" xfId="10477"/>
    <cellStyle name="Heading 1 7 8 2" xfId="42976"/>
    <cellStyle name="Heading 1 7 9" xfId="10478"/>
    <cellStyle name="Heading 1 7 9 2" xfId="42977"/>
    <cellStyle name="Heading 1 8" xfId="10479"/>
    <cellStyle name="Heading 1 8 2" xfId="42978"/>
    <cellStyle name="Heading 1 8 3" xfId="54917"/>
    <cellStyle name="Heading 1 9" xfId="10480"/>
    <cellStyle name="Heading 1 9 2" xfId="42979"/>
    <cellStyle name="Heading 1 9 3" xfId="54918"/>
    <cellStyle name="Heading 2 10" xfId="10481"/>
    <cellStyle name="Heading 2 10 2" xfId="42980"/>
    <cellStyle name="Heading 2 10 3" xfId="54919"/>
    <cellStyle name="Heading 2 11" xfId="10482"/>
    <cellStyle name="Heading 2 11 2" xfId="42981"/>
    <cellStyle name="Heading 2 11 3" xfId="54920"/>
    <cellStyle name="Heading 2 12" xfId="10483"/>
    <cellStyle name="Heading 2 12 10" xfId="10484"/>
    <cellStyle name="Heading 2 12 10 2" xfId="42982"/>
    <cellStyle name="Heading 2 12 11" xfId="10485"/>
    <cellStyle name="Heading 2 12 11 2" xfId="42983"/>
    <cellStyle name="Heading 2 12 12" xfId="10486"/>
    <cellStyle name="Heading 2 12 12 2" xfId="42984"/>
    <cellStyle name="Heading 2 12 13" xfId="10487"/>
    <cellStyle name="Heading 2 12 13 2" xfId="42985"/>
    <cellStyle name="Heading 2 12 14" xfId="10488"/>
    <cellStyle name="Heading 2 12 14 2" xfId="42986"/>
    <cellStyle name="Heading 2 12 15" xfId="10489"/>
    <cellStyle name="Heading 2 12 15 2" xfId="42987"/>
    <cellStyle name="Heading 2 12 16" xfId="10490"/>
    <cellStyle name="Heading 2 12 16 2" xfId="42988"/>
    <cellStyle name="Heading 2 12 17" xfId="10491"/>
    <cellStyle name="Heading 2 12 17 2" xfId="42989"/>
    <cellStyle name="Heading 2 12 18" xfId="10492"/>
    <cellStyle name="Heading 2 12 18 2" xfId="42990"/>
    <cellStyle name="Heading 2 12 19" xfId="10493"/>
    <cellStyle name="Heading 2 12 19 2" xfId="42991"/>
    <cellStyle name="Heading 2 12 2" xfId="10494"/>
    <cellStyle name="Heading 2 12 2 2" xfId="42992"/>
    <cellStyle name="Heading 2 12 20" xfId="10495"/>
    <cellStyle name="Heading 2 12 20 2" xfId="42993"/>
    <cellStyle name="Heading 2 12 21" xfId="10496"/>
    <cellStyle name="Heading 2 12 21 2" xfId="42994"/>
    <cellStyle name="Heading 2 12 22" xfId="10497"/>
    <cellStyle name="Heading 2 12 22 2" xfId="42995"/>
    <cellStyle name="Heading 2 12 23" xfId="10498"/>
    <cellStyle name="Heading 2 12 23 2" xfId="42996"/>
    <cellStyle name="Heading 2 12 24" xfId="10499"/>
    <cellStyle name="Heading 2 12 24 2" xfId="42997"/>
    <cellStyle name="Heading 2 12 25" xfId="10500"/>
    <cellStyle name="Heading 2 12 25 2" xfId="42998"/>
    <cellStyle name="Heading 2 12 26" xfId="10501"/>
    <cellStyle name="Heading 2 12 26 2" xfId="42999"/>
    <cellStyle name="Heading 2 12 27" xfId="10502"/>
    <cellStyle name="Heading 2 12 27 2" xfId="43000"/>
    <cellStyle name="Heading 2 12 28" xfId="10503"/>
    <cellStyle name="Heading 2 12 28 2" xfId="43001"/>
    <cellStyle name="Heading 2 12 29" xfId="10504"/>
    <cellStyle name="Heading 2 12 29 2" xfId="43002"/>
    <cellStyle name="Heading 2 12 3" xfId="10505"/>
    <cellStyle name="Heading 2 12 3 2" xfId="43003"/>
    <cellStyle name="Heading 2 12 30" xfId="10506"/>
    <cellStyle name="Heading 2 12 30 2" xfId="43004"/>
    <cellStyle name="Heading 2 12 31" xfId="43005"/>
    <cellStyle name="Heading 2 12 4" xfId="10507"/>
    <cellStyle name="Heading 2 12 4 2" xfId="43006"/>
    <cellStyle name="Heading 2 12 5" xfId="10508"/>
    <cellStyle name="Heading 2 12 5 2" xfId="43007"/>
    <cellStyle name="Heading 2 12 6" xfId="10509"/>
    <cellStyle name="Heading 2 12 6 2" xfId="43008"/>
    <cellStyle name="Heading 2 12 7" xfId="10510"/>
    <cellStyle name="Heading 2 12 7 2" xfId="43009"/>
    <cellStyle name="Heading 2 12 8" xfId="10511"/>
    <cellStyle name="Heading 2 12 8 2" xfId="43010"/>
    <cellStyle name="Heading 2 12 9" xfId="10512"/>
    <cellStyle name="Heading 2 12 9 2" xfId="43011"/>
    <cellStyle name="Heading 2 13" xfId="10513"/>
    <cellStyle name="Heading 2 13 2" xfId="43012"/>
    <cellStyle name="Heading 2 14" xfId="10514"/>
    <cellStyle name="Heading 2 14 2" xfId="43013"/>
    <cellStyle name="Heading 2 15" xfId="10515"/>
    <cellStyle name="Heading 2 15 2" xfId="43014"/>
    <cellStyle name="Heading 2 16" xfId="10516"/>
    <cellStyle name="Heading 2 16 2" xfId="43015"/>
    <cellStyle name="Heading 2 17" xfId="10517"/>
    <cellStyle name="Heading 2 18" xfId="10518"/>
    <cellStyle name="Heading 2 19" xfId="43016"/>
    <cellStyle name="Heading 2 2" xfId="10519"/>
    <cellStyle name="Heading 2 2 10" xfId="10520"/>
    <cellStyle name="Heading 2 2 10 2" xfId="54921"/>
    <cellStyle name="Heading 2 2 11" xfId="10521"/>
    <cellStyle name="Heading 2 2 12" xfId="43017"/>
    <cellStyle name="Heading 2 2 13" xfId="43018"/>
    <cellStyle name="Heading 2 2 14" xfId="43019"/>
    <cellStyle name="Heading 2 2 15" xfId="43020"/>
    <cellStyle name="Heading 2 2 16" xfId="43021"/>
    <cellStyle name="Heading 2 2 17" xfId="43022"/>
    <cellStyle name="Heading 2 2 18" xfId="43023"/>
    <cellStyle name="Heading 2 2 19" xfId="43024"/>
    <cellStyle name="Heading 2 2 2" xfId="10522"/>
    <cellStyle name="Heading 2 2 2 2" xfId="43025"/>
    <cellStyle name="Heading 2 2 20" xfId="43026"/>
    <cellStyle name="Heading 2 2 21" xfId="43027"/>
    <cellStyle name="Heading 2 2 22" xfId="43028"/>
    <cellStyle name="Heading 2 2 23" xfId="43029"/>
    <cellStyle name="Heading 2 2 24" xfId="43030"/>
    <cellStyle name="Heading 2 2 3" xfId="10523"/>
    <cellStyle name="Heading 2 2 3 2" xfId="43031"/>
    <cellStyle name="Heading 2 2 4" xfId="10524"/>
    <cellStyle name="Heading 2 2 4 2" xfId="43032"/>
    <cellStyle name="Heading 2 2 5" xfId="10525"/>
    <cellStyle name="Heading 2 2 5 2" xfId="43033"/>
    <cellStyle name="Heading 2 2 6" xfId="10526"/>
    <cellStyle name="Heading 2 2 6 2" xfId="43034"/>
    <cellStyle name="Heading 2 2 7" xfId="10527"/>
    <cellStyle name="Heading 2 2 7 2" xfId="43035"/>
    <cellStyle name="Heading 2 2 8" xfId="10528"/>
    <cellStyle name="Heading 2 2 8 2" xfId="43036"/>
    <cellStyle name="Heading 2 2 9" xfId="10529"/>
    <cellStyle name="Heading 2 2 9 2" xfId="54922"/>
    <cellStyle name="Heading 2 20" xfId="43037"/>
    <cellStyle name="Heading 2 21" xfId="43038"/>
    <cellStyle name="Heading 2 22" xfId="43039"/>
    <cellStyle name="Heading 2 23" xfId="43040"/>
    <cellStyle name="Heading 2 24" xfId="43041"/>
    <cellStyle name="Heading 2 25" xfId="43042"/>
    <cellStyle name="Heading 2 26" xfId="43043"/>
    <cellStyle name="Heading 2 27" xfId="43044"/>
    <cellStyle name="Heading 2 28" xfId="43045"/>
    <cellStyle name="Heading 2 29" xfId="43046"/>
    <cellStyle name="Heading 2 3" xfId="10530"/>
    <cellStyle name="Heading 2 3 2" xfId="10531"/>
    <cellStyle name="Heading 2 3 2 2" xfId="43047"/>
    <cellStyle name="Heading 2 3 3" xfId="43048"/>
    <cellStyle name="Heading 2 3 4" xfId="54923"/>
    <cellStyle name="Heading 2 30" xfId="43049"/>
    <cellStyle name="Heading 2 4" xfId="10532"/>
    <cellStyle name="Heading 2 4 2" xfId="10533"/>
    <cellStyle name="Heading 2 4 2 2" xfId="43050"/>
    <cellStyle name="Heading 2 4 3" xfId="43051"/>
    <cellStyle name="Heading 2 4 4" xfId="54924"/>
    <cellStyle name="Heading 2 5" xfId="10534"/>
    <cellStyle name="Heading 2 5 2" xfId="10535"/>
    <cellStyle name="Heading 2 5 2 2" xfId="43052"/>
    <cellStyle name="Heading 2 5 3" xfId="43053"/>
    <cellStyle name="Heading 2 5 4" xfId="54925"/>
    <cellStyle name="Heading 2 6" xfId="10536"/>
    <cellStyle name="Heading 2 6 2" xfId="10537"/>
    <cellStyle name="Heading 2 6 2 2" xfId="43054"/>
    <cellStyle name="Heading 2 6 3" xfId="10538"/>
    <cellStyle name="Heading 2 6 3 2" xfId="43055"/>
    <cellStyle name="Heading 2 6 4" xfId="10539"/>
    <cellStyle name="Heading 2 6 4 2" xfId="54926"/>
    <cellStyle name="Heading 2 6 5" xfId="43056"/>
    <cellStyle name="Heading 2 6 6" xfId="54927"/>
    <cellStyle name="Heading 2 7" xfId="10540"/>
    <cellStyle name="Heading 2 7 10" xfId="10541"/>
    <cellStyle name="Heading 2 7 10 2" xfId="43057"/>
    <cellStyle name="Heading 2 7 11" xfId="10542"/>
    <cellStyle name="Heading 2 7 11 2" xfId="43058"/>
    <cellStyle name="Heading 2 7 12" xfId="43059"/>
    <cellStyle name="Heading 2 7 13" xfId="54928"/>
    <cellStyle name="Heading 2 7 2" xfId="10543"/>
    <cellStyle name="Heading 2 7 2 2" xfId="43060"/>
    <cellStyle name="Heading 2 7 3" xfId="10544"/>
    <cellStyle name="Heading 2 7 3 2" xfId="43061"/>
    <cellStyle name="Heading 2 7 4" xfId="10545"/>
    <cellStyle name="Heading 2 7 4 2" xfId="43062"/>
    <cellStyle name="Heading 2 7 5" xfId="10546"/>
    <cellStyle name="Heading 2 7 5 2" xfId="43063"/>
    <cellStyle name="Heading 2 7 6" xfId="10547"/>
    <cellStyle name="Heading 2 7 6 2" xfId="43064"/>
    <cellStyle name="Heading 2 7 7" xfId="10548"/>
    <cellStyle name="Heading 2 7 7 2" xfId="43065"/>
    <cellStyle name="Heading 2 7 8" xfId="10549"/>
    <cellStyle name="Heading 2 7 8 2" xfId="43066"/>
    <cellStyle name="Heading 2 7 9" xfId="10550"/>
    <cellStyle name="Heading 2 7 9 2" xfId="43067"/>
    <cellStyle name="Heading 2 8" xfId="10551"/>
    <cellStyle name="Heading 2 8 2" xfId="43068"/>
    <cellStyle name="Heading 2 8 3" xfId="54929"/>
    <cellStyle name="Heading 2 9" xfId="10552"/>
    <cellStyle name="Heading 2 9 2" xfId="43069"/>
    <cellStyle name="Heading 2 9 3" xfId="54930"/>
    <cellStyle name="Heading 3 10" xfId="10553"/>
    <cellStyle name="Heading 3 10 2" xfId="43070"/>
    <cellStyle name="Heading 3 10 3" xfId="54931"/>
    <cellStyle name="Heading 3 11" xfId="10554"/>
    <cellStyle name="Heading 3 11 2" xfId="43071"/>
    <cellStyle name="Heading 3 11 3" xfId="54932"/>
    <cellStyle name="Heading 3 12" xfId="10555"/>
    <cellStyle name="Heading 3 12 10" xfId="10556"/>
    <cellStyle name="Heading 3 12 10 2" xfId="43072"/>
    <cellStyle name="Heading 3 12 11" xfId="10557"/>
    <cellStyle name="Heading 3 12 11 2" xfId="43073"/>
    <cellStyle name="Heading 3 12 12" xfId="10558"/>
    <cellStyle name="Heading 3 12 12 2" xfId="43074"/>
    <cellStyle name="Heading 3 12 13" xfId="10559"/>
    <cellStyle name="Heading 3 12 13 2" xfId="43075"/>
    <cellStyle name="Heading 3 12 14" xfId="10560"/>
    <cellStyle name="Heading 3 12 14 2" xfId="43076"/>
    <cellStyle name="Heading 3 12 15" xfId="10561"/>
    <cellStyle name="Heading 3 12 15 2" xfId="43077"/>
    <cellStyle name="Heading 3 12 16" xfId="10562"/>
    <cellStyle name="Heading 3 12 16 2" xfId="43078"/>
    <cellStyle name="Heading 3 12 17" xfId="10563"/>
    <cellStyle name="Heading 3 12 17 2" xfId="43079"/>
    <cellStyle name="Heading 3 12 18" xfId="10564"/>
    <cellStyle name="Heading 3 12 18 2" xfId="43080"/>
    <cellStyle name="Heading 3 12 19" xfId="10565"/>
    <cellStyle name="Heading 3 12 19 2" xfId="43081"/>
    <cellStyle name="Heading 3 12 2" xfId="10566"/>
    <cellStyle name="Heading 3 12 2 2" xfId="43082"/>
    <cellStyle name="Heading 3 12 20" xfId="10567"/>
    <cellStyle name="Heading 3 12 20 2" xfId="43083"/>
    <cellStyle name="Heading 3 12 21" xfId="10568"/>
    <cellStyle name="Heading 3 12 21 2" xfId="43084"/>
    <cellStyle name="Heading 3 12 22" xfId="10569"/>
    <cellStyle name="Heading 3 12 22 2" xfId="43085"/>
    <cellStyle name="Heading 3 12 23" xfId="10570"/>
    <cellStyle name="Heading 3 12 23 2" xfId="43086"/>
    <cellStyle name="Heading 3 12 24" xfId="10571"/>
    <cellStyle name="Heading 3 12 24 2" xfId="43087"/>
    <cellStyle name="Heading 3 12 25" xfId="10572"/>
    <cellStyle name="Heading 3 12 25 2" xfId="43088"/>
    <cellStyle name="Heading 3 12 26" xfId="10573"/>
    <cellStyle name="Heading 3 12 26 2" xfId="43089"/>
    <cellStyle name="Heading 3 12 27" xfId="10574"/>
    <cellStyle name="Heading 3 12 27 2" xfId="43090"/>
    <cellStyle name="Heading 3 12 28" xfId="10575"/>
    <cellStyle name="Heading 3 12 28 2" xfId="43091"/>
    <cellStyle name="Heading 3 12 29" xfId="10576"/>
    <cellStyle name="Heading 3 12 29 2" xfId="43092"/>
    <cellStyle name="Heading 3 12 3" xfId="10577"/>
    <cellStyle name="Heading 3 12 3 2" xfId="43093"/>
    <cellStyle name="Heading 3 12 30" xfId="10578"/>
    <cellStyle name="Heading 3 12 30 2" xfId="43094"/>
    <cellStyle name="Heading 3 12 31" xfId="43095"/>
    <cellStyle name="Heading 3 12 4" xfId="10579"/>
    <cellStyle name="Heading 3 12 4 2" xfId="43096"/>
    <cellStyle name="Heading 3 12 5" xfId="10580"/>
    <cellStyle name="Heading 3 12 5 2" xfId="43097"/>
    <cellStyle name="Heading 3 12 6" xfId="10581"/>
    <cellStyle name="Heading 3 12 6 2" xfId="43098"/>
    <cellStyle name="Heading 3 12 7" xfId="10582"/>
    <cellStyle name="Heading 3 12 7 2" xfId="43099"/>
    <cellStyle name="Heading 3 12 8" xfId="10583"/>
    <cellStyle name="Heading 3 12 8 2" xfId="43100"/>
    <cellStyle name="Heading 3 12 9" xfId="10584"/>
    <cellStyle name="Heading 3 12 9 2" xfId="43101"/>
    <cellStyle name="Heading 3 13" xfId="10585"/>
    <cellStyle name="Heading 3 13 2" xfId="43102"/>
    <cellStyle name="Heading 3 14" xfId="10586"/>
    <cellStyle name="Heading 3 14 2" xfId="43103"/>
    <cellStyle name="Heading 3 15" xfId="10587"/>
    <cellStyle name="Heading 3 15 2" xfId="43104"/>
    <cellStyle name="Heading 3 16" xfId="10588"/>
    <cellStyle name="Heading 3 16 2" xfId="43105"/>
    <cellStyle name="Heading 3 17" xfId="10589"/>
    <cellStyle name="Heading 3 18" xfId="10590"/>
    <cellStyle name="Heading 3 19" xfId="43106"/>
    <cellStyle name="Heading 3 2" xfId="10591"/>
    <cellStyle name="Heading 3 2 10" xfId="10592"/>
    <cellStyle name="Heading 3 2 10 2" xfId="54933"/>
    <cellStyle name="Heading 3 2 11" xfId="10593"/>
    <cellStyle name="Heading 3 2 12" xfId="43107"/>
    <cellStyle name="Heading 3 2 13" xfId="43108"/>
    <cellStyle name="Heading 3 2 14" xfId="43109"/>
    <cellStyle name="Heading 3 2 15" xfId="43110"/>
    <cellStyle name="Heading 3 2 16" xfId="43111"/>
    <cellStyle name="Heading 3 2 17" xfId="43112"/>
    <cellStyle name="Heading 3 2 18" xfId="43113"/>
    <cellStyle name="Heading 3 2 19" xfId="43114"/>
    <cellStyle name="Heading 3 2 2" xfId="10594"/>
    <cellStyle name="Heading 3 2 2 2" xfId="43115"/>
    <cellStyle name="Heading 3 2 20" xfId="43116"/>
    <cellStyle name="Heading 3 2 21" xfId="43117"/>
    <cellStyle name="Heading 3 2 22" xfId="43118"/>
    <cellStyle name="Heading 3 2 23" xfId="43119"/>
    <cellStyle name="Heading 3 2 24" xfId="43120"/>
    <cellStyle name="Heading 3 2 3" xfId="10595"/>
    <cellStyle name="Heading 3 2 3 2" xfId="43121"/>
    <cellStyle name="Heading 3 2 4" xfId="10596"/>
    <cellStyle name="Heading 3 2 4 2" xfId="43122"/>
    <cellStyle name="Heading 3 2 5" xfId="10597"/>
    <cellStyle name="Heading 3 2 5 2" xfId="43123"/>
    <cellStyle name="Heading 3 2 6" xfId="10598"/>
    <cellStyle name="Heading 3 2 6 2" xfId="43124"/>
    <cellStyle name="Heading 3 2 7" xfId="10599"/>
    <cellStyle name="Heading 3 2 7 2" xfId="43125"/>
    <cellStyle name="Heading 3 2 8" xfId="10600"/>
    <cellStyle name="Heading 3 2 8 2" xfId="43126"/>
    <cellStyle name="Heading 3 2 9" xfId="10601"/>
    <cellStyle name="Heading 3 2 9 2" xfId="54934"/>
    <cellStyle name="Heading 3 20" xfId="43127"/>
    <cellStyle name="Heading 3 21" xfId="43128"/>
    <cellStyle name="Heading 3 22" xfId="43129"/>
    <cellStyle name="Heading 3 23" xfId="43130"/>
    <cellStyle name="Heading 3 24" xfId="43131"/>
    <cellStyle name="Heading 3 25" xfId="43132"/>
    <cellStyle name="Heading 3 26" xfId="43133"/>
    <cellStyle name="Heading 3 27" xfId="43134"/>
    <cellStyle name="Heading 3 28" xfId="43135"/>
    <cellStyle name="Heading 3 29" xfId="43136"/>
    <cellStyle name="Heading 3 3" xfId="10602"/>
    <cellStyle name="Heading 3 3 2" xfId="10603"/>
    <cellStyle name="Heading 3 3 2 2" xfId="43137"/>
    <cellStyle name="Heading 3 3 3" xfId="43138"/>
    <cellStyle name="Heading 3 3 4" xfId="54935"/>
    <cellStyle name="Heading 3 30" xfId="43139"/>
    <cellStyle name="Heading 3 4" xfId="10604"/>
    <cellStyle name="Heading 3 4 2" xfId="10605"/>
    <cellStyle name="Heading 3 4 2 2" xfId="43140"/>
    <cellStyle name="Heading 3 4 3" xfId="43141"/>
    <cellStyle name="Heading 3 4 4" xfId="54936"/>
    <cellStyle name="Heading 3 5" xfId="10606"/>
    <cellStyle name="Heading 3 5 2" xfId="10607"/>
    <cellStyle name="Heading 3 5 2 2" xfId="43142"/>
    <cellStyle name="Heading 3 5 3" xfId="43143"/>
    <cellStyle name="Heading 3 5 4" xfId="54937"/>
    <cellStyle name="Heading 3 6" xfId="10608"/>
    <cellStyle name="Heading 3 6 2" xfId="10609"/>
    <cellStyle name="Heading 3 6 2 2" xfId="43144"/>
    <cellStyle name="Heading 3 6 3" xfId="43145"/>
    <cellStyle name="Heading 3 6 3 2" xfId="43146"/>
    <cellStyle name="Heading 3 6 4" xfId="43147"/>
    <cellStyle name="Heading 3 6 5" xfId="43148"/>
    <cellStyle name="Heading 3 7" xfId="10610"/>
    <cellStyle name="Heading 3 7 10" xfId="10611"/>
    <cellStyle name="Heading 3 7 10 2" xfId="43149"/>
    <cellStyle name="Heading 3 7 11" xfId="10612"/>
    <cellStyle name="Heading 3 7 11 2" xfId="43150"/>
    <cellStyle name="Heading 3 7 12" xfId="43151"/>
    <cellStyle name="Heading 3 7 13" xfId="54938"/>
    <cellStyle name="Heading 3 7 2" xfId="10613"/>
    <cellStyle name="Heading 3 7 2 2" xfId="43152"/>
    <cellStyle name="Heading 3 7 3" xfId="10614"/>
    <cellStyle name="Heading 3 7 3 2" xfId="43153"/>
    <cellStyle name="Heading 3 7 4" xfId="10615"/>
    <cellStyle name="Heading 3 7 4 2" xfId="43154"/>
    <cellStyle name="Heading 3 7 5" xfId="10616"/>
    <cellStyle name="Heading 3 7 5 2" xfId="43155"/>
    <cellStyle name="Heading 3 7 6" xfId="10617"/>
    <cellStyle name="Heading 3 7 6 2" xfId="43156"/>
    <cellStyle name="Heading 3 7 7" xfId="10618"/>
    <cellStyle name="Heading 3 7 7 2" xfId="43157"/>
    <cellStyle name="Heading 3 7 8" xfId="10619"/>
    <cellStyle name="Heading 3 7 8 2" xfId="43158"/>
    <cellStyle name="Heading 3 7 9" xfId="10620"/>
    <cellStyle name="Heading 3 7 9 2" xfId="43159"/>
    <cellStyle name="Heading 3 8" xfId="10621"/>
    <cellStyle name="Heading 3 8 2" xfId="43160"/>
    <cellStyle name="Heading 3 8 3" xfId="54939"/>
    <cellStyle name="Heading 3 9" xfId="10622"/>
    <cellStyle name="Heading 3 9 2" xfId="43161"/>
    <cellStyle name="Heading 3 9 3" xfId="54940"/>
    <cellStyle name="Heading 4 10" xfId="10623"/>
    <cellStyle name="Heading 4 10 2" xfId="43162"/>
    <cellStyle name="Heading 4 10 3" xfId="54941"/>
    <cellStyle name="Heading 4 11" xfId="10624"/>
    <cellStyle name="Heading 4 11 2" xfId="43163"/>
    <cellStyle name="Heading 4 11 3" xfId="54942"/>
    <cellStyle name="Heading 4 12" xfId="10625"/>
    <cellStyle name="Heading 4 12 10" xfId="10626"/>
    <cellStyle name="Heading 4 12 10 2" xfId="43164"/>
    <cellStyle name="Heading 4 12 11" xfId="10627"/>
    <cellStyle name="Heading 4 12 11 2" xfId="43165"/>
    <cellStyle name="Heading 4 12 12" xfId="10628"/>
    <cellStyle name="Heading 4 12 12 2" xfId="43166"/>
    <cellStyle name="Heading 4 12 13" xfId="10629"/>
    <cellStyle name="Heading 4 12 13 2" xfId="43167"/>
    <cellStyle name="Heading 4 12 14" xfId="10630"/>
    <cellStyle name="Heading 4 12 14 2" xfId="43168"/>
    <cellStyle name="Heading 4 12 15" xfId="10631"/>
    <cellStyle name="Heading 4 12 15 2" xfId="43169"/>
    <cellStyle name="Heading 4 12 16" xfId="10632"/>
    <cellStyle name="Heading 4 12 16 2" xfId="43170"/>
    <cellStyle name="Heading 4 12 17" xfId="10633"/>
    <cellStyle name="Heading 4 12 17 2" xfId="43171"/>
    <cellStyle name="Heading 4 12 18" xfId="10634"/>
    <cellStyle name="Heading 4 12 18 2" xfId="43172"/>
    <cellStyle name="Heading 4 12 19" xfId="10635"/>
    <cellStyle name="Heading 4 12 19 2" xfId="43173"/>
    <cellStyle name="Heading 4 12 2" xfId="10636"/>
    <cellStyle name="Heading 4 12 2 2" xfId="43174"/>
    <cellStyle name="Heading 4 12 20" xfId="10637"/>
    <cellStyle name="Heading 4 12 20 2" xfId="43175"/>
    <cellStyle name="Heading 4 12 21" xfId="10638"/>
    <cellStyle name="Heading 4 12 21 2" xfId="43176"/>
    <cellStyle name="Heading 4 12 22" xfId="10639"/>
    <cellStyle name="Heading 4 12 22 2" xfId="43177"/>
    <cellStyle name="Heading 4 12 23" xfId="10640"/>
    <cellStyle name="Heading 4 12 23 2" xfId="43178"/>
    <cellStyle name="Heading 4 12 24" xfId="10641"/>
    <cellStyle name="Heading 4 12 24 2" xfId="43179"/>
    <cellStyle name="Heading 4 12 25" xfId="10642"/>
    <cellStyle name="Heading 4 12 25 2" xfId="43180"/>
    <cellStyle name="Heading 4 12 26" xfId="10643"/>
    <cellStyle name="Heading 4 12 26 2" xfId="43181"/>
    <cellStyle name="Heading 4 12 27" xfId="10644"/>
    <cellStyle name="Heading 4 12 27 2" xfId="43182"/>
    <cellStyle name="Heading 4 12 28" xfId="10645"/>
    <cellStyle name="Heading 4 12 28 2" xfId="43183"/>
    <cellStyle name="Heading 4 12 29" xfId="10646"/>
    <cellStyle name="Heading 4 12 29 2" xfId="43184"/>
    <cellStyle name="Heading 4 12 3" xfId="10647"/>
    <cellStyle name="Heading 4 12 3 2" xfId="43185"/>
    <cellStyle name="Heading 4 12 30" xfId="10648"/>
    <cellStyle name="Heading 4 12 30 2" xfId="43186"/>
    <cellStyle name="Heading 4 12 31" xfId="43187"/>
    <cellStyle name="Heading 4 12 4" xfId="10649"/>
    <cellStyle name="Heading 4 12 4 2" xfId="43188"/>
    <cellStyle name="Heading 4 12 5" xfId="10650"/>
    <cellStyle name="Heading 4 12 5 2" xfId="43189"/>
    <cellStyle name="Heading 4 12 6" xfId="10651"/>
    <cellStyle name="Heading 4 12 6 2" xfId="43190"/>
    <cellStyle name="Heading 4 12 7" xfId="10652"/>
    <cellStyle name="Heading 4 12 7 2" xfId="43191"/>
    <cellStyle name="Heading 4 12 8" xfId="10653"/>
    <cellStyle name="Heading 4 12 8 2" xfId="43192"/>
    <cellStyle name="Heading 4 12 9" xfId="10654"/>
    <cellStyle name="Heading 4 12 9 2" xfId="43193"/>
    <cellStyle name="Heading 4 13" xfId="10655"/>
    <cellStyle name="Heading 4 13 2" xfId="43194"/>
    <cellStyle name="Heading 4 14" xfId="10656"/>
    <cellStyle name="Heading 4 14 2" xfId="43195"/>
    <cellStyle name="Heading 4 15" xfId="10657"/>
    <cellStyle name="Heading 4 15 2" xfId="43196"/>
    <cellStyle name="Heading 4 16" xfId="10658"/>
    <cellStyle name="Heading 4 16 2" xfId="43197"/>
    <cellStyle name="Heading 4 17" xfId="10659"/>
    <cellStyle name="Heading 4 18" xfId="10660"/>
    <cellStyle name="Heading 4 19" xfId="43198"/>
    <cellStyle name="Heading 4 2" xfId="10661"/>
    <cellStyle name="Heading 4 2 10" xfId="10662"/>
    <cellStyle name="Heading 4 2 10 2" xfId="54943"/>
    <cellStyle name="Heading 4 2 11" xfId="10663"/>
    <cellStyle name="Heading 4 2 12" xfId="43199"/>
    <cellStyle name="Heading 4 2 13" xfId="43200"/>
    <cellStyle name="Heading 4 2 14" xfId="43201"/>
    <cellStyle name="Heading 4 2 15" xfId="43202"/>
    <cellStyle name="Heading 4 2 16" xfId="43203"/>
    <cellStyle name="Heading 4 2 17" xfId="43204"/>
    <cellStyle name="Heading 4 2 18" xfId="43205"/>
    <cellStyle name="Heading 4 2 19" xfId="43206"/>
    <cellStyle name="Heading 4 2 2" xfId="10664"/>
    <cellStyle name="Heading 4 2 2 2" xfId="43207"/>
    <cellStyle name="Heading 4 2 20" xfId="43208"/>
    <cellStyle name="Heading 4 2 21" xfId="43209"/>
    <cellStyle name="Heading 4 2 22" xfId="43210"/>
    <cellStyle name="Heading 4 2 23" xfId="43211"/>
    <cellStyle name="Heading 4 2 24" xfId="43212"/>
    <cellStyle name="Heading 4 2 3" xfId="10665"/>
    <cellStyle name="Heading 4 2 3 2" xfId="43213"/>
    <cellStyle name="Heading 4 2 4" xfId="10666"/>
    <cellStyle name="Heading 4 2 4 2" xfId="43214"/>
    <cellStyle name="Heading 4 2 5" xfId="10667"/>
    <cellStyle name="Heading 4 2 5 2" xfId="43215"/>
    <cellStyle name="Heading 4 2 6" xfId="10668"/>
    <cellStyle name="Heading 4 2 6 2" xfId="43216"/>
    <cellStyle name="Heading 4 2 7" xfId="10669"/>
    <cellStyle name="Heading 4 2 7 2" xfId="43217"/>
    <cellStyle name="Heading 4 2 8" xfId="10670"/>
    <cellStyle name="Heading 4 2 8 2" xfId="43218"/>
    <cellStyle name="Heading 4 2 9" xfId="10671"/>
    <cellStyle name="Heading 4 2 9 2" xfId="54944"/>
    <cellStyle name="Heading 4 20" xfId="43219"/>
    <cellStyle name="Heading 4 21" xfId="43220"/>
    <cellStyle name="Heading 4 22" xfId="43221"/>
    <cellStyle name="Heading 4 23" xfId="43222"/>
    <cellStyle name="Heading 4 24" xfId="43223"/>
    <cellStyle name="Heading 4 25" xfId="43224"/>
    <cellStyle name="Heading 4 26" xfId="43225"/>
    <cellStyle name="Heading 4 27" xfId="43226"/>
    <cellStyle name="Heading 4 28" xfId="43227"/>
    <cellStyle name="Heading 4 29" xfId="43228"/>
    <cellStyle name="Heading 4 3" xfId="10672"/>
    <cellStyle name="Heading 4 3 2" xfId="10673"/>
    <cellStyle name="Heading 4 3 2 2" xfId="43229"/>
    <cellStyle name="Heading 4 3 3" xfId="43230"/>
    <cellStyle name="Heading 4 3 4" xfId="54945"/>
    <cellStyle name="Heading 4 30" xfId="43231"/>
    <cellStyle name="Heading 4 4" xfId="10674"/>
    <cellStyle name="Heading 4 4 2" xfId="10675"/>
    <cellStyle name="Heading 4 4 2 2" xfId="43232"/>
    <cellStyle name="Heading 4 4 3" xfId="43233"/>
    <cellStyle name="Heading 4 4 4" xfId="54946"/>
    <cellStyle name="Heading 4 5" xfId="10676"/>
    <cellStyle name="Heading 4 5 2" xfId="10677"/>
    <cellStyle name="Heading 4 5 2 2" xfId="43234"/>
    <cellStyle name="Heading 4 5 3" xfId="43235"/>
    <cellStyle name="Heading 4 5 4" xfId="54947"/>
    <cellStyle name="Heading 4 6" xfId="10678"/>
    <cellStyle name="Heading 4 6 2" xfId="10679"/>
    <cellStyle name="Heading 4 6 2 2" xfId="43236"/>
    <cellStyle name="Heading 4 6 3" xfId="43237"/>
    <cellStyle name="Heading 4 6 3 2" xfId="43238"/>
    <cellStyle name="Heading 4 6 4" xfId="43239"/>
    <cellStyle name="Heading 4 6 5" xfId="43240"/>
    <cellStyle name="Heading 4 7" xfId="10680"/>
    <cellStyle name="Heading 4 7 10" xfId="10681"/>
    <cellStyle name="Heading 4 7 10 2" xfId="43241"/>
    <cellStyle name="Heading 4 7 11" xfId="10682"/>
    <cellStyle name="Heading 4 7 11 2" xfId="43242"/>
    <cellStyle name="Heading 4 7 12" xfId="43243"/>
    <cellStyle name="Heading 4 7 13" xfId="54948"/>
    <cellStyle name="Heading 4 7 2" xfId="10683"/>
    <cellStyle name="Heading 4 7 2 2" xfId="43244"/>
    <cellStyle name="Heading 4 7 3" xfId="10684"/>
    <cellStyle name="Heading 4 7 3 2" xfId="43245"/>
    <cellStyle name="Heading 4 7 4" xfId="10685"/>
    <cellStyle name="Heading 4 7 4 2" xfId="43246"/>
    <cellStyle name="Heading 4 7 5" xfId="10686"/>
    <cellStyle name="Heading 4 7 5 2" xfId="43247"/>
    <cellStyle name="Heading 4 7 6" xfId="10687"/>
    <cellStyle name="Heading 4 7 6 2" xfId="43248"/>
    <cellStyle name="Heading 4 7 7" xfId="10688"/>
    <cellStyle name="Heading 4 7 7 2" xfId="43249"/>
    <cellStyle name="Heading 4 7 8" xfId="10689"/>
    <cellStyle name="Heading 4 7 8 2" xfId="43250"/>
    <cellStyle name="Heading 4 7 9" xfId="10690"/>
    <cellStyle name="Heading 4 7 9 2" xfId="43251"/>
    <cellStyle name="Heading 4 8" xfId="10691"/>
    <cellStyle name="Heading 4 8 2" xfId="43252"/>
    <cellStyle name="Heading 4 8 3" xfId="54949"/>
    <cellStyle name="Heading 4 9" xfId="10692"/>
    <cellStyle name="Heading 4 9 2" xfId="43253"/>
    <cellStyle name="Heading 4 9 3" xfId="54950"/>
    <cellStyle name="Hyperlink" xfId="54351" builtinId="8"/>
    <cellStyle name="Hyperlink 2" xfId="43254"/>
    <cellStyle name="Input 10" xfId="10693"/>
    <cellStyle name="Input 10 10" xfId="10694"/>
    <cellStyle name="Input 10 10 2" xfId="10695"/>
    <cellStyle name="Input 10 10 2 2" xfId="43255"/>
    <cellStyle name="Input 10 10 2 3" xfId="43256"/>
    <cellStyle name="Input 10 10 3" xfId="10696"/>
    <cellStyle name="Input 10 10 4" xfId="43257"/>
    <cellStyle name="Input 10 10 5" xfId="43258"/>
    <cellStyle name="Input 10 11" xfId="10697"/>
    <cellStyle name="Input 10 11 2" xfId="10698"/>
    <cellStyle name="Input 10 11 2 2" xfId="43259"/>
    <cellStyle name="Input 10 11 2 3" xfId="43260"/>
    <cellStyle name="Input 10 11 3" xfId="10699"/>
    <cellStyle name="Input 10 11 4" xfId="43261"/>
    <cellStyle name="Input 10 11 5" xfId="43262"/>
    <cellStyle name="Input 10 12" xfId="10700"/>
    <cellStyle name="Input 10 12 2" xfId="10701"/>
    <cellStyle name="Input 10 12 2 2" xfId="43263"/>
    <cellStyle name="Input 10 12 2 3" xfId="43264"/>
    <cellStyle name="Input 10 12 3" xfId="10702"/>
    <cellStyle name="Input 10 12 4" xfId="43265"/>
    <cellStyle name="Input 10 12 5" xfId="43266"/>
    <cellStyle name="Input 10 13" xfId="10703"/>
    <cellStyle name="Input 10 13 2" xfId="10704"/>
    <cellStyle name="Input 10 13 2 2" xfId="43267"/>
    <cellStyle name="Input 10 13 2 3" xfId="43268"/>
    <cellStyle name="Input 10 13 3" xfId="10705"/>
    <cellStyle name="Input 10 13 4" xfId="43269"/>
    <cellStyle name="Input 10 13 5" xfId="43270"/>
    <cellStyle name="Input 10 14" xfId="10706"/>
    <cellStyle name="Input 10 14 2" xfId="10707"/>
    <cellStyle name="Input 10 14 2 2" xfId="43271"/>
    <cellStyle name="Input 10 14 2 3" xfId="43272"/>
    <cellStyle name="Input 10 14 3" xfId="10708"/>
    <cellStyle name="Input 10 14 4" xfId="43273"/>
    <cellStyle name="Input 10 14 5" xfId="43274"/>
    <cellStyle name="Input 10 15" xfId="10709"/>
    <cellStyle name="Input 10 15 2" xfId="10710"/>
    <cellStyle name="Input 10 15 2 2" xfId="43275"/>
    <cellStyle name="Input 10 15 2 3" xfId="43276"/>
    <cellStyle name="Input 10 15 3" xfId="10711"/>
    <cellStyle name="Input 10 15 4" xfId="43277"/>
    <cellStyle name="Input 10 15 5" xfId="43278"/>
    <cellStyle name="Input 10 16" xfId="10712"/>
    <cellStyle name="Input 10 16 2" xfId="10713"/>
    <cellStyle name="Input 10 16 2 2" xfId="43279"/>
    <cellStyle name="Input 10 16 2 3" xfId="43280"/>
    <cellStyle name="Input 10 16 3" xfId="10714"/>
    <cellStyle name="Input 10 16 4" xfId="43281"/>
    <cellStyle name="Input 10 16 5" xfId="43282"/>
    <cellStyle name="Input 10 17" xfId="10715"/>
    <cellStyle name="Input 10 17 2" xfId="10716"/>
    <cellStyle name="Input 10 17 2 2" xfId="43283"/>
    <cellStyle name="Input 10 17 2 3" xfId="43284"/>
    <cellStyle name="Input 10 17 3" xfId="10717"/>
    <cellStyle name="Input 10 17 4" xfId="43285"/>
    <cellStyle name="Input 10 17 5" xfId="43286"/>
    <cellStyle name="Input 10 18" xfId="10718"/>
    <cellStyle name="Input 10 18 2" xfId="10719"/>
    <cellStyle name="Input 10 18 2 2" xfId="43287"/>
    <cellStyle name="Input 10 18 2 3" xfId="43288"/>
    <cellStyle name="Input 10 18 3" xfId="10720"/>
    <cellStyle name="Input 10 18 4" xfId="43289"/>
    <cellStyle name="Input 10 18 5" xfId="43290"/>
    <cellStyle name="Input 10 19" xfId="10721"/>
    <cellStyle name="Input 10 19 2" xfId="10722"/>
    <cellStyle name="Input 10 19 2 2" xfId="43291"/>
    <cellStyle name="Input 10 19 2 3" xfId="43292"/>
    <cellStyle name="Input 10 19 3" xfId="10723"/>
    <cellStyle name="Input 10 19 4" xfId="43293"/>
    <cellStyle name="Input 10 19 5" xfId="43294"/>
    <cellStyle name="Input 10 2" xfId="10724"/>
    <cellStyle name="Input 10 2 2" xfId="10725"/>
    <cellStyle name="Input 10 2 2 2" xfId="43295"/>
    <cellStyle name="Input 10 2 2 3" xfId="43296"/>
    <cellStyle name="Input 10 2 3" xfId="10726"/>
    <cellStyle name="Input 10 2 4" xfId="43297"/>
    <cellStyle name="Input 10 2 5" xfId="43298"/>
    <cellStyle name="Input 10 20" xfId="10727"/>
    <cellStyle name="Input 10 20 2" xfId="10728"/>
    <cellStyle name="Input 10 20 2 2" xfId="43299"/>
    <cellStyle name="Input 10 20 2 3" xfId="43300"/>
    <cellStyle name="Input 10 20 3" xfId="43301"/>
    <cellStyle name="Input 10 20 4" xfId="43302"/>
    <cellStyle name="Input 10 20 5" xfId="43303"/>
    <cellStyle name="Input 10 21" xfId="43304"/>
    <cellStyle name="Input 10 22" xfId="43305"/>
    <cellStyle name="Input 10 3" xfId="10729"/>
    <cellStyle name="Input 10 3 2" xfId="10730"/>
    <cellStyle name="Input 10 3 2 2" xfId="43306"/>
    <cellStyle name="Input 10 3 2 3" xfId="43307"/>
    <cellStyle name="Input 10 3 3" xfId="10731"/>
    <cellStyle name="Input 10 3 4" xfId="43308"/>
    <cellStyle name="Input 10 3 5" xfId="43309"/>
    <cellStyle name="Input 10 4" xfId="10732"/>
    <cellStyle name="Input 10 4 2" xfId="10733"/>
    <cellStyle name="Input 10 4 2 2" xfId="43310"/>
    <cellStyle name="Input 10 4 2 3" xfId="43311"/>
    <cellStyle name="Input 10 4 3" xfId="10734"/>
    <cellStyle name="Input 10 4 4" xfId="43312"/>
    <cellStyle name="Input 10 4 5" xfId="43313"/>
    <cellStyle name="Input 10 5" xfId="10735"/>
    <cellStyle name="Input 10 5 2" xfId="10736"/>
    <cellStyle name="Input 10 5 2 2" xfId="43314"/>
    <cellStyle name="Input 10 5 2 3" xfId="43315"/>
    <cellStyle name="Input 10 5 3" xfId="10737"/>
    <cellStyle name="Input 10 5 4" xfId="43316"/>
    <cellStyle name="Input 10 5 5" xfId="43317"/>
    <cellStyle name="Input 10 6" xfId="10738"/>
    <cellStyle name="Input 10 6 2" xfId="10739"/>
    <cellStyle name="Input 10 6 2 2" xfId="43318"/>
    <cellStyle name="Input 10 6 2 3" xfId="43319"/>
    <cellStyle name="Input 10 6 3" xfId="10740"/>
    <cellStyle name="Input 10 6 4" xfId="43320"/>
    <cellStyle name="Input 10 6 5" xfId="43321"/>
    <cellStyle name="Input 10 7" xfId="10741"/>
    <cellStyle name="Input 10 7 2" xfId="10742"/>
    <cellStyle name="Input 10 7 2 2" xfId="43322"/>
    <cellStyle name="Input 10 7 2 3" xfId="43323"/>
    <cellStyle name="Input 10 7 3" xfId="10743"/>
    <cellStyle name="Input 10 7 4" xfId="43324"/>
    <cellStyle name="Input 10 7 5" xfId="43325"/>
    <cellStyle name="Input 10 8" xfId="10744"/>
    <cellStyle name="Input 10 8 2" xfId="10745"/>
    <cellStyle name="Input 10 8 2 2" xfId="43326"/>
    <cellStyle name="Input 10 8 2 3" xfId="43327"/>
    <cellStyle name="Input 10 8 3" xfId="10746"/>
    <cellStyle name="Input 10 8 4" xfId="43328"/>
    <cellStyle name="Input 10 8 5" xfId="43329"/>
    <cellStyle name="Input 10 9" xfId="10747"/>
    <cellStyle name="Input 10 9 2" xfId="10748"/>
    <cellStyle name="Input 10 9 2 2" xfId="43330"/>
    <cellStyle name="Input 10 9 2 3" xfId="43331"/>
    <cellStyle name="Input 10 9 3" xfId="10749"/>
    <cellStyle name="Input 10 9 4" xfId="43332"/>
    <cellStyle name="Input 10 9 5" xfId="43333"/>
    <cellStyle name="Input 11" xfId="10750"/>
    <cellStyle name="Input 11 10" xfId="10751"/>
    <cellStyle name="Input 11 10 2" xfId="10752"/>
    <cellStyle name="Input 11 10 2 2" xfId="43334"/>
    <cellStyle name="Input 11 10 2 3" xfId="43335"/>
    <cellStyle name="Input 11 10 3" xfId="10753"/>
    <cellStyle name="Input 11 10 4" xfId="43336"/>
    <cellStyle name="Input 11 10 5" xfId="43337"/>
    <cellStyle name="Input 11 11" xfId="10754"/>
    <cellStyle name="Input 11 11 2" xfId="10755"/>
    <cellStyle name="Input 11 11 2 2" xfId="43338"/>
    <cellStyle name="Input 11 11 2 3" xfId="43339"/>
    <cellStyle name="Input 11 11 3" xfId="10756"/>
    <cellStyle name="Input 11 11 4" xfId="43340"/>
    <cellStyle name="Input 11 11 5" xfId="43341"/>
    <cellStyle name="Input 11 12" xfId="10757"/>
    <cellStyle name="Input 11 12 2" xfId="10758"/>
    <cellStyle name="Input 11 12 2 2" xfId="43342"/>
    <cellStyle name="Input 11 12 2 3" xfId="43343"/>
    <cellStyle name="Input 11 12 3" xfId="10759"/>
    <cellStyle name="Input 11 12 4" xfId="43344"/>
    <cellStyle name="Input 11 12 5" xfId="43345"/>
    <cellStyle name="Input 11 13" xfId="10760"/>
    <cellStyle name="Input 11 13 2" xfId="10761"/>
    <cellStyle name="Input 11 13 2 2" xfId="43346"/>
    <cellStyle name="Input 11 13 2 3" xfId="43347"/>
    <cellStyle name="Input 11 13 3" xfId="10762"/>
    <cellStyle name="Input 11 13 4" xfId="43348"/>
    <cellStyle name="Input 11 13 5" xfId="43349"/>
    <cellStyle name="Input 11 14" xfId="10763"/>
    <cellStyle name="Input 11 14 2" xfId="10764"/>
    <cellStyle name="Input 11 14 2 2" xfId="43350"/>
    <cellStyle name="Input 11 14 2 3" xfId="43351"/>
    <cellStyle name="Input 11 14 3" xfId="10765"/>
    <cellStyle name="Input 11 14 4" xfId="43352"/>
    <cellStyle name="Input 11 14 5" xfId="43353"/>
    <cellStyle name="Input 11 15" xfId="10766"/>
    <cellStyle name="Input 11 15 2" xfId="10767"/>
    <cellStyle name="Input 11 15 2 2" xfId="43354"/>
    <cellStyle name="Input 11 15 2 3" xfId="43355"/>
    <cellStyle name="Input 11 15 3" xfId="10768"/>
    <cellStyle name="Input 11 15 4" xfId="43356"/>
    <cellStyle name="Input 11 15 5" xfId="43357"/>
    <cellStyle name="Input 11 16" xfId="10769"/>
    <cellStyle name="Input 11 16 2" xfId="10770"/>
    <cellStyle name="Input 11 16 2 2" xfId="43358"/>
    <cellStyle name="Input 11 16 2 3" xfId="43359"/>
    <cellStyle name="Input 11 16 3" xfId="10771"/>
    <cellStyle name="Input 11 16 4" xfId="43360"/>
    <cellStyle name="Input 11 16 5" xfId="43361"/>
    <cellStyle name="Input 11 17" xfId="10772"/>
    <cellStyle name="Input 11 17 2" xfId="10773"/>
    <cellStyle name="Input 11 17 2 2" xfId="43362"/>
    <cellStyle name="Input 11 17 2 3" xfId="43363"/>
    <cellStyle name="Input 11 17 3" xfId="10774"/>
    <cellStyle name="Input 11 17 4" xfId="43364"/>
    <cellStyle name="Input 11 17 5" xfId="43365"/>
    <cellStyle name="Input 11 18" xfId="10775"/>
    <cellStyle name="Input 11 18 2" xfId="10776"/>
    <cellStyle name="Input 11 18 2 2" xfId="43366"/>
    <cellStyle name="Input 11 18 2 3" xfId="43367"/>
    <cellStyle name="Input 11 18 3" xfId="10777"/>
    <cellStyle name="Input 11 18 4" xfId="43368"/>
    <cellStyle name="Input 11 18 5" xfId="43369"/>
    <cellStyle name="Input 11 19" xfId="10778"/>
    <cellStyle name="Input 11 19 2" xfId="10779"/>
    <cellStyle name="Input 11 19 2 2" xfId="43370"/>
    <cellStyle name="Input 11 19 2 3" xfId="43371"/>
    <cellStyle name="Input 11 19 3" xfId="10780"/>
    <cellStyle name="Input 11 19 4" xfId="43372"/>
    <cellStyle name="Input 11 19 5" xfId="43373"/>
    <cellStyle name="Input 11 2" xfId="10781"/>
    <cellStyle name="Input 11 2 2" xfId="10782"/>
    <cellStyle name="Input 11 2 2 2" xfId="43374"/>
    <cellStyle name="Input 11 2 2 3" xfId="43375"/>
    <cellStyle name="Input 11 2 3" xfId="10783"/>
    <cellStyle name="Input 11 2 4" xfId="43376"/>
    <cellStyle name="Input 11 2 5" xfId="43377"/>
    <cellStyle name="Input 11 20" xfId="10784"/>
    <cellStyle name="Input 11 20 2" xfId="10785"/>
    <cellStyle name="Input 11 20 2 2" xfId="43378"/>
    <cellStyle name="Input 11 20 2 3" xfId="43379"/>
    <cellStyle name="Input 11 20 3" xfId="43380"/>
    <cellStyle name="Input 11 20 4" xfId="43381"/>
    <cellStyle name="Input 11 20 5" xfId="43382"/>
    <cellStyle name="Input 11 21" xfId="43383"/>
    <cellStyle name="Input 11 22" xfId="43384"/>
    <cellStyle name="Input 11 3" xfId="10786"/>
    <cellStyle name="Input 11 3 2" xfId="10787"/>
    <cellStyle name="Input 11 3 2 2" xfId="43385"/>
    <cellStyle name="Input 11 3 2 3" xfId="43386"/>
    <cellStyle name="Input 11 3 3" xfId="10788"/>
    <cellStyle name="Input 11 3 4" xfId="43387"/>
    <cellStyle name="Input 11 3 5" xfId="43388"/>
    <cellStyle name="Input 11 4" xfId="10789"/>
    <cellStyle name="Input 11 4 2" xfId="10790"/>
    <cellStyle name="Input 11 4 2 2" xfId="43389"/>
    <cellStyle name="Input 11 4 2 3" xfId="43390"/>
    <cellStyle name="Input 11 4 3" xfId="10791"/>
    <cellStyle name="Input 11 4 4" xfId="43391"/>
    <cellStyle name="Input 11 4 5" xfId="43392"/>
    <cellStyle name="Input 11 5" xfId="10792"/>
    <cellStyle name="Input 11 5 2" xfId="10793"/>
    <cellStyle name="Input 11 5 2 2" xfId="43393"/>
    <cellStyle name="Input 11 5 2 3" xfId="43394"/>
    <cellStyle name="Input 11 5 3" xfId="10794"/>
    <cellStyle name="Input 11 5 4" xfId="43395"/>
    <cellStyle name="Input 11 5 5" xfId="43396"/>
    <cellStyle name="Input 11 6" xfId="10795"/>
    <cellStyle name="Input 11 6 2" xfId="10796"/>
    <cellStyle name="Input 11 6 2 2" xfId="43397"/>
    <cellStyle name="Input 11 6 2 3" xfId="43398"/>
    <cellStyle name="Input 11 6 3" xfId="10797"/>
    <cellStyle name="Input 11 6 4" xfId="43399"/>
    <cellStyle name="Input 11 6 5" xfId="43400"/>
    <cellStyle name="Input 11 7" xfId="10798"/>
    <cellStyle name="Input 11 7 2" xfId="10799"/>
    <cellStyle name="Input 11 7 2 2" xfId="43401"/>
    <cellStyle name="Input 11 7 2 3" xfId="43402"/>
    <cellStyle name="Input 11 7 3" xfId="10800"/>
    <cellStyle name="Input 11 7 4" xfId="43403"/>
    <cellStyle name="Input 11 7 5" xfId="43404"/>
    <cellStyle name="Input 11 8" xfId="10801"/>
    <cellStyle name="Input 11 8 2" xfId="10802"/>
    <cellStyle name="Input 11 8 2 2" xfId="43405"/>
    <cellStyle name="Input 11 8 2 3" xfId="43406"/>
    <cellStyle name="Input 11 8 3" xfId="10803"/>
    <cellStyle name="Input 11 8 4" xfId="43407"/>
    <cellStyle name="Input 11 8 5" xfId="43408"/>
    <cellStyle name="Input 11 9" xfId="10804"/>
    <cellStyle name="Input 11 9 2" xfId="10805"/>
    <cellStyle name="Input 11 9 2 2" xfId="43409"/>
    <cellStyle name="Input 11 9 2 3" xfId="43410"/>
    <cellStyle name="Input 11 9 3" xfId="10806"/>
    <cellStyle name="Input 11 9 4" xfId="43411"/>
    <cellStyle name="Input 11 9 5" xfId="43412"/>
    <cellStyle name="Input 12" xfId="10807"/>
    <cellStyle name="Input 12 10" xfId="10808"/>
    <cellStyle name="Input 12 10 10" xfId="10809"/>
    <cellStyle name="Input 12 10 10 2" xfId="10810"/>
    <cellStyle name="Input 12 10 10 2 2" xfId="43413"/>
    <cellStyle name="Input 12 10 10 2 3" xfId="43414"/>
    <cellStyle name="Input 12 10 10 3" xfId="10811"/>
    <cellStyle name="Input 12 10 10 4" xfId="43415"/>
    <cellStyle name="Input 12 10 10 5" xfId="43416"/>
    <cellStyle name="Input 12 10 11" xfId="10812"/>
    <cellStyle name="Input 12 10 11 2" xfId="10813"/>
    <cellStyle name="Input 12 10 11 2 2" xfId="43417"/>
    <cellStyle name="Input 12 10 11 2 3" xfId="43418"/>
    <cellStyle name="Input 12 10 11 3" xfId="10814"/>
    <cellStyle name="Input 12 10 11 4" xfId="43419"/>
    <cellStyle name="Input 12 10 11 5" xfId="43420"/>
    <cellStyle name="Input 12 10 12" xfId="10815"/>
    <cellStyle name="Input 12 10 12 2" xfId="10816"/>
    <cellStyle name="Input 12 10 12 2 2" xfId="43421"/>
    <cellStyle name="Input 12 10 12 2 3" xfId="43422"/>
    <cellStyle name="Input 12 10 12 3" xfId="10817"/>
    <cellStyle name="Input 12 10 12 4" xfId="43423"/>
    <cellStyle name="Input 12 10 12 5" xfId="43424"/>
    <cellStyle name="Input 12 10 13" xfId="10818"/>
    <cellStyle name="Input 12 10 13 2" xfId="10819"/>
    <cellStyle name="Input 12 10 13 2 2" xfId="43425"/>
    <cellStyle name="Input 12 10 13 2 3" xfId="43426"/>
    <cellStyle name="Input 12 10 13 3" xfId="10820"/>
    <cellStyle name="Input 12 10 13 4" xfId="43427"/>
    <cellStyle name="Input 12 10 13 5" xfId="43428"/>
    <cellStyle name="Input 12 10 14" xfId="10821"/>
    <cellStyle name="Input 12 10 14 2" xfId="10822"/>
    <cellStyle name="Input 12 10 14 2 2" xfId="43429"/>
    <cellStyle name="Input 12 10 14 2 3" xfId="43430"/>
    <cellStyle name="Input 12 10 14 3" xfId="10823"/>
    <cellStyle name="Input 12 10 14 4" xfId="43431"/>
    <cellStyle name="Input 12 10 14 5" xfId="43432"/>
    <cellStyle name="Input 12 10 15" xfId="10824"/>
    <cellStyle name="Input 12 10 15 2" xfId="10825"/>
    <cellStyle name="Input 12 10 15 2 2" xfId="43433"/>
    <cellStyle name="Input 12 10 15 2 3" xfId="43434"/>
    <cellStyle name="Input 12 10 15 3" xfId="10826"/>
    <cellStyle name="Input 12 10 15 4" xfId="43435"/>
    <cellStyle name="Input 12 10 15 5" xfId="43436"/>
    <cellStyle name="Input 12 10 16" xfId="10827"/>
    <cellStyle name="Input 12 10 16 2" xfId="10828"/>
    <cellStyle name="Input 12 10 16 2 2" xfId="43437"/>
    <cellStyle name="Input 12 10 16 2 3" xfId="43438"/>
    <cellStyle name="Input 12 10 16 3" xfId="10829"/>
    <cellStyle name="Input 12 10 16 4" xfId="43439"/>
    <cellStyle name="Input 12 10 16 5" xfId="43440"/>
    <cellStyle name="Input 12 10 17" xfId="10830"/>
    <cellStyle name="Input 12 10 17 2" xfId="10831"/>
    <cellStyle name="Input 12 10 17 2 2" xfId="43441"/>
    <cellStyle name="Input 12 10 17 2 3" xfId="43442"/>
    <cellStyle name="Input 12 10 17 3" xfId="10832"/>
    <cellStyle name="Input 12 10 17 4" xfId="43443"/>
    <cellStyle name="Input 12 10 17 5" xfId="43444"/>
    <cellStyle name="Input 12 10 18" xfId="10833"/>
    <cellStyle name="Input 12 10 18 2" xfId="10834"/>
    <cellStyle name="Input 12 10 18 2 2" xfId="43445"/>
    <cellStyle name="Input 12 10 18 2 3" xfId="43446"/>
    <cellStyle name="Input 12 10 18 3" xfId="10835"/>
    <cellStyle name="Input 12 10 18 4" xfId="43447"/>
    <cellStyle name="Input 12 10 18 5" xfId="43448"/>
    <cellStyle name="Input 12 10 19" xfId="10836"/>
    <cellStyle name="Input 12 10 19 2" xfId="10837"/>
    <cellStyle name="Input 12 10 19 2 2" xfId="43449"/>
    <cellStyle name="Input 12 10 19 2 3" xfId="43450"/>
    <cellStyle name="Input 12 10 19 3" xfId="10838"/>
    <cellStyle name="Input 12 10 19 4" xfId="43451"/>
    <cellStyle name="Input 12 10 19 5" xfId="43452"/>
    <cellStyle name="Input 12 10 2" xfId="10839"/>
    <cellStyle name="Input 12 10 2 2" xfId="10840"/>
    <cellStyle name="Input 12 10 2 2 2" xfId="43453"/>
    <cellStyle name="Input 12 10 2 2 3" xfId="43454"/>
    <cellStyle name="Input 12 10 2 3" xfId="10841"/>
    <cellStyle name="Input 12 10 2 4" xfId="43455"/>
    <cellStyle name="Input 12 10 2 5" xfId="43456"/>
    <cellStyle name="Input 12 10 20" xfId="10842"/>
    <cellStyle name="Input 12 10 20 2" xfId="10843"/>
    <cellStyle name="Input 12 10 20 2 2" xfId="43457"/>
    <cellStyle name="Input 12 10 20 2 3" xfId="43458"/>
    <cellStyle name="Input 12 10 20 3" xfId="43459"/>
    <cellStyle name="Input 12 10 20 4" xfId="43460"/>
    <cellStyle name="Input 12 10 20 5" xfId="43461"/>
    <cellStyle name="Input 12 10 21" xfId="43462"/>
    <cellStyle name="Input 12 10 22" xfId="43463"/>
    <cellStyle name="Input 12 10 3" xfId="10844"/>
    <cellStyle name="Input 12 10 3 2" xfId="10845"/>
    <cellStyle name="Input 12 10 3 2 2" xfId="43464"/>
    <cellStyle name="Input 12 10 3 2 3" xfId="43465"/>
    <cellStyle name="Input 12 10 3 3" xfId="10846"/>
    <cellStyle name="Input 12 10 3 4" xfId="43466"/>
    <cellStyle name="Input 12 10 3 5" xfId="43467"/>
    <cellStyle name="Input 12 10 4" xfId="10847"/>
    <cellStyle name="Input 12 10 4 2" xfId="10848"/>
    <cellStyle name="Input 12 10 4 2 2" xfId="43468"/>
    <cellStyle name="Input 12 10 4 2 3" xfId="43469"/>
    <cellStyle name="Input 12 10 4 3" xfId="10849"/>
    <cellStyle name="Input 12 10 4 4" xfId="43470"/>
    <cellStyle name="Input 12 10 4 5" xfId="43471"/>
    <cellStyle name="Input 12 10 5" xfId="10850"/>
    <cellStyle name="Input 12 10 5 2" xfId="10851"/>
    <cellStyle name="Input 12 10 5 2 2" xfId="43472"/>
    <cellStyle name="Input 12 10 5 2 3" xfId="43473"/>
    <cellStyle name="Input 12 10 5 3" xfId="10852"/>
    <cellStyle name="Input 12 10 5 4" xfId="43474"/>
    <cellStyle name="Input 12 10 5 5" xfId="43475"/>
    <cellStyle name="Input 12 10 6" xfId="10853"/>
    <cellStyle name="Input 12 10 6 2" xfId="10854"/>
    <cellStyle name="Input 12 10 6 2 2" xfId="43476"/>
    <cellStyle name="Input 12 10 6 2 3" xfId="43477"/>
    <cellStyle name="Input 12 10 6 3" xfId="10855"/>
    <cellStyle name="Input 12 10 6 4" xfId="43478"/>
    <cellStyle name="Input 12 10 6 5" xfId="43479"/>
    <cellStyle name="Input 12 10 7" xfId="10856"/>
    <cellStyle name="Input 12 10 7 2" xfId="10857"/>
    <cellStyle name="Input 12 10 7 2 2" xfId="43480"/>
    <cellStyle name="Input 12 10 7 2 3" xfId="43481"/>
    <cellStyle name="Input 12 10 7 3" xfId="10858"/>
    <cellStyle name="Input 12 10 7 4" xfId="43482"/>
    <cellStyle name="Input 12 10 7 5" xfId="43483"/>
    <cellStyle name="Input 12 10 8" xfId="10859"/>
    <cellStyle name="Input 12 10 8 2" xfId="10860"/>
    <cellStyle name="Input 12 10 8 2 2" xfId="43484"/>
    <cellStyle name="Input 12 10 8 2 3" xfId="43485"/>
    <cellStyle name="Input 12 10 8 3" xfId="10861"/>
    <cellStyle name="Input 12 10 8 4" xfId="43486"/>
    <cellStyle name="Input 12 10 8 5" xfId="43487"/>
    <cellStyle name="Input 12 10 9" xfId="10862"/>
    <cellStyle name="Input 12 10 9 2" xfId="10863"/>
    <cellStyle name="Input 12 10 9 2 2" xfId="43488"/>
    <cellStyle name="Input 12 10 9 2 3" xfId="43489"/>
    <cellStyle name="Input 12 10 9 3" xfId="10864"/>
    <cellStyle name="Input 12 10 9 4" xfId="43490"/>
    <cellStyle name="Input 12 10 9 5" xfId="43491"/>
    <cellStyle name="Input 12 11" xfId="10865"/>
    <cellStyle name="Input 12 11 10" xfId="10866"/>
    <cellStyle name="Input 12 11 10 2" xfId="10867"/>
    <cellStyle name="Input 12 11 10 2 2" xfId="43492"/>
    <cellStyle name="Input 12 11 10 2 3" xfId="43493"/>
    <cellStyle name="Input 12 11 10 3" xfId="10868"/>
    <cellStyle name="Input 12 11 10 4" xfId="43494"/>
    <cellStyle name="Input 12 11 10 5" xfId="43495"/>
    <cellStyle name="Input 12 11 11" xfId="10869"/>
    <cellStyle name="Input 12 11 11 2" xfId="10870"/>
    <cellStyle name="Input 12 11 11 2 2" xfId="43496"/>
    <cellStyle name="Input 12 11 11 2 3" xfId="43497"/>
    <cellStyle name="Input 12 11 11 3" xfId="10871"/>
    <cellStyle name="Input 12 11 11 4" xfId="43498"/>
    <cellStyle name="Input 12 11 11 5" xfId="43499"/>
    <cellStyle name="Input 12 11 12" xfId="10872"/>
    <cellStyle name="Input 12 11 12 2" xfId="10873"/>
    <cellStyle name="Input 12 11 12 2 2" xfId="43500"/>
    <cellStyle name="Input 12 11 12 2 3" xfId="43501"/>
    <cellStyle name="Input 12 11 12 3" xfId="10874"/>
    <cellStyle name="Input 12 11 12 4" xfId="43502"/>
    <cellStyle name="Input 12 11 12 5" xfId="43503"/>
    <cellStyle name="Input 12 11 13" xfId="10875"/>
    <cellStyle name="Input 12 11 13 2" xfId="10876"/>
    <cellStyle name="Input 12 11 13 2 2" xfId="43504"/>
    <cellStyle name="Input 12 11 13 2 3" xfId="43505"/>
    <cellStyle name="Input 12 11 13 3" xfId="10877"/>
    <cellStyle name="Input 12 11 13 4" xfId="43506"/>
    <cellStyle name="Input 12 11 13 5" xfId="43507"/>
    <cellStyle name="Input 12 11 14" xfId="10878"/>
    <cellStyle name="Input 12 11 14 2" xfId="10879"/>
    <cellStyle name="Input 12 11 14 2 2" xfId="43508"/>
    <cellStyle name="Input 12 11 14 2 3" xfId="43509"/>
    <cellStyle name="Input 12 11 14 3" xfId="10880"/>
    <cellStyle name="Input 12 11 14 4" xfId="43510"/>
    <cellStyle name="Input 12 11 14 5" xfId="43511"/>
    <cellStyle name="Input 12 11 15" xfId="10881"/>
    <cellStyle name="Input 12 11 15 2" xfId="10882"/>
    <cellStyle name="Input 12 11 15 2 2" xfId="43512"/>
    <cellStyle name="Input 12 11 15 2 3" xfId="43513"/>
    <cellStyle name="Input 12 11 15 3" xfId="10883"/>
    <cellStyle name="Input 12 11 15 4" xfId="43514"/>
    <cellStyle name="Input 12 11 15 5" xfId="43515"/>
    <cellStyle name="Input 12 11 16" xfId="10884"/>
    <cellStyle name="Input 12 11 16 2" xfId="10885"/>
    <cellStyle name="Input 12 11 16 2 2" xfId="43516"/>
    <cellStyle name="Input 12 11 16 2 3" xfId="43517"/>
    <cellStyle name="Input 12 11 16 3" xfId="10886"/>
    <cellStyle name="Input 12 11 16 4" xfId="43518"/>
    <cellStyle name="Input 12 11 16 5" xfId="43519"/>
    <cellStyle name="Input 12 11 17" xfId="10887"/>
    <cellStyle name="Input 12 11 17 2" xfId="10888"/>
    <cellStyle name="Input 12 11 17 2 2" xfId="43520"/>
    <cellStyle name="Input 12 11 17 2 3" xfId="43521"/>
    <cellStyle name="Input 12 11 17 3" xfId="10889"/>
    <cellStyle name="Input 12 11 17 4" xfId="43522"/>
    <cellStyle name="Input 12 11 17 5" xfId="43523"/>
    <cellStyle name="Input 12 11 18" xfId="10890"/>
    <cellStyle name="Input 12 11 18 2" xfId="10891"/>
    <cellStyle name="Input 12 11 18 2 2" xfId="43524"/>
    <cellStyle name="Input 12 11 18 2 3" xfId="43525"/>
    <cellStyle name="Input 12 11 18 3" xfId="10892"/>
    <cellStyle name="Input 12 11 18 4" xfId="43526"/>
    <cellStyle name="Input 12 11 18 5" xfId="43527"/>
    <cellStyle name="Input 12 11 19" xfId="10893"/>
    <cellStyle name="Input 12 11 19 2" xfId="10894"/>
    <cellStyle name="Input 12 11 19 2 2" xfId="43528"/>
    <cellStyle name="Input 12 11 19 2 3" xfId="43529"/>
    <cellStyle name="Input 12 11 19 3" xfId="10895"/>
    <cellStyle name="Input 12 11 19 4" xfId="43530"/>
    <cellStyle name="Input 12 11 19 5" xfId="43531"/>
    <cellStyle name="Input 12 11 2" xfId="10896"/>
    <cellStyle name="Input 12 11 2 2" xfId="10897"/>
    <cellStyle name="Input 12 11 2 2 2" xfId="43532"/>
    <cellStyle name="Input 12 11 2 2 3" xfId="43533"/>
    <cellStyle name="Input 12 11 2 3" xfId="10898"/>
    <cellStyle name="Input 12 11 2 4" xfId="43534"/>
    <cellStyle name="Input 12 11 2 5" xfId="43535"/>
    <cellStyle name="Input 12 11 20" xfId="10899"/>
    <cellStyle name="Input 12 11 20 2" xfId="10900"/>
    <cellStyle name="Input 12 11 20 2 2" xfId="43536"/>
    <cellStyle name="Input 12 11 20 2 3" xfId="43537"/>
    <cellStyle name="Input 12 11 20 3" xfId="43538"/>
    <cellStyle name="Input 12 11 20 4" xfId="43539"/>
    <cellStyle name="Input 12 11 20 5" xfId="43540"/>
    <cellStyle name="Input 12 11 21" xfId="43541"/>
    <cellStyle name="Input 12 11 22" xfId="43542"/>
    <cellStyle name="Input 12 11 3" xfId="10901"/>
    <cellStyle name="Input 12 11 3 2" xfId="10902"/>
    <cellStyle name="Input 12 11 3 2 2" xfId="43543"/>
    <cellStyle name="Input 12 11 3 2 3" xfId="43544"/>
    <cellStyle name="Input 12 11 3 3" xfId="10903"/>
    <cellStyle name="Input 12 11 3 4" xfId="43545"/>
    <cellStyle name="Input 12 11 3 5" xfId="43546"/>
    <cellStyle name="Input 12 11 4" xfId="10904"/>
    <cellStyle name="Input 12 11 4 2" xfId="10905"/>
    <cellStyle name="Input 12 11 4 2 2" xfId="43547"/>
    <cellStyle name="Input 12 11 4 2 3" xfId="43548"/>
    <cellStyle name="Input 12 11 4 3" xfId="10906"/>
    <cellStyle name="Input 12 11 4 4" xfId="43549"/>
    <cellStyle name="Input 12 11 4 5" xfId="43550"/>
    <cellStyle name="Input 12 11 5" xfId="10907"/>
    <cellStyle name="Input 12 11 5 2" xfId="10908"/>
    <cellStyle name="Input 12 11 5 2 2" xfId="43551"/>
    <cellStyle name="Input 12 11 5 2 3" xfId="43552"/>
    <cellStyle name="Input 12 11 5 3" xfId="10909"/>
    <cellStyle name="Input 12 11 5 4" xfId="43553"/>
    <cellStyle name="Input 12 11 5 5" xfId="43554"/>
    <cellStyle name="Input 12 11 6" xfId="10910"/>
    <cellStyle name="Input 12 11 6 2" xfId="10911"/>
    <cellStyle name="Input 12 11 6 2 2" xfId="43555"/>
    <cellStyle name="Input 12 11 6 2 3" xfId="43556"/>
    <cellStyle name="Input 12 11 6 3" xfId="10912"/>
    <cellStyle name="Input 12 11 6 4" xfId="43557"/>
    <cellStyle name="Input 12 11 6 5" xfId="43558"/>
    <cellStyle name="Input 12 11 7" xfId="10913"/>
    <cellStyle name="Input 12 11 7 2" xfId="10914"/>
    <cellStyle name="Input 12 11 7 2 2" xfId="43559"/>
    <cellStyle name="Input 12 11 7 2 3" xfId="43560"/>
    <cellStyle name="Input 12 11 7 3" xfId="10915"/>
    <cellStyle name="Input 12 11 7 4" xfId="43561"/>
    <cellStyle name="Input 12 11 7 5" xfId="43562"/>
    <cellStyle name="Input 12 11 8" xfId="10916"/>
    <cellStyle name="Input 12 11 8 2" xfId="10917"/>
    <cellStyle name="Input 12 11 8 2 2" xfId="43563"/>
    <cellStyle name="Input 12 11 8 2 3" xfId="43564"/>
    <cellStyle name="Input 12 11 8 3" xfId="10918"/>
    <cellStyle name="Input 12 11 8 4" xfId="43565"/>
    <cellStyle name="Input 12 11 8 5" xfId="43566"/>
    <cellStyle name="Input 12 11 9" xfId="10919"/>
    <cellStyle name="Input 12 11 9 2" xfId="10920"/>
    <cellStyle name="Input 12 11 9 2 2" xfId="43567"/>
    <cellStyle name="Input 12 11 9 2 3" xfId="43568"/>
    <cellStyle name="Input 12 11 9 3" xfId="10921"/>
    <cellStyle name="Input 12 11 9 4" xfId="43569"/>
    <cellStyle name="Input 12 11 9 5" xfId="43570"/>
    <cellStyle name="Input 12 12" xfId="10922"/>
    <cellStyle name="Input 12 12 10" xfId="10923"/>
    <cellStyle name="Input 12 12 10 2" xfId="10924"/>
    <cellStyle name="Input 12 12 10 2 2" xfId="43571"/>
    <cellStyle name="Input 12 12 10 2 3" xfId="43572"/>
    <cellStyle name="Input 12 12 10 3" xfId="10925"/>
    <cellStyle name="Input 12 12 10 4" xfId="43573"/>
    <cellStyle name="Input 12 12 10 5" xfId="43574"/>
    <cellStyle name="Input 12 12 11" xfId="10926"/>
    <cellStyle name="Input 12 12 11 2" xfId="10927"/>
    <cellStyle name="Input 12 12 11 2 2" xfId="43575"/>
    <cellStyle name="Input 12 12 11 2 3" xfId="43576"/>
    <cellStyle name="Input 12 12 11 3" xfId="10928"/>
    <cellStyle name="Input 12 12 11 4" xfId="43577"/>
    <cellStyle name="Input 12 12 11 5" xfId="43578"/>
    <cellStyle name="Input 12 12 12" xfId="10929"/>
    <cellStyle name="Input 12 12 12 2" xfId="10930"/>
    <cellStyle name="Input 12 12 12 2 2" xfId="43579"/>
    <cellStyle name="Input 12 12 12 2 3" xfId="43580"/>
    <cellStyle name="Input 12 12 12 3" xfId="10931"/>
    <cellStyle name="Input 12 12 12 4" xfId="43581"/>
    <cellStyle name="Input 12 12 12 5" xfId="43582"/>
    <cellStyle name="Input 12 12 13" xfId="10932"/>
    <cellStyle name="Input 12 12 13 2" xfId="10933"/>
    <cellStyle name="Input 12 12 13 2 2" xfId="43583"/>
    <cellStyle name="Input 12 12 13 2 3" xfId="43584"/>
    <cellStyle name="Input 12 12 13 3" xfId="10934"/>
    <cellStyle name="Input 12 12 13 4" xfId="43585"/>
    <cellStyle name="Input 12 12 13 5" xfId="43586"/>
    <cellStyle name="Input 12 12 14" xfId="10935"/>
    <cellStyle name="Input 12 12 14 2" xfId="10936"/>
    <cellStyle name="Input 12 12 14 2 2" xfId="43587"/>
    <cellStyle name="Input 12 12 14 2 3" xfId="43588"/>
    <cellStyle name="Input 12 12 14 3" xfId="10937"/>
    <cellStyle name="Input 12 12 14 4" xfId="43589"/>
    <cellStyle name="Input 12 12 14 5" xfId="43590"/>
    <cellStyle name="Input 12 12 15" xfId="10938"/>
    <cellStyle name="Input 12 12 15 2" xfId="10939"/>
    <cellStyle name="Input 12 12 15 2 2" xfId="43591"/>
    <cellStyle name="Input 12 12 15 2 3" xfId="43592"/>
    <cellStyle name="Input 12 12 15 3" xfId="10940"/>
    <cellStyle name="Input 12 12 15 4" xfId="43593"/>
    <cellStyle name="Input 12 12 15 5" xfId="43594"/>
    <cellStyle name="Input 12 12 16" xfId="10941"/>
    <cellStyle name="Input 12 12 16 2" xfId="10942"/>
    <cellStyle name="Input 12 12 16 2 2" xfId="43595"/>
    <cellStyle name="Input 12 12 16 2 3" xfId="43596"/>
    <cellStyle name="Input 12 12 16 3" xfId="10943"/>
    <cellStyle name="Input 12 12 16 4" xfId="43597"/>
    <cellStyle name="Input 12 12 16 5" xfId="43598"/>
    <cellStyle name="Input 12 12 17" xfId="10944"/>
    <cellStyle name="Input 12 12 17 2" xfId="10945"/>
    <cellStyle name="Input 12 12 17 2 2" xfId="43599"/>
    <cellStyle name="Input 12 12 17 2 3" xfId="43600"/>
    <cellStyle name="Input 12 12 17 3" xfId="10946"/>
    <cellStyle name="Input 12 12 17 4" xfId="43601"/>
    <cellStyle name="Input 12 12 17 5" xfId="43602"/>
    <cellStyle name="Input 12 12 18" xfId="10947"/>
    <cellStyle name="Input 12 12 18 2" xfId="10948"/>
    <cellStyle name="Input 12 12 18 2 2" xfId="43603"/>
    <cellStyle name="Input 12 12 18 2 3" xfId="43604"/>
    <cellStyle name="Input 12 12 18 3" xfId="10949"/>
    <cellStyle name="Input 12 12 18 4" xfId="43605"/>
    <cellStyle name="Input 12 12 18 5" xfId="43606"/>
    <cellStyle name="Input 12 12 19" xfId="10950"/>
    <cellStyle name="Input 12 12 19 2" xfId="10951"/>
    <cellStyle name="Input 12 12 19 2 2" xfId="43607"/>
    <cellStyle name="Input 12 12 19 2 3" xfId="43608"/>
    <cellStyle name="Input 12 12 19 3" xfId="10952"/>
    <cellStyle name="Input 12 12 19 4" xfId="43609"/>
    <cellStyle name="Input 12 12 19 5" xfId="43610"/>
    <cellStyle name="Input 12 12 2" xfId="10953"/>
    <cellStyle name="Input 12 12 2 2" xfId="10954"/>
    <cellStyle name="Input 12 12 2 2 2" xfId="43611"/>
    <cellStyle name="Input 12 12 2 2 3" xfId="43612"/>
    <cellStyle name="Input 12 12 2 3" xfId="10955"/>
    <cellStyle name="Input 12 12 2 4" xfId="43613"/>
    <cellStyle name="Input 12 12 2 5" xfId="43614"/>
    <cellStyle name="Input 12 12 20" xfId="10956"/>
    <cellStyle name="Input 12 12 20 2" xfId="10957"/>
    <cellStyle name="Input 12 12 20 2 2" xfId="43615"/>
    <cellStyle name="Input 12 12 20 2 3" xfId="43616"/>
    <cellStyle name="Input 12 12 20 3" xfId="43617"/>
    <cellStyle name="Input 12 12 20 4" xfId="43618"/>
    <cellStyle name="Input 12 12 20 5" xfId="43619"/>
    <cellStyle name="Input 12 12 21" xfId="43620"/>
    <cellStyle name="Input 12 12 22" xfId="43621"/>
    <cellStyle name="Input 12 12 3" xfId="10958"/>
    <cellStyle name="Input 12 12 3 2" xfId="10959"/>
    <cellStyle name="Input 12 12 3 2 2" xfId="43622"/>
    <cellStyle name="Input 12 12 3 2 3" xfId="43623"/>
    <cellStyle name="Input 12 12 3 3" xfId="10960"/>
    <cellStyle name="Input 12 12 3 4" xfId="43624"/>
    <cellStyle name="Input 12 12 3 5" xfId="43625"/>
    <cellStyle name="Input 12 12 4" xfId="10961"/>
    <cellStyle name="Input 12 12 4 2" xfId="10962"/>
    <cellStyle name="Input 12 12 4 2 2" xfId="43626"/>
    <cellStyle name="Input 12 12 4 2 3" xfId="43627"/>
    <cellStyle name="Input 12 12 4 3" xfId="10963"/>
    <cellStyle name="Input 12 12 4 4" xfId="43628"/>
    <cellStyle name="Input 12 12 4 5" xfId="43629"/>
    <cellStyle name="Input 12 12 5" xfId="10964"/>
    <cellStyle name="Input 12 12 5 2" xfId="10965"/>
    <cellStyle name="Input 12 12 5 2 2" xfId="43630"/>
    <cellStyle name="Input 12 12 5 2 3" xfId="43631"/>
    <cellStyle name="Input 12 12 5 3" xfId="10966"/>
    <cellStyle name="Input 12 12 5 4" xfId="43632"/>
    <cellStyle name="Input 12 12 5 5" xfId="43633"/>
    <cellStyle name="Input 12 12 6" xfId="10967"/>
    <cellStyle name="Input 12 12 6 2" xfId="10968"/>
    <cellStyle name="Input 12 12 6 2 2" xfId="43634"/>
    <cellStyle name="Input 12 12 6 2 3" xfId="43635"/>
    <cellStyle name="Input 12 12 6 3" xfId="10969"/>
    <cellStyle name="Input 12 12 6 4" xfId="43636"/>
    <cellStyle name="Input 12 12 6 5" xfId="43637"/>
    <cellStyle name="Input 12 12 7" xfId="10970"/>
    <cellStyle name="Input 12 12 7 2" xfId="10971"/>
    <cellStyle name="Input 12 12 7 2 2" xfId="43638"/>
    <cellStyle name="Input 12 12 7 2 3" xfId="43639"/>
    <cellStyle name="Input 12 12 7 3" xfId="10972"/>
    <cellStyle name="Input 12 12 7 4" xfId="43640"/>
    <cellStyle name="Input 12 12 7 5" xfId="43641"/>
    <cellStyle name="Input 12 12 8" xfId="10973"/>
    <cellStyle name="Input 12 12 8 2" xfId="10974"/>
    <cellStyle name="Input 12 12 8 2 2" xfId="43642"/>
    <cellStyle name="Input 12 12 8 2 3" xfId="43643"/>
    <cellStyle name="Input 12 12 8 3" xfId="10975"/>
    <cellStyle name="Input 12 12 8 4" xfId="43644"/>
    <cellStyle name="Input 12 12 8 5" xfId="43645"/>
    <cellStyle name="Input 12 12 9" xfId="10976"/>
    <cellStyle name="Input 12 12 9 2" xfId="10977"/>
    <cellStyle name="Input 12 12 9 2 2" xfId="43646"/>
    <cellStyle name="Input 12 12 9 2 3" xfId="43647"/>
    <cellStyle name="Input 12 12 9 3" xfId="10978"/>
    <cellStyle name="Input 12 12 9 4" xfId="43648"/>
    <cellStyle name="Input 12 12 9 5" xfId="43649"/>
    <cellStyle name="Input 12 13" xfId="10979"/>
    <cellStyle name="Input 12 13 10" xfId="10980"/>
    <cellStyle name="Input 12 13 10 2" xfId="10981"/>
    <cellStyle name="Input 12 13 10 2 2" xfId="43650"/>
    <cellStyle name="Input 12 13 10 2 3" xfId="43651"/>
    <cellStyle name="Input 12 13 10 3" xfId="10982"/>
    <cellStyle name="Input 12 13 10 4" xfId="43652"/>
    <cellStyle name="Input 12 13 10 5" xfId="43653"/>
    <cellStyle name="Input 12 13 11" xfId="10983"/>
    <cellStyle name="Input 12 13 11 2" xfId="10984"/>
    <cellStyle name="Input 12 13 11 2 2" xfId="43654"/>
    <cellStyle name="Input 12 13 11 2 3" xfId="43655"/>
    <cellStyle name="Input 12 13 11 3" xfId="10985"/>
    <cellStyle name="Input 12 13 11 4" xfId="43656"/>
    <cellStyle name="Input 12 13 11 5" xfId="43657"/>
    <cellStyle name="Input 12 13 12" xfId="10986"/>
    <cellStyle name="Input 12 13 12 2" xfId="10987"/>
    <cellStyle name="Input 12 13 12 2 2" xfId="43658"/>
    <cellStyle name="Input 12 13 12 2 3" xfId="43659"/>
    <cellStyle name="Input 12 13 12 3" xfId="10988"/>
    <cellStyle name="Input 12 13 12 4" xfId="43660"/>
    <cellStyle name="Input 12 13 12 5" xfId="43661"/>
    <cellStyle name="Input 12 13 13" xfId="10989"/>
    <cellStyle name="Input 12 13 13 2" xfId="10990"/>
    <cellStyle name="Input 12 13 13 2 2" xfId="43662"/>
    <cellStyle name="Input 12 13 13 2 3" xfId="43663"/>
    <cellStyle name="Input 12 13 13 3" xfId="10991"/>
    <cellStyle name="Input 12 13 13 4" xfId="43664"/>
    <cellStyle name="Input 12 13 13 5" xfId="43665"/>
    <cellStyle name="Input 12 13 14" xfId="10992"/>
    <cellStyle name="Input 12 13 14 2" xfId="10993"/>
    <cellStyle name="Input 12 13 14 2 2" xfId="43666"/>
    <cellStyle name="Input 12 13 14 2 3" xfId="43667"/>
    <cellStyle name="Input 12 13 14 3" xfId="10994"/>
    <cellStyle name="Input 12 13 14 4" xfId="43668"/>
    <cellStyle name="Input 12 13 14 5" xfId="43669"/>
    <cellStyle name="Input 12 13 15" xfId="10995"/>
    <cellStyle name="Input 12 13 15 2" xfId="10996"/>
    <cellStyle name="Input 12 13 15 2 2" xfId="43670"/>
    <cellStyle name="Input 12 13 15 2 3" xfId="43671"/>
    <cellStyle name="Input 12 13 15 3" xfId="10997"/>
    <cellStyle name="Input 12 13 15 4" xfId="43672"/>
    <cellStyle name="Input 12 13 15 5" xfId="43673"/>
    <cellStyle name="Input 12 13 16" xfId="10998"/>
    <cellStyle name="Input 12 13 16 2" xfId="10999"/>
    <cellStyle name="Input 12 13 16 2 2" xfId="43674"/>
    <cellStyle name="Input 12 13 16 2 3" xfId="43675"/>
    <cellStyle name="Input 12 13 16 3" xfId="11000"/>
    <cellStyle name="Input 12 13 16 4" xfId="43676"/>
    <cellStyle name="Input 12 13 16 5" xfId="43677"/>
    <cellStyle name="Input 12 13 17" xfId="11001"/>
    <cellStyle name="Input 12 13 17 2" xfId="11002"/>
    <cellStyle name="Input 12 13 17 2 2" xfId="43678"/>
    <cellStyle name="Input 12 13 17 2 3" xfId="43679"/>
    <cellStyle name="Input 12 13 17 3" xfId="11003"/>
    <cellStyle name="Input 12 13 17 4" xfId="43680"/>
    <cellStyle name="Input 12 13 17 5" xfId="43681"/>
    <cellStyle name="Input 12 13 18" xfId="11004"/>
    <cellStyle name="Input 12 13 18 2" xfId="11005"/>
    <cellStyle name="Input 12 13 18 2 2" xfId="43682"/>
    <cellStyle name="Input 12 13 18 2 3" xfId="43683"/>
    <cellStyle name="Input 12 13 18 3" xfId="11006"/>
    <cellStyle name="Input 12 13 18 4" xfId="43684"/>
    <cellStyle name="Input 12 13 18 5" xfId="43685"/>
    <cellStyle name="Input 12 13 19" xfId="11007"/>
    <cellStyle name="Input 12 13 19 2" xfId="11008"/>
    <cellStyle name="Input 12 13 19 2 2" xfId="43686"/>
    <cellStyle name="Input 12 13 19 2 3" xfId="43687"/>
    <cellStyle name="Input 12 13 19 3" xfId="11009"/>
    <cellStyle name="Input 12 13 19 4" xfId="43688"/>
    <cellStyle name="Input 12 13 19 5" xfId="43689"/>
    <cellStyle name="Input 12 13 2" xfId="11010"/>
    <cellStyle name="Input 12 13 2 2" xfId="11011"/>
    <cellStyle name="Input 12 13 2 2 2" xfId="43690"/>
    <cellStyle name="Input 12 13 2 2 3" xfId="43691"/>
    <cellStyle name="Input 12 13 2 3" xfId="11012"/>
    <cellStyle name="Input 12 13 2 4" xfId="43692"/>
    <cellStyle name="Input 12 13 2 5" xfId="43693"/>
    <cellStyle name="Input 12 13 20" xfId="11013"/>
    <cellStyle name="Input 12 13 20 2" xfId="11014"/>
    <cellStyle name="Input 12 13 20 2 2" xfId="43694"/>
    <cellStyle name="Input 12 13 20 2 3" xfId="43695"/>
    <cellStyle name="Input 12 13 20 3" xfId="43696"/>
    <cellStyle name="Input 12 13 20 4" xfId="43697"/>
    <cellStyle name="Input 12 13 20 5" xfId="43698"/>
    <cellStyle name="Input 12 13 21" xfId="43699"/>
    <cellStyle name="Input 12 13 22" xfId="43700"/>
    <cellStyle name="Input 12 13 3" xfId="11015"/>
    <cellStyle name="Input 12 13 3 2" xfId="11016"/>
    <cellStyle name="Input 12 13 3 2 2" xfId="43701"/>
    <cellStyle name="Input 12 13 3 2 3" xfId="43702"/>
    <cellStyle name="Input 12 13 3 3" xfId="11017"/>
    <cellStyle name="Input 12 13 3 4" xfId="43703"/>
    <cellStyle name="Input 12 13 3 5" xfId="43704"/>
    <cellStyle name="Input 12 13 4" xfId="11018"/>
    <cellStyle name="Input 12 13 4 2" xfId="11019"/>
    <cellStyle name="Input 12 13 4 2 2" xfId="43705"/>
    <cellStyle name="Input 12 13 4 2 3" xfId="43706"/>
    <cellStyle name="Input 12 13 4 3" xfId="11020"/>
    <cellStyle name="Input 12 13 4 4" xfId="43707"/>
    <cellStyle name="Input 12 13 4 5" xfId="43708"/>
    <cellStyle name="Input 12 13 5" xfId="11021"/>
    <cellStyle name="Input 12 13 5 2" xfId="11022"/>
    <cellStyle name="Input 12 13 5 2 2" xfId="43709"/>
    <cellStyle name="Input 12 13 5 2 3" xfId="43710"/>
    <cellStyle name="Input 12 13 5 3" xfId="11023"/>
    <cellStyle name="Input 12 13 5 4" xfId="43711"/>
    <cellStyle name="Input 12 13 5 5" xfId="43712"/>
    <cellStyle name="Input 12 13 6" xfId="11024"/>
    <cellStyle name="Input 12 13 6 2" xfId="11025"/>
    <cellStyle name="Input 12 13 6 2 2" xfId="43713"/>
    <cellStyle name="Input 12 13 6 2 3" xfId="43714"/>
    <cellStyle name="Input 12 13 6 3" xfId="11026"/>
    <cellStyle name="Input 12 13 6 4" xfId="43715"/>
    <cellStyle name="Input 12 13 6 5" xfId="43716"/>
    <cellStyle name="Input 12 13 7" xfId="11027"/>
    <cellStyle name="Input 12 13 7 2" xfId="11028"/>
    <cellStyle name="Input 12 13 7 2 2" xfId="43717"/>
    <cellStyle name="Input 12 13 7 2 3" xfId="43718"/>
    <cellStyle name="Input 12 13 7 3" xfId="11029"/>
    <cellStyle name="Input 12 13 7 4" xfId="43719"/>
    <cellStyle name="Input 12 13 7 5" xfId="43720"/>
    <cellStyle name="Input 12 13 8" xfId="11030"/>
    <cellStyle name="Input 12 13 8 2" xfId="11031"/>
    <cellStyle name="Input 12 13 8 2 2" xfId="43721"/>
    <cellStyle name="Input 12 13 8 2 3" xfId="43722"/>
    <cellStyle name="Input 12 13 8 3" xfId="11032"/>
    <cellStyle name="Input 12 13 8 4" xfId="43723"/>
    <cellStyle name="Input 12 13 8 5" xfId="43724"/>
    <cellStyle name="Input 12 13 9" xfId="11033"/>
    <cellStyle name="Input 12 13 9 2" xfId="11034"/>
    <cellStyle name="Input 12 13 9 2 2" xfId="43725"/>
    <cellStyle name="Input 12 13 9 2 3" xfId="43726"/>
    <cellStyle name="Input 12 13 9 3" xfId="11035"/>
    <cellStyle name="Input 12 13 9 4" xfId="43727"/>
    <cellStyle name="Input 12 13 9 5" xfId="43728"/>
    <cellStyle name="Input 12 14" xfId="11036"/>
    <cellStyle name="Input 12 14 10" xfId="11037"/>
    <cellStyle name="Input 12 14 10 2" xfId="11038"/>
    <cellStyle name="Input 12 14 10 2 2" xfId="43729"/>
    <cellStyle name="Input 12 14 10 2 3" xfId="43730"/>
    <cellStyle name="Input 12 14 10 3" xfId="11039"/>
    <cellStyle name="Input 12 14 10 4" xfId="43731"/>
    <cellStyle name="Input 12 14 10 5" xfId="43732"/>
    <cellStyle name="Input 12 14 11" xfId="11040"/>
    <cellStyle name="Input 12 14 11 2" xfId="11041"/>
    <cellStyle name="Input 12 14 11 2 2" xfId="43733"/>
    <cellStyle name="Input 12 14 11 2 3" xfId="43734"/>
    <cellStyle name="Input 12 14 11 3" xfId="11042"/>
    <cellStyle name="Input 12 14 11 4" xfId="43735"/>
    <cellStyle name="Input 12 14 11 5" xfId="43736"/>
    <cellStyle name="Input 12 14 12" xfId="11043"/>
    <cellStyle name="Input 12 14 12 2" xfId="11044"/>
    <cellStyle name="Input 12 14 12 2 2" xfId="43737"/>
    <cellStyle name="Input 12 14 12 2 3" xfId="43738"/>
    <cellStyle name="Input 12 14 12 3" xfId="11045"/>
    <cellStyle name="Input 12 14 12 4" xfId="43739"/>
    <cellStyle name="Input 12 14 12 5" xfId="43740"/>
    <cellStyle name="Input 12 14 13" xfId="11046"/>
    <cellStyle name="Input 12 14 13 2" xfId="11047"/>
    <cellStyle name="Input 12 14 13 2 2" xfId="43741"/>
    <cellStyle name="Input 12 14 13 2 3" xfId="43742"/>
    <cellStyle name="Input 12 14 13 3" xfId="11048"/>
    <cellStyle name="Input 12 14 13 4" xfId="43743"/>
    <cellStyle name="Input 12 14 13 5" xfId="43744"/>
    <cellStyle name="Input 12 14 14" xfId="11049"/>
    <cellStyle name="Input 12 14 14 2" xfId="11050"/>
    <cellStyle name="Input 12 14 14 2 2" xfId="43745"/>
    <cellStyle name="Input 12 14 14 2 3" xfId="43746"/>
    <cellStyle name="Input 12 14 14 3" xfId="11051"/>
    <cellStyle name="Input 12 14 14 4" xfId="43747"/>
    <cellStyle name="Input 12 14 14 5" xfId="43748"/>
    <cellStyle name="Input 12 14 15" xfId="11052"/>
    <cellStyle name="Input 12 14 15 2" xfId="11053"/>
    <cellStyle name="Input 12 14 15 2 2" xfId="43749"/>
    <cellStyle name="Input 12 14 15 2 3" xfId="43750"/>
    <cellStyle name="Input 12 14 15 3" xfId="11054"/>
    <cellStyle name="Input 12 14 15 4" xfId="43751"/>
    <cellStyle name="Input 12 14 15 5" xfId="43752"/>
    <cellStyle name="Input 12 14 16" xfId="11055"/>
    <cellStyle name="Input 12 14 16 2" xfId="11056"/>
    <cellStyle name="Input 12 14 16 2 2" xfId="43753"/>
    <cellStyle name="Input 12 14 16 2 3" xfId="43754"/>
    <cellStyle name="Input 12 14 16 3" xfId="11057"/>
    <cellStyle name="Input 12 14 16 4" xfId="43755"/>
    <cellStyle name="Input 12 14 16 5" xfId="43756"/>
    <cellStyle name="Input 12 14 17" xfId="11058"/>
    <cellStyle name="Input 12 14 17 2" xfId="11059"/>
    <cellStyle name="Input 12 14 17 2 2" xfId="43757"/>
    <cellStyle name="Input 12 14 17 2 3" xfId="43758"/>
    <cellStyle name="Input 12 14 17 3" xfId="11060"/>
    <cellStyle name="Input 12 14 17 4" xfId="43759"/>
    <cellStyle name="Input 12 14 17 5" xfId="43760"/>
    <cellStyle name="Input 12 14 18" xfId="11061"/>
    <cellStyle name="Input 12 14 18 2" xfId="11062"/>
    <cellStyle name="Input 12 14 18 2 2" xfId="43761"/>
    <cellStyle name="Input 12 14 18 2 3" xfId="43762"/>
    <cellStyle name="Input 12 14 18 3" xfId="11063"/>
    <cellStyle name="Input 12 14 18 4" xfId="43763"/>
    <cellStyle name="Input 12 14 18 5" xfId="43764"/>
    <cellStyle name="Input 12 14 19" xfId="11064"/>
    <cellStyle name="Input 12 14 19 2" xfId="11065"/>
    <cellStyle name="Input 12 14 19 2 2" xfId="43765"/>
    <cellStyle name="Input 12 14 19 2 3" xfId="43766"/>
    <cellStyle name="Input 12 14 19 3" xfId="11066"/>
    <cellStyle name="Input 12 14 19 4" xfId="43767"/>
    <cellStyle name="Input 12 14 19 5" xfId="43768"/>
    <cellStyle name="Input 12 14 2" xfId="11067"/>
    <cellStyle name="Input 12 14 2 2" xfId="11068"/>
    <cellStyle name="Input 12 14 2 2 2" xfId="43769"/>
    <cellStyle name="Input 12 14 2 2 3" xfId="43770"/>
    <cellStyle name="Input 12 14 2 3" xfId="11069"/>
    <cellStyle name="Input 12 14 2 4" xfId="43771"/>
    <cellStyle name="Input 12 14 2 5" xfId="43772"/>
    <cellStyle name="Input 12 14 20" xfId="11070"/>
    <cellStyle name="Input 12 14 20 2" xfId="11071"/>
    <cellStyle name="Input 12 14 20 2 2" xfId="43773"/>
    <cellStyle name="Input 12 14 20 2 3" xfId="43774"/>
    <cellStyle name="Input 12 14 20 3" xfId="43775"/>
    <cellStyle name="Input 12 14 20 4" xfId="43776"/>
    <cellStyle name="Input 12 14 20 5" xfId="43777"/>
    <cellStyle name="Input 12 14 21" xfId="43778"/>
    <cellStyle name="Input 12 14 22" xfId="43779"/>
    <cellStyle name="Input 12 14 3" xfId="11072"/>
    <cellStyle name="Input 12 14 3 2" xfId="11073"/>
    <cellStyle name="Input 12 14 3 2 2" xfId="43780"/>
    <cellStyle name="Input 12 14 3 2 3" xfId="43781"/>
    <cellStyle name="Input 12 14 3 3" xfId="11074"/>
    <cellStyle name="Input 12 14 3 4" xfId="43782"/>
    <cellStyle name="Input 12 14 3 5" xfId="43783"/>
    <cellStyle name="Input 12 14 4" xfId="11075"/>
    <cellStyle name="Input 12 14 4 2" xfId="11076"/>
    <cellStyle name="Input 12 14 4 2 2" xfId="43784"/>
    <cellStyle name="Input 12 14 4 2 3" xfId="43785"/>
    <cellStyle name="Input 12 14 4 3" xfId="11077"/>
    <cellStyle name="Input 12 14 4 4" xfId="43786"/>
    <cellStyle name="Input 12 14 4 5" xfId="43787"/>
    <cellStyle name="Input 12 14 5" xfId="11078"/>
    <cellStyle name="Input 12 14 5 2" xfId="11079"/>
    <cellStyle name="Input 12 14 5 2 2" xfId="43788"/>
    <cellStyle name="Input 12 14 5 2 3" xfId="43789"/>
    <cellStyle name="Input 12 14 5 3" xfId="11080"/>
    <cellStyle name="Input 12 14 5 4" xfId="43790"/>
    <cellStyle name="Input 12 14 5 5" xfId="43791"/>
    <cellStyle name="Input 12 14 6" xfId="11081"/>
    <cellStyle name="Input 12 14 6 2" xfId="11082"/>
    <cellStyle name="Input 12 14 6 2 2" xfId="43792"/>
    <cellStyle name="Input 12 14 6 2 3" xfId="43793"/>
    <cellStyle name="Input 12 14 6 3" xfId="11083"/>
    <cellStyle name="Input 12 14 6 4" xfId="43794"/>
    <cellStyle name="Input 12 14 6 5" xfId="43795"/>
    <cellStyle name="Input 12 14 7" xfId="11084"/>
    <cellStyle name="Input 12 14 7 2" xfId="11085"/>
    <cellStyle name="Input 12 14 7 2 2" xfId="43796"/>
    <cellStyle name="Input 12 14 7 2 3" xfId="43797"/>
    <cellStyle name="Input 12 14 7 3" xfId="11086"/>
    <cellStyle name="Input 12 14 7 4" xfId="43798"/>
    <cellStyle name="Input 12 14 7 5" xfId="43799"/>
    <cellStyle name="Input 12 14 8" xfId="11087"/>
    <cellStyle name="Input 12 14 8 2" xfId="11088"/>
    <cellStyle name="Input 12 14 8 2 2" xfId="43800"/>
    <cellStyle name="Input 12 14 8 2 3" xfId="43801"/>
    <cellStyle name="Input 12 14 8 3" xfId="11089"/>
    <cellStyle name="Input 12 14 8 4" xfId="43802"/>
    <cellStyle name="Input 12 14 8 5" xfId="43803"/>
    <cellStyle name="Input 12 14 9" xfId="11090"/>
    <cellStyle name="Input 12 14 9 2" xfId="11091"/>
    <cellStyle name="Input 12 14 9 2 2" xfId="43804"/>
    <cellStyle name="Input 12 14 9 2 3" xfId="43805"/>
    <cellStyle name="Input 12 14 9 3" xfId="11092"/>
    <cellStyle name="Input 12 14 9 4" xfId="43806"/>
    <cellStyle name="Input 12 14 9 5" xfId="43807"/>
    <cellStyle name="Input 12 15" xfId="11093"/>
    <cellStyle name="Input 12 15 10" xfId="11094"/>
    <cellStyle name="Input 12 15 10 2" xfId="11095"/>
    <cellStyle name="Input 12 15 10 2 2" xfId="43808"/>
    <cellStyle name="Input 12 15 10 2 3" xfId="43809"/>
    <cellStyle name="Input 12 15 10 3" xfId="11096"/>
    <cellStyle name="Input 12 15 10 4" xfId="43810"/>
    <cellStyle name="Input 12 15 10 5" xfId="43811"/>
    <cellStyle name="Input 12 15 11" xfId="11097"/>
    <cellStyle name="Input 12 15 11 2" xfId="11098"/>
    <cellStyle name="Input 12 15 11 2 2" xfId="43812"/>
    <cellStyle name="Input 12 15 11 2 3" xfId="43813"/>
    <cellStyle name="Input 12 15 11 3" xfId="11099"/>
    <cellStyle name="Input 12 15 11 4" xfId="43814"/>
    <cellStyle name="Input 12 15 11 5" xfId="43815"/>
    <cellStyle name="Input 12 15 12" xfId="11100"/>
    <cellStyle name="Input 12 15 12 2" xfId="11101"/>
    <cellStyle name="Input 12 15 12 2 2" xfId="43816"/>
    <cellStyle name="Input 12 15 12 2 3" xfId="43817"/>
    <cellStyle name="Input 12 15 12 3" xfId="11102"/>
    <cellStyle name="Input 12 15 12 4" xfId="43818"/>
    <cellStyle name="Input 12 15 12 5" xfId="43819"/>
    <cellStyle name="Input 12 15 13" xfId="11103"/>
    <cellStyle name="Input 12 15 13 2" xfId="11104"/>
    <cellStyle name="Input 12 15 13 2 2" xfId="43820"/>
    <cellStyle name="Input 12 15 13 2 3" xfId="43821"/>
    <cellStyle name="Input 12 15 13 3" xfId="11105"/>
    <cellStyle name="Input 12 15 13 4" xfId="43822"/>
    <cellStyle name="Input 12 15 13 5" xfId="43823"/>
    <cellStyle name="Input 12 15 14" xfId="11106"/>
    <cellStyle name="Input 12 15 14 2" xfId="11107"/>
    <cellStyle name="Input 12 15 14 2 2" xfId="43824"/>
    <cellStyle name="Input 12 15 14 2 3" xfId="43825"/>
    <cellStyle name="Input 12 15 14 3" xfId="11108"/>
    <cellStyle name="Input 12 15 14 4" xfId="43826"/>
    <cellStyle name="Input 12 15 14 5" xfId="43827"/>
    <cellStyle name="Input 12 15 15" xfId="11109"/>
    <cellStyle name="Input 12 15 15 2" xfId="11110"/>
    <cellStyle name="Input 12 15 15 2 2" xfId="43828"/>
    <cellStyle name="Input 12 15 15 2 3" xfId="43829"/>
    <cellStyle name="Input 12 15 15 3" xfId="11111"/>
    <cellStyle name="Input 12 15 15 4" xfId="43830"/>
    <cellStyle name="Input 12 15 15 5" xfId="43831"/>
    <cellStyle name="Input 12 15 16" xfId="11112"/>
    <cellStyle name="Input 12 15 16 2" xfId="11113"/>
    <cellStyle name="Input 12 15 16 2 2" xfId="54951"/>
    <cellStyle name="Input 12 15 16 3" xfId="11114"/>
    <cellStyle name="Input 12 15 16 4" xfId="43832"/>
    <cellStyle name="Input 12 15 17" xfId="11115"/>
    <cellStyle name="Input 12 15 17 2" xfId="11116"/>
    <cellStyle name="Input 12 15 17 2 2" xfId="54952"/>
    <cellStyle name="Input 12 15 17 3" xfId="11117"/>
    <cellStyle name="Input 12 15 17 4" xfId="43833"/>
    <cellStyle name="Input 12 15 18" xfId="11118"/>
    <cellStyle name="Input 12 15 18 2" xfId="11119"/>
    <cellStyle name="Input 12 15 18 2 2" xfId="54953"/>
    <cellStyle name="Input 12 15 18 3" xfId="11120"/>
    <cellStyle name="Input 12 15 18 4" xfId="43834"/>
    <cellStyle name="Input 12 15 19" xfId="11121"/>
    <cellStyle name="Input 12 15 19 2" xfId="11122"/>
    <cellStyle name="Input 12 15 19 2 2" xfId="54954"/>
    <cellStyle name="Input 12 15 19 3" xfId="11123"/>
    <cellStyle name="Input 12 15 19 4" xfId="43835"/>
    <cellStyle name="Input 12 15 2" xfId="11124"/>
    <cellStyle name="Input 12 15 2 2" xfId="11125"/>
    <cellStyle name="Input 12 15 2 2 2" xfId="54955"/>
    <cellStyle name="Input 12 15 2 3" xfId="11126"/>
    <cellStyle name="Input 12 15 2 4" xfId="43836"/>
    <cellStyle name="Input 12 15 20" xfId="11127"/>
    <cellStyle name="Input 12 15 20 2" xfId="11128"/>
    <cellStyle name="Input 12 15 20 3" xfId="43837"/>
    <cellStyle name="Input 12 15 20 4" xfId="43838"/>
    <cellStyle name="Input 12 15 21" xfId="43839"/>
    <cellStyle name="Input 12 15 22" xfId="43840"/>
    <cellStyle name="Input 12 15 3" xfId="11129"/>
    <cellStyle name="Input 12 15 3 2" xfId="11130"/>
    <cellStyle name="Input 12 15 3 2 2" xfId="54956"/>
    <cellStyle name="Input 12 15 3 3" xfId="11131"/>
    <cellStyle name="Input 12 15 3 4" xfId="43841"/>
    <cellStyle name="Input 12 15 4" xfId="11132"/>
    <cellStyle name="Input 12 15 4 2" xfId="11133"/>
    <cellStyle name="Input 12 15 4 2 2" xfId="54957"/>
    <cellStyle name="Input 12 15 4 3" xfId="11134"/>
    <cellStyle name="Input 12 15 4 4" xfId="43842"/>
    <cellStyle name="Input 12 15 5" xfId="11135"/>
    <cellStyle name="Input 12 15 5 2" xfId="11136"/>
    <cellStyle name="Input 12 15 5 2 2" xfId="54958"/>
    <cellStyle name="Input 12 15 5 3" xfId="11137"/>
    <cellStyle name="Input 12 15 5 4" xfId="43843"/>
    <cellStyle name="Input 12 15 6" xfId="11138"/>
    <cellStyle name="Input 12 15 6 2" xfId="11139"/>
    <cellStyle name="Input 12 15 6 2 2" xfId="54959"/>
    <cellStyle name="Input 12 15 6 3" xfId="11140"/>
    <cellStyle name="Input 12 15 6 4" xfId="43844"/>
    <cellStyle name="Input 12 15 7" xfId="11141"/>
    <cellStyle name="Input 12 15 7 2" xfId="11142"/>
    <cellStyle name="Input 12 15 7 2 2" xfId="54960"/>
    <cellStyle name="Input 12 15 7 3" xfId="11143"/>
    <cellStyle name="Input 12 15 7 4" xfId="43845"/>
    <cellStyle name="Input 12 15 8" xfId="11144"/>
    <cellStyle name="Input 12 15 8 2" xfId="11145"/>
    <cellStyle name="Input 12 15 8 2 2" xfId="54961"/>
    <cellStyle name="Input 12 15 8 3" xfId="11146"/>
    <cellStyle name="Input 12 15 8 4" xfId="43846"/>
    <cellStyle name="Input 12 15 9" xfId="11147"/>
    <cellStyle name="Input 12 15 9 2" xfId="11148"/>
    <cellStyle name="Input 12 15 9 2 2" xfId="54962"/>
    <cellStyle name="Input 12 15 9 3" xfId="11149"/>
    <cellStyle name="Input 12 15 9 4" xfId="43847"/>
    <cellStyle name="Input 12 16" xfId="11150"/>
    <cellStyle name="Input 12 16 10" xfId="11151"/>
    <cellStyle name="Input 12 16 10 2" xfId="11152"/>
    <cellStyle name="Input 12 16 10 2 2" xfId="54963"/>
    <cellStyle name="Input 12 16 10 3" xfId="11153"/>
    <cellStyle name="Input 12 16 10 4" xfId="43848"/>
    <cellStyle name="Input 12 16 11" xfId="11154"/>
    <cellStyle name="Input 12 16 11 2" xfId="11155"/>
    <cellStyle name="Input 12 16 11 2 2" xfId="54964"/>
    <cellStyle name="Input 12 16 11 3" xfId="11156"/>
    <cellStyle name="Input 12 16 11 4" xfId="43849"/>
    <cellStyle name="Input 12 16 12" xfId="11157"/>
    <cellStyle name="Input 12 16 12 2" xfId="11158"/>
    <cellStyle name="Input 12 16 12 2 2" xfId="54965"/>
    <cellStyle name="Input 12 16 12 3" xfId="11159"/>
    <cellStyle name="Input 12 16 12 4" xfId="43850"/>
    <cellStyle name="Input 12 16 13" xfId="11160"/>
    <cellStyle name="Input 12 16 13 2" xfId="11161"/>
    <cellStyle name="Input 12 16 13 2 2" xfId="54966"/>
    <cellStyle name="Input 12 16 13 3" xfId="11162"/>
    <cellStyle name="Input 12 16 13 4" xfId="43851"/>
    <cellStyle name="Input 12 16 14" xfId="11163"/>
    <cellStyle name="Input 12 16 14 2" xfId="11164"/>
    <cellStyle name="Input 12 16 14 2 2" xfId="54967"/>
    <cellStyle name="Input 12 16 14 3" xfId="11165"/>
    <cellStyle name="Input 12 16 14 4" xfId="43852"/>
    <cellStyle name="Input 12 16 15" xfId="11166"/>
    <cellStyle name="Input 12 16 15 2" xfId="11167"/>
    <cellStyle name="Input 12 16 15 2 2" xfId="54968"/>
    <cellStyle name="Input 12 16 15 3" xfId="11168"/>
    <cellStyle name="Input 12 16 15 4" xfId="43853"/>
    <cellStyle name="Input 12 16 16" xfId="11169"/>
    <cellStyle name="Input 12 16 16 2" xfId="11170"/>
    <cellStyle name="Input 12 16 16 2 2" xfId="54969"/>
    <cellStyle name="Input 12 16 16 3" xfId="11171"/>
    <cellStyle name="Input 12 16 16 4" xfId="43854"/>
    <cellStyle name="Input 12 16 17" xfId="11172"/>
    <cellStyle name="Input 12 16 17 2" xfId="11173"/>
    <cellStyle name="Input 12 16 17 2 2" xfId="54970"/>
    <cellStyle name="Input 12 16 17 3" xfId="11174"/>
    <cellStyle name="Input 12 16 17 4" xfId="43855"/>
    <cellStyle name="Input 12 16 18" xfId="11175"/>
    <cellStyle name="Input 12 16 18 2" xfId="11176"/>
    <cellStyle name="Input 12 16 18 2 2" xfId="54971"/>
    <cellStyle name="Input 12 16 18 3" xfId="11177"/>
    <cellStyle name="Input 12 16 18 4" xfId="43856"/>
    <cellStyle name="Input 12 16 19" xfId="11178"/>
    <cellStyle name="Input 12 16 19 2" xfId="11179"/>
    <cellStyle name="Input 12 16 19 2 2" xfId="54972"/>
    <cellStyle name="Input 12 16 19 3" xfId="11180"/>
    <cellStyle name="Input 12 16 19 4" xfId="43857"/>
    <cellStyle name="Input 12 16 2" xfId="11181"/>
    <cellStyle name="Input 12 16 2 2" xfId="11182"/>
    <cellStyle name="Input 12 16 2 2 2" xfId="54973"/>
    <cellStyle name="Input 12 16 2 3" xfId="11183"/>
    <cellStyle name="Input 12 16 2 4" xfId="43858"/>
    <cellStyle name="Input 12 16 20" xfId="11184"/>
    <cellStyle name="Input 12 16 20 2" xfId="11185"/>
    <cellStyle name="Input 12 16 20 3" xfId="43859"/>
    <cellStyle name="Input 12 16 20 4" xfId="43860"/>
    <cellStyle name="Input 12 16 21" xfId="43861"/>
    <cellStyle name="Input 12 16 22" xfId="43862"/>
    <cellStyle name="Input 12 16 3" xfId="11186"/>
    <cellStyle name="Input 12 16 3 2" xfId="11187"/>
    <cellStyle name="Input 12 16 3 2 2" xfId="54974"/>
    <cellStyle name="Input 12 16 3 3" xfId="11188"/>
    <cellStyle name="Input 12 16 3 4" xfId="43863"/>
    <cellStyle name="Input 12 16 4" xfId="11189"/>
    <cellStyle name="Input 12 16 4 2" xfId="11190"/>
    <cellStyle name="Input 12 16 4 2 2" xfId="54975"/>
    <cellStyle name="Input 12 16 4 3" xfId="11191"/>
    <cellStyle name="Input 12 16 4 4" xfId="43864"/>
    <cellStyle name="Input 12 16 5" xfId="11192"/>
    <cellStyle name="Input 12 16 5 2" xfId="11193"/>
    <cellStyle name="Input 12 16 5 2 2" xfId="54976"/>
    <cellStyle name="Input 12 16 5 3" xfId="11194"/>
    <cellStyle name="Input 12 16 5 4" xfId="43865"/>
    <cellStyle name="Input 12 16 6" xfId="11195"/>
    <cellStyle name="Input 12 16 6 2" xfId="11196"/>
    <cellStyle name="Input 12 16 6 2 2" xfId="54977"/>
    <cellStyle name="Input 12 16 6 3" xfId="11197"/>
    <cellStyle name="Input 12 16 6 4" xfId="43866"/>
    <cellStyle name="Input 12 16 7" xfId="11198"/>
    <cellStyle name="Input 12 16 7 2" xfId="11199"/>
    <cellStyle name="Input 12 16 7 2 2" xfId="54978"/>
    <cellStyle name="Input 12 16 7 3" xfId="11200"/>
    <cellStyle name="Input 12 16 7 4" xfId="43867"/>
    <cellStyle name="Input 12 16 8" xfId="11201"/>
    <cellStyle name="Input 12 16 8 2" xfId="11202"/>
    <cellStyle name="Input 12 16 8 2 2" xfId="54979"/>
    <cellStyle name="Input 12 16 8 3" xfId="11203"/>
    <cellStyle name="Input 12 16 8 4" xfId="43868"/>
    <cellStyle name="Input 12 16 9" xfId="11204"/>
    <cellStyle name="Input 12 16 9 2" xfId="11205"/>
    <cellStyle name="Input 12 16 9 2 2" xfId="54980"/>
    <cellStyle name="Input 12 16 9 3" xfId="11206"/>
    <cellStyle name="Input 12 16 9 4" xfId="43869"/>
    <cellStyle name="Input 12 17" xfId="11207"/>
    <cellStyle name="Input 12 17 10" xfId="11208"/>
    <cellStyle name="Input 12 17 10 2" xfId="11209"/>
    <cellStyle name="Input 12 17 10 2 2" xfId="54981"/>
    <cellStyle name="Input 12 17 10 3" xfId="11210"/>
    <cellStyle name="Input 12 17 10 4" xfId="43870"/>
    <cellStyle name="Input 12 17 11" xfId="11211"/>
    <cellStyle name="Input 12 17 11 2" xfId="11212"/>
    <cellStyle name="Input 12 17 11 2 2" xfId="54982"/>
    <cellStyle name="Input 12 17 11 3" xfId="11213"/>
    <cellStyle name="Input 12 17 11 4" xfId="43871"/>
    <cellStyle name="Input 12 17 12" xfId="11214"/>
    <cellStyle name="Input 12 17 12 2" xfId="11215"/>
    <cellStyle name="Input 12 17 12 2 2" xfId="54983"/>
    <cellStyle name="Input 12 17 12 3" xfId="11216"/>
    <cellStyle name="Input 12 17 12 4" xfId="43872"/>
    <cellStyle name="Input 12 17 13" xfId="11217"/>
    <cellStyle name="Input 12 17 13 2" xfId="11218"/>
    <cellStyle name="Input 12 17 13 2 2" xfId="54984"/>
    <cellStyle name="Input 12 17 13 3" xfId="11219"/>
    <cellStyle name="Input 12 17 13 4" xfId="43873"/>
    <cellStyle name="Input 12 17 14" xfId="11220"/>
    <cellStyle name="Input 12 17 14 2" xfId="11221"/>
    <cellStyle name="Input 12 17 14 2 2" xfId="54985"/>
    <cellStyle name="Input 12 17 14 3" xfId="11222"/>
    <cellStyle name="Input 12 17 14 4" xfId="43874"/>
    <cellStyle name="Input 12 17 15" xfId="11223"/>
    <cellStyle name="Input 12 17 15 2" xfId="11224"/>
    <cellStyle name="Input 12 17 15 2 2" xfId="54986"/>
    <cellStyle name="Input 12 17 15 3" xfId="11225"/>
    <cellStyle name="Input 12 17 15 4" xfId="43875"/>
    <cellStyle name="Input 12 17 16" xfId="11226"/>
    <cellStyle name="Input 12 17 16 2" xfId="11227"/>
    <cellStyle name="Input 12 17 16 2 2" xfId="54987"/>
    <cellStyle name="Input 12 17 16 3" xfId="11228"/>
    <cellStyle name="Input 12 17 16 4" xfId="43876"/>
    <cellStyle name="Input 12 17 17" xfId="11229"/>
    <cellStyle name="Input 12 17 17 2" xfId="11230"/>
    <cellStyle name="Input 12 17 17 2 2" xfId="54988"/>
    <cellStyle name="Input 12 17 17 3" xfId="11231"/>
    <cellStyle name="Input 12 17 17 4" xfId="43877"/>
    <cellStyle name="Input 12 17 18" xfId="11232"/>
    <cellStyle name="Input 12 17 18 2" xfId="11233"/>
    <cellStyle name="Input 12 17 18 2 2" xfId="54989"/>
    <cellStyle name="Input 12 17 18 3" xfId="11234"/>
    <cellStyle name="Input 12 17 18 4" xfId="43878"/>
    <cellStyle name="Input 12 17 19" xfId="11235"/>
    <cellStyle name="Input 12 17 19 2" xfId="11236"/>
    <cellStyle name="Input 12 17 19 2 2" xfId="54990"/>
    <cellStyle name="Input 12 17 19 3" xfId="11237"/>
    <cellStyle name="Input 12 17 19 4" xfId="43879"/>
    <cellStyle name="Input 12 17 2" xfId="11238"/>
    <cellStyle name="Input 12 17 2 2" xfId="11239"/>
    <cellStyle name="Input 12 17 2 2 2" xfId="54991"/>
    <cellStyle name="Input 12 17 2 3" xfId="11240"/>
    <cellStyle name="Input 12 17 2 4" xfId="43880"/>
    <cellStyle name="Input 12 17 20" xfId="11241"/>
    <cellStyle name="Input 12 17 20 2" xfId="11242"/>
    <cellStyle name="Input 12 17 20 3" xfId="43881"/>
    <cellStyle name="Input 12 17 20 4" xfId="43882"/>
    <cellStyle name="Input 12 17 21" xfId="43883"/>
    <cellStyle name="Input 12 17 22" xfId="43884"/>
    <cellStyle name="Input 12 17 3" xfId="11243"/>
    <cellStyle name="Input 12 17 3 2" xfId="11244"/>
    <cellStyle name="Input 12 17 3 2 2" xfId="54992"/>
    <cellStyle name="Input 12 17 3 3" xfId="11245"/>
    <cellStyle name="Input 12 17 3 4" xfId="43885"/>
    <cellStyle name="Input 12 17 4" xfId="11246"/>
    <cellStyle name="Input 12 17 4 2" xfId="11247"/>
    <cellStyle name="Input 12 17 4 2 2" xfId="54993"/>
    <cellStyle name="Input 12 17 4 3" xfId="11248"/>
    <cellStyle name="Input 12 17 4 4" xfId="43886"/>
    <cellStyle name="Input 12 17 5" xfId="11249"/>
    <cellStyle name="Input 12 17 5 2" xfId="11250"/>
    <cellStyle name="Input 12 17 5 2 2" xfId="54994"/>
    <cellStyle name="Input 12 17 5 3" xfId="11251"/>
    <cellStyle name="Input 12 17 5 4" xfId="43887"/>
    <cellStyle name="Input 12 17 6" xfId="11252"/>
    <cellStyle name="Input 12 17 6 2" xfId="11253"/>
    <cellStyle name="Input 12 17 6 2 2" xfId="54995"/>
    <cellStyle name="Input 12 17 6 3" xfId="11254"/>
    <cellStyle name="Input 12 17 6 4" xfId="43888"/>
    <cellStyle name="Input 12 17 7" xfId="11255"/>
    <cellStyle name="Input 12 17 7 2" xfId="11256"/>
    <cellStyle name="Input 12 17 7 2 2" xfId="54996"/>
    <cellStyle name="Input 12 17 7 3" xfId="11257"/>
    <cellStyle name="Input 12 17 7 4" xfId="43889"/>
    <cellStyle name="Input 12 17 8" xfId="11258"/>
    <cellStyle name="Input 12 17 8 2" xfId="11259"/>
    <cellStyle name="Input 12 17 8 2 2" xfId="54997"/>
    <cellStyle name="Input 12 17 8 3" xfId="11260"/>
    <cellStyle name="Input 12 17 8 4" xfId="43890"/>
    <cellStyle name="Input 12 17 9" xfId="11261"/>
    <cellStyle name="Input 12 17 9 2" xfId="11262"/>
    <cellStyle name="Input 12 17 9 2 2" xfId="54998"/>
    <cellStyle name="Input 12 17 9 3" xfId="11263"/>
    <cellStyle name="Input 12 17 9 4" xfId="43891"/>
    <cellStyle name="Input 12 18" xfId="11264"/>
    <cellStyle name="Input 12 18 10" xfId="11265"/>
    <cellStyle name="Input 12 18 10 2" xfId="11266"/>
    <cellStyle name="Input 12 18 10 2 2" xfId="54999"/>
    <cellStyle name="Input 12 18 10 3" xfId="11267"/>
    <cellStyle name="Input 12 18 10 4" xfId="43892"/>
    <cellStyle name="Input 12 18 11" xfId="11268"/>
    <cellStyle name="Input 12 18 11 2" xfId="11269"/>
    <cellStyle name="Input 12 18 11 2 2" xfId="55000"/>
    <cellStyle name="Input 12 18 11 3" xfId="11270"/>
    <cellStyle name="Input 12 18 11 4" xfId="43893"/>
    <cellStyle name="Input 12 18 12" xfId="11271"/>
    <cellStyle name="Input 12 18 12 2" xfId="11272"/>
    <cellStyle name="Input 12 18 12 2 2" xfId="55001"/>
    <cellStyle name="Input 12 18 12 3" xfId="11273"/>
    <cellStyle name="Input 12 18 12 4" xfId="43894"/>
    <cellStyle name="Input 12 18 13" xfId="11274"/>
    <cellStyle name="Input 12 18 13 2" xfId="11275"/>
    <cellStyle name="Input 12 18 13 2 2" xfId="55002"/>
    <cellStyle name="Input 12 18 13 3" xfId="11276"/>
    <cellStyle name="Input 12 18 13 4" xfId="43895"/>
    <cellStyle name="Input 12 18 14" xfId="11277"/>
    <cellStyle name="Input 12 18 14 2" xfId="11278"/>
    <cellStyle name="Input 12 18 14 2 2" xfId="55003"/>
    <cellStyle name="Input 12 18 14 3" xfId="11279"/>
    <cellStyle name="Input 12 18 14 4" xfId="43896"/>
    <cellStyle name="Input 12 18 15" xfId="11280"/>
    <cellStyle name="Input 12 18 15 2" xfId="11281"/>
    <cellStyle name="Input 12 18 15 2 2" xfId="55004"/>
    <cellStyle name="Input 12 18 15 3" xfId="11282"/>
    <cellStyle name="Input 12 18 15 4" xfId="43897"/>
    <cellStyle name="Input 12 18 16" xfId="11283"/>
    <cellStyle name="Input 12 18 16 2" xfId="11284"/>
    <cellStyle name="Input 12 18 16 2 2" xfId="55005"/>
    <cellStyle name="Input 12 18 16 3" xfId="11285"/>
    <cellStyle name="Input 12 18 16 4" xfId="43898"/>
    <cellStyle name="Input 12 18 17" xfId="11286"/>
    <cellStyle name="Input 12 18 17 2" xfId="11287"/>
    <cellStyle name="Input 12 18 17 2 2" xfId="55006"/>
    <cellStyle name="Input 12 18 17 3" xfId="11288"/>
    <cellStyle name="Input 12 18 17 4" xfId="43899"/>
    <cellStyle name="Input 12 18 18" xfId="11289"/>
    <cellStyle name="Input 12 18 18 2" xfId="11290"/>
    <cellStyle name="Input 12 18 18 2 2" xfId="55007"/>
    <cellStyle name="Input 12 18 18 3" xfId="11291"/>
    <cellStyle name="Input 12 18 18 4" xfId="43900"/>
    <cellStyle name="Input 12 18 19" xfId="11292"/>
    <cellStyle name="Input 12 18 19 2" xfId="11293"/>
    <cellStyle name="Input 12 18 19 2 2" xfId="55008"/>
    <cellStyle name="Input 12 18 19 3" xfId="11294"/>
    <cellStyle name="Input 12 18 19 4" xfId="43901"/>
    <cellStyle name="Input 12 18 2" xfId="11295"/>
    <cellStyle name="Input 12 18 2 2" xfId="11296"/>
    <cellStyle name="Input 12 18 2 2 2" xfId="55009"/>
    <cellStyle name="Input 12 18 2 3" xfId="11297"/>
    <cellStyle name="Input 12 18 2 4" xfId="43902"/>
    <cellStyle name="Input 12 18 20" xfId="11298"/>
    <cellStyle name="Input 12 18 20 2" xfId="11299"/>
    <cellStyle name="Input 12 18 20 3" xfId="43903"/>
    <cellStyle name="Input 12 18 20 4" xfId="43904"/>
    <cellStyle name="Input 12 18 21" xfId="43905"/>
    <cellStyle name="Input 12 18 22" xfId="43906"/>
    <cellStyle name="Input 12 18 3" xfId="11300"/>
    <cellStyle name="Input 12 18 3 2" xfId="11301"/>
    <cellStyle name="Input 12 18 3 2 2" xfId="55010"/>
    <cellStyle name="Input 12 18 3 3" xfId="11302"/>
    <cellStyle name="Input 12 18 3 4" xfId="43907"/>
    <cellStyle name="Input 12 18 4" xfId="11303"/>
    <cellStyle name="Input 12 18 4 2" xfId="11304"/>
    <cellStyle name="Input 12 18 4 2 2" xfId="55011"/>
    <cellStyle name="Input 12 18 4 3" xfId="11305"/>
    <cellStyle name="Input 12 18 4 4" xfId="43908"/>
    <cellStyle name="Input 12 18 5" xfId="11306"/>
    <cellStyle name="Input 12 18 5 2" xfId="11307"/>
    <cellStyle name="Input 12 18 5 2 2" xfId="55012"/>
    <cellStyle name="Input 12 18 5 3" xfId="11308"/>
    <cellStyle name="Input 12 18 5 4" xfId="43909"/>
    <cellStyle name="Input 12 18 6" xfId="11309"/>
    <cellStyle name="Input 12 18 6 2" xfId="11310"/>
    <cellStyle name="Input 12 18 6 2 2" xfId="55013"/>
    <cellStyle name="Input 12 18 6 3" xfId="11311"/>
    <cellStyle name="Input 12 18 6 4" xfId="43910"/>
    <cellStyle name="Input 12 18 7" xfId="11312"/>
    <cellStyle name="Input 12 18 7 2" xfId="11313"/>
    <cellStyle name="Input 12 18 7 2 2" xfId="55014"/>
    <cellStyle name="Input 12 18 7 3" xfId="11314"/>
    <cellStyle name="Input 12 18 7 4" xfId="43911"/>
    <cellStyle name="Input 12 18 8" xfId="11315"/>
    <cellStyle name="Input 12 18 8 2" xfId="11316"/>
    <cellStyle name="Input 12 18 8 2 2" xfId="55015"/>
    <cellStyle name="Input 12 18 8 3" xfId="11317"/>
    <cellStyle name="Input 12 18 8 4" xfId="43912"/>
    <cellStyle name="Input 12 18 9" xfId="11318"/>
    <cellStyle name="Input 12 18 9 2" xfId="11319"/>
    <cellStyle name="Input 12 18 9 2 2" xfId="55016"/>
    <cellStyle name="Input 12 18 9 3" xfId="11320"/>
    <cellStyle name="Input 12 18 9 4" xfId="43913"/>
    <cellStyle name="Input 12 19" xfId="11321"/>
    <cellStyle name="Input 12 19 10" xfId="11322"/>
    <cellStyle name="Input 12 19 10 2" xfId="11323"/>
    <cellStyle name="Input 12 19 10 2 2" xfId="55017"/>
    <cellStyle name="Input 12 19 10 3" xfId="11324"/>
    <cellStyle name="Input 12 19 10 4" xfId="43914"/>
    <cellStyle name="Input 12 19 11" xfId="11325"/>
    <cellStyle name="Input 12 19 11 2" xfId="11326"/>
    <cellStyle name="Input 12 19 11 2 2" xfId="55018"/>
    <cellStyle name="Input 12 19 11 3" xfId="11327"/>
    <cellStyle name="Input 12 19 11 4" xfId="43915"/>
    <cellStyle name="Input 12 19 12" xfId="11328"/>
    <cellStyle name="Input 12 19 12 2" xfId="11329"/>
    <cellStyle name="Input 12 19 12 2 2" xfId="55019"/>
    <cellStyle name="Input 12 19 12 3" xfId="11330"/>
    <cellStyle name="Input 12 19 12 4" xfId="43916"/>
    <cellStyle name="Input 12 19 13" xfId="11331"/>
    <cellStyle name="Input 12 19 13 2" xfId="11332"/>
    <cellStyle name="Input 12 19 13 2 2" xfId="55020"/>
    <cellStyle name="Input 12 19 13 3" xfId="11333"/>
    <cellStyle name="Input 12 19 13 4" xfId="43917"/>
    <cellStyle name="Input 12 19 14" xfId="11334"/>
    <cellStyle name="Input 12 19 14 2" xfId="11335"/>
    <cellStyle name="Input 12 19 14 2 2" xfId="55021"/>
    <cellStyle name="Input 12 19 14 3" xfId="11336"/>
    <cellStyle name="Input 12 19 14 4" xfId="43918"/>
    <cellStyle name="Input 12 19 15" xfId="11337"/>
    <cellStyle name="Input 12 19 15 2" xfId="11338"/>
    <cellStyle name="Input 12 19 15 2 2" xfId="55022"/>
    <cellStyle name="Input 12 19 15 3" xfId="11339"/>
    <cellStyle name="Input 12 19 15 4" xfId="43919"/>
    <cellStyle name="Input 12 19 16" xfId="11340"/>
    <cellStyle name="Input 12 19 16 2" xfId="11341"/>
    <cellStyle name="Input 12 19 16 2 2" xfId="55023"/>
    <cellStyle name="Input 12 19 16 3" xfId="11342"/>
    <cellStyle name="Input 12 19 16 4" xfId="43920"/>
    <cellStyle name="Input 12 19 17" xfId="11343"/>
    <cellStyle name="Input 12 19 17 2" xfId="11344"/>
    <cellStyle name="Input 12 19 17 2 2" xfId="55024"/>
    <cellStyle name="Input 12 19 17 3" xfId="11345"/>
    <cellStyle name="Input 12 19 17 4" xfId="43921"/>
    <cellStyle name="Input 12 19 18" xfId="11346"/>
    <cellStyle name="Input 12 19 18 2" xfId="11347"/>
    <cellStyle name="Input 12 19 18 2 2" xfId="55025"/>
    <cellStyle name="Input 12 19 18 3" xfId="11348"/>
    <cellStyle name="Input 12 19 18 4" xfId="43922"/>
    <cellStyle name="Input 12 19 19" xfId="11349"/>
    <cellStyle name="Input 12 19 19 2" xfId="11350"/>
    <cellStyle name="Input 12 19 19 2 2" xfId="55026"/>
    <cellStyle name="Input 12 19 19 3" xfId="11351"/>
    <cellStyle name="Input 12 19 19 4" xfId="43923"/>
    <cellStyle name="Input 12 19 2" xfId="11352"/>
    <cellStyle name="Input 12 19 2 2" xfId="11353"/>
    <cellStyle name="Input 12 19 2 2 2" xfId="55027"/>
    <cellStyle name="Input 12 19 2 3" xfId="11354"/>
    <cellStyle name="Input 12 19 2 4" xfId="43924"/>
    <cellStyle name="Input 12 19 20" xfId="11355"/>
    <cellStyle name="Input 12 19 20 2" xfId="11356"/>
    <cellStyle name="Input 12 19 20 3" xfId="43925"/>
    <cellStyle name="Input 12 19 20 4" xfId="43926"/>
    <cellStyle name="Input 12 19 21" xfId="43927"/>
    <cellStyle name="Input 12 19 22" xfId="43928"/>
    <cellStyle name="Input 12 19 3" xfId="11357"/>
    <cellStyle name="Input 12 19 3 2" xfId="11358"/>
    <cellStyle name="Input 12 19 3 2 2" xfId="55028"/>
    <cellStyle name="Input 12 19 3 3" xfId="11359"/>
    <cellStyle name="Input 12 19 3 4" xfId="43929"/>
    <cellStyle name="Input 12 19 4" xfId="11360"/>
    <cellStyle name="Input 12 19 4 2" xfId="11361"/>
    <cellStyle name="Input 12 19 4 2 2" xfId="55029"/>
    <cellStyle name="Input 12 19 4 3" xfId="11362"/>
    <cellStyle name="Input 12 19 4 4" xfId="43930"/>
    <cellStyle name="Input 12 19 5" xfId="11363"/>
    <cellStyle name="Input 12 19 5 2" xfId="11364"/>
    <cellStyle name="Input 12 19 5 2 2" xfId="55030"/>
    <cellStyle name="Input 12 19 5 3" xfId="11365"/>
    <cellStyle name="Input 12 19 5 4" xfId="43931"/>
    <cellStyle name="Input 12 19 6" xfId="11366"/>
    <cellStyle name="Input 12 19 6 2" xfId="11367"/>
    <cellStyle name="Input 12 19 6 2 2" xfId="55031"/>
    <cellStyle name="Input 12 19 6 3" xfId="11368"/>
    <cellStyle name="Input 12 19 6 4" xfId="43932"/>
    <cellStyle name="Input 12 19 7" xfId="11369"/>
    <cellStyle name="Input 12 19 7 2" xfId="11370"/>
    <cellStyle name="Input 12 19 7 2 2" xfId="55032"/>
    <cellStyle name="Input 12 19 7 3" xfId="11371"/>
    <cellStyle name="Input 12 19 7 4" xfId="43933"/>
    <cellStyle name="Input 12 19 8" xfId="11372"/>
    <cellStyle name="Input 12 19 8 2" xfId="11373"/>
    <cellStyle name="Input 12 19 8 2 2" xfId="55033"/>
    <cellStyle name="Input 12 19 8 3" xfId="11374"/>
    <cellStyle name="Input 12 19 8 4" xfId="43934"/>
    <cellStyle name="Input 12 19 9" xfId="11375"/>
    <cellStyle name="Input 12 19 9 2" xfId="11376"/>
    <cellStyle name="Input 12 19 9 2 2" xfId="55034"/>
    <cellStyle name="Input 12 19 9 3" xfId="11377"/>
    <cellStyle name="Input 12 19 9 4" xfId="43935"/>
    <cellStyle name="Input 12 2" xfId="11378"/>
    <cellStyle name="Input 12 2 10" xfId="11379"/>
    <cellStyle name="Input 12 2 10 2" xfId="11380"/>
    <cellStyle name="Input 12 2 10 2 2" xfId="55035"/>
    <cellStyle name="Input 12 2 10 3" xfId="11381"/>
    <cellStyle name="Input 12 2 10 4" xfId="43936"/>
    <cellStyle name="Input 12 2 11" xfId="11382"/>
    <cellStyle name="Input 12 2 11 2" xfId="11383"/>
    <cellStyle name="Input 12 2 11 2 2" xfId="55036"/>
    <cellStyle name="Input 12 2 11 3" xfId="11384"/>
    <cellStyle name="Input 12 2 11 4" xfId="43937"/>
    <cellStyle name="Input 12 2 12" xfId="11385"/>
    <cellStyle name="Input 12 2 12 2" xfId="11386"/>
    <cellStyle name="Input 12 2 12 2 2" xfId="55037"/>
    <cellStyle name="Input 12 2 12 3" xfId="11387"/>
    <cellStyle name="Input 12 2 12 4" xfId="43938"/>
    <cellStyle name="Input 12 2 13" xfId="11388"/>
    <cellStyle name="Input 12 2 13 2" xfId="11389"/>
    <cellStyle name="Input 12 2 13 2 2" xfId="55038"/>
    <cellStyle name="Input 12 2 13 3" xfId="11390"/>
    <cellStyle name="Input 12 2 13 4" xfId="43939"/>
    <cellStyle name="Input 12 2 14" xfId="11391"/>
    <cellStyle name="Input 12 2 14 2" xfId="11392"/>
    <cellStyle name="Input 12 2 14 2 2" xfId="55039"/>
    <cellStyle name="Input 12 2 14 3" xfId="11393"/>
    <cellStyle name="Input 12 2 14 4" xfId="43940"/>
    <cellStyle name="Input 12 2 15" xfId="11394"/>
    <cellStyle name="Input 12 2 15 2" xfId="11395"/>
    <cellStyle name="Input 12 2 15 2 2" xfId="55040"/>
    <cellStyle name="Input 12 2 15 3" xfId="11396"/>
    <cellStyle name="Input 12 2 15 4" xfId="43941"/>
    <cellStyle name="Input 12 2 16" xfId="11397"/>
    <cellStyle name="Input 12 2 16 2" xfId="11398"/>
    <cellStyle name="Input 12 2 16 2 2" xfId="55041"/>
    <cellStyle name="Input 12 2 16 3" xfId="11399"/>
    <cellStyle name="Input 12 2 16 4" xfId="43942"/>
    <cellStyle name="Input 12 2 17" xfId="11400"/>
    <cellStyle name="Input 12 2 17 2" xfId="11401"/>
    <cellStyle name="Input 12 2 17 2 2" xfId="55042"/>
    <cellStyle name="Input 12 2 17 3" xfId="11402"/>
    <cellStyle name="Input 12 2 17 4" xfId="43943"/>
    <cellStyle name="Input 12 2 18" xfId="11403"/>
    <cellStyle name="Input 12 2 18 2" xfId="11404"/>
    <cellStyle name="Input 12 2 18 2 2" xfId="55043"/>
    <cellStyle name="Input 12 2 18 3" xfId="11405"/>
    <cellStyle name="Input 12 2 18 4" xfId="43944"/>
    <cellStyle name="Input 12 2 19" xfId="11406"/>
    <cellStyle name="Input 12 2 19 2" xfId="11407"/>
    <cellStyle name="Input 12 2 19 2 2" xfId="55044"/>
    <cellStyle name="Input 12 2 19 3" xfId="11408"/>
    <cellStyle name="Input 12 2 19 4" xfId="43945"/>
    <cellStyle name="Input 12 2 2" xfId="11409"/>
    <cellStyle name="Input 12 2 2 2" xfId="11410"/>
    <cellStyle name="Input 12 2 2 2 2" xfId="55045"/>
    <cellStyle name="Input 12 2 2 3" xfId="11411"/>
    <cellStyle name="Input 12 2 2 4" xfId="43946"/>
    <cellStyle name="Input 12 2 20" xfId="11412"/>
    <cellStyle name="Input 12 2 20 2" xfId="11413"/>
    <cellStyle name="Input 12 2 20 3" xfId="43947"/>
    <cellStyle name="Input 12 2 20 4" xfId="43948"/>
    <cellStyle name="Input 12 2 21" xfId="43949"/>
    <cellStyle name="Input 12 2 22" xfId="43950"/>
    <cellStyle name="Input 12 2 3" xfId="11414"/>
    <cellStyle name="Input 12 2 3 2" xfId="11415"/>
    <cellStyle name="Input 12 2 3 2 2" xfId="55046"/>
    <cellStyle name="Input 12 2 3 3" xfId="11416"/>
    <cellStyle name="Input 12 2 3 4" xfId="43951"/>
    <cellStyle name="Input 12 2 4" xfId="11417"/>
    <cellStyle name="Input 12 2 4 2" xfId="11418"/>
    <cellStyle name="Input 12 2 4 2 2" xfId="55047"/>
    <cellStyle name="Input 12 2 4 3" xfId="11419"/>
    <cellStyle name="Input 12 2 4 4" xfId="43952"/>
    <cellStyle name="Input 12 2 5" xfId="11420"/>
    <cellStyle name="Input 12 2 5 2" xfId="11421"/>
    <cellStyle name="Input 12 2 5 2 2" xfId="55048"/>
    <cellStyle name="Input 12 2 5 3" xfId="11422"/>
    <cellStyle name="Input 12 2 5 4" xfId="43953"/>
    <cellStyle name="Input 12 2 6" xfId="11423"/>
    <cellStyle name="Input 12 2 6 2" xfId="11424"/>
    <cellStyle name="Input 12 2 6 2 2" xfId="55049"/>
    <cellStyle name="Input 12 2 6 3" xfId="11425"/>
    <cellStyle name="Input 12 2 6 4" xfId="43954"/>
    <cellStyle name="Input 12 2 7" xfId="11426"/>
    <cellStyle name="Input 12 2 7 2" xfId="11427"/>
    <cellStyle name="Input 12 2 7 2 2" xfId="55050"/>
    <cellStyle name="Input 12 2 7 3" xfId="11428"/>
    <cellStyle name="Input 12 2 7 4" xfId="43955"/>
    <cellStyle name="Input 12 2 8" xfId="11429"/>
    <cellStyle name="Input 12 2 8 2" xfId="11430"/>
    <cellStyle name="Input 12 2 8 2 2" xfId="55051"/>
    <cellStyle name="Input 12 2 8 3" xfId="11431"/>
    <cellStyle name="Input 12 2 8 4" xfId="43956"/>
    <cellStyle name="Input 12 2 9" xfId="11432"/>
    <cellStyle name="Input 12 2 9 2" xfId="11433"/>
    <cellStyle name="Input 12 2 9 2 2" xfId="55052"/>
    <cellStyle name="Input 12 2 9 3" xfId="11434"/>
    <cellStyle name="Input 12 2 9 4" xfId="43957"/>
    <cellStyle name="Input 12 20" xfId="11435"/>
    <cellStyle name="Input 12 20 10" xfId="11436"/>
    <cellStyle name="Input 12 20 10 2" xfId="11437"/>
    <cellStyle name="Input 12 20 10 2 2" xfId="55053"/>
    <cellStyle name="Input 12 20 10 3" xfId="11438"/>
    <cellStyle name="Input 12 20 10 4" xfId="43958"/>
    <cellStyle name="Input 12 20 11" xfId="11439"/>
    <cellStyle name="Input 12 20 11 2" xfId="11440"/>
    <cellStyle name="Input 12 20 11 2 2" xfId="55054"/>
    <cellStyle name="Input 12 20 11 3" xfId="11441"/>
    <cellStyle name="Input 12 20 11 4" xfId="43959"/>
    <cellStyle name="Input 12 20 12" xfId="11442"/>
    <cellStyle name="Input 12 20 12 2" xfId="11443"/>
    <cellStyle name="Input 12 20 12 2 2" xfId="55055"/>
    <cellStyle name="Input 12 20 12 3" xfId="11444"/>
    <cellStyle name="Input 12 20 12 4" xfId="43960"/>
    <cellStyle name="Input 12 20 13" xfId="11445"/>
    <cellStyle name="Input 12 20 13 2" xfId="11446"/>
    <cellStyle name="Input 12 20 13 2 2" xfId="55056"/>
    <cellStyle name="Input 12 20 13 3" xfId="11447"/>
    <cellStyle name="Input 12 20 13 4" xfId="43961"/>
    <cellStyle name="Input 12 20 14" xfId="11448"/>
    <cellStyle name="Input 12 20 14 2" xfId="11449"/>
    <cellStyle name="Input 12 20 14 2 2" xfId="55057"/>
    <cellStyle name="Input 12 20 14 3" xfId="11450"/>
    <cellStyle name="Input 12 20 14 4" xfId="43962"/>
    <cellStyle name="Input 12 20 15" xfId="11451"/>
    <cellStyle name="Input 12 20 15 2" xfId="11452"/>
    <cellStyle name="Input 12 20 15 2 2" xfId="55058"/>
    <cellStyle name="Input 12 20 15 3" xfId="11453"/>
    <cellStyle name="Input 12 20 15 4" xfId="43963"/>
    <cellStyle name="Input 12 20 16" xfId="11454"/>
    <cellStyle name="Input 12 20 16 2" xfId="11455"/>
    <cellStyle name="Input 12 20 16 2 2" xfId="55059"/>
    <cellStyle name="Input 12 20 16 3" xfId="11456"/>
    <cellStyle name="Input 12 20 16 4" xfId="43964"/>
    <cellStyle name="Input 12 20 17" xfId="11457"/>
    <cellStyle name="Input 12 20 17 2" xfId="11458"/>
    <cellStyle name="Input 12 20 17 2 2" xfId="55060"/>
    <cellStyle name="Input 12 20 17 3" xfId="11459"/>
    <cellStyle name="Input 12 20 17 4" xfId="43965"/>
    <cellStyle name="Input 12 20 18" xfId="11460"/>
    <cellStyle name="Input 12 20 18 2" xfId="11461"/>
    <cellStyle name="Input 12 20 18 2 2" xfId="55061"/>
    <cellStyle name="Input 12 20 18 3" xfId="11462"/>
    <cellStyle name="Input 12 20 18 4" xfId="43966"/>
    <cellStyle name="Input 12 20 19" xfId="11463"/>
    <cellStyle name="Input 12 20 19 2" xfId="11464"/>
    <cellStyle name="Input 12 20 19 2 2" xfId="55062"/>
    <cellStyle name="Input 12 20 19 3" xfId="11465"/>
    <cellStyle name="Input 12 20 19 4" xfId="43967"/>
    <cellStyle name="Input 12 20 2" xfId="11466"/>
    <cellStyle name="Input 12 20 2 2" xfId="11467"/>
    <cellStyle name="Input 12 20 2 2 2" xfId="55063"/>
    <cellStyle name="Input 12 20 2 3" xfId="11468"/>
    <cellStyle name="Input 12 20 2 4" xfId="43968"/>
    <cellStyle name="Input 12 20 20" xfId="11469"/>
    <cellStyle name="Input 12 20 20 2" xfId="11470"/>
    <cellStyle name="Input 12 20 20 3" xfId="43969"/>
    <cellStyle name="Input 12 20 20 4" xfId="43970"/>
    <cellStyle name="Input 12 20 21" xfId="43971"/>
    <cellStyle name="Input 12 20 22" xfId="43972"/>
    <cellStyle name="Input 12 20 3" xfId="11471"/>
    <cellStyle name="Input 12 20 3 2" xfId="11472"/>
    <cellStyle name="Input 12 20 3 2 2" xfId="55064"/>
    <cellStyle name="Input 12 20 3 3" xfId="11473"/>
    <cellStyle name="Input 12 20 3 4" xfId="43973"/>
    <cellStyle name="Input 12 20 4" xfId="11474"/>
    <cellStyle name="Input 12 20 4 2" xfId="11475"/>
    <cellStyle name="Input 12 20 4 2 2" xfId="55065"/>
    <cellStyle name="Input 12 20 4 3" xfId="11476"/>
    <cellStyle name="Input 12 20 4 4" xfId="43974"/>
    <cellStyle name="Input 12 20 5" xfId="11477"/>
    <cellStyle name="Input 12 20 5 2" xfId="11478"/>
    <cellStyle name="Input 12 20 5 2 2" xfId="55066"/>
    <cellStyle name="Input 12 20 5 3" xfId="11479"/>
    <cellStyle name="Input 12 20 5 4" xfId="43975"/>
    <cellStyle name="Input 12 20 6" xfId="11480"/>
    <cellStyle name="Input 12 20 6 2" xfId="11481"/>
    <cellStyle name="Input 12 20 6 2 2" xfId="55067"/>
    <cellStyle name="Input 12 20 6 3" xfId="11482"/>
    <cellStyle name="Input 12 20 6 4" xfId="43976"/>
    <cellStyle name="Input 12 20 7" xfId="11483"/>
    <cellStyle name="Input 12 20 7 2" xfId="11484"/>
    <cellStyle name="Input 12 20 7 2 2" xfId="55068"/>
    <cellStyle name="Input 12 20 7 3" xfId="11485"/>
    <cellStyle name="Input 12 20 7 4" xfId="43977"/>
    <cellStyle name="Input 12 20 8" xfId="11486"/>
    <cellStyle name="Input 12 20 8 2" xfId="11487"/>
    <cellStyle name="Input 12 20 8 2 2" xfId="55069"/>
    <cellStyle name="Input 12 20 8 3" xfId="11488"/>
    <cellStyle name="Input 12 20 8 4" xfId="43978"/>
    <cellStyle name="Input 12 20 9" xfId="11489"/>
    <cellStyle name="Input 12 20 9 2" xfId="11490"/>
    <cellStyle name="Input 12 20 9 2 2" xfId="55070"/>
    <cellStyle name="Input 12 20 9 3" xfId="11491"/>
    <cellStyle name="Input 12 20 9 4" xfId="43979"/>
    <cellStyle name="Input 12 21" xfId="11492"/>
    <cellStyle name="Input 12 21 10" xfId="11493"/>
    <cellStyle name="Input 12 21 10 2" xfId="11494"/>
    <cellStyle name="Input 12 21 10 2 2" xfId="55071"/>
    <cellStyle name="Input 12 21 10 3" xfId="11495"/>
    <cellStyle name="Input 12 21 10 4" xfId="43980"/>
    <cellStyle name="Input 12 21 11" xfId="11496"/>
    <cellStyle name="Input 12 21 11 2" xfId="11497"/>
    <cellStyle name="Input 12 21 11 2 2" xfId="55072"/>
    <cellStyle name="Input 12 21 11 3" xfId="11498"/>
    <cellStyle name="Input 12 21 11 4" xfId="43981"/>
    <cellStyle name="Input 12 21 12" xfId="11499"/>
    <cellStyle name="Input 12 21 12 2" xfId="11500"/>
    <cellStyle name="Input 12 21 12 2 2" xfId="55073"/>
    <cellStyle name="Input 12 21 12 3" xfId="11501"/>
    <cellStyle name="Input 12 21 12 4" xfId="43982"/>
    <cellStyle name="Input 12 21 13" xfId="11502"/>
    <cellStyle name="Input 12 21 13 2" xfId="11503"/>
    <cellStyle name="Input 12 21 13 2 2" xfId="55074"/>
    <cellStyle name="Input 12 21 13 3" xfId="11504"/>
    <cellStyle name="Input 12 21 13 4" xfId="43983"/>
    <cellStyle name="Input 12 21 14" xfId="11505"/>
    <cellStyle name="Input 12 21 14 2" xfId="11506"/>
    <cellStyle name="Input 12 21 14 2 2" xfId="55075"/>
    <cellStyle name="Input 12 21 14 3" xfId="11507"/>
    <cellStyle name="Input 12 21 14 4" xfId="43984"/>
    <cellStyle name="Input 12 21 15" xfId="11508"/>
    <cellStyle name="Input 12 21 15 2" xfId="11509"/>
    <cellStyle name="Input 12 21 15 2 2" xfId="55076"/>
    <cellStyle name="Input 12 21 15 3" xfId="11510"/>
    <cellStyle name="Input 12 21 15 4" xfId="43985"/>
    <cellStyle name="Input 12 21 16" xfId="11511"/>
    <cellStyle name="Input 12 21 16 2" xfId="11512"/>
    <cellStyle name="Input 12 21 16 2 2" xfId="55077"/>
    <cellStyle name="Input 12 21 16 3" xfId="11513"/>
    <cellStyle name="Input 12 21 16 4" xfId="43986"/>
    <cellStyle name="Input 12 21 17" xfId="11514"/>
    <cellStyle name="Input 12 21 17 2" xfId="11515"/>
    <cellStyle name="Input 12 21 17 2 2" xfId="55078"/>
    <cellStyle name="Input 12 21 17 3" xfId="11516"/>
    <cellStyle name="Input 12 21 17 4" xfId="43987"/>
    <cellStyle name="Input 12 21 18" xfId="11517"/>
    <cellStyle name="Input 12 21 18 2" xfId="11518"/>
    <cellStyle name="Input 12 21 18 2 2" xfId="55079"/>
    <cellStyle name="Input 12 21 18 3" xfId="11519"/>
    <cellStyle name="Input 12 21 18 4" xfId="43988"/>
    <cellStyle name="Input 12 21 19" xfId="11520"/>
    <cellStyle name="Input 12 21 19 2" xfId="11521"/>
    <cellStyle name="Input 12 21 19 2 2" xfId="55080"/>
    <cellStyle name="Input 12 21 19 3" xfId="11522"/>
    <cellStyle name="Input 12 21 19 4" xfId="43989"/>
    <cellStyle name="Input 12 21 2" xfId="11523"/>
    <cellStyle name="Input 12 21 2 2" xfId="11524"/>
    <cellStyle name="Input 12 21 2 2 2" xfId="55081"/>
    <cellStyle name="Input 12 21 2 3" xfId="11525"/>
    <cellStyle name="Input 12 21 2 4" xfId="43990"/>
    <cellStyle name="Input 12 21 20" xfId="11526"/>
    <cellStyle name="Input 12 21 20 2" xfId="11527"/>
    <cellStyle name="Input 12 21 20 3" xfId="43991"/>
    <cellStyle name="Input 12 21 20 4" xfId="43992"/>
    <cellStyle name="Input 12 21 21" xfId="43993"/>
    <cellStyle name="Input 12 21 22" xfId="43994"/>
    <cellStyle name="Input 12 21 3" xfId="11528"/>
    <cellStyle name="Input 12 21 3 2" xfId="11529"/>
    <cellStyle name="Input 12 21 3 2 2" xfId="55082"/>
    <cellStyle name="Input 12 21 3 3" xfId="11530"/>
    <cellStyle name="Input 12 21 3 4" xfId="43995"/>
    <cellStyle name="Input 12 21 4" xfId="11531"/>
    <cellStyle name="Input 12 21 4 2" xfId="11532"/>
    <cellStyle name="Input 12 21 4 2 2" xfId="55083"/>
    <cellStyle name="Input 12 21 4 3" xfId="11533"/>
    <cellStyle name="Input 12 21 4 4" xfId="43996"/>
    <cellStyle name="Input 12 21 5" xfId="11534"/>
    <cellStyle name="Input 12 21 5 2" xfId="11535"/>
    <cellStyle name="Input 12 21 5 2 2" xfId="55084"/>
    <cellStyle name="Input 12 21 5 3" xfId="11536"/>
    <cellStyle name="Input 12 21 5 4" xfId="43997"/>
    <cellStyle name="Input 12 21 6" xfId="11537"/>
    <cellStyle name="Input 12 21 6 2" xfId="11538"/>
    <cellStyle name="Input 12 21 6 2 2" xfId="55085"/>
    <cellStyle name="Input 12 21 6 3" xfId="11539"/>
    <cellStyle name="Input 12 21 6 4" xfId="43998"/>
    <cellStyle name="Input 12 21 7" xfId="11540"/>
    <cellStyle name="Input 12 21 7 2" xfId="11541"/>
    <cellStyle name="Input 12 21 7 2 2" xfId="55086"/>
    <cellStyle name="Input 12 21 7 3" xfId="11542"/>
    <cellStyle name="Input 12 21 7 4" xfId="43999"/>
    <cellStyle name="Input 12 21 8" xfId="11543"/>
    <cellStyle name="Input 12 21 8 2" xfId="11544"/>
    <cellStyle name="Input 12 21 8 2 2" xfId="55087"/>
    <cellStyle name="Input 12 21 8 3" xfId="11545"/>
    <cellStyle name="Input 12 21 8 4" xfId="44000"/>
    <cellStyle name="Input 12 21 9" xfId="11546"/>
    <cellStyle name="Input 12 21 9 2" xfId="11547"/>
    <cellStyle name="Input 12 21 9 2 2" xfId="55088"/>
    <cellStyle name="Input 12 21 9 3" xfId="11548"/>
    <cellStyle name="Input 12 21 9 4" xfId="44001"/>
    <cellStyle name="Input 12 22" xfId="11549"/>
    <cellStyle name="Input 12 22 10" xfId="11550"/>
    <cellStyle name="Input 12 22 10 2" xfId="11551"/>
    <cellStyle name="Input 12 22 10 2 2" xfId="55089"/>
    <cellStyle name="Input 12 22 10 3" xfId="11552"/>
    <cellStyle name="Input 12 22 10 4" xfId="44002"/>
    <cellStyle name="Input 12 22 11" xfId="11553"/>
    <cellStyle name="Input 12 22 11 2" xfId="11554"/>
    <cellStyle name="Input 12 22 11 2 2" xfId="55090"/>
    <cellStyle name="Input 12 22 11 3" xfId="11555"/>
    <cellStyle name="Input 12 22 11 4" xfId="44003"/>
    <cellStyle name="Input 12 22 12" xfId="11556"/>
    <cellStyle name="Input 12 22 12 2" xfId="11557"/>
    <cellStyle name="Input 12 22 12 2 2" xfId="55091"/>
    <cellStyle name="Input 12 22 12 3" xfId="11558"/>
    <cellStyle name="Input 12 22 12 4" xfId="44004"/>
    <cellStyle name="Input 12 22 13" xfId="11559"/>
    <cellStyle name="Input 12 22 13 2" xfId="11560"/>
    <cellStyle name="Input 12 22 13 2 2" xfId="55092"/>
    <cellStyle name="Input 12 22 13 3" xfId="11561"/>
    <cellStyle name="Input 12 22 13 4" xfId="44005"/>
    <cellStyle name="Input 12 22 14" xfId="11562"/>
    <cellStyle name="Input 12 22 14 2" xfId="11563"/>
    <cellStyle name="Input 12 22 14 2 2" xfId="55093"/>
    <cellStyle name="Input 12 22 14 3" xfId="11564"/>
    <cellStyle name="Input 12 22 14 4" xfId="44006"/>
    <cellStyle name="Input 12 22 15" xfId="11565"/>
    <cellStyle name="Input 12 22 15 2" xfId="11566"/>
    <cellStyle name="Input 12 22 15 2 2" xfId="55094"/>
    <cellStyle name="Input 12 22 15 3" xfId="11567"/>
    <cellStyle name="Input 12 22 15 4" xfId="44007"/>
    <cellStyle name="Input 12 22 16" xfId="11568"/>
    <cellStyle name="Input 12 22 16 2" xfId="11569"/>
    <cellStyle name="Input 12 22 16 2 2" xfId="55095"/>
    <cellStyle name="Input 12 22 16 3" xfId="11570"/>
    <cellStyle name="Input 12 22 16 4" xfId="44008"/>
    <cellStyle name="Input 12 22 17" xfId="11571"/>
    <cellStyle name="Input 12 22 17 2" xfId="11572"/>
    <cellStyle name="Input 12 22 17 2 2" xfId="55096"/>
    <cellStyle name="Input 12 22 17 3" xfId="11573"/>
    <cellStyle name="Input 12 22 17 4" xfId="44009"/>
    <cellStyle name="Input 12 22 18" xfId="11574"/>
    <cellStyle name="Input 12 22 18 2" xfId="11575"/>
    <cellStyle name="Input 12 22 18 2 2" xfId="55097"/>
    <cellStyle name="Input 12 22 18 3" xfId="11576"/>
    <cellStyle name="Input 12 22 18 4" xfId="44010"/>
    <cellStyle name="Input 12 22 19" xfId="11577"/>
    <cellStyle name="Input 12 22 19 2" xfId="11578"/>
    <cellStyle name="Input 12 22 19 2 2" xfId="55098"/>
    <cellStyle name="Input 12 22 19 3" xfId="11579"/>
    <cellStyle name="Input 12 22 19 4" xfId="44011"/>
    <cellStyle name="Input 12 22 2" xfId="11580"/>
    <cellStyle name="Input 12 22 2 2" xfId="11581"/>
    <cellStyle name="Input 12 22 2 2 2" xfId="55099"/>
    <cellStyle name="Input 12 22 2 3" xfId="11582"/>
    <cellStyle name="Input 12 22 2 4" xfId="44012"/>
    <cellStyle name="Input 12 22 20" xfId="11583"/>
    <cellStyle name="Input 12 22 20 2" xfId="11584"/>
    <cellStyle name="Input 12 22 20 3" xfId="44013"/>
    <cellStyle name="Input 12 22 20 4" xfId="44014"/>
    <cellStyle name="Input 12 22 21" xfId="44015"/>
    <cellStyle name="Input 12 22 22" xfId="44016"/>
    <cellStyle name="Input 12 22 3" xfId="11585"/>
    <cellStyle name="Input 12 22 3 2" xfId="11586"/>
    <cellStyle name="Input 12 22 3 2 2" xfId="55100"/>
    <cellStyle name="Input 12 22 3 3" xfId="11587"/>
    <cellStyle name="Input 12 22 3 4" xfId="44017"/>
    <cellStyle name="Input 12 22 4" xfId="11588"/>
    <cellStyle name="Input 12 22 4 2" xfId="11589"/>
    <cellStyle name="Input 12 22 4 2 2" xfId="55101"/>
    <cellStyle name="Input 12 22 4 3" xfId="11590"/>
    <cellStyle name="Input 12 22 4 4" xfId="44018"/>
    <cellStyle name="Input 12 22 5" xfId="11591"/>
    <cellStyle name="Input 12 22 5 2" xfId="11592"/>
    <cellStyle name="Input 12 22 5 2 2" xfId="55102"/>
    <cellStyle name="Input 12 22 5 3" xfId="11593"/>
    <cellStyle name="Input 12 22 5 4" xfId="44019"/>
    <cellStyle name="Input 12 22 6" xfId="11594"/>
    <cellStyle name="Input 12 22 6 2" xfId="11595"/>
    <cellStyle name="Input 12 22 6 2 2" xfId="55103"/>
    <cellStyle name="Input 12 22 6 3" xfId="11596"/>
    <cellStyle name="Input 12 22 6 4" xfId="44020"/>
    <cellStyle name="Input 12 22 7" xfId="11597"/>
    <cellStyle name="Input 12 22 7 2" xfId="11598"/>
    <cellStyle name="Input 12 22 7 2 2" xfId="55104"/>
    <cellStyle name="Input 12 22 7 3" xfId="11599"/>
    <cellStyle name="Input 12 22 7 4" xfId="44021"/>
    <cellStyle name="Input 12 22 8" xfId="11600"/>
    <cellStyle name="Input 12 22 8 2" xfId="11601"/>
    <cellStyle name="Input 12 22 8 2 2" xfId="55105"/>
    <cellStyle name="Input 12 22 8 3" xfId="11602"/>
    <cellStyle name="Input 12 22 8 4" xfId="44022"/>
    <cellStyle name="Input 12 22 9" xfId="11603"/>
    <cellStyle name="Input 12 22 9 2" xfId="11604"/>
    <cellStyle name="Input 12 22 9 2 2" xfId="55106"/>
    <cellStyle name="Input 12 22 9 3" xfId="11605"/>
    <cellStyle name="Input 12 22 9 4" xfId="44023"/>
    <cellStyle name="Input 12 23" xfId="11606"/>
    <cellStyle name="Input 12 23 10" xfId="11607"/>
    <cellStyle name="Input 12 23 10 2" xfId="11608"/>
    <cellStyle name="Input 12 23 10 2 2" xfId="55107"/>
    <cellStyle name="Input 12 23 10 3" xfId="11609"/>
    <cellStyle name="Input 12 23 10 4" xfId="44024"/>
    <cellStyle name="Input 12 23 11" xfId="11610"/>
    <cellStyle name="Input 12 23 11 2" xfId="11611"/>
    <cellStyle name="Input 12 23 11 2 2" xfId="55108"/>
    <cellStyle name="Input 12 23 11 3" xfId="11612"/>
    <cellStyle name="Input 12 23 11 4" xfId="44025"/>
    <cellStyle name="Input 12 23 12" xfId="11613"/>
    <cellStyle name="Input 12 23 12 2" xfId="11614"/>
    <cellStyle name="Input 12 23 12 2 2" xfId="55109"/>
    <cellStyle name="Input 12 23 12 3" xfId="11615"/>
    <cellStyle name="Input 12 23 12 4" xfId="44026"/>
    <cellStyle name="Input 12 23 13" xfId="11616"/>
    <cellStyle name="Input 12 23 13 2" xfId="11617"/>
    <cellStyle name="Input 12 23 13 2 2" xfId="55110"/>
    <cellStyle name="Input 12 23 13 3" xfId="11618"/>
    <cellStyle name="Input 12 23 13 4" xfId="44027"/>
    <cellStyle name="Input 12 23 14" xfId="11619"/>
    <cellStyle name="Input 12 23 14 2" xfId="11620"/>
    <cellStyle name="Input 12 23 14 2 2" xfId="55111"/>
    <cellStyle name="Input 12 23 14 3" xfId="11621"/>
    <cellStyle name="Input 12 23 14 4" xfId="44028"/>
    <cellStyle name="Input 12 23 15" xfId="11622"/>
    <cellStyle name="Input 12 23 15 2" xfId="11623"/>
    <cellStyle name="Input 12 23 15 2 2" xfId="55112"/>
    <cellStyle name="Input 12 23 15 3" xfId="11624"/>
    <cellStyle name="Input 12 23 15 4" xfId="44029"/>
    <cellStyle name="Input 12 23 16" xfId="11625"/>
    <cellStyle name="Input 12 23 16 2" xfId="11626"/>
    <cellStyle name="Input 12 23 16 2 2" xfId="55113"/>
    <cellStyle name="Input 12 23 16 3" xfId="11627"/>
    <cellStyle name="Input 12 23 16 4" xfId="44030"/>
    <cellStyle name="Input 12 23 17" xfId="11628"/>
    <cellStyle name="Input 12 23 17 2" xfId="11629"/>
    <cellStyle name="Input 12 23 17 2 2" xfId="55114"/>
    <cellStyle name="Input 12 23 17 3" xfId="11630"/>
    <cellStyle name="Input 12 23 17 4" xfId="44031"/>
    <cellStyle name="Input 12 23 18" xfId="11631"/>
    <cellStyle name="Input 12 23 18 2" xfId="11632"/>
    <cellStyle name="Input 12 23 18 2 2" xfId="55115"/>
    <cellStyle name="Input 12 23 18 3" xfId="11633"/>
    <cellStyle name="Input 12 23 18 4" xfId="44032"/>
    <cellStyle name="Input 12 23 19" xfId="11634"/>
    <cellStyle name="Input 12 23 19 2" xfId="11635"/>
    <cellStyle name="Input 12 23 19 2 2" xfId="55116"/>
    <cellStyle name="Input 12 23 19 3" xfId="11636"/>
    <cellStyle name="Input 12 23 19 4" xfId="44033"/>
    <cellStyle name="Input 12 23 2" xfId="11637"/>
    <cellStyle name="Input 12 23 2 2" xfId="11638"/>
    <cellStyle name="Input 12 23 2 2 2" xfId="55117"/>
    <cellStyle name="Input 12 23 2 3" xfId="11639"/>
    <cellStyle name="Input 12 23 2 4" xfId="44034"/>
    <cellStyle name="Input 12 23 20" xfId="11640"/>
    <cellStyle name="Input 12 23 20 2" xfId="11641"/>
    <cellStyle name="Input 12 23 20 3" xfId="44035"/>
    <cellStyle name="Input 12 23 20 4" xfId="44036"/>
    <cellStyle name="Input 12 23 21" xfId="44037"/>
    <cellStyle name="Input 12 23 22" xfId="44038"/>
    <cellStyle name="Input 12 23 3" xfId="11642"/>
    <cellStyle name="Input 12 23 3 2" xfId="11643"/>
    <cellStyle name="Input 12 23 3 2 2" xfId="55118"/>
    <cellStyle name="Input 12 23 3 3" xfId="11644"/>
    <cellStyle name="Input 12 23 3 4" xfId="44039"/>
    <cellStyle name="Input 12 23 4" xfId="11645"/>
    <cellStyle name="Input 12 23 4 2" xfId="11646"/>
    <cellStyle name="Input 12 23 4 2 2" xfId="55119"/>
    <cellStyle name="Input 12 23 4 3" xfId="11647"/>
    <cellStyle name="Input 12 23 4 4" xfId="44040"/>
    <cellStyle name="Input 12 23 5" xfId="11648"/>
    <cellStyle name="Input 12 23 5 2" xfId="11649"/>
    <cellStyle name="Input 12 23 5 2 2" xfId="55120"/>
    <cellStyle name="Input 12 23 5 3" xfId="11650"/>
    <cellStyle name="Input 12 23 5 4" xfId="44041"/>
    <cellStyle name="Input 12 23 6" xfId="11651"/>
    <cellStyle name="Input 12 23 6 2" xfId="11652"/>
    <cellStyle name="Input 12 23 6 2 2" xfId="55121"/>
    <cellStyle name="Input 12 23 6 3" xfId="11653"/>
    <cellStyle name="Input 12 23 6 4" xfId="44042"/>
    <cellStyle name="Input 12 23 7" xfId="11654"/>
    <cellStyle name="Input 12 23 7 2" xfId="11655"/>
    <cellStyle name="Input 12 23 7 2 2" xfId="55122"/>
    <cellStyle name="Input 12 23 7 3" xfId="11656"/>
    <cellStyle name="Input 12 23 7 4" xfId="44043"/>
    <cellStyle name="Input 12 23 8" xfId="11657"/>
    <cellStyle name="Input 12 23 8 2" xfId="11658"/>
    <cellStyle name="Input 12 23 8 2 2" xfId="55123"/>
    <cellStyle name="Input 12 23 8 3" xfId="11659"/>
    <cellStyle name="Input 12 23 8 4" xfId="44044"/>
    <cellStyle name="Input 12 23 9" xfId="11660"/>
    <cellStyle name="Input 12 23 9 2" xfId="11661"/>
    <cellStyle name="Input 12 23 9 2 2" xfId="55124"/>
    <cellStyle name="Input 12 23 9 3" xfId="11662"/>
    <cellStyle name="Input 12 23 9 4" xfId="44045"/>
    <cellStyle name="Input 12 24" xfId="11663"/>
    <cellStyle name="Input 12 24 10" xfId="11664"/>
    <cellStyle name="Input 12 24 10 2" xfId="11665"/>
    <cellStyle name="Input 12 24 10 2 2" xfId="55125"/>
    <cellStyle name="Input 12 24 10 3" xfId="11666"/>
    <cellStyle name="Input 12 24 10 4" xfId="44046"/>
    <cellStyle name="Input 12 24 11" xfId="11667"/>
    <cellStyle name="Input 12 24 11 2" xfId="11668"/>
    <cellStyle name="Input 12 24 11 2 2" xfId="55126"/>
    <cellStyle name="Input 12 24 11 3" xfId="11669"/>
    <cellStyle name="Input 12 24 11 4" xfId="44047"/>
    <cellStyle name="Input 12 24 12" xfId="11670"/>
    <cellStyle name="Input 12 24 12 2" xfId="11671"/>
    <cellStyle name="Input 12 24 12 2 2" xfId="55127"/>
    <cellStyle name="Input 12 24 12 3" xfId="11672"/>
    <cellStyle name="Input 12 24 12 4" xfId="44048"/>
    <cellStyle name="Input 12 24 13" xfId="11673"/>
    <cellStyle name="Input 12 24 13 2" xfId="11674"/>
    <cellStyle name="Input 12 24 13 2 2" xfId="55128"/>
    <cellStyle name="Input 12 24 13 3" xfId="11675"/>
    <cellStyle name="Input 12 24 13 4" xfId="44049"/>
    <cellStyle name="Input 12 24 14" xfId="11676"/>
    <cellStyle name="Input 12 24 14 2" xfId="11677"/>
    <cellStyle name="Input 12 24 14 2 2" xfId="55129"/>
    <cellStyle name="Input 12 24 14 3" xfId="11678"/>
    <cellStyle name="Input 12 24 14 4" xfId="44050"/>
    <cellStyle name="Input 12 24 15" xfId="11679"/>
    <cellStyle name="Input 12 24 15 2" xfId="11680"/>
    <cellStyle name="Input 12 24 15 2 2" xfId="55130"/>
    <cellStyle name="Input 12 24 15 3" xfId="11681"/>
    <cellStyle name="Input 12 24 15 4" xfId="44051"/>
    <cellStyle name="Input 12 24 16" xfId="11682"/>
    <cellStyle name="Input 12 24 16 2" xfId="11683"/>
    <cellStyle name="Input 12 24 16 2 2" xfId="55131"/>
    <cellStyle name="Input 12 24 16 3" xfId="11684"/>
    <cellStyle name="Input 12 24 16 4" xfId="44052"/>
    <cellStyle name="Input 12 24 17" xfId="11685"/>
    <cellStyle name="Input 12 24 17 2" xfId="11686"/>
    <cellStyle name="Input 12 24 17 2 2" xfId="55132"/>
    <cellStyle name="Input 12 24 17 3" xfId="11687"/>
    <cellStyle name="Input 12 24 17 4" xfId="44053"/>
    <cellStyle name="Input 12 24 18" xfId="11688"/>
    <cellStyle name="Input 12 24 18 2" xfId="11689"/>
    <cellStyle name="Input 12 24 18 2 2" xfId="55133"/>
    <cellStyle name="Input 12 24 18 3" xfId="11690"/>
    <cellStyle name="Input 12 24 18 4" xfId="44054"/>
    <cellStyle name="Input 12 24 19" xfId="11691"/>
    <cellStyle name="Input 12 24 19 2" xfId="11692"/>
    <cellStyle name="Input 12 24 19 2 2" xfId="55134"/>
    <cellStyle name="Input 12 24 19 3" xfId="11693"/>
    <cellStyle name="Input 12 24 19 4" xfId="44055"/>
    <cellStyle name="Input 12 24 2" xfId="11694"/>
    <cellStyle name="Input 12 24 2 2" xfId="11695"/>
    <cellStyle name="Input 12 24 2 2 2" xfId="55135"/>
    <cellStyle name="Input 12 24 2 3" xfId="11696"/>
    <cellStyle name="Input 12 24 2 4" xfId="44056"/>
    <cellStyle name="Input 12 24 20" xfId="11697"/>
    <cellStyle name="Input 12 24 20 2" xfId="11698"/>
    <cellStyle name="Input 12 24 20 3" xfId="44057"/>
    <cellStyle name="Input 12 24 20 4" xfId="44058"/>
    <cellStyle name="Input 12 24 21" xfId="44059"/>
    <cellStyle name="Input 12 24 22" xfId="44060"/>
    <cellStyle name="Input 12 24 3" xfId="11699"/>
    <cellStyle name="Input 12 24 3 2" xfId="11700"/>
    <cellStyle name="Input 12 24 3 2 2" xfId="55136"/>
    <cellStyle name="Input 12 24 3 3" xfId="11701"/>
    <cellStyle name="Input 12 24 3 4" xfId="44061"/>
    <cellStyle name="Input 12 24 4" xfId="11702"/>
    <cellStyle name="Input 12 24 4 2" xfId="11703"/>
    <cellStyle name="Input 12 24 4 2 2" xfId="55137"/>
    <cellStyle name="Input 12 24 4 3" xfId="11704"/>
    <cellStyle name="Input 12 24 4 4" xfId="44062"/>
    <cellStyle name="Input 12 24 5" xfId="11705"/>
    <cellStyle name="Input 12 24 5 2" xfId="11706"/>
    <cellStyle name="Input 12 24 5 2 2" xfId="55138"/>
    <cellStyle name="Input 12 24 5 3" xfId="11707"/>
    <cellStyle name="Input 12 24 5 4" xfId="44063"/>
    <cellStyle name="Input 12 24 6" xfId="11708"/>
    <cellStyle name="Input 12 24 6 2" xfId="11709"/>
    <cellStyle name="Input 12 24 6 2 2" xfId="55139"/>
    <cellStyle name="Input 12 24 6 3" xfId="11710"/>
    <cellStyle name="Input 12 24 6 4" xfId="44064"/>
    <cellStyle name="Input 12 24 7" xfId="11711"/>
    <cellStyle name="Input 12 24 7 2" xfId="11712"/>
    <cellStyle name="Input 12 24 7 2 2" xfId="55140"/>
    <cellStyle name="Input 12 24 7 3" xfId="11713"/>
    <cellStyle name="Input 12 24 7 4" xfId="44065"/>
    <cellStyle name="Input 12 24 8" xfId="11714"/>
    <cellStyle name="Input 12 24 8 2" xfId="11715"/>
    <cellStyle name="Input 12 24 8 2 2" xfId="55141"/>
    <cellStyle name="Input 12 24 8 3" xfId="11716"/>
    <cellStyle name="Input 12 24 8 4" xfId="44066"/>
    <cellStyle name="Input 12 24 9" xfId="11717"/>
    <cellStyle name="Input 12 24 9 2" xfId="11718"/>
    <cellStyle name="Input 12 24 9 2 2" xfId="55142"/>
    <cellStyle name="Input 12 24 9 3" xfId="11719"/>
    <cellStyle name="Input 12 24 9 4" xfId="44067"/>
    <cellStyle name="Input 12 25" xfId="11720"/>
    <cellStyle name="Input 12 25 10" xfId="11721"/>
    <cellStyle name="Input 12 25 10 2" xfId="11722"/>
    <cellStyle name="Input 12 25 10 2 2" xfId="55143"/>
    <cellStyle name="Input 12 25 10 3" xfId="11723"/>
    <cellStyle name="Input 12 25 10 4" xfId="44068"/>
    <cellStyle name="Input 12 25 11" xfId="11724"/>
    <cellStyle name="Input 12 25 11 2" xfId="11725"/>
    <cellStyle name="Input 12 25 11 2 2" xfId="55144"/>
    <cellStyle name="Input 12 25 11 3" xfId="11726"/>
    <cellStyle name="Input 12 25 11 4" xfId="44069"/>
    <cellStyle name="Input 12 25 12" xfId="11727"/>
    <cellStyle name="Input 12 25 12 2" xfId="11728"/>
    <cellStyle name="Input 12 25 12 2 2" xfId="55145"/>
    <cellStyle name="Input 12 25 12 3" xfId="11729"/>
    <cellStyle name="Input 12 25 12 4" xfId="44070"/>
    <cellStyle name="Input 12 25 13" xfId="11730"/>
    <cellStyle name="Input 12 25 13 2" xfId="11731"/>
    <cellStyle name="Input 12 25 13 2 2" xfId="55146"/>
    <cellStyle name="Input 12 25 13 3" xfId="11732"/>
    <cellStyle name="Input 12 25 13 4" xfId="44071"/>
    <cellStyle name="Input 12 25 14" xfId="11733"/>
    <cellStyle name="Input 12 25 14 2" xfId="11734"/>
    <cellStyle name="Input 12 25 14 2 2" xfId="55147"/>
    <cellStyle name="Input 12 25 14 3" xfId="11735"/>
    <cellStyle name="Input 12 25 14 4" xfId="44072"/>
    <cellStyle name="Input 12 25 15" xfId="11736"/>
    <cellStyle name="Input 12 25 15 2" xfId="11737"/>
    <cellStyle name="Input 12 25 15 2 2" xfId="55148"/>
    <cellStyle name="Input 12 25 15 3" xfId="11738"/>
    <cellStyle name="Input 12 25 15 4" xfId="44073"/>
    <cellStyle name="Input 12 25 16" xfId="11739"/>
    <cellStyle name="Input 12 25 16 2" xfId="11740"/>
    <cellStyle name="Input 12 25 16 2 2" xfId="55149"/>
    <cellStyle name="Input 12 25 16 3" xfId="11741"/>
    <cellStyle name="Input 12 25 16 4" xfId="44074"/>
    <cellStyle name="Input 12 25 17" xfId="11742"/>
    <cellStyle name="Input 12 25 17 2" xfId="11743"/>
    <cellStyle name="Input 12 25 17 2 2" xfId="55150"/>
    <cellStyle name="Input 12 25 17 3" xfId="11744"/>
    <cellStyle name="Input 12 25 17 4" xfId="44075"/>
    <cellStyle name="Input 12 25 18" xfId="11745"/>
    <cellStyle name="Input 12 25 18 2" xfId="11746"/>
    <cellStyle name="Input 12 25 18 2 2" xfId="55151"/>
    <cellStyle name="Input 12 25 18 3" xfId="11747"/>
    <cellStyle name="Input 12 25 18 4" xfId="44076"/>
    <cellStyle name="Input 12 25 19" xfId="11748"/>
    <cellStyle name="Input 12 25 19 2" xfId="11749"/>
    <cellStyle name="Input 12 25 19 2 2" xfId="55152"/>
    <cellStyle name="Input 12 25 19 3" xfId="11750"/>
    <cellStyle name="Input 12 25 19 4" xfId="44077"/>
    <cellStyle name="Input 12 25 2" xfId="11751"/>
    <cellStyle name="Input 12 25 2 2" xfId="11752"/>
    <cellStyle name="Input 12 25 2 2 2" xfId="55153"/>
    <cellStyle name="Input 12 25 2 3" xfId="11753"/>
    <cellStyle name="Input 12 25 2 4" xfId="44078"/>
    <cellStyle name="Input 12 25 20" xfId="11754"/>
    <cellStyle name="Input 12 25 20 2" xfId="11755"/>
    <cellStyle name="Input 12 25 20 3" xfId="44079"/>
    <cellStyle name="Input 12 25 20 4" xfId="44080"/>
    <cellStyle name="Input 12 25 21" xfId="44081"/>
    <cellStyle name="Input 12 25 22" xfId="44082"/>
    <cellStyle name="Input 12 25 3" xfId="11756"/>
    <cellStyle name="Input 12 25 3 2" xfId="11757"/>
    <cellStyle name="Input 12 25 3 2 2" xfId="55154"/>
    <cellStyle name="Input 12 25 3 3" xfId="11758"/>
    <cellStyle name="Input 12 25 3 4" xfId="44083"/>
    <cellStyle name="Input 12 25 4" xfId="11759"/>
    <cellStyle name="Input 12 25 4 2" xfId="11760"/>
    <cellStyle name="Input 12 25 4 2 2" xfId="55155"/>
    <cellStyle name="Input 12 25 4 3" xfId="11761"/>
    <cellStyle name="Input 12 25 4 4" xfId="44084"/>
    <cellStyle name="Input 12 25 5" xfId="11762"/>
    <cellStyle name="Input 12 25 5 2" xfId="11763"/>
    <cellStyle name="Input 12 25 5 2 2" xfId="55156"/>
    <cellStyle name="Input 12 25 5 3" xfId="11764"/>
    <cellStyle name="Input 12 25 5 4" xfId="44085"/>
    <cellStyle name="Input 12 25 6" xfId="11765"/>
    <cellStyle name="Input 12 25 6 2" xfId="11766"/>
    <cellStyle name="Input 12 25 6 2 2" xfId="55157"/>
    <cellStyle name="Input 12 25 6 3" xfId="11767"/>
    <cellStyle name="Input 12 25 6 4" xfId="44086"/>
    <cellStyle name="Input 12 25 7" xfId="11768"/>
    <cellStyle name="Input 12 25 7 2" xfId="11769"/>
    <cellStyle name="Input 12 25 7 2 2" xfId="55158"/>
    <cellStyle name="Input 12 25 7 3" xfId="11770"/>
    <cellStyle name="Input 12 25 7 4" xfId="44087"/>
    <cellStyle name="Input 12 25 8" xfId="11771"/>
    <cellStyle name="Input 12 25 8 2" xfId="11772"/>
    <cellStyle name="Input 12 25 8 2 2" xfId="55159"/>
    <cellStyle name="Input 12 25 8 3" xfId="11773"/>
    <cellStyle name="Input 12 25 8 4" xfId="44088"/>
    <cellStyle name="Input 12 25 9" xfId="11774"/>
    <cellStyle name="Input 12 25 9 2" xfId="11775"/>
    <cellStyle name="Input 12 25 9 2 2" xfId="55160"/>
    <cellStyle name="Input 12 25 9 3" xfId="11776"/>
    <cellStyle name="Input 12 25 9 4" xfId="44089"/>
    <cellStyle name="Input 12 26" xfId="11777"/>
    <cellStyle name="Input 12 26 10" xfId="11778"/>
    <cellStyle name="Input 12 26 10 2" xfId="11779"/>
    <cellStyle name="Input 12 26 10 2 2" xfId="55161"/>
    <cellStyle name="Input 12 26 10 3" xfId="11780"/>
    <cellStyle name="Input 12 26 10 4" xfId="44090"/>
    <cellStyle name="Input 12 26 11" xfId="11781"/>
    <cellStyle name="Input 12 26 11 2" xfId="11782"/>
    <cellStyle name="Input 12 26 11 2 2" xfId="55162"/>
    <cellStyle name="Input 12 26 11 3" xfId="11783"/>
    <cellStyle name="Input 12 26 11 4" xfId="44091"/>
    <cellStyle name="Input 12 26 12" xfId="11784"/>
    <cellStyle name="Input 12 26 12 2" xfId="11785"/>
    <cellStyle name="Input 12 26 12 2 2" xfId="55163"/>
    <cellStyle name="Input 12 26 12 3" xfId="11786"/>
    <cellStyle name="Input 12 26 12 4" xfId="44092"/>
    <cellStyle name="Input 12 26 13" xfId="11787"/>
    <cellStyle name="Input 12 26 13 2" xfId="11788"/>
    <cellStyle name="Input 12 26 13 2 2" xfId="55164"/>
    <cellStyle name="Input 12 26 13 3" xfId="11789"/>
    <cellStyle name="Input 12 26 13 4" xfId="44093"/>
    <cellStyle name="Input 12 26 14" xfId="11790"/>
    <cellStyle name="Input 12 26 14 2" xfId="11791"/>
    <cellStyle name="Input 12 26 14 2 2" xfId="55165"/>
    <cellStyle name="Input 12 26 14 3" xfId="11792"/>
    <cellStyle name="Input 12 26 14 4" xfId="44094"/>
    <cellStyle name="Input 12 26 15" xfId="11793"/>
    <cellStyle name="Input 12 26 15 2" xfId="11794"/>
    <cellStyle name="Input 12 26 15 2 2" xfId="55166"/>
    <cellStyle name="Input 12 26 15 3" xfId="11795"/>
    <cellStyle name="Input 12 26 15 4" xfId="44095"/>
    <cellStyle name="Input 12 26 16" xfId="11796"/>
    <cellStyle name="Input 12 26 16 2" xfId="11797"/>
    <cellStyle name="Input 12 26 16 2 2" xfId="55167"/>
    <cellStyle name="Input 12 26 16 3" xfId="11798"/>
    <cellStyle name="Input 12 26 16 4" xfId="44096"/>
    <cellStyle name="Input 12 26 17" xfId="11799"/>
    <cellStyle name="Input 12 26 17 2" xfId="11800"/>
    <cellStyle name="Input 12 26 17 2 2" xfId="55168"/>
    <cellStyle name="Input 12 26 17 3" xfId="11801"/>
    <cellStyle name="Input 12 26 17 4" xfId="44097"/>
    <cellStyle name="Input 12 26 18" xfId="11802"/>
    <cellStyle name="Input 12 26 18 2" xfId="11803"/>
    <cellStyle name="Input 12 26 18 2 2" xfId="55169"/>
    <cellStyle name="Input 12 26 18 3" xfId="11804"/>
    <cellStyle name="Input 12 26 18 4" xfId="44098"/>
    <cellStyle name="Input 12 26 19" xfId="11805"/>
    <cellStyle name="Input 12 26 19 2" xfId="11806"/>
    <cellStyle name="Input 12 26 19 2 2" xfId="55170"/>
    <cellStyle name="Input 12 26 19 3" xfId="11807"/>
    <cellStyle name="Input 12 26 19 4" xfId="44099"/>
    <cellStyle name="Input 12 26 2" xfId="11808"/>
    <cellStyle name="Input 12 26 2 2" xfId="11809"/>
    <cellStyle name="Input 12 26 2 2 2" xfId="55171"/>
    <cellStyle name="Input 12 26 2 3" xfId="11810"/>
    <cellStyle name="Input 12 26 2 4" xfId="44100"/>
    <cellStyle name="Input 12 26 20" xfId="11811"/>
    <cellStyle name="Input 12 26 20 2" xfId="11812"/>
    <cellStyle name="Input 12 26 20 3" xfId="44101"/>
    <cellStyle name="Input 12 26 20 4" xfId="44102"/>
    <cellStyle name="Input 12 26 21" xfId="44103"/>
    <cellStyle name="Input 12 26 22" xfId="44104"/>
    <cellStyle name="Input 12 26 3" xfId="11813"/>
    <cellStyle name="Input 12 26 3 2" xfId="11814"/>
    <cellStyle name="Input 12 26 3 2 2" xfId="55172"/>
    <cellStyle name="Input 12 26 3 3" xfId="11815"/>
    <cellStyle name="Input 12 26 3 4" xfId="44105"/>
    <cellStyle name="Input 12 26 4" xfId="11816"/>
    <cellStyle name="Input 12 26 4 2" xfId="11817"/>
    <cellStyle name="Input 12 26 4 2 2" xfId="55173"/>
    <cellStyle name="Input 12 26 4 3" xfId="11818"/>
    <cellStyle name="Input 12 26 4 4" xfId="44106"/>
    <cellStyle name="Input 12 26 5" xfId="11819"/>
    <cellStyle name="Input 12 26 5 2" xfId="11820"/>
    <cellStyle name="Input 12 26 5 2 2" xfId="55174"/>
    <cellStyle name="Input 12 26 5 3" xfId="11821"/>
    <cellStyle name="Input 12 26 5 4" xfId="44107"/>
    <cellStyle name="Input 12 26 6" xfId="11822"/>
    <cellStyle name="Input 12 26 6 2" xfId="11823"/>
    <cellStyle name="Input 12 26 6 2 2" xfId="55175"/>
    <cellStyle name="Input 12 26 6 3" xfId="11824"/>
    <cellStyle name="Input 12 26 6 4" xfId="44108"/>
    <cellStyle name="Input 12 26 7" xfId="11825"/>
    <cellStyle name="Input 12 26 7 2" xfId="11826"/>
    <cellStyle name="Input 12 26 7 2 2" xfId="55176"/>
    <cellStyle name="Input 12 26 7 3" xfId="11827"/>
    <cellStyle name="Input 12 26 7 4" xfId="44109"/>
    <cellStyle name="Input 12 26 8" xfId="11828"/>
    <cellStyle name="Input 12 26 8 2" xfId="11829"/>
    <cellStyle name="Input 12 26 8 2 2" xfId="55177"/>
    <cellStyle name="Input 12 26 8 3" xfId="11830"/>
    <cellStyle name="Input 12 26 8 4" xfId="44110"/>
    <cellStyle name="Input 12 26 9" xfId="11831"/>
    <cellStyle name="Input 12 26 9 2" xfId="11832"/>
    <cellStyle name="Input 12 26 9 2 2" xfId="55178"/>
    <cellStyle name="Input 12 26 9 3" xfId="11833"/>
    <cellStyle name="Input 12 26 9 4" xfId="44111"/>
    <cellStyle name="Input 12 27" xfId="11834"/>
    <cellStyle name="Input 12 27 10" xfId="11835"/>
    <cellStyle name="Input 12 27 10 2" xfId="11836"/>
    <cellStyle name="Input 12 27 10 2 2" xfId="55179"/>
    <cellStyle name="Input 12 27 10 3" xfId="11837"/>
    <cellStyle name="Input 12 27 10 4" xfId="44112"/>
    <cellStyle name="Input 12 27 11" xfId="11838"/>
    <cellStyle name="Input 12 27 11 2" xfId="11839"/>
    <cellStyle name="Input 12 27 11 2 2" xfId="55180"/>
    <cellStyle name="Input 12 27 11 3" xfId="11840"/>
    <cellStyle name="Input 12 27 11 4" xfId="44113"/>
    <cellStyle name="Input 12 27 12" xfId="11841"/>
    <cellStyle name="Input 12 27 12 2" xfId="11842"/>
    <cellStyle name="Input 12 27 12 2 2" xfId="55181"/>
    <cellStyle name="Input 12 27 12 3" xfId="11843"/>
    <cellStyle name="Input 12 27 12 4" xfId="44114"/>
    <cellStyle name="Input 12 27 13" xfId="11844"/>
    <cellStyle name="Input 12 27 13 2" xfId="11845"/>
    <cellStyle name="Input 12 27 13 2 2" xfId="55182"/>
    <cellStyle name="Input 12 27 13 3" xfId="11846"/>
    <cellStyle name="Input 12 27 13 4" xfId="44115"/>
    <cellStyle name="Input 12 27 14" xfId="11847"/>
    <cellStyle name="Input 12 27 14 2" xfId="11848"/>
    <cellStyle name="Input 12 27 14 2 2" xfId="55183"/>
    <cellStyle name="Input 12 27 14 3" xfId="11849"/>
    <cellStyle name="Input 12 27 14 4" xfId="44116"/>
    <cellStyle name="Input 12 27 15" xfId="11850"/>
    <cellStyle name="Input 12 27 15 2" xfId="11851"/>
    <cellStyle name="Input 12 27 15 2 2" xfId="55184"/>
    <cellStyle name="Input 12 27 15 3" xfId="11852"/>
    <cellStyle name="Input 12 27 15 4" xfId="44117"/>
    <cellStyle name="Input 12 27 16" xfId="11853"/>
    <cellStyle name="Input 12 27 16 2" xfId="11854"/>
    <cellStyle name="Input 12 27 16 2 2" xfId="55185"/>
    <cellStyle name="Input 12 27 16 3" xfId="11855"/>
    <cellStyle name="Input 12 27 16 4" xfId="44118"/>
    <cellStyle name="Input 12 27 17" xfId="11856"/>
    <cellStyle name="Input 12 27 17 2" xfId="11857"/>
    <cellStyle name="Input 12 27 17 2 2" xfId="55186"/>
    <cellStyle name="Input 12 27 17 3" xfId="11858"/>
    <cellStyle name="Input 12 27 17 4" xfId="44119"/>
    <cellStyle name="Input 12 27 18" xfId="11859"/>
    <cellStyle name="Input 12 27 18 2" xfId="11860"/>
    <cellStyle name="Input 12 27 18 2 2" xfId="55187"/>
    <cellStyle name="Input 12 27 18 3" xfId="11861"/>
    <cellStyle name="Input 12 27 18 4" xfId="44120"/>
    <cellStyle name="Input 12 27 19" xfId="11862"/>
    <cellStyle name="Input 12 27 19 2" xfId="11863"/>
    <cellStyle name="Input 12 27 19 2 2" xfId="55188"/>
    <cellStyle name="Input 12 27 19 3" xfId="11864"/>
    <cellStyle name="Input 12 27 19 4" xfId="44121"/>
    <cellStyle name="Input 12 27 2" xfId="11865"/>
    <cellStyle name="Input 12 27 2 2" xfId="11866"/>
    <cellStyle name="Input 12 27 2 2 2" xfId="55189"/>
    <cellStyle name="Input 12 27 2 3" xfId="11867"/>
    <cellStyle name="Input 12 27 2 4" xfId="44122"/>
    <cellStyle name="Input 12 27 20" xfId="11868"/>
    <cellStyle name="Input 12 27 20 2" xfId="11869"/>
    <cellStyle name="Input 12 27 20 3" xfId="44123"/>
    <cellStyle name="Input 12 27 20 4" xfId="44124"/>
    <cellStyle name="Input 12 27 21" xfId="44125"/>
    <cellStyle name="Input 12 27 22" xfId="44126"/>
    <cellStyle name="Input 12 27 3" xfId="11870"/>
    <cellStyle name="Input 12 27 3 2" xfId="11871"/>
    <cellStyle name="Input 12 27 3 2 2" xfId="55190"/>
    <cellStyle name="Input 12 27 3 3" xfId="11872"/>
    <cellStyle name="Input 12 27 3 4" xfId="44127"/>
    <cellStyle name="Input 12 27 4" xfId="11873"/>
    <cellStyle name="Input 12 27 4 2" xfId="11874"/>
    <cellStyle name="Input 12 27 4 2 2" xfId="55191"/>
    <cellStyle name="Input 12 27 4 3" xfId="11875"/>
    <cellStyle name="Input 12 27 4 4" xfId="44128"/>
    <cellStyle name="Input 12 27 5" xfId="11876"/>
    <cellStyle name="Input 12 27 5 2" xfId="11877"/>
    <cellStyle name="Input 12 27 5 2 2" xfId="55192"/>
    <cellStyle name="Input 12 27 5 3" xfId="11878"/>
    <cellStyle name="Input 12 27 5 4" xfId="44129"/>
    <cellStyle name="Input 12 27 6" xfId="11879"/>
    <cellStyle name="Input 12 27 6 2" xfId="11880"/>
    <cellStyle name="Input 12 27 6 2 2" xfId="55193"/>
    <cellStyle name="Input 12 27 6 3" xfId="11881"/>
    <cellStyle name="Input 12 27 6 4" xfId="44130"/>
    <cellStyle name="Input 12 27 7" xfId="11882"/>
    <cellStyle name="Input 12 27 7 2" xfId="11883"/>
    <cellStyle name="Input 12 27 7 2 2" xfId="55194"/>
    <cellStyle name="Input 12 27 7 3" xfId="11884"/>
    <cellStyle name="Input 12 27 7 4" xfId="44131"/>
    <cellStyle name="Input 12 27 8" xfId="11885"/>
    <cellStyle name="Input 12 27 8 2" xfId="11886"/>
    <cellStyle name="Input 12 27 8 2 2" xfId="55195"/>
    <cellStyle name="Input 12 27 8 3" xfId="11887"/>
    <cellStyle name="Input 12 27 8 4" xfId="44132"/>
    <cellStyle name="Input 12 27 9" xfId="11888"/>
    <cellStyle name="Input 12 27 9 2" xfId="11889"/>
    <cellStyle name="Input 12 27 9 2 2" xfId="55196"/>
    <cellStyle name="Input 12 27 9 3" xfId="11890"/>
    <cellStyle name="Input 12 27 9 4" xfId="44133"/>
    <cellStyle name="Input 12 28" xfId="11891"/>
    <cellStyle name="Input 12 28 10" xfId="11892"/>
    <cellStyle name="Input 12 28 10 2" xfId="11893"/>
    <cellStyle name="Input 12 28 10 2 2" xfId="55197"/>
    <cellStyle name="Input 12 28 10 3" xfId="11894"/>
    <cellStyle name="Input 12 28 10 4" xfId="44134"/>
    <cellStyle name="Input 12 28 11" xfId="11895"/>
    <cellStyle name="Input 12 28 11 2" xfId="11896"/>
    <cellStyle name="Input 12 28 11 2 2" xfId="55198"/>
    <cellStyle name="Input 12 28 11 3" xfId="11897"/>
    <cellStyle name="Input 12 28 11 4" xfId="44135"/>
    <cellStyle name="Input 12 28 12" xfId="11898"/>
    <cellStyle name="Input 12 28 12 2" xfId="11899"/>
    <cellStyle name="Input 12 28 12 2 2" xfId="55199"/>
    <cellStyle name="Input 12 28 12 3" xfId="11900"/>
    <cellStyle name="Input 12 28 12 4" xfId="44136"/>
    <cellStyle name="Input 12 28 13" xfId="11901"/>
    <cellStyle name="Input 12 28 13 2" xfId="11902"/>
    <cellStyle name="Input 12 28 13 2 2" xfId="55200"/>
    <cellStyle name="Input 12 28 13 3" xfId="11903"/>
    <cellStyle name="Input 12 28 13 4" xfId="44137"/>
    <cellStyle name="Input 12 28 14" xfId="11904"/>
    <cellStyle name="Input 12 28 14 2" xfId="11905"/>
    <cellStyle name="Input 12 28 14 2 2" xfId="55201"/>
    <cellStyle name="Input 12 28 14 3" xfId="11906"/>
    <cellStyle name="Input 12 28 14 4" xfId="44138"/>
    <cellStyle name="Input 12 28 15" xfId="11907"/>
    <cellStyle name="Input 12 28 15 2" xfId="11908"/>
    <cellStyle name="Input 12 28 15 2 2" xfId="55202"/>
    <cellStyle name="Input 12 28 15 3" xfId="11909"/>
    <cellStyle name="Input 12 28 15 4" xfId="44139"/>
    <cellStyle name="Input 12 28 16" xfId="11910"/>
    <cellStyle name="Input 12 28 16 2" xfId="11911"/>
    <cellStyle name="Input 12 28 16 2 2" xfId="55203"/>
    <cellStyle name="Input 12 28 16 3" xfId="11912"/>
    <cellStyle name="Input 12 28 16 4" xfId="44140"/>
    <cellStyle name="Input 12 28 17" xfId="11913"/>
    <cellStyle name="Input 12 28 17 2" xfId="11914"/>
    <cellStyle name="Input 12 28 17 2 2" xfId="55204"/>
    <cellStyle name="Input 12 28 17 3" xfId="11915"/>
    <cellStyle name="Input 12 28 17 4" xfId="44141"/>
    <cellStyle name="Input 12 28 18" xfId="11916"/>
    <cellStyle name="Input 12 28 18 2" xfId="11917"/>
    <cellStyle name="Input 12 28 18 2 2" xfId="55205"/>
    <cellStyle name="Input 12 28 18 3" xfId="11918"/>
    <cellStyle name="Input 12 28 18 4" xfId="44142"/>
    <cellStyle name="Input 12 28 19" xfId="11919"/>
    <cellStyle name="Input 12 28 19 2" xfId="11920"/>
    <cellStyle name="Input 12 28 19 2 2" xfId="55206"/>
    <cellStyle name="Input 12 28 19 3" xfId="11921"/>
    <cellStyle name="Input 12 28 19 4" xfId="44143"/>
    <cellStyle name="Input 12 28 2" xfId="11922"/>
    <cellStyle name="Input 12 28 2 2" xfId="11923"/>
    <cellStyle name="Input 12 28 2 2 2" xfId="55207"/>
    <cellStyle name="Input 12 28 2 3" xfId="11924"/>
    <cellStyle name="Input 12 28 2 4" xfId="44144"/>
    <cellStyle name="Input 12 28 20" xfId="11925"/>
    <cellStyle name="Input 12 28 20 2" xfId="11926"/>
    <cellStyle name="Input 12 28 20 3" xfId="44145"/>
    <cellStyle name="Input 12 28 20 4" xfId="44146"/>
    <cellStyle name="Input 12 28 21" xfId="44147"/>
    <cellStyle name="Input 12 28 22" xfId="44148"/>
    <cellStyle name="Input 12 28 3" xfId="11927"/>
    <cellStyle name="Input 12 28 3 2" xfId="11928"/>
    <cellStyle name="Input 12 28 3 2 2" xfId="55208"/>
    <cellStyle name="Input 12 28 3 3" xfId="11929"/>
    <cellStyle name="Input 12 28 3 4" xfId="44149"/>
    <cellStyle name="Input 12 28 4" xfId="11930"/>
    <cellStyle name="Input 12 28 4 2" xfId="11931"/>
    <cellStyle name="Input 12 28 4 2 2" xfId="55209"/>
    <cellStyle name="Input 12 28 4 3" xfId="11932"/>
    <cellStyle name="Input 12 28 4 4" xfId="44150"/>
    <cellStyle name="Input 12 28 5" xfId="11933"/>
    <cellStyle name="Input 12 28 5 2" xfId="11934"/>
    <cellStyle name="Input 12 28 5 2 2" xfId="55210"/>
    <cellStyle name="Input 12 28 5 3" xfId="11935"/>
    <cellStyle name="Input 12 28 5 4" xfId="44151"/>
    <cellStyle name="Input 12 28 6" xfId="11936"/>
    <cellStyle name="Input 12 28 6 2" xfId="11937"/>
    <cellStyle name="Input 12 28 6 2 2" xfId="55211"/>
    <cellStyle name="Input 12 28 6 3" xfId="11938"/>
    <cellStyle name="Input 12 28 6 4" xfId="44152"/>
    <cellStyle name="Input 12 28 7" xfId="11939"/>
    <cellStyle name="Input 12 28 7 2" xfId="11940"/>
    <cellStyle name="Input 12 28 7 2 2" xfId="55212"/>
    <cellStyle name="Input 12 28 7 3" xfId="11941"/>
    <cellStyle name="Input 12 28 7 4" xfId="44153"/>
    <cellStyle name="Input 12 28 8" xfId="11942"/>
    <cellStyle name="Input 12 28 8 2" xfId="11943"/>
    <cellStyle name="Input 12 28 8 2 2" xfId="55213"/>
    <cellStyle name="Input 12 28 8 3" xfId="11944"/>
    <cellStyle name="Input 12 28 8 4" xfId="44154"/>
    <cellStyle name="Input 12 28 9" xfId="11945"/>
    <cellStyle name="Input 12 28 9 2" xfId="11946"/>
    <cellStyle name="Input 12 28 9 2 2" xfId="55214"/>
    <cellStyle name="Input 12 28 9 3" xfId="11947"/>
    <cellStyle name="Input 12 28 9 4" xfId="44155"/>
    <cellStyle name="Input 12 29" xfId="11948"/>
    <cellStyle name="Input 12 29 10" xfId="11949"/>
    <cellStyle name="Input 12 29 10 2" xfId="11950"/>
    <cellStyle name="Input 12 29 10 2 2" xfId="55215"/>
    <cellStyle name="Input 12 29 10 3" xfId="11951"/>
    <cellStyle name="Input 12 29 10 4" xfId="44156"/>
    <cellStyle name="Input 12 29 11" xfId="11952"/>
    <cellStyle name="Input 12 29 11 2" xfId="11953"/>
    <cellStyle name="Input 12 29 11 2 2" xfId="55216"/>
    <cellStyle name="Input 12 29 11 3" xfId="11954"/>
    <cellStyle name="Input 12 29 11 4" xfId="44157"/>
    <cellStyle name="Input 12 29 12" xfId="11955"/>
    <cellStyle name="Input 12 29 12 2" xfId="11956"/>
    <cellStyle name="Input 12 29 12 2 2" xfId="55217"/>
    <cellStyle name="Input 12 29 12 3" xfId="11957"/>
    <cellStyle name="Input 12 29 12 4" xfId="44158"/>
    <cellStyle name="Input 12 29 13" xfId="11958"/>
    <cellStyle name="Input 12 29 13 2" xfId="11959"/>
    <cellStyle name="Input 12 29 13 2 2" xfId="55218"/>
    <cellStyle name="Input 12 29 13 3" xfId="11960"/>
    <cellStyle name="Input 12 29 13 4" xfId="44159"/>
    <cellStyle name="Input 12 29 14" xfId="11961"/>
    <cellStyle name="Input 12 29 14 2" xfId="11962"/>
    <cellStyle name="Input 12 29 14 2 2" xfId="55219"/>
    <cellStyle name="Input 12 29 14 3" xfId="11963"/>
    <cellStyle name="Input 12 29 14 4" xfId="44160"/>
    <cellStyle name="Input 12 29 15" xfId="11964"/>
    <cellStyle name="Input 12 29 15 2" xfId="11965"/>
    <cellStyle name="Input 12 29 15 2 2" xfId="55220"/>
    <cellStyle name="Input 12 29 15 3" xfId="11966"/>
    <cellStyle name="Input 12 29 15 4" xfId="44161"/>
    <cellStyle name="Input 12 29 16" xfId="11967"/>
    <cellStyle name="Input 12 29 16 2" xfId="11968"/>
    <cellStyle name="Input 12 29 16 2 2" xfId="55221"/>
    <cellStyle name="Input 12 29 16 3" xfId="11969"/>
    <cellStyle name="Input 12 29 16 4" xfId="44162"/>
    <cellStyle name="Input 12 29 17" xfId="11970"/>
    <cellStyle name="Input 12 29 17 2" xfId="11971"/>
    <cellStyle name="Input 12 29 17 2 2" xfId="55222"/>
    <cellStyle name="Input 12 29 17 3" xfId="11972"/>
    <cellStyle name="Input 12 29 17 4" xfId="44163"/>
    <cellStyle name="Input 12 29 18" xfId="11973"/>
    <cellStyle name="Input 12 29 18 2" xfId="11974"/>
    <cellStyle name="Input 12 29 18 2 2" xfId="55223"/>
    <cellStyle name="Input 12 29 18 3" xfId="11975"/>
    <cellStyle name="Input 12 29 18 4" xfId="44164"/>
    <cellStyle name="Input 12 29 19" xfId="11976"/>
    <cellStyle name="Input 12 29 19 2" xfId="11977"/>
    <cellStyle name="Input 12 29 19 2 2" xfId="55224"/>
    <cellStyle name="Input 12 29 19 3" xfId="11978"/>
    <cellStyle name="Input 12 29 19 4" xfId="44165"/>
    <cellStyle name="Input 12 29 2" xfId="11979"/>
    <cellStyle name="Input 12 29 2 2" xfId="11980"/>
    <cellStyle name="Input 12 29 2 2 2" xfId="55225"/>
    <cellStyle name="Input 12 29 2 3" xfId="11981"/>
    <cellStyle name="Input 12 29 2 4" xfId="44166"/>
    <cellStyle name="Input 12 29 20" xfId="11982"/>
    <cellStyle name="Input 12 29 20 2" xfId="11983"/>
    <cellStyle name="Input 12 29 20 3" xfId="44167"/>
    <cellStyle name="Input 12 29 20 4" xfId="44168"/>
    <cellStyle name="Input 12 29 21" xfId="44169"/>
    <cellStyle name="Input 12 29 22" xfId="44170"/>
    <cellStyle name="Input 12 29 3" xfId="11984"/>
    <cellStyle name="Input 12 29 3 2" xfId="11985"/>
    <cellStyle name="Input 12 29 3 2 2" xfId="55226"/>
    <cellStyle name="Input 12 29 3 3" xfId="11986"/>
    <cellStyle name="Input 12 29 3 4" xfId="44171"/>
    <cellStyle name="Input 12 29 4" xfId="11987"/>
    <cellStyle name="Input 12 29 4 2" xfId="11988"/>
    <cellStyle name="Input 12 29 4 2 2" xfId="55227"/>
    <cellStyle name="Input 12 29 4 3" xfId="11989"/>
    <cellStyle name="Input 12 29 4 4" xfId="44172"/>
    <cellStyle name="Input 12 29 5" xfId="11990"/>
    <cellStyle name="Input 12 29 5 2" xfId="11991"/>
    <cellStyle name="Input 12 29 5 2 2" xfId="55228"/>
    <cellStyle name="Input 12 29 5 3" xfId="11992"/>
    <cellStyle name="Input 12 29 5 4" xfId="44173"/>
    <cellStyle name="Input 12 29 6" xfId="11993"/>
    <cellStyle name="Input 12 29 6 2" xfId="11994"/>
    <cellStyle name="Input 12 29 6 2 2" xfId="55229"/>
    <cellStyle name="Input 12 29 6 3" xfId="11995"/>
    <cellStyle name="Input 12 29 6 4" xfId="44174"/>
    <cellStyle name="Input 12 29 7" xfId="11996"/>
    <cellStyle name="Input 12 29 7 2" xfId="11997"/>
    <cellStyle name="Input 12 29 7 2 2" xfId="55230"/>
    <cellStyle name="Input 12 29 7 3" xfId="11998"/>
    <cellStyle name="Input 12 29 7 4" xfId="44175"/>
    <cellStyle name="Input 12 29 8" xfId="11999"/>
    <cellStyle name="Input 12 29 8 2" xfId="12000"/>
    <cellStyle name="Input 12 29 8 2 2" xfId="55231"/>
    <cellStyle name="Input 12 29 8 3" xfId="12001"/>
    <cellStyle name="Input 12 29 8 4" xfId="44176"/>
    <cellStyle name="Input 12 29 9" xfId="12002"/>
    <cellStyle name="Input 12 29 9 2" xfId="12003"/>
    <cellStyle name="Input 12 29 9 2 2" xfId="55232"/>
    <cellStyle name="Input 12 29 9 3" xfId="12004"/>
    <cellStyle name="Input 12 29 9 4" xfId="44177"/>
    <cellStyle name="Input 12 3" xfId="12005"/>
    <cellStyle name="Input 12 3 10" xfId="12006"/>
    <cellStyle name="Input 12 3 10 2" xfId="12007"/>
    <cellStyle name="Input 12 3 10 2 2" xfId="55233"/>
    <cellStyle name="Input 12 3 10 3" xfId="12008"/>
    <cellStyle name="Input 12 3 10 4" xfId="44178"/>
    <cellStyle name="Input 12 3 11" xfId="12009"/>
    <cellStyle name="Input 12 3 11 2" xfId="12010"/>
    <cellStyle name="Input 12 3 11 2 2" xfId="55234"/>
    <cellStyle name="Input 12 3 11 3" xfId="12011"/>
    <cellStyle name="Input 12 3 11 4" xfId="44179"/>
    <cellStyle name="Input 12 3 12" xfId="12012"/>
    <cellStyle name="Input 12 3 12 2" xfId="12013"/>
    <cellStyle name="Input 12 3 12 2 2" xfId="55235"/>
    <cellStyle name="Input 12 3 12 3" xfId="12014"/>
    <cellStyle name="Input 12 3 12 4" xfId="44180"/>
    <cellStyle name="Input 12 3 13" xfId="12015"/>
    <cellStyle name="Input 12 3 13 2" xfId="12016"/>
    <cellStyle name="Input 12 3 13 2 2" xfId="55236"/>
    <cellStyle name="Input 12 3 13 3" xfId="12017"/>
    <cellStyle name="Input 12 3 13 4" xfId="44181"/>
    <cellStyle name="Input 12 3 14" xfId="12018"/>
    <cellStyle name="Input 12 3 14 2" xfId="12019"/>
    <cellStyle name="Input 12 3 14 2 2" xfId="55237"/>
    <cellStyle name="Input 12 3 14 3" xfId="12020"/>
    <cellStyle name="Input 12 3 14 4" xfId="44182"/>
    <cellStyle name="Input 12 3 15" xfId="12021"/>
    <cellStyle name="Input 12 3 15 2" xfId="12022"/>
    <cellStyle name="Input 12 3 15 2 2" xfId="55238"/>
    <cellStyle name="Input 12 3 15 3" xfId="12023"/>
    <cellStyle name="Input 12 3 15 4" xfId="44183"/>
    <cellStyle name="Input 12 3 16" xfId="12024"/>
    <cellStyle name="Input 12 3 16 2" xfId="12025"/>
    <cellStyle name="Input 12 3 16 2 2" xfId="55239"/>
    <cellStyle name="Input 12 3 16 3" xfId="12026"/>
    <cellStyle name="Input 12 3 16 4" xfId="44184"/>
    <cellStyle name="Input 12 3 17" xfId="12027"/>
    <cellStyle name="Input 12 3 17 2" xfId="12028"/>
    <cellStyle name="Input 12 3 17 2 2" xfId="55240"/>
    <cellStyle name="Input 12 3 17 3" xfId="12029"/>
    <cellStyle name="Input 12 3 17 4" xfId="44185"/>
    <cellStyle name="Input 12 3 18" xfId="12030"/>
    <cellStyle name="Input 12 3 18 2" xfId="12031"/>
    <cellStyle name="Input 12 3 18 2 2" xfId="55241"/>
    <cellStyle name="Input 12 3 18 3" xfId="12032"/>
    <cellStyle name="Input 12 3 18 4" xfId="44186"/>
    <cellStyle name="Input 12 3 19" xfId="12033"/>
    <cellStyle name="Input 12 3 19 2" xfId="12034"/>
    <cellStyle name="Input 12 3 19 2 2" xfId="55242"/>
    <cellStyle name="Input 12 3 19 3" xfId="12035"/>
    <cellStyle name="Input 12 3 19 4" xfId="44187"/>
    <cellStyle name="Input 12 3 2" xfId="12036"/>
    <cellStyle name="Input 12 3 2 2" xfId="12037"/>
    <cellStyle name="Input 12 3 2 2 2" xfId="55243"/>
    <cellStyle name="Input 12 3 2 3" xfId="12038"/>
    <cellStyle name="Input 12 3 2 4" xfId="44188"/>
    <cellStyle name="Input 12 3 20" xfId="12039"/>
    <cellStyle name="Input 12 3 20 2" xfId="12040"/>
    <cellStyle name="Input 12 3 20 3" xfId="44189"/>
    <cellStyle name="Input 12 3 20 4" xfId="44190"/>
    <cellStyle name="Input 12 3 21" xfId="44191"/>
    <cellStyle name="Input 12 3 22" xfId="44192"/>
    <cellStyle name="Input 12 3 3" xfId="12041"/>
    <cellStyle name="Input 12 3 3 2" xfId="12042"/>
    <cellStyle name="Input 12 3 3 2 2" xfId="55244"/>
    <cellStyle name="Input 12 3 3 3" xfId="12043"/>
    <cellStyle name="Input 12 3 3 4" xfId="44193"/>
    <cellStyle name="Input 12 3 4" xfId="12044"/>
    <cellStyle name="Input 12 3 4 2" xfId="12045"/>
    <cellStyle name="Input 12 3 4 2 2" xfId="55245"/>
    <cellStyle name="Input 12 3 4 3" xfId="12046"/>
    <cellStyle name="Input 12 3 4 4" xfId="44194"/>
    <cellStyle name="Input 12 3 5" xfId="12047"/>
    <cellStyle name="Input 12 3 5 2" xfId="12048"/>
    <cellStyle name="Input 12 3 5 2 2" xfId="55246"/>
    <cellStyle name="Input 12 3 5 3" xfId="12049"/>
    <cellStyle name="Input 12 3 5 4" xfId="44195"/>
    <cellStyle name="Input 12 3 6" xfId="12050"/>
    <cellStyle name="Input 12 3 6 2" xfId="12051"/>
    <cellStyle name="Input 12 3 6 2 2" xfId="55247"/>
    <cellStyle name="Input 12 3 6 3" xfId="12052"/>
    <cellStyle name="Input 12 3 6 4" xfId="44196"/>
    <cellStyle name="Input 12 3 7" xfId="12053"/>
    <cellStyle name="Input 12 3 7 2" xfId="12054"/>
    <cellStyle name="Input 12 3 7 2 2" xfId="55248"/>
    <cellStyle name="Input 12 3 7 3" xfId="12055"/>
    <cellStyle name="Input 12 3 7 4" xfId="44197"/>
    <cellStyle name="Input 12 3 8" xfId="12056"/>
    <cellStyle name="Input 12 3 8 2" xfId="12057"/>
    <cellStyle name="Input 12 3 8 2 2" xfId="55249"/>
    <cellStyle name="Input 12 3 8 3" xfId="12058"/>
    <cellStyle name="Input 12 3 8 4" xfId="44198"/>
    <cellStyle name="Input 12 3 9" xfId="12059"/>
    <cellStyle name="Input 12 3 9 2" xfId="12060"/>
    <cellStyle name="Input 12 3 9 2 2" xfId="55250"/>
    <cellStyle name="Input 12 3 9 3" xfId="12061"/>
    <cellStyle name="Input 12 3 9 4" xfId="44199"/>
    <cellStyle name="Input 12 30" xfId="12062"/>
    <cellStyle name="Input 12 30 10" xfId="12063"/>
    <cellStyle name="Input 12 30 10 2" xfId="12064"/>
    <cellStyle name="Input 12 30 10 2 2" xfId="55251"/>
    <cellStyle name="Input 12 30 10 3" xfId="12065"/>
    <cellStyle name="Input 12 30 10 4" xfId="44200"/>
    <cellStyle name="Input 12 30 11" xfId="12066"/>
    <cellStyle name="Input 12 30 11 2" xfId="12067"/>
    <cellStyle name="Input 12 30 11 2 2" xfId="55252"/>
    <cellStyle name="Input 12 30 11 3" xfId="12068"/>
    <cellStyle name="Input 12 30 11 4" xfId="44201"/>
    <cellStyle name="Input 12 30 12" xfId="12069"/>
    <cellStyle name="Input 12 30 12 2" xfId="12070"/>
    <cellStyle name="Input 12 30 12 2 2" xfId="55253"/>
    <cellStyle name="Input 12 30 12 3" xfId="12071"/>
    <cellStyle name="Input 12 30 12 4" xfId="44202"/>
    <cellStyle name="Input 12 30 13" xfId="12072"/>
    <cellStyle name="Input 12 30 13 2" xfId="12073"/>
    <cellStyle name="Input 12 30 13 2 2" xfId="55254"/>
    <cellStyle name="Input 12 30 13 3" xfId="12074"/>
    <cellStyle name="Input 12 30 13 4" xfId="44203"/>
    <cellStyle name="Input 12 30 14" xfId="12075"/>
    <cellStyle name="Input 12 30 14 2" xfId="12076"/>
    <cellStyle name="Input 12 30 14 2 2" xfId="55255"/>
    <cellStyle name="Input 12 30 14 3" xfId="12077"/>
    <cellStyle name="Input 12 30 14 4" xfId="44204"/>
    <cellStyle name="Input 12 30 15" xfId="12078"/>
    <cellStyle name="Input 12 30 15 2" xfId="12079"/>
    <cellStyle name="Input 12 30 15 2 2" xfId="55256"/>
    <cellStyle name="Input 12 30 15 3" xfId="12080"/>
    <cellStyle name="Input 12 30 15 4" xfId="44205"/>
    <cellStyle name="Input 12 30 16" xfId="12081"/>
    <cellStyle name="Input 12 30 16 2" xfId="12082"/>
    <cellStyle name="Input 12 30 16 2 2" xfId="55257"/>
    <cellStyle name="Input 12 30 16 3" xfId="12083"/>
    <cellStyle name="Input 12 30 16 4" xfId="44206"/>
    <cellStyle name="Input 12 30 17" xfId="12084"/>
    <cellStyle name="Input 12 30 17 2" xfId="12085"/>
    <cellStyle name="Input 12 30 17 2 2" xfId="55258"/>
    <cellStyle name="Input 12 30 17 3" xfId="12086"/>
    <cellStyle name="Input 12 30 17 4" xfId="44207"/>
    <cellStyle name="Input 12 30 18" xfId="12087"/>
    <cellStyle name="Input 12 30 18 2" xfId="12088"/>
    <cellStyle name="Input 12 30 18 2 2" xfId="55259"/>
    <cellStyle name="Input 12 30 18 3" xfId="12089"/>
    <cellStyle name="Input 12 30 18 4" xfId="44208"/>
    <cellStyle name="Input 12 30 19" xfId="12090"/>
    <cellStyle name="Input 12 30 19 2" xfId="12091"/>
    <cellStyle name="Input 12 30 19 2 2" xfId="55260"/>
    <cellStyle name="Input 12 30 19 3" xfId="12092"/>
    <cellStyle name="Input 12 30 19 4" xfId="44209"/>
    <cellStyle name="Input 12 30 2" xfId="12093"/>
    <cellStyle name="Input 12 30 2 2" xfId="12094"/>
    <cellStyle name="Input 12 30 2 2 2" xfId="55261"/>
    <cellStyle name="Input 12 30 2 3" xfId="12095"/>
    <cellStyle name="Input 12 30 2 4" xfId="44210"/>
    <cellStyle name="Input 12 30 20" xfId="12096"/>
    <cellStyle name="Input 12 30 20 2" xfId="12097"/>
    <cellStyle name="Input 12 30 20 3" xfId="44211"/>
    <cellStyle name="Input 12 30 20 4" xfId="44212"/>
    <cellStyle name="Input 12 30 21" xfId="44213"/>
    <cellStyle name="Input 12 30 22" xfId="44214"/>
    <cellStyle name="Input 12 30 3" xfId="12098"/>
    <cellStyle name="Input 12 30 3 2" xfId="12099"/>
    <cellStyle name="Input 12 30 3 2 2" xfId="55262"/>
    <cellStyle name="Input 12 30 3 3" xfId="12100"/>
    <cellStyle name="Input 12 30 3 4" xfId="44215"/>
    <cellStyle name="Input 12 30 4" xfId="12101"/>
    <cellStyle name="Input 12 30 4 2" xfId="12102"/>
    <cellStyle name="Input 12 30 4 2 2" xfId="55263"/>
    <cellStyle name="Input 12 30 4 3" xfId="12103"/>
    <cellStyle name="Input 12 30 4 4" xfId="44216"/>
    <cellStyle name="Input 12 30 5" xfId="12104"/>
    <cellStyle name="Input 12 30 5 2" xfId="12105"/>
    <cellStyle name="Input 12 30 5 2 2" xfId="55264"/>
    <cellStyle name="Input 12 30 5 3" xfId="12106"/>
    <cellStyle name="Input 12 30 5 4" xfId="44217"/>
    <cellStyle name="Input 12 30 6" xfId="12107"/>
    <cellStyle name="Input 12 30 6 2" xfId="12108"/>
    <cellStyle name="Input 12 30 6 2 2" xfId="55265"/>
    <cellStyle name="Input 12 30 6 3" xfId="12109"/>
    <cellStyle name="Input 12 30 6 4" xfId="44218"/>
    <cellStyle name="Input 12 30 7" xfId="12110"/>
    <cellStyle name="Input 12 30 7 2" xfId="12111"/>
    <cellStyle name="Input 12 30 7 2 2" xfId="55266"/>
    <cellStyle name="Input 12 30 7 3" xfId="12112"/>
    <cellStyle name="Input 12 30 7 4" xfId="44219"/>
    <cellStyle name="Input 12 30 8" xfId="12113"/>
    <cellStyle name="Input 12 30 8 2" xfId="12114"/>
    <cellStyle name="Input 12 30 8 2 2" xfId="55267"/>
    <cellStyle name="Input 12 30 8 3" xfId="12115"/>
    <cellStyle name="Input 12 30 8 4" xfId="44220"/>
    <cellStyle name="Input 12 30 9" xfId="12116"/>
    <cellStyle name="Input 12 30 9 2" xfId="12117"/>
    <cellStyle name="Input 12 30 9 2 2" xfId="55268"/>
    <cellStyle name="Input 12 30 9 3" xfId="12118"/>
    <cellStyle name="Input 12 30 9 4" xfId="44221"/>
    <cellStyle name="Input 12 31" xfId="12119"/>
    <cellStyle name="Input 12 31 2" xfId="12120"/>
    <cellStyle name="Input 12 31 2 2" xfId="55269"/>
    <cellStyle name="Input 12 31 3" xfId="12121"/>
    <cellStyle name="Input 12 31 4" xfId="44222"/>
    <cellStyle name="Input 12 32" xfId="12122"/>
    <cellStyle name="Input 12 32 2" xfId="12123"/>
    <cellStyle name="Input 12 32 2 2" xfId="55270"/>
    <cellStyle name="Input 12 32 3" xfId="12124"/>
    <cellStyle name="Input 12 32 4" xfId="44223"/>
    <cellStyle name="Input 12 33" xfId="12125"/>
    <cellStyle name="Input 12 33 2" xfId="12126"/>
    <cellStyle name="Input 12 33 2 2" xfId="55271"/>
    <cellStyle name="Input 12 33 3" xfId="12127"/>
    <cellStyle name="Input 12 33 4" xfId="44224"/>
    <cellStyle name="Input 12 34" xfId="12128"/>
    <cellStyle name="Input 12 34 2" xfId="12129"/>
    <cellStyle name="Input 12 34 2 2" xfId="55272"/>
    <cellStyle name="Input 12 34 3" xfId="12130"/>
    <cellStyle name="Input 12 34 4" xfId="44225"/>
    <cellStyle name="Input 12 35" xfId="12131"/>
    <cellStyle name="Input 12 35 2" xfId="12132"/>
    <cellStyle name="Input 12 35 2 2" xfId="55273"/>
    <cellStyle name="Input 12 35 3" xfId="12133"/>
    <cellStyle name="Input 12 35 4" xfId="44226"/>
    <cellStyle name="Input 12 36" xfId="12134"/>
    <cellStyle name="Input 12 36 2" xfId="12135"/>
    <cellStyle name="Input 12 36 2 2" xfId="55274"/>
    <cellStyle name="Input 12 36 3" xfId="12136"/>
    <cellStyle name="Input 12 36 4" xfId="44227"/>
    <cellStyle name="Input 12 37" xfId="12137"/>
    <cellStyle name="Input 12 37 2" xfId="12138"/>
    <cellStyle name="Input 12 37 2 2" xfId="55275"/>
    <cellStyle name="Input 12 37 3" xfId="12139"/>
    <cellStyle name="Input 12 37 4" xfId="44228"/>
    <cellStyle name="Input 12 38" xfId="12140"/>
    <cellStyle name="Input 12 38 2" xfId="12141"/>
    <cellStyle name="Input 12 38 2 2" xfId="55276"/>
    <cellStyle name="Input 12 38 3" xfId="12142"/>
    <cellStyle name="Input 12 38 4" xfId="44229"/>
    <cellStyle name="Input 12 39" xfId="12143"/>
    <cellStyle name="Input 12 39 2" xfId="12144"/>
    <cellStyle name="Input 12 39 2 2" xfId="55277"/>
    <cellStyle name="Input 12 39 3" xfId="12145"/>
    <cellStyle name="Input 12 39 4" xfId="44230"/>
    <cellStyle name="Input 12 4" xfId="12146"/>
    <cellStyle name="Input 12 4 10" xfId="12147"/>
    <cellStyle name="Input 12 4 10 2" xfId="12148"/>
    <cellStyle name="Input 12 4 10 2 2" xfId="55278"/>
    <cellStyle name="Input 12 4 10 3" xfId="12149"/>
    <cellStyle name="Input 12 4 10 4" xfId="44231"/>
    <cellStyle name="Input 12 4 11" xfId="12150"/>
    <cellStyle name="Input 12 4 11 2" xfId="12151"/>
    <cellStyle name="Input 12 4 11 2 2" xfId="55279"/>
    <cellStyle name="Input 12 4 11 3" xfId="12152"/>
    <cellStyle name="Input 12 4 11 4" xfId="44232"/>
    <cellStyle name="Input 12 4 12" xfId="12153"/>
    <cellStyle name="Input 12 4 12 2" xfId="12154"/>
    <cellStyle name="Input 12 4 12 2 2" xfId="55280"/>
    <cellStyle name="Input 12 4 12 3" xfId="12155"/>
    <cellStyle name="Input 12 4 12 4" xfId="44233"/>
    <cellStyle name="Input 12 4 13" xfId="12156"/>
    <cellStyle name="Input 12 4 13 2" xfId="12157"/>
    <cellStyle name="Input 12 4 13 2 2" xfId="55281"/>
    <cellStyle name="Input 12 4 13 3" xfId="12158"/>
    <cellStyle name="Input 12 4 13 4" xfId="44234"/>
    <cellStyle name="Input 12 4 14" xfId="12159"/>
    <cellStyle name="Input 12 4 14 2" xfId="12160"/>
    <cellStyle name="Input 12 4 14 2 2" xfId="55282"/>
    <cellStyle name="Input 12 4 14 3" xfId="12161"/>
    <cellStyle name="Input 12 4 14 4" xfId="44235"/>
    <cellStyle name="Input 12 4 15" xfId="12162"/>
    <cellStyle name="Input 12 4 15 2" xfId="12163"/>
    <cellStyle name="Input 12 4 15 2 2" xfId="55283"/>
    <cellStyle name="Input 12 4 15 3" xfId="12164"/>
    <cellStyle name="Input 12 4 15 4" xfId="44236"/>
    <cellStyle name="Input 12 4 16" xfId="12165"/>
    <cellStyle name="Input 12 4 16 2" xfId="12166"/>
    <cellStyle name="Input 12 4 16 2 2" xfId="55284"/>
    <cellStyle name="Input 12 4 16 3" xfId="12167"/>
    <cellStyle name="Input 12 4 16 4" xfId="44237"/>
    <cellStyle name="Input 12 4 17" xfId="12168"/>
    <cellStyle name="Input 12 4 17 2" xfId="12169"/>
    <cellStyle name="Input 12 4 17 2 2" xfId="55285"/>
    <cellStyle name="Input 12 4 17 3" xfId="12170"/>
    <cellStyle name="Input 12 4 17 4" xfId="44238"/>
    <cellStyle name="Input 12 4 18" xfId="12171"/>
    <cellStyle name="Input 12 4 18 2" xfId="12172"/>
    <cellStyle name="Input 12 4 18 2 2" xfId="55286"/>
    <cellStyle name="Input 12 4 18 3" xfId="12173"/>
    <cellStyle name="Input 12 4 18 4" xfId="44239"/>
    <cellStyle name="Input 12 4 19" xfId="12174"/>
    <cellStyle name="Input 12 4 19 2" xfId="12175"/>
    <cellStyle name="Input 12 4 19 2 2" xfId="55287"/>
    <cellStyle name="Input 12 4 19 3" xfId="12176"/>
    <cellStyle name="Input 12 4 19 4" xfId="44240"/>
    <cellStyle name="Input 12 4 2" xfId="12177"/>
    <cellStyle name="Input 12 4 2 2" xfId="12178"/>
    <cellStyle name="Input 12 4 2 2 2" xfId="55288"/>
    <cellStyle name="Input 12 4 2 3" xfId="12179"/>
    <cellStyle name="Input 12 4 2 4" xfId="44241"/>
    <cellStyle name="Input 12 4 20" xfId="12180"/>
    <cellStyle name="Input 12 4 20 2" xfId="12181"/>
    <cellStyle name="Input 12 4 20 3" xfId="44242"/>
    <cellStyle name="Input 12 4 20 4" xfId="44243"/>
    <cellStyle name="Input 12 4 21" xfId="44244"/>
    <cellStyle name="Input 12 4 22" xfId="44245"/>
    <cellStyle name="Input 12 4 3" xfId="12182"/>
    <cellStyle name="Input 12 4 3 2" xfId="12183"/>
    <cellStyle name="Input 12 4 3 2 2" xfId="55289"/>
    <cellStyle name="Input 12 4 3 3" xfId="12184"/>
    <cellStyle name="Input 12 4 3 4" xfId="44246"/>
    <cellStyle name="Input 12 4 4" xfId="12185"/>
    <cellStyle name="Input 12 4 4 2" xfId="12186"/>
    <cellStyle name="Input 12 4 4 2 2" xfId="55290"/>
    <cellStyle name="Input 12 4 4 3" xfId="12187"/>
    <cellStyle name="Input 12 4 4 4" xfId="44247"/>
    <cellStyle name="Input 12 4 5" xfId="12188"/>
    <cellStyle name="Input 12 4 5 2" xfId="12189"/>
    <cellStyle name="Input 12 4 5 2 2" xfId="55291"/>
    <cellStyle name="Input 12 4 5 3" xfId="12190"/>
    <cellStyle name="Input 12 4 5 4" xfId="44248"/>
    <cellStyle name="Input 12 4 6" xfId="12191"/>
    <cellStyle name="Input 12 4 6 2" xfId="12192"/>
    <cellStyle name="Input 12 4 6 2 2" xfId="55292"/>
    <cellStyle name="Input 12 4 6 3" xfId="12193"/>
    <cellStyle name="Input 12 4 6 4" xfId="44249"/>
    <cellStyle name="Input 12 4 7" xfId="12194"/>
    <cellStyle name="Input 12 4 7 2" xfId="12195"/>
    <cellStyle name="Input 12 4 7 2 2" xfId="55293"/>
    <cellStyle name="Input 12 4 7 3" xfId="12196"/>
    <cellStyle name="Input 12 4 7 4" xfId="44250"/>
    <cellStyle name="Input 12 4 8" xfId="12197"/>
    <cellStyle name="Input 12 4 8 2" xfId="12198"/>
    <cellStyle name="Input 12 4 8 2 2" xfId="55294"/>
    <cellStyle name="Input 12 4 8 3" xfId="12199"/>
    <cellStyle name="Input 12 4 8 4" xfId="44251"/>
    <cellStyle name="Input 12 4 9" xfId="12200"/>
    <cellStyle name="Input 12 4 9 2" xfId="12201"/>
    <cellStyle name="Input 12 4 9 2 2" xfId="55295"/>
    <cellStyle name="Input 12 4 9 3" xfId="12202"/>
    <cellStyle name="Input 12 4 9 4" xfId="44252"/>
    <cellStyle name="Input 12 40" xfId="12203"/>
    <cellStyle name="Input 12 40 2" xfId="12204"/>
    <cellStyle name="Input 12 40 2 2" xfId="55296"/>
    <cellStyle name="Input 12 40 3" xfId="12205"/>
    <cellStyle name="Input 12 40 4" xfId="44253"/>
    <cellStyle name="Input 12 41" xfId="12206"/>
    <cellStyle name="Input 12 41 2" xfId="12207"/>
    <cellStyle name="Input 12 41 2 2" xfId="55297"/>
    <cellStyle name="Input 12 41 3" xfId="12208"/>
    <cellStyle name="Input 12 41 4" xfId="44254"/>
    <cellStyle name="Input 12 42" xfId="12209"/>
    <cellStyle name="Input 12 42 2" xfId="12210"/>
    <cellStyle name="Input 12 42 2 2" xfId="55298"/>
    <cellStyle name="Input 12 42 3" xfId="12211"/>
    <cellStyle name="Input 12 42 4" xfId="44255"/>
    <cellStyle name="Input 12 43" xfId="12212"/>
    <cellStyle name="Input 12 43 2" xfId="12213"/>
    <cellStyle name="Input 12 43 2 2" xfId="55299"/>
    <cellStyle name="Input 12 43 3" xfId="12214"/>
    <cellStyle name="Input 12 43 4" xfId="44256"/>
    <cellStyle name="Input 12 44" xfId="12215"/>
    <cellStyle name="Input 12 44 2" xfId="12216"/>
    <cellStyle name="Input 12 44 2 2" xfId="55300"/>
    <cellStyle name="Input 12 44 3" xfId="12217"/>
    <cellStyle name="Input 12 44 4" xfId="44257"/>
    <cellStyle name="Input 12 45" xfId="12218"/>
    <cellStyle name="Input 12 45 2" xfId="12219"/>
    <cellStyle name="Input 12 45 2 2" xfId="55301"/>
    <cellStyle name="Input 12 45 3" xfId="12220"/>
    <cellStyle name="Input 12 45 4" xfId="44258"/>
    <cellStyle name="Input 12 46" xfId="12221"/>
    <cellStyle name="Input 12 46 2" xfId="12222"/>
    <cellStyle name="Input 12 46 2 2" xfId="55302"/>
    <cellStyle name="Input 12 46 3" xfId="12223"/>
    <cellStyle name="Input 12 46 4" xfId="44259"/>
    <cellStyle name="Input 12 47" xfId="12224"/>
    <cellStyle name="Input 12 47 2" xfId="12225"/>
    <cellStyle name="Input 12 47 2 2" xfId="55303"/>
    <cellStyle name="Input 12 47 3" xfId="12226"/>
    <cellStyle name="Input 12 47 4" xfId="44260"/>
    <cellStyle name="Input 12 48" xfId="12227"/>
    <cellStyle name="Input 12 48 2" xfId="12228"/>
    <cellStyle name="Input 12 48 2 2" xfId="55304"/>
    <cellStyle name="Input 12 48 3" xfId="12229"/>
    <cellStyle name="Input 12 48 4" xfId="44261"/>
    <cellStyle name="Input 12 49" xfId="12230"/>
    <cellStyle name="Input 12 49 2" xfId="12231"/>
    <cellStyle name="Input 12 49 3" xfId="44262"/>
    <cellStyle name="Input 12 49 4" xfId="44263"/>
    <cellStyle name="Input 12 5" xfId="12232"/>
    <cellStyle name="Input 12 5 10" xfId="12233"/>
    <cellStyle name="Input 12 5 10 2" xfId="12234"/>
    <cellStyle name="Input 12 5 10 2 2" xfId="55305"/>
    <cellStyle name="Input 12 5 10 3" xfId="12235"/>
    <cellStyle name="Input 12 5 10 4" xfId="44264"/>
    <cellStyle name="Input 12 5 11" xfId="12236"/>
    <cellStyle name="Input 12 5 11 2" xfId="12237"/>
    <cellStyle name="Input 12 5 11 2 2" xfId="55306"/>
    <cellStyle name="Input 12 5 11 3" xfId="12238"/>
    <cellStyle name="Input 12 5 11 4" xfId="44265"/>
    <cellStyle name="Input 12 5 12" xfId="12239"/>
    <cellStyle name="Input 12 5 12 2" xfId="12240"/>
    <cellStyle name="Input 12 5 12 2 2" xfId="55307"/>
    <cellStyle name="Input 12 5 12 3" xfId="12241"/>
    <cellStyle name="Input 12 5 12 4" xfId="44266"/>
    <cellStyle name="Input 12 5 13" xfId="12242"/>
    <cellStyle name="Input 12 5 13 2" xfId="12243"/>
    <cellStyle name="Input 12 5 13 2 2" xfId="55308"/>
    <cellStyle name="Input 12 5 13 3" xfId="12244"/>
    <cellStyle name="Input 12 5 13 4" xfId="44267"/>
    <cellStyle name="Input 12 5 14" xfId="12245"/>
    <cellStyle name="Input 12 5 14 2" xfId="12246"/>
    <cellStyle name="Input 12 5 14 2 2" xfId="55309"/>
    <cellStyle name="Input 12 5 14 3" xfId="12247"/>
    <cellStyle name="Input 12 5 14 4" xfId="44268"/>
    <cellStyle name="Input 12 5 15" xfId="12248"/>
    <cellStyle name="Input 12 5 15 2" xfId="12249"/>
    <cellStyle name="Input 12 5 15 2 2" xfId="55310"/>
    <cellStyle name="Input 12 5 15 3" xfId="12250"/>
    <cellStyle name="Input 12 5 15 4" xfId="44269"/>
    <cellStyle name="Input 12 5 16" xfId="12251"/>
    <cellStyle name="Input 12 5 16 2" xfId="12252"/>
    <cellStyle name="Input 12 5 16 2 2" xfId="55311"/>
    <cellStyle name="Input 12 5 16 3" xfId="12253"/>
    <cellStyle name="Input 12 5 16 4" xfId="44270"/>
    <cellStyle name="Input 12 5 17" xfId="12254"/>
    <cellStyle name="Input 12 5 17 2" xfId="12255"/>
    <cellStyle name="Input 12 5 17 2 2" xfId="55312"/>
    <cellStyle name="Input 12 5 17 3" xfId="12256"/>
    <cellStyle name="Input 12 5 17 4" xfId="44271"/>
    <cellStyle name="Input 12 5 18" xfId="12257"/>
    <cellStyle name="Input 12 5 18 2" xfId="12258"/>
    <cellStyle name="Input 12 5 18 2 2" xfId="55313"/>
    <cellStyle name="Input 12 5 18 3" xfId="12259"/>
    <cellStyle name="Input 12 5 18 4" xfId="44272"/>
    <cellStyle name="Input 12 5 19" xfId="12260"/>
    <cellStyle name="Input 12 5 19 2" xfId="12261"/>
    <cellStyle name="Input 12 5 19 2 2" xfId="55314"/>
    <cellStyle name="Input 12 5 19 3" xfId="12262"/>
    <cellStyle name="Input 12 5 19 4" xfId="44273"/>
    <cellStyle name="Input 12 5 2" xfId="12263"/>
    <cellStyle name="Input 12 5 2 2" xfId="12264"/>
    <cellStyle name="Input 12 5 2 2 2" xfId="55315"/>
    <cellStyle name="Input 12 5 2 3" xfId="12265"/>
    <cellStyle name="Input 12 5 2 4" xfId="44274"/>
    <cellStyle name="Input 12 5 20" xfId="12266"/>
    <cellStyle name="Input 12 5 20 2" xfId="12267"/>
    <cellStyle name="Input 12 5 20 3" xfId="44275"/>
    <cellStyle name="Input 12 5 20 4" xfId="44276"/>
    <cellStyle name="Input 12 5 21" xfId="44277"/>
    <cellStyle name="Input 12 5 22" xfId="44278"/>
    <cellStyle name="Input 12 5 3" xfId="12268"/>
    <cellStyle name="Input 12 5 3 2" xfId="12269"/>
    <cellStyle name="Input 12 5 3 2 2" xfId="55316"/>
    <cellStyle name="Input 12 5 3 3" xfId="12270"/>
    <cellStyle name="Input 12 5 3 4" xfId="44279"/>
    <cellStyle name="Input 12 5 4" xfId="12271"/>
    <cellStyle name="Input 12 5 4 2" xfId="12272"/>
    <cellStyle name="Input 12 5 4 2 2" xfId="55317"/>
    <cellStyle name="Input 12 5 4 3" xfId="12273"/>
    <cellStyle name="Input 12 5 4 4" xfId="44280"/>
    <cellStyle name="Input 12 5 5" xfId="12274"/>
    <cellStyle name="Input 12 5 5 2" xfId="12275"/>
    <cellStyle name="Input 12 5 5 2 2" xfId="55318"/>
    <cellStyle name="Input 12 5 5 3" xfId="12276"/>
    <cellStyle name="Input 12 5 5 4" xfId="44281"/>
    <cellStyle name="Input 12 5 6" xfId="12277"/>
    <cellStyle name="Input 12 5 6 2" xfId="12278"/>
    <cellStyle name="Input 12 5 6 2 2" xfId="55319"/>
    <cellStyle name="Input 12 5 6 3" xfId="12279"/>
    <cellStyle name="Input 12 5 6 4" xfId="44282"/>
    <cellStyle name="Input 12 5 7" xfId="12280"/>
    <cellStyle name="Input 12 5 7 2" xfId="12281"/>
    <cellStyle name="Input 12 5 7 2 2" xfId="55320"/>
    <cellStyle name="Input 12 5 7 3" xfId="12282"/>
    <cellStyle name="Input 12 5 7 4" xfId="44283"/>
    <cellStyle name="Input 12 5 8" xfId="12283"/>
    <cellStyle name="Input 12 5 8 2" xfId="12284"/>
    <cellStyle name="Input 12 5 8 2 2" xfId="55321"/>
    <cellStyle name="Input 12 5 8 3" xfId="12285"/>
    <cellStyle name="Input 12 5 8 4" xfId="44284"/>
    <cellStyle name="Input 12 5 9" xfId="12286"/>
    <cellStyle name="Input 12 5 9 2" xfId="12287"/>
    <cellStyle name="Input 12 5 9 2 2" xfId="55322"/>
    <cellStyle name="Input 12 5 9 3" xfId="12288"/>
    <cellStyle name="Input 12 5 9 4" xfId="44285"/>
    <cellStyle name="Input 12 50" xfId="44286"/>
    <cellStyle name="Input 12 51" xfId="44287"/>
    <cellStyle name="Input 12 6" xfId="12289"/>
    <cellStyle name="Input 12 6 10" xfId="12290"/>
    <cellStyle name="Input 12 6 10 2" xfId="12291"/>
    <cellStyle name="Input 12 6 10 2 2" xfId="55323"/>
    <cellStyle name="Input 12 6 10 3" xfId="12292"/>
    <cellStyle name="Input 12 6 10 4" xfId="44288"/>
    <cellStyle name="Input 12 6 11" xfId="12293"/>
    <cellStyle name="Input 12 6 11 2" xfId="12294"/>
    <cellStyle name="Input 12 6 11 2 2" xfId="55324"/>
    <cellStyle name="Input 12 6 11 3" xfId="12295"/>
    <cellStyle name="Input 12 6 11 4" xfId="44289"/>
    <cellStyle name="Input 12 6 12" xfId="12296"/>
    <cellStyle name="Input 12 6 12 2" xfId="12297"/>
    <cellStyle name="Input 12 6 12 2 2" xfId="55325"/>
    <cellStyle name="Input 12 6 12 3" xfId="12298"/>
    <cellStyle name="Input 12 6 12 4" xfId="44290"/>
    <cellStyle name="Input 12 6 13" xfId="12299"/>
    <cellStyle name="Input 12 6 13 2" xfId="12300"/>
    <cellStyle name="Input 12 6 13 2 2" xfId="55326"/>
    <cellStyle name="Input 12 6 13 3" xfId="12301"/>
    <cellStyle name="Input 12 6 13 4" xfId="44291"/>
    <cellStyle name="Input 12 6 14" xfId="12302"/>
    <cellStyle name="Input 12 6 14 2" xfId="12303"/>
    <cellStyle name="Input 12 6 14 2 2" xfId="55327"/>
    <cellStyle name="Input 12 6 14 3" xfId="12304"/>
    <cellStyle name="Input 12 6 14 4" xfId="44292"/>
    <cellStyle name="Input 12 6 15" xfId="12305"/>
    <cellStyle name="Input 12 6 15 2" xfId="12306"/>
    <cellStyle name="Input 12 6 15 2 2" xfId="55328"/>
    <cellStyle name="Input 12 6 15 3" xfId="12307"/>
    <cellStyle name="Input 12 6 15 4" xfId="44293"/>
    <cellStyle name="Input 12 6 16" xfId="12308"/>
    <cellStyle name="Input 12 6 16 2" xfId="12309"/>
    <cellStyle name="Input 12 6 16 2 2" xfId="55329"/>
    <cellStyle name="Input 12 6 16 3" xfId="12310"/>
    <cellStyle name="Input 12 6 16 4" xfId="44294"/>
    <cellStyle name="Input 12 6 17" xfId="12311"/>
    <cellStyle name="Input 12 6 17 2" xfId="12312"/>
    <cellStyle name="Input 12 6 17 2 2" xfId="55330"/>
    <cellStyle name="Input 12 6 17 3" xfId="12313"/>
    <cellStyle name="Input 12 6 17 4" xfId="44295"/>
    <cellStyle name="Input 12 6 18" xfId="12314"/>
    <cellStyle name="Input 12 6 18 2" xfId="12315"/>
    <cellStyle name="Input 12 6 18 2 2" xfId="55331"/>
    <cellStyle name="Input 12 6 18 3" xfId="12316"/>
    <cellStyle name="Input 12 6 18 4" xfId="44296"/>
    <cellStyle name="Input 12 6 19" xfId="12317"/>
    <cellStyle name="Input 12 6 19 2" xfId="12318"/>
    <cellStyle name="Input 12 6 19 2 2" xfId="55332"/>
    <cellStyle name="Input 12 6 19 3" xfId="12319"/>
    <cellStyle name="Input 12 6 19 4" xfId="44297"/>
    <cellStyle name="Input 12 6 2" xfId="12320"/>
    <cellStyle name="Input 12 6 2 2" xfId="12321"/>
    <cellStyle name="Input 12 6 2 2 2" xfId="55333"/>
    <cellStyle name="Input 12 6 2 3" xfId="12322"/>
    <cellStyle name="Input 12 6 2 4" xfId="44298"/>
    <cellStyle name="Input 12 6 20" xfId="12323"/>
    <cellStyle name="Input 12 6 20 2" xfId="12324"/>
    <cellStyle name="Input 12 6 20 3" xfId="44299"/>
    <cellStyle name="Input 12 6 20 4" xfId="44300"/>
    <cellStyle name="Input 12 6 21" xfId="44301"/>
    <cellStyle name="Input 12 6 22" xfId="44302"/>
    <cellStyle name="Input 12 6 3" xfId="12325"/>
    <cellStyle name="Input 12 6 3 2" xfId="12326"/>
    <cellStyle name="Input 12 6 3 2 2" xfId="55334"/>
    <cellStyle name="Input 12 6 3 3" xfId="12327"/>
    <cellStyle name="Input 12 6 3 4" xfId="44303"/>
    <cellStyle name="Input 12 6 4" xfId="12328"/>
    <cellStyle name="Input 12 6 4 2" xfId="12329"/>
    <cellStyle name="Input 12 6 4 2 2" xfId="55335"/>
    <cellStyle name="Input 12 6 4 3" xfId="12330"/>
    <cellStyle name="Input 12 6 4 4" xfId="44304"/>
    <cellStyle name="Input 12 6 5" xfId="12331"/>
    <cellStyle name="Input 12 6 5 2" xfId="12332"/>
    <cellStyle name="Input 12 6 5 2 2" xfId="55336"/>
    <cellStyle name="Input 12 6 5 3" xfId="12333"/>
    <cellStyle name="Input 12 6 5 4" xfId="44305"/>
    <cellStyle name="Input 12 6 6" xfId="12334"/>
    <cellStyle name="Input 12 6 6 2" xfId="12335"/>
    <cellStyle name="Input 12 6 6 2 2" xfId="55337"/>
    <cellStyle name="Input 12 6 6 3" xfId="12336"/>
    <cellStyle name="Input 12 6 6 4" xfId="44306"/>
    <cellStyle name="Input 12 6 7" xfId="12337"/>
    <cellStyle name="Input 12 6 7 2" xfId="12338"/>
    <cellStyle name="Input 12 6 7 2 2" xfId="55338"/>
    <cellStyle name="Input 12 6 7 3" xfId="12339"/>
    <cellStyle name="Input 12 6 7 4" xfId="44307"/>
    <cellStyle name="Input 12 6 8" xfId="12340"/>
    <cellStyle name="Input 12 6 8 2" xfId="12341"/>
    <cellStyle name="Input 12 6 8 2 2" xfId="55339"/>
    <cellStyle name="Input 12 6 8 3" xfId="12342"/>
    <cellStyle name="Input 12 6 8 4" xfId="44308"/>
    <cellStyle name="Input 12 6 9" xfId="12343"/>
    <cellStyle name="Input 12 6 9 2" xfId="12344"/>
    <cellStyle name="Input 12 6 9 2 2" xfId="55340"/>
    <cellStyle name="Input 12 6 9 3" xfId="12345"/>
    <cellStyle name="Input 12 6 9 4" xfId="44309"/>
    <cellStyle name="Input 12 7" xfId="12346"/>
    <cellStyle name="Input 12 7 10" xfId="12347"/>
    <cellStyle name="Input 12 7 10 2" xfId="12348"/>
    <cellStyle name="Input 12 7 10 2 2" xfId="55341"/>
    <cellStyle name="Input 12 7 10 3" xfId="12349"/>
    <cellStyle name="Input 12 7 10 4" xfId="44310"/>
    <cellStyle name="Input 12 7 11" xfId="12350"/>
    <cellStyle name="Input 12 7 11 2" xfId="12351"/>
    <cellStyle name="Input 12 7 11 2 2" xfId="55342"/>
    <cellStyle name="Input 12 7 11 3" xfId="12352"/>
    <cellStyle name="Input 12 7 11 4" xfId="44311"/>
    <cellStyle name="Input 12 7 12" xfId="12353"/>
    <cellStyle name="Input 12 7 12 2" xfId="12354"/>
    <cellStyle name="Input 12 7 12 2 2" xfId="55343"/>
    <cellStyle name="Input 12 7 12 3" xfId="12355"/>
    <cellStyle name="Input 12 7 12 4" xfId="44312"/>
    <cellStyle name="Input 12 7 13" xfId="12356"/>
    <cellStyle name="Input 12 7 13 2" xfId="12357"/>
    <cellStyle name="Input 12 7 13 2 2" xfId="55344"/>
    <cellStyle name="Input 12 7 13 3" xfId="12358"/>
    <cellStyle name="Input 12 7 13 4" xfId="44313"/>
    <cellStyle name="Input 12 7 14" xfId="12359"/>
    <cellStyle name="Input 12 7 14 2" xfId="12360"/>
    <cellStyle name="Input 12 7 14 2 2" xfId="55345"/>
    <cellStyle name="Input 12 7 14 3" xfId="12361"/>
    <cellStyle name="Input 12 7 14 4" xfId="44314"/>
    <cellStyle name="Input 12 7 15" xfId="12362"/>
    <cellStyle name="Input 12 7 15 2" xfId="12363"/>
    <cellStyle name="Input 12 7 15 2 2" xfId="55346"/>
    <cellStyle name="Input 12 7 15 3" xfId="12364"/>
    <cellStyle name="Input 12 7 15 4" xfId="44315"/>
    <cellStyle name="Input 12 7 16" xfId="12365"/>
    <cellStyle name="Input 12 7 16 2" xfId="12366"/>
    <cellStyle name="Input 12 7 16 2 2" xfId="55347"/>
    <cellStyle name="Input 12 7 16 3" xfId="12367"/>
    <cellStyle name="Input 12 7 16 4" xfId="44316"/>
    <cellStyle name="Input 12 7 17" xfId="12368"/>
    <cellStyle name="Input 12 7 17 2" xfId="12369"/>
    <cellStyle name="Input 12 7 17 2 2" xfId="55348"/>
    <cellStyle name="Input 12 7 17 3" xfId="12370"/>
    <cellStyle name="Input 12 7 17 4" xfId="44317"/>
    <cellStyle name="Input 12 7 18" xfId="12371"/>
    <cellStyle name="Input 12 7 18 2" xfId="12372"/>
    <cellStyle name="Input 12 7 18 2 2" xfId="55349"/>
    <cellStyle name="Input 12 7 18 3" xfId="12373"/>
    <cellStyle name="Input 12 7 18 4" xfId="44318"/>
    <cellStyle name="Input 12 7 19" xfId="12374"/>
    <cellStyle name="Input 12 7 19 2" xfId="12375"/>
    <cellStyle name="Input 12 7 19 2 2" xfId="55350"/>
    <cellStyle name="Input 12 7 19 3" xfId="12376"/>
    <cellStyle name="Input 12 7 19 4" xfId="44319"/>
    <cellStyle name="Input 12 7 2" xfId="12377"/>
    <cellStyle name="Input 12 7 2 2" xfId="12378"/>
    <cellStyle name="Input 12 7 2 2 2" xfId="55351"/>
    <cellStyle name="Input 12 7 2 3" xfId="12379"/>
    <cellStyle name="Input 12 7 2 4" xfId="44320"/>
    <cellStyle name="Input 12 7 20" xfId="12380"/>
    <cellStyle name="Input 12 7 20 2" xfId="12381"/>
    <cellStyle name="Input 12 7 20 3" xfId="44321"/>
    <cellStyle name="Input 12 7 20 4" xfId="44322"/>
    <cellStyle name="Input 12 7 21" xfId="44323"/>
    <cellStyle name="Input 12 7 22" xfId="44324"/>
    <cellStyle name="Input 12 7 3" xfId="12382"/>
    <cellStyle name="Input 12 7 3 2" xfId="12383"/>
    <cellStyle name="Input 12 7 3 2 2" xfId="55352"/>
    <cellStyle name="Input 12 7 3 3" xfId="12384"/>
    <cellStyle name="Input 12 7 3 4" xfId="44325"/>
    <cellStyle name="Input 12 7 4" xfId="12385"/>
    <cellStyle name="Input 12 7 4 2" xfId="12386"/>
    <cellStyle name="Input 12 7 4 2 2" xfId="55353"/>
    <cellStyle name="Input 12 7 4 3" xfId="12387"/>
    <cellStyle name="Input 12 7 4 4" xfId="44326"/>
    <cellStyle name="Input 12 7 5" xfId="12388"/>
    <cellStyle name="Input 12 7 5 2" xfId="12389"/>
    <cellStyle name="Input 12 7 5 2 2" xfId="55354"/>
    <cellStyle name="Input 12 7 5 3" xfId="12390"/>
    <cellStyle name="Input 12 7 5 4" xfId="44327"/>
    <cellStyle name="Input 12 7 6" xfId="12391"/>
    <cellStyle name="Input 12 7 6 2" xfId="12392"/>
    <cellStyle name="Input 12 7 6 2 2" xfId="55355"/>
    <cellStyle name="Input 12 7 6 3" xfId="12393"/>
    <cellStyle name="Input 12 7 6 4" xfId="44328"/>
    <cellStyle name="Input 12 7 7" xfId="12394"/>
    <cellStyle name="Input 12 7 7 2" xfId="12395"/>
    <cellStyle name="Input 12 7 7 2 2" xfId="55356"/>
    <cellStyle name="Input 12 7 7 3" xfId="12396"/>
    <cellStyle name="Input 12 7 7 4" xfId="44329"/>
    <cellStyle name="Input 12 7 8" xfId="12397"/>
    <cellStyle name="Input 12 7 8 2" xfId="12398"/>
    <cellStyle name="Input 12 7 8 2 2" xfId="55357"/>
    <cellStyle name="Input 12 7 8 3" xfId="12399"/>
    <cellStyle name="Input 12 7 8 4" xfId="44330"/>
    <cellStyle name="Input 12 7 9" xfId="12400"/>
    <cellStyle name="Input 12 7 9 2" xfId="12401"/>
    <cellStyle name="Input 12 7 9 2 2" xfId="55358"/>
    <cellStyle name="Input 12 7 9 3" xfId="12402"/>
    <cellStyle name="Input 12 7 9 4" xfId="44331"/>
    <cellStyle name="Input 12 8" xfId="12403"/>
    <cellStyle name="Input 12 8 10" xfId="12404"/>
    <cellStyle name="Input 12 8 10 2" xfId="12405"/>
    <cellStyle name="Input 12 8 10 2 2" xfId="55359"/>
    <cellStyle name="Input 12 8 10 3" xfId="12406"/>
    <cellStyle name="Input 12 8 10 4" xfId="44332"/>
    <cellStyle name="Input 12 8 11" xfId="12407"/>
    <cellStyle name="Input 12 8 11 2" xfId="12408"/>
    <cellStyle name="Input 12 8 11 2 2" xfId="55360"/>
    <cellStyle name="Input 12 8 11 3" xfId="12409"/>
    <cellStyle name="Input 12 8 11 4" xfId="44333"/>
    <cellStyle name="Input 12 8 12" xfId="12410"/>
    <cellStyle name="Input 12 8 12 2" xfId="12411"/>
    <cellStyle name="Input 12 8 12 2 2" xfId="55361"/>
    <cellStyle name="Input 12 8 12 3" xfId="12412"/>
    <cellStyle name="Input 12 8 12 4" xfId="44334"/>
    <cellStyle name="Input 12 8 13" xfId="12413"/>
    <cellStyle name="Input 12 8 13 2" xfId="12414"/>
    <cellStyle name="Input 12 8 13 2 2" xfId="55362"/>
    <cellStyle name="Input 12 8 13 3" xfId="12415"/>
    <cellStyle name="Input 12 8 13 4" xfId="44335"/>
    <cellStyle name="Input 12 8 14" xfId="12416"/>
    <cellStyle name="Input 12 8 14 2" xfId="12417"/>
    <cellStyle name="Input 12 8 14 2 2" xfId="55363"/>
    <cellStyle name="Input 12 8 14 3" xfId="12418"/>
    <cellStyle name="Input 12 8 14 4" xfId="44336"/>
    <cellStyle name="Input 12 8 15" xfId="12419"/>
    <cellStyle name="Input 12 8 15 2" xfId="12420"/>
    <cellStyle name="Input 12 8 15 2 2" xfId="55364"/>
    <cellStyle name="Input 12 8 15 3" xfId="12421"/>
    <cellStyle name="Input 12 8 15 4" xfId="44337"/>
    <cellStyle name="Input 12 8 16" xfId="12422"/>
    <cellStyle name="Input 12 8 16 2" xfId="12423"/>
    <cellStyle name="Input 12 8 16 2 2" xfId="55365"/>
    <cellStyle name="Input 12 8 16 3" xfId="12424"/>
    <cellStyle name="Input 12 8 16 4" xfId="44338"/>
    <cellStyle name="Input 12 8 17" xfId="12425"/>
    <cellStyle name="Input 12 8 17 2" xfId="12426"/>
    <cellStyle name="Input 12 8 17 2 2" xfId="55366"/>
    <cellStyle name="Input 12 8 17 3" xfId="12427"/>
    <cellStyle name="Input 12 8 17 4" xfId="44339"/>
    <cellStyle name="Input 12 8 18" xfId="12428"/>
    <cellStyle name="Input 12 8 18 2" xfId="12429"/>
    <cellStyle name="Input 12 8 18 2 2" xfId="55367"/>
    <cellStyle name="Input 12 8 18 3" xfId="12430"/>
    <cellStyle name="Input 12 8 18 4" xfId="44340"/>
    <cellStyle name="Input 12 8 19" xfId="12431"/>
    <cellStyle name="Input 12 8 19 2" xfId="12432"/>
    <cellStyle name="Input 12 8 19 2 2" xfId="55368"/>
    <cellStyle name="Input 12 8 19 3" xfId="12433"/>
    <cellStyle name="Input 12 8 19 4" xfId="44341"/>
    <cellStyle name="Input 12 8 2" xfId="12434"/>
    <cellStyle name="Input 12 8 2 2" xfId="12435"/>
    <cellStyle name="Input 12 8 2 2 2" xfId="55369"/>
    <cellStyle name="Input 12 8 2 3" xfId="12436"/>
    <cellStyle name="Input 12 8 2 4" xfId="44342"/>
    <cellStyle name="Input 12 8 20" xfId="12437"/>
    <cellStyle name="Input 12 8 20 2" xfId="12438"/>
    <cellStyle name="Input 12 8 20 3" xfId="44343"/>
    <cellStyle name="Input 12 8 20 4" xfId="44344"/>
    <cellStyle name="Input 12 8 21" xfId="44345"/>
    <cellStyle name="Input 12 8 22" xfId="44346"/>
    <cellStyle name="Input 12 8 3" xfId="12439"/>
    <cellStyle name="Input 12 8 3 2" xfId="12440"/>
    <cellStyle name="Input 12 8 3 2 2" xfId="55370"/>
    <cellStyle name="Input 12 8 3 3" xfId="12441"/>
    <cellStyle name="Input 12 8 3 4" xfId="44347"/>
    <cellStyle name="Input 12 8 4" xfId="12442"/>
    <cellStyle name="Input 12 8 4 2" xfId="12443"/>
    <cellStyle name="Input 12 8 4 2 2" xfId="55371"/>
    <cellStyle name="Input 12 8 4 3" xfId="12444"/>
    <cellStyle name="Input 12 8 4 4" xfId="44348"/>
    <cellStyle name="Input 12 8 5" xfId="12445"/>
    <cellStyle name="Input 12 8 5 2" xfId="12446"/>
    <cellStyle name="Input 12 8 5 2 2" xfId="55372"/>
    <cellStyle name="Input 12 8 5 3" xfId="12447"/>
    <cellStyle name="Input 12 8 5 4" xfId="44349"/>
    <cellStyle name="Input 12 8 6" xfId="12448"/>
    <cellStyle name="Input 12 8 6 2" xfId="12449"/>
    <cellStyle name="Input 12 8 6 2 2" xfId="55373"/>
    <cellStyle name="Input 12 8 6 3" xfId="12450"/>
    <cellStyle name="Input 12 8 6 4" xfId="44350"/>
    <cellStyle name="Input 12 8 7" xfId="12451"/>
    <cellStyle name="Input 12 8 7 2" xfId="12452"/>
    <cellStyle name="Input 12 8 7 2 2" xfId="55374"/>
    <cellStyle name="Input 12 8 7 3" xfId="12453"/>
    <cellStyle name="Input 12 8 7 4" xfId="44351"/>
    <cellStyle name="Input 12 8 8" xfId="12454"/>
    <cellStyle name="Input 12 8 8 2" xfId="12455"/>
    <cellStyle name="Input 12 8 8 2 2" xfId="55375"/>
    <cellStyle name="Input 12 8 8 3" xfId="12456"/>
    <cellStyle name="Input 12 8 8 4" xfId="44352"/>
    <cellStyle name="Input 12 8 9" xfId="12457"/>
    <cellStyle name="Input 12 8 9 2" xfId="12458"/>
    <cellStyle name="Input 12 8 9 2 2" xfId="55376"/>
    <cellStyle name="Input 12 8 9 3" xfId="12459"/>
    <cellStyle name="Input 12 8 9 4" xfId="44353"/>
    <cellStyle name="Input 12 9" xfId="12460"/>
    <cellStyle name="Input 12 9 10" xfId="12461"/>
    <cellStyle name="Input 12 9 10 2" xfId="12462"/>
    <cellStyle name="Input 12 9 10 2 2" xfId="55377"/>
    <cellStyle name="Input 12 9 10 3" xfId="12463"/>
    <cellStyle name="Input 12 9 10 4" xfId="44354"/>
    <cellStyle name="Input 12 9 11" xfId="12464"/>
    <cellStyle name="Input 12 9 11 2" xfId="12465"/>
    <cellStyle name="Input 12 9 11 2 2" xfId="55378"/>
    <cellStyle name="Input 12 9 11 3" xfId="12466"/>
    <cellStyle name="Input 12 9 11 4" xfId="44355"/>
    <cellStyle name="Input 12 9 12" xfId="12467"/>
    <cellStyle name="Input 12 9 12 2" xfId="12468"/>
    <cellStyle name="Input 12 9 12 2 2" xfId="55379"/>
    <cellStyle name="Input 12 9 12 3" xfId="12469"/>
    <cellStyle name="Input 12 9 12 4" xfId="44356"/>
    <cellStyle name="Input 12 9 13" xfId="12470"/>
    <cellStyle name="Input 12 9 13 2" xfId="12471"/>
    <cellStyle name="Input 12 9 13 2 2" xfId="55380"/>
    <cellStyle name="Input 12 9 13 3" xfId="12472"/>
    <cellStyle name="Input 12 9 13 4" xfId="44357"/>
    <cellStyle name="Input 12 9 14" xfId="12473"/>
    <cellStyle name="Input 12 9 14 2" xfId="12474"/>
    <cellStyle name="Input 12 9 14 2 2" xfId="55381"/>
    <cellStyle name="Input 12 9 14 3" xfId="12475"/>
    <cellStyle name="Input 12 9 14 4" xfId="44358"/>
    <cellStyle name="Input 12 9 15" xfId="12476"/>
    <cellStyle name="Input 12 9 15 2" xfId="12477"/>
    <cellStyle name="Input 12 9 15 2 2" xfId="55382"/>
    <cellStyle name="Input 12 9 15 3" xfId="12478"/>
    <cellStyle name="Input 12 9 15 4" xfId="44359"/>
    <cellStyle name="Input 12 9 16" xfId="12479"/>
    <cellStyle name="Input 12 9 16 2" xfId="12480"/>
    <cellStyle name="Input 12 9 16 2 2" xfId="55383"/>
    <cellStyle name="Input 12 9 16 3" xfId="12481"/>
    <cellStyle name="Input 12 9 16 4" xfId="44360"/>
    <cellStyle name="Input 12 9 17" xfId="12482"/>
    <cellStyle name="Input 12 9 17 2" xfId="12483"/>
    <cellStyle name="Input 12 9 17 2 2" xfId="55384"/>
    <cellStyle name="Input 12 9 17 3" xfId="12484"/>
    <cellStyle name="Input 12 9 17 4" xfId="44361"/>
    <cellStyle name="Input 12 9 18" xfId="12485"/>
    <cellStyle name="Input 12 9 18 2" xfId="12486"/>
    <cellStyle name="Input 12 9 18 2 2" xfId="55385"/>
    <cellStyle name="Input 12 9 18 3" xfId="12487"/>
    <cellStyle name="Input 12 9 18 4" xfId="44362"/>
    <cellStyle name="Input 12 9 19" xfId="12488"/>
    <cellStyle name="Input 12 9 19 2" xfId="12489"/>
    <cellStyle name="Input 12 9 19 2 2" xfId="55386"/>
    <cellStyle name="Input 12 9 19 3" xfId="12490"/>
    <cellStyle name="Input 12 9 19 4" xfId="44363"/>
    <cellStyle name="Input 12 9 2" xfId="12491"/>
    <cellStyle name="Input 12 9 2 2" xfId="12492"/>
    <cellStyle name="Input 12 9 2 2 2" xfId="55387"/>
    <cellStyle name="Input 12 9 2 3" xfId="12493"/>
    <cellStyle name="Input 12 9 2 4" xfId="44364"/>
    <cellStyle name="Input 12 9 20" xfId="12494"/>
    <cellStyle name="Input 12 9 20 2" xfId="12495"/>
    <cellStyle name="Input 12 9 20 3" xfId="44365"/>
    <cellStyle name="Input 12 9 20 4" xfId="44366"/>
    <cellStyle name="Input 12 9 21" xfId="44367"/>
    <cellStyle name="Input 12 9 22" xfId="44368"/>
    <cellStyle name="Input 12 9 3" xfId="12496"/>
    <cellStyle name="Input 12 9 3 2" xfId="12497"/>
    <cellStyle name="Input 12 9 3 2 2" xfId="55388"/>
    <cellStyle name="Input 12 9 3 3" xfId="12498"/>
    <cellStyle name="Input 12 9 3 4" xfId="44369"/>
    <cellStyle name="Input 12 9 4" xfId="12499"/>
    <cellStyle name="Input 12 9 4 2" xfId="12500"/>
    <cellStyle name="Input 12 9 4 2 2" xfId="55389"/>
    <cellStyle name="Input 12 9 4 3" xfId="12501"/>
    <cellStyle name="Input 12 9 4 4" xfId="44370"/>
    <cellStyle name="Input 12 9 5" xfId="12502"/>
    <cellStyle name="Input 12 9 5 2" xfId="12503"/>
    <cellStyle name="Input 12 9 5 2 2" xfId="55390"/>
    <cellStyle name="Input 12 9 5 3" xfId="12504"/>
    <cellStyle name="Input 12 9 5 4" xfId="44371"/>
    <cellStyle name="Input 12 9 6" xfId="12505"/>
    <cellStyle name="Input 12 9 6 2" xfId="12506"/>
    <cellStyle name="Input 12 9 6 2 2" xfId="55391"/>
    <cellStyle name="Input 12 9 6 3" xfId="12507"/>
    <cellStyle name="Input 12 9 6 4" xfId="44372"/>
    <cellStyle name="Input 12 9 7" xfId="12508"/>
    <cellStyle name="Input 12 9 7 2" xfId="12509"/>
    <cellStyle name="Input 12 9 7 2 2" xfId="55392"/>
    <cellStyle name="Input 12 9 7 3" xfId="12510"/>
    <cellStyle name="Input 12 9 7 4" xfId="44373"/>
    <cellStyle name="Input 12 9 8" xfId="12511"/>
    <cellStyle name="Input 12 9 8 2" xfId="12512"/>
    <cellStyle name="Input 12 9 8 2 2" xfId="55393"/>
    <cellStyle name="Input 12 9 8 3" xfId="12513"/>
    <cellStyle name="Input 12 9 8 4" xfId="44374"/>
    <cellStyle name="Input 12 9 9" xfId="12514"/>
    <cellStyle name="Input 12 9 9 2" xfId="12515"/>
    <cellStyle name="Input 12 9 9 2 2" xfId="55394"/>
    <cellStyle name="Input 12 9 9 3" xfId="12516"/>
    <cellStyle name="Input 12 9 9 4" xfId="44375"/>
    <cellStyle name="Input 13" xfId="12517"/>
    <cellStyle name="Input 13 10" xfId="12518"/>
    <cellStyle name="Input 13 10 2" xfId="12519"/>
    <cellStyle name="Input 13 10 2 2" xfId="55395"/>
    <cellStyle name="Input 13 10 3" xfId="12520"/>
    <cellStyle name="Input 13 10 4" xfId="44376"/>
    <cellStyle name="Input 13 11" xfId="12521"/>
    <cellStyle name="Input 13 11 2" xfId="12522"/>
    <cellStyle name="Input 13 11 2 2" xfId="55396"/>
    <cellStyle name="Input 13 11 3" xfId="12523"/>
    <cellStyle name="Input 13 11 4" xfId="44377"/>
    <cellStyle name="Input 13 12" xfId="12524"/>
    <cellStyle name="Input 13 12 2" xfId="12525"/>
    <cellStyle name="Input 13 12 2 2" xfId="55397"/>
    <cellStyle name="Input 13 12 3" xfId="12526"/>
    <cellStyle name="Input 13 12 4" xfId="44378"/>
    <cellStyle name="Input 13 13" xfId="12527"/>
    <cellStyle name="Input 13 13 2" xfId="12528"/>
    <cellStyle name="Input 13 13 2 2" xfId="55398"/>
    <cellStyle name="Input 13 13 3" xfId="12529"/>
    <cellStyle name="Input 13 13 4" xfId="44379"/>
    <cellStyle name="Input 13 14" xfId="12530"/>
    <cellStyle name="Input 13 14 2" xfId="12531"/>
    <cellStyle name="Input 13 14 2 2" xfId="55399"/>
    <cellStyle name="Input 13 14 3" xfId="12532"/>
    <cellStyle name="Input 13 14 4" xfId="44380"/>
    <cellStyle name="Input 13 15" xfId="12533"/>
    <cellStyle name="Input 13 15 2" xfId="12534"/>
    <cellStyle name="Input 13 15 2 2" xfId="55400"/>
    <cellStyle name="Input 13 15 3" xfId="12535"/>
    <cellStyle name="Input 13 15 4" xfId="44381"/>
    <cellStyle name="Input 13 16" xfId="12536"/>
    <cellStyle name="Input 13 16 2" xfId="12537"/>
    <cellStyle name="Input 13 16 2 2" xfId="55401"/>
    <cellStyle name="Input 13 16 3" xfId="12538"/>
    <cellStyle name="Input 13 16 4" xfId="44382"/>
    <cellStyle name="Input 13 17" xfId="12539"/>
    <cellStyle name="Input 13 17 2" xfId="12540"/>
    <cellStyle name="Input 13 17 2 2" xfId="55402"/>
    <cellStyle name="Input 13 17 3" xfId="12541"/>
    <cellStyle name="Input 13 17 4" xfId="44383"/>
    <cellStyle name="Input 13 18" xfId="12542"/>
    <cellStyle name="Input 13 18 2" xfId="12543"/>
    <cellStyle name="Input 13 18 2 2" xfId="55403"/>
    <cellStyle name="Input 13 18 3" xfId="12544"/>
    <cellStyle name="Input 13 18 4" xfId="44384"/>
    <cellStyle name="Input 13 19" xfId="12545"/>
    <cellStyle name="Input 13 19 2" xfId="12546"/>
    <cellStyle name="Input 13 19 2 2" xfId="55404"/>
    <cellStyle name="Input 13 19 3" xfId="12547"/>
    <cellStyle name="Input 13 19 4" xfId="44385"/>
    <cellStyle name="Input 13 2" xfId="12548"/>
    <cellStyle name="Input 13 2 2" xfId="12549"/>
    <cellStyle name="Input 13 2 2 2" xfId="55405"/>
    <cellStyle name="Input 13 2 3" xfId="12550"/>
    <cellStyle name="Input 13 2 4" xfId="44386"/>
    <cellStyle name="Input 13 20" xfId="12551"/>
    <cellStyle name="Input 13 20 2" xfId="12552"/>
    <cellStyle name="Input 13 20 3" xfId="44387"/>
    <cellStyle name="Input 13 20 4" xfId="44388"/>
    <cellStyle name="Input 13 21" xfId="44389"/>
    <cellStyle name="Input 13 22" xfId="44390"/>
    <cellStyle name="Input 13 3" xfId="12553"/>
    <cellStyle name="Input 13 3 2" xfId="12554"/>
    <cellStyle name="Input 13 3 2 2" xfId="55406"/>
    <cellStyle name="Input 13 3 3" xfId="12555"/>
    <cellStyle name="Input 13 3 4" xfId="44391"/>
    <cellStyle name="Input 13 4" xfId="12556"/>
    <cellStyle name="Input 13 4 2" xfId="12557"/>
    <cellStyle name="Input 13 4 2 2" xfId="55407"/>
    <cellStyle name="Input 13 4 3" xfId="12558"/>
    <cellStyle name="Input 13 4 4" xfId="44392"/>
    <cellStyle name="Input 13 5" xfId="12559"/>
    <cellStyle name="Input 13 5 2" xfId="12560"/>
    <cellStyle name="Input 13 5 2 2" xfId="55408"/>
    <cellStyle name="Input 13 5 3" xfId="12561"/>
    <cellStyle name="Input 13 5 4" xfId="44393"/>
    <cellStyle name="Input 13 6" xfId="12562"/>
    <cellStyle name="Input 13 6 2" xfId="12563"/>
    <cellStyle name="Input 13 6 2 2" xfId="55409"/>
    <cellStyle name="Input 13 6 3" xfId="12564"/>
    <cellStyle name="Input 13 6 4" xfId="44394"/>
    <cellStyle name="Input 13 7" xfId="12565"/>
    <cellStyle name="Input 13 7 2" xfId="12566"/>
    <cellStyle name="Input 13 7 2 2" xfId="55410"/>
    <cellStyle name="Input 13 7 3" xfId="12567"/>
    <cellStyle name="Input 13 7 4" xfId="44395"/>
    <cellStyle name="Input 13 8" xfId="12568"/>
    <cellStyle name="Input 13 8 2" xfId="12569"/>
    <cellStyle name="Input 13 8 2 2" xfId="55411"/>
    <cellStyle name="Input 13 8 3" xfId="12570"/>
    <cellStyle name="Input 13 8 4" xfId="44396"/>
    <cellStyle name="Input 13 9" xfId="12571"/>
    <cellStyle name="Input 13 9 2" xfId="12572"/>
    <cellStyle name="Input 13 9 2 2" xfId="55412"/>
    <cellStyle name="Input 13 9 3" xfId="12573"/>
    <cellStyle name="Input 13 9 4" xfId="44397"/>
    <cellStyle name="Input 14" xfId="12574"/>
    <cellStyle name="Input 14 10" xfId="12575"/>
    <cellStyle name="Input 14 10 2" xfId="12576"/>
    <cellStyle name="Input 14 10 2 2" xfId="55413"/>
    <cellStyle name="Input 14 10 3" xfId="12577"/>
    <cellStyle name="Input 14 10 4" xfId="44398"/>
    <cellStyle name="Input 14 11" xfId="12578"/>
    <cellStyle name="Input 14 11 2" xfId="12579"/>
    <cellStyle name="Input 14 11 2 2" xfId="55414"/>
    <cellStyle name="Input 14 11 3" xfId="12580"/>
    <cellStyle name="Input 14 11 4" xfId="44399"/>
    <cellStyle name="Input 14 12" xfId="12581"/>
    <cellStyle name="Input 14 12 2" xfId="12582"/>
    <cellStyle name="Input 14 12 2 2" xfId="55415"/>
    <cellStyle name="Input 14 12 3" xfId="12583"/>
    <cellStyle name="Input 14 12 4" xfId="44400"/>
    <cellStyle name="Input 14 13" xfId="12584"/>
    <cellStyle name="Input 14 13 2" xfId="12585"/>
    <cellStyle name="Input 14 13 2 2" xfId="55416"/>
    <cellStyle name="Input 14 13 3" xfId="12586"/>
    <cellStyle name="Input 14 13 4" xfId="44401"/>
    <cellStyle name="Input 14 14" xfId="12587"/>
    <cellStyle name="Input 14 14 2" xfId="12588"/>
    <cellStyle name="Input 14 14 2 2" xfId="55417"/>
    <cellStyle name="Input 14 14 3" xfId="12589"/>
    <cellStyle name="Input 14 14 4" xfId="44402"/>
    <cellStyle name="Input 14 15" xfId="12590"/>
    <cellStyle name="Input 14 15 2" xfId="12591"/>
    <cellStyle name="Input 14 15 2 2" xfId="55418"/>
    <cellStyle name="Input 14 15 3" xfId="12592"/>
    <cellStyle name="Input 14 15 4" xfId="44403"/>
    <cellStyle name="Input 14 16" xfId="12593"/>
    <cellStyle name="Input 14 16 2" xfId="12594"/>
    <cellStyle name="Input 14 16 2 2" xfId="55419"/>
    <cellStyle name="Input 14 16 3" xfId="12595"/>
    <cellStyle name="Input 14 16 4" xfId="44404"/>
    <cellStyle name="Input 14 17" xfId="12596"/>
    <cellStyle name="Input 14 17 2" xfId="12597"/>
    <cellStyle name="Input 14 17 2 2" xfId="55420"/>
    <cellStyle name="Input 14 17 3" xfId="12598"/>
    <cellStyle name="Input 14 17 4" xfId="44405"/>
    <cellStyle name="Input 14 18" xfId="12599"/>
    <cellStyle name="Input 14 18 2" xfId="12600"/>
    <cellStyle name="Input 14 18 2 2" xfId="55421"/>
    <cellStyle name="Input 14 18 3" xfId="12601"/>
    <cellStyle name="Input 14 18 4" xfId="44406"/>
    <cellStyle name="Input 14 19" xfId="12602"/>
    <cellStyle name="Input 14 19 2" xfId="12603"/>
    <cellStyle name="Input 14 19 2 2" xfId="55422"/>
    <cellStyle name="Input 14 19 3" xfId="12604"/>
    <cellStyle name="Input 14 19 4" xfId="44407"/>
    <cellStyle name="Input 14 2" xfId="12605"/>
    <cellStyle name="Input 14 2 2" xfId="12606"/>
    <cellStyle name="Input 14 2 2 2" xfId="55423"/>
    <cellStyle name="Input 14 2 3" xfId="12607"/>
    <cellStyle name="Input 14 2 4" xfId="44408"/>
    <cellStyle name="Input 14 20" xfId="12608"/>
    <cellStyle name="Input 14 20 2" xfId="12609"/>
    <cellStyle name="Input 14 20 3" xfId="44409"/>
    <cellStyle name="Input 14 20 4" xfId="44410"/>
    <cellStyle name="Input 14 21" xfId="44411"/>
    <cellStyle name="Input 14 22" xfId="44412"/>
    <cellStyle name="Input 14 3" xfId="12610"/>
    <cellStyle name="Input 14 3 2" xfId="12611"/>
    <cellStyle name="Input 14 3 2 2" xfId="55424"/>
    <cellStyle name="Input 14 3 3" xfId="12612"/>
    <cellStyle name="Input 14 3 4" xfId="44413"/>
    <cellStyle name="Input 14 4" xfId="12613"/>
    <cellStyle name="Input 14 4 2" xfId="12614"/>
    <cellStyle name="Input 14 4 2 2" xfId="55425"/>
    <cellStyle name="Input 14 4 3" xfId="12615"/>
    <cellStyle name="Input 14 4 4" xfId="44414"/>
    <cellStyle name="Input 14 5" xfId="12616"/>
    <cellStyle name="Input 14 5 2" xfId="12617"/>
    <cellStyle name="Input 14 5 2 2" xfId="55426"/>
    <cellStyle name="Input 14 5 3" xfId="12618"/>
    <cellStyle name="Input 14 5 4" xfId="44415"/>
    <cellStyle name="Input 14 6" xfId="12619"/>
    <cellStyle name="Input 14 6 2" xfId="12620"/>
    <cellStyle name="Input 14 6 2 2" xfId="55427"/>
    <cellStyle name="Input 14 6 3" xfId="12621"/>
    <cellStyle name="Input 14 6 4" xfId="44416"/>
    <cellStyle name="Input 14 7" xfId="12622"/>
    <cellStyle name="Input 14 7 2" xfId="12623"/>
    <cellStyle name="Input 14 7 2 2" xfId="55428"/>
    <cellStyle name="Input 14 7 3" xfId="12624"/>
    <cellStyle name="Input 14 7 4" xfId="44417"/>
    <cellStyle name="Input 14 8" xfId="12625"/>
    <cellStyle name="Input 14 8 2" xfId="12626"/>
    <cellStyle name="Input 14 8 2 2" xfId="55429"/>
    <cellStyle name="Input 14 8 3" xfId="12627"/>
    <cellStyle name="Input 14 8 4" xfId="44418"/>
    <cellStyle name="Input 14 9" xfId="12628"/>
    <cellStyle name="Input 14 9 2" xfId="12629"/>
    <cellStyle name="Input 14 9 2 2" xfId="55430"/>
    <cellStyle name="Input 14 9 3" xfId="12630"/>
    <cellStyle name="Input 14 9 4" xfId="44419"/>
    <cellStyle name="Input 15" xfId="12631"/>
    <cellStyle name="Input 15 10" xfId="12632"/>
    <cellStyle name="Input 15 10 2" xfId="12633"/>
    <cellStyle name="Input 15 10 2 2" xfId="55431"/>
    <cellStyle name="Input 15 10 3" xfId="12634"/>
    <cellStyle name="Input 15 10 4" xfId="44420"/>
    <cellStyle name="Input 15 11" xfId="12635"/>
    <cellStyle name="Input 15 11 2" xfId="12636"/>
    <cellStyle name="Input 15 11 2 2" xfId="55432"/>
    <cellStyle name="Input 15 11 3" xfId="12637"/>
    <cellStyle name="Input 15 11 4" xfId="44421"/>
    <cellStyle name="Input 15 12" xfId="12638"/>
    <cellStyle name="Input 15 12 2" xfId="12639"/>
    <cellStyle name="Input 15 12 2 2" xfId="55433"/>
    <cellStyle name="Input 15 12 3" xfId="12640"/>
    <cellStyle name="Input 15 12 4" xfId="44422"/>
    <cellStyle name="Input 15 13" xfId="12641"/>
    <cellStyle name="Input 15 13 2" xfId="12642"/>
    <cellStyle name="Input 15 13 2 2" xfId="55434"/>
    <cellStyle name="Input 15 13 3" xfId="12643"/>
    <cellStyle name="Input 15 13 4" xfId="44423"/>
    <cellStyle name="Input 15 14" xfId="12644"/>
    <cellStyle name="Input 15 14 2" xfId="12645"/>
    <cellStyle name="Input 15 14 2 2" xfId="55435"/>
    <cellStyle name="Input 15 14 3" xfId="12646"/>
    <cellStyle name="Input 15 14 4" xfId="44424"/>
    <cellStyle name="Input 15 15" xfId="12647"/>
    <cellStyle name="Input 15 15 2" xfId="12648"/>
    <cellStyle name="Input 15 15 2 2" xfId="55436"/>
    <cellStyle name="Input 15 15 3" xfId="12649"/>
    <cellStyle name="Input 15 15 4" xfId="44425"/>
    <cellStyle name="Input 15 16" xfId="12650"/>
    <cellStyle name="Input 15 16 2" xfId="12651"/>
    <cellStyle name="Input 15 16 2 2" xfId="55437"/>
    <cellStyle name="Input 15 16 3" xfId="12652"/>
    <cellStyle name="Input 15 16 4" xfId="44426"/>
    <cellStyle name="Input 15 17" xfId="12653"/>
    <cellStyle name="Input 15 17 2" xfId="12654"/>
    <cellStyle name="Input 15 17 2 2" xfId="55438"/>
    <cellStyle name="Input 15 17 3" xfId="12655"/>
    <cellStyle name="Input 15 17 4" xfId="44427"/>
    <cellStyle name="Input 15 18" xfId="12656"/>
    <cellStyle name="Input 15 18 2" xfId="12657"/>
    <cellStyle name="Input 15 18 2 2" xfId="55439"/>
    <cellStyle name="Input 15 18 3" xfId="12658"/>
    <cellStyle name="Input 15 18 4" xfId="44428"/>
    <cellStyle name="Input 15 19" xfId="12659"/>
    <cellStyle name="Input 15 19 2" xfId="12660"/>
    <cellStyle name="Input 15 19 2 2" xfId="55440"/>
    <cellStyle name="Input 15 19 3" xfId="12661"/>
    <cellStyle name="Input 15 19 4" xfId="44429"/>
    <cellStyle name="Input 15 2" xfId="12662"/>
    <cellStyle name="Input 15 2 2" xfId="12663"/>
    <cellStyle name="Input 15 2 2 2" xfId="55441"/>
    <cellStyle name="Input 15 2 3" xfId="12664"/>
    <cellStyle name="Input 15 2 4" xfId="44430"/>
    <cellStyle name="Input 15 20" xfId="12665"/>
    <cellStyle name="Input 15 20 2" xfId="12666"/>
    <cellStyle name="Input 15 20 3" xfId="44431"/>
    <cellStyle name="Input 15 20 4" xfId="44432"/>
    <cellStyle name="Input 15 21" xfId="44433"/>
    <cellStyle name="Input 15 22" xfId="44434"/>
    <cellStyle name="Input 15 3" xfId="12667"/>
    <cellStyle name="Input 15 3 2" xfId="12668"/>
    <cellStyle name="Input 15 3 2 2" xfId="55442"/>
    <cellStyle name="Input 15 3 3" xfId="12669"/>
    <cellStyle name="Input 15 3 4" xfId="44435"/>
    <cellStyle name="Input 15 4" xfId="12670"/>
    <cellStyle name="Input 15 4 2" xfId="12671"/>
    <cellStyle name="Input 15 4 2 2" xfId="55443"/>
    <cellStyle name="Input 15 4 3" xfId="12672"/>
    <cellStyle name="Input 15 4 4" xfId="44436"/>
    <cellStyle name="Input 15 5" xfId="12673"/>
    <cellStyle name="Input 15 5 2" xfId="12674"/>
    <cellStyle name="Input 15 5 2 2" xfId="55444"/>
    <cellStyle name="Input 15 5 3" xfId="12675"/>
    <cellStyle name="Input 15 5 4" xfId="44437"/>
    <cellStyle name="Input 15 6" xfId="12676"/>
    <cellStyle name="Input 15 6 2" xfId="12677"/>
    <cellStyle name="Input 15 6 2 2" xfId="55445"/>
    <cellStyle name="Input 15 6 3" xfId="12678"/>
    <cellStyle name="Input 15 6 4" xfId="44438"/>
    <cellStyle name="Input 15 7" xfId="12679"/>
    <cellStyle name="Input 15 7 2" xfId="12680"/>
    <cellStyle name="Input 15 7 2 2" xfId="55446"/>
    <cellStyle name="Input 15 7 3" xfId="12681"/>
    <cellStyle name="Input 15 7 4" xfId="44439"/>
    <cellStyle name="Input 15 8" xfId="12682"/>
    <cellStyle name="Input 15 8 2" xfId="12683"/>
    <cellStyle name="Input 15 8 2 2" xfId="55447"/>
    <cellStyle name="Input 15 8 3" xfId="12684"/>
    <cellStyle name="Input 15 8 4" xfId="44440"/>
    <cellStyle name="Input 15 9" xfId="12685"/>
    <cellStyle name="Input 15 9 2" xfId="12686"/>
    <cellStyle name="Input 15 9 2 2" xfId="55448"/>
    <cellStyle name="Input 15 9 3" xfId="12687"/>
    <cellStyle name="Input 15 9 4" xfId="44441"/>
    <cellStyle name="Input 16" xfId="12688"/>
    <cellStyle name="Input 16 2" xfId="12689"/>
    <cellStyle name="Input 16 2 2" xfId="55449"/>
    <cellStyle name="Input 16 3" xfId="44442"/>
    <cellStyle name="Input 17" xfId="12690"/>
    <cellStyle name="Input 17 2" xfId="12691"/>
    <cellStyle name="Input 17 2 2" xfId="55450"/>
    <cellStyle name="Input 17 3" xfId="12692"/>
    <cellStyle name="Input 17 4" xfId="44443"/>
    <cellStyle name="Input 18" xfId="12693"/>
    <cellStyle name="Input 18 2" xfId="12694"/>
    <cellStyle name="Input 18 2 2" xfId="55451"/>
    <cellStyle name="Input 18 3" xfId="12695"/>
    <cellStyle name="Input 18 4" xfId="44444"/>
    <cellStyle name="Input 19" xfId="12696"/>
    <cellStyle name="Input 19 2" xfId="12697"/>
    <cellStyle name="Input 19 2 2" xfId="55452"/>
    <cellStyle name="Input 19 3" xfId="12698"/>
    <cellStyle name="Input 19 4" xfId="44445"/>
    <cellStyle name="Input 2" xfId="12699"/>
    <cellStyle name="Input 2 10" xfId="12700"/>
    <cellStyle name="Input 2 10 2" xfId="12701"/>
    <cellStyle name="Input 2 10 2 2" xfId="55453"/>
    <cellStyle name="Input 2 10 3" xfId="12702"/>
    <cellStyle name="Input 2 10 4" xfId="44446"/>
    <cellStyle name="Input 2 11" xfId="12703"/>
    <cellStyle name="Input 2 11 2" xfId="12704"/>
    <cellStyle name="Input 2 11 2 2" xfId="55454"/>
    <cellStyle name="Input 2 11 3" xfId="12705"/>
    <cellStyle name="Input 2 11 4" xfId="44447"/>
    <cellStyle name="Input 2 12" xfId="12706"/>
    <cellStyle name="Input 2 12 2" xfId="12707"/>
    <cellStyle name="Input 2 12 2 2" xfId="55455"/>
    <cellStyle name="Input 2 12 3" xfId="12708"/>
    <cellStyle name="Input 2 12 4" xfId="44448"/>
    <cellStyle name="Input 2 13" xfId="12709"/>
    <cellStyle name="Input 2 13 2" xfId="12710"/>
    <cellStyle name="Input 2 13 2 2" xfId="55456"/>
    <cellStyle name="Input 2 13 3" xfId="12711"/>
    <cellStyle name="Input 2 13 4" xfId="44449"/>
    <cellStyle name="Input 2 14" xfId="12712"/>
    <cellStyle name="Input 2 14 2" xfId="12713"/>
    <cellStyle name="Input 2 14 2 2" xfId="55457"/>
    <cellStyle name="Input 2 14 3" xfId="12714"/>
    <cellStyle name="Input 2 14 4" xfId="44450"/>
    <cellStyle name="Input 2 15" xfId="12715"/>
    <cellStyle name="Input 2 15 2" xfId="12716"/>
    <cellStyle name="Input 2 15 2 2" xfId="55458"/>
    <cellStyle name="Input 2 15 3" xfId="12717"/>
    <cellStyle name="Input 2 15 4" xfId="44451"/>
    <cellStyle name="Input 2 16" xfId="12718"/>
    <cellStyle name="Input 2 16 2" xfId="12719"/>
    <cellStyle name="Input 2 16 2 2" xfId="55459"/>
    <cellStyle name="Input 2 16 3" xfId="12720"/>
    <cellStyle name="Input 2 16 4" xfId="44452"/>
    <cellStyle name="Input 2 17" xfId="12721"/>
    <cellStyle name="Input 2 17 2" xfId="12722"/>
    <cellStyle name="Input 2 17 2 2" xfId="55460"/>
    <cellStyle name="Input 2 17 3" xfId="12723"/>
    <cellStyle name="Input 2 17 4" xfId="44453"/>
    <cellStyle name="Input 2 18" xfId="12724"/>
    <cellStyle name="Input 2 18 2" xfId="12725"/>
    <cellStyle name="Input 2 18 2 2" xfId="55461"/>
    <cellStyle name="Input 2 18 3" xfId="12726"/>
    <cellStyle name="Input 2 18 4" xfId="44454"/>
    <cellStyle name="Input 2 19" xfId="12727"/>
    <cellStyle name="Input 2 19 2" xfId="12728"/>
    <cellStyle name="Input 2 19 2 2" xfId="55462"/>
    <cellStyle name="Input 2 19 3" xfId="12729"/>
    <cellStyle name="Input 2 19 4" xfId="44455"/>
    <cellStyle name="Input 2 2" xfId="12730"/>
    <cellStyle name="Input 2 2 10" xfId="12731"/>
    <cellStyle name="Input 2 2 10 2" xfId="12732"/>
    <cellStyle name="Input 2 2 10 2 2" xfId="55463"/>
    <cellStyle name="Input 2 2 10 3" xfId="12733"/>
    <cellStyle name="Input 2 2 10 4" xfId="44456"/>
    <cellStyle name="Input 2 2 11" xfId="12734"/>
    <cellStyle name="Input 2 2 11 2" xfId="12735"/>
    <cellStyle name="Input 2 2 11 2 2" xfId="55464"/>
    <cellStyle name="Input 2 2 11 3" xfId="12736"/>
    <cellStyle name="Input 2 2 11 4" xfId="44457"/>
    <cellStyle name="Input 2 2 12" xfId="12737"/>
    <cellStyle name="Input 2 2 12 2" xfId="12738"/>
    <cellStyle name="Input 2 2 12 2 2" xfId="55465"/>
    <cellStyle name="Input 2 2 12 3" xfId="12739"/>
    <cellStyle name="Input 2 2 12 4" xfId="44458"/>
    <cellStyle name="Input 2 2 13" xfId="12740"/>
    <cellStyle name="Input 2 2 13 2" xfId="12741"/>
    <cellStyle name="Input 2 2 13 2 2" xfId="55466"/>
    <cellStyle name="Input 2 2 13 3" xfId="12742"/>
    <cellStyle name="Input 2 2 13 4" xfId="44459"/>
    <cellStyle name="Input 2 2 14" xfId="12743"/>
    <cellStyle name="Input 2 2 14 2" xfId="12744"/>
    <cellStyle name="Input 2 2 14 2 2" xfId="55467"/>
    <cellStyle name="Input 2 2 14 3" xfId="12745"/>
    <cellStyle name="Input 2 2 14 4" xfId="44460"/>
    <cellStyle name="Input 2 2 15" xfId="12746"/>
    <cellStyle name="Input 2 2 15 2" xfId="12747"/>
    <cellStyle name="Input 2 2 15 2 2" xfId="55468"/>
    <cellStyle name="Input 2 2 15 3" xfId="12748"/>
    <cellStyle name="Input 2 2 15 4" xfId="44461"/>
    <cellStyle name="Input 2 2 16" xfId="12749"/>
    <cellStyle name="Input 2 2 16 2" xfId="12750"/>
    <cellStyle name="Input 2 2 16 2 2" xfId="55469"/>
    <cellStyle name="Input 2 2 16 3" xfId="12751"/>
    <cellStyle name="Input 2 2 16 4" xfId="44462"/>
    <cellStyle name="Input 2 2 17" xfId="12752"/>
    <cellStyle name="Input 2 2 17 2" xfId="12753"/>
    <cellStyle name="Input 2 2 17 2 2" xfId="55470"/>
    <cellStyle name="Input 2 2 17 3" xfId="12754"/>
    <cellStyle name="Input 2 2 17 4" xfId="44463"/>
    <cellStyle name="Input 2 2 18" xfId="12755"/>
    <cellStyle name="Input 2 2 18 2" xfId="12756"/>
    <cellStyle name="Input 2 2 18 2 2" xfId="55471"/>
    <cellStyle name="Input 2 2 18 3" xfId="12757"/>
    <cellStyle name="Input 2 2 18 4" xfId="44464"/>
    <cellStyle name="Input 2 2 19" xfId="12758"/>
    <cellStyle name="Input 2 2 19 2" xfId="12759"/>
    <cellStyle name="Input 2 2 19 2 2" xfId="55472"/>
    <cellStyle name="Input 2 2 19 3" xfId="12760"/>
    <cellStyle name="Input 2 2 19 4" xfId="44465"/>
    <cellStyle name="Input 2 2 2" xfId="12761"/>
    <cellStyle name="Input 2 2 2 2" xfId="12762"/>
    <cellStyle name="Input 2 2 2 2 2" xfId="55473"/>
    <cellStyle name="Input 2 2 2 3" xfId="12763"/>
    <cellStyle name="Input 2 2 2 4" xfId="44466"/>
    <cellStyle name="Input 2 2 20" xfId="12764"/>
    <cellStyle name="Input 2 2 20 2" xfId="12765"/>
    <cellStyle name="Input 2 2 20 3" xfId="44467"/>
    <cellStyle name="Input 2 2 20 4" xfId="44468"/>
    <cellStyle name="Input 2 2 21" xfId="44469"/>
    <cellStyle name="Input 2 2 22" xfId="44470"/>
    <cellStyle name="Input 2 2 3" xfId="12766"/>
    <cellStyle name="Input 2 2 3 2" xfId="12767"/>
    <cellStyle name="Input 2 2 3 2 2" xfId="55474"/>
    <cellStyle name="Input 2 2 3 3" xfId="12768"/>
    <cellStyle name="Input 2 2 3 4" xfId="44471"/>
    <cellStyle name="Input 2 2 4" xfId="12769"/>
    <cellStyle name="Input 2 2 4 2" xfId="12770"/>
    <cellStyle name="Input 2 2 4 2 2" xfId="55475"/>
    <cellStyle name="Input 2 2 4 3" xfId="12771"/>
    <cellStyle name="Input 2 2 4 4" xfId="44472"/>
    <cellStyle name="Input 2 2 5" xfId="12772"/>
    <cellStyle name="Input 2 2 5 2" xfId="12773"/>
    <cellStyle name="Input 2 2 5 2 2" xfId="55476"/>
    <cellStyle name="Input 2 2 5 3" xfId="12774"/>
    <cellStyle name="Input 2 2 5 4" xfId="44473"/>
    <cellStyle name="Input 2 2 6" xfId="12775"/>
    <cellStyle name="Input 2 2 6 2" xfId="12776"/>
    <cellStyle name="Input 2 2 6 2 2" xfId="55477"/>
    <cellStyle name="Input 2 2 6 3" xfId="12777"/>
    <cellStyle name="Input 2 2 6 4" xfId="44474"/>
    <cellStyle name="Input 2 2 7" xfId="12778"/>
    <cellStyle name="Input 2 2 7 2" xfId="12779"/>
    <cellStyle name="Input 2 2 7 2 2" xfId="55478"/>
    <cellStyle name="Input 2 2 7 3" xfId="12780"/>
    <cellStyle name="Input 2 2 7 4" xfId="44475"/>
    <cellStyle name="Input 2 2 8" xfId="12781"/>
    <cellStyle name="Input 2 2 8 2" xfId="12782"/>
    <cellStyle name="Input 2 2 8 2 2" xfId="55479"/>
    <cellStyle name="Input 2 2 8 3" xfId="12783"/>
    <cellStyle name="Input 2 2 8 4" xfId="44476"/>
    <cellStyle name="Input 2 2 9" xfId="12784"/>
    <cellStyle name="Input 2 2 9 2" xfId="12785"/>
    <cellStyle name="Input 2 2 9 2 2" xfId="55480"/>
    <cellStyle name="Input 2 2 9 3" xfId="12786"/>
    <cellStyle name="Input 2 2 9 4" xfId="44477"/>
    <cellStyle name="Input 2 20" xfId="12787"/>
    <cellStyle name="Input 2 20 2" xfId="12788"/>
    <cellStyle name="Input 2 20 2 2" xfId="55481"/>
    <cellStyle name="Input 2 20 3" xfId="12789"/>
    <cellStyle name="Input 2 20 4" xfId="44478"/>
    <cellStyle name="Input 2 21" xfId="12790"/>
    <cellStyle name="Input 2 21 2" xfId="12791"/>
    <cellStyle name="Input 2 21 2 2" xfId="55482"/>
    <cellStyle name="Input 2 21 3" xfId="12792"/>
    <cellStyle name="Input 2 21 4" xfId="44479"/>
    <cellStyle name="Input 2 22" xfId="12793"/>
    <cellStyle name="Input 2 22 2" xfId="12794"/>
    <cellStyle name="Input 2 22 2 2" xfId="55483"/>
    <cellStyle name="Input 2 22 3" xfId="12795"/>
    <cellStyle name="Input 2 22 4" xfId="44480"/>
    <cellStyle name="Input 2 23" xfId="12796"/>
    <cellStyle name="Input 2 23 2" xfId="12797"/>
    <cellStyle name="Input 2 23 2 2" xfId="55484"/>
    <cellStyle name="Input 2 23 3" xfId="12798"/>
    <cellStyle name="Input 2 23 4" xfId="44481"/>
    <cellStyle name="Input 2 24" xfId="12799"/>
    <cellStyle name="Input 2 24 2" xfId="12800"/>
    <cellStyle name="Input 2 24 2 2" xfId="55485"/>
    <cellStyle name="Input 2 24 3" xfId="12801"/>
    <cellStyle name="Input 2 24 4" xfId="44482"/>
    <cellStyle name="Input 2 25" xfId="12802"/>
    <cellStyle name="Input 2 25 2" xfId="12803"/>
    <cellStyle name="Input 2 25 2 2" xfId="55486"/>
    <cellStyle name="Input 2 25 3" xfId="12804"/>
    <cellStyle name="Input 2 25 4" xfId="44483"/>
    <cellStyle name="Input 2 26" xfId="12805"/>
    <cellStyle name="Input 2 26 2" xfId="12806"/>
    <cellStyle name="Input 2 26 2 2" xfId="55487"/>
    <cellStyle name="Input 2 26 3" xfId="12807"/>
    <cellStyle name="Input 2 26 4" xfId="44484"/>
    <cellStyle name="Input 2 27" xfId="12808"/>
    <cellStyle name="Input 2 27 2" xfId="12809"/>
    <cellStyle name="Input 2 27 2 2" xfId="55488"/>
    <cellStyle name="Input 2 27 3" xfId="12810"/>
    <cellStyle name="Input 2 27 4" xfId="44485"/>
    <cellStyle name="Input 2 28" xfId="12811"/>
    <cellStyle name="Input 2 28 2" xfId="55489"/>
    <cellStyle name="Input 2 29" xfId="12812"/>
    <cellStyle name="Input 2 29 2" xfId="55490"/>
    <cellStyle name="Input 2 3" xfId="12813"/>
    <cellStyle name="Input 2 3 10" xfId="12814"/>
    <cellStyle name="Input 2 3 10 2" xfId="12815"/>
    <cellStyle name="Input 2 3 10 2 2" xfId="55491"/>
    <cellStyle name="Input 2 3 10 3" xfId="12816"/>
    <cellStyle name="Input 2 3 10 4" xfId="44486"/>
    <cellStyle name="Input 2 3 11" xfId="12817"/>
    <cellStyle name="Input 2 3 11 2" xfId="12818"/>
    <cellStyle name="Input 2 3 11 2 2" xfId="55492"/>
    <cellStyle name="Input 2 3 11 3" xfId="12819"/>
    <cellStyle name="Input 2 3 11 4" xfId="44487"/>
    <cellStyle name="Input 2 3 12" xfId="12820"/>
    <cellStyle name="Input 2 3 12 2" xfId="12821"/>
    <cellStyle name="Input 2 3 12 2 2" xfId="55493"/>
    <cellStyle name="Input 2 3 12 3" xfId="12822"/>
    <cellStyle name="Input 2 3 12 4" xfId="44488"/>
    <cellStyle name="Input 2 3 13" xfId="12823"/>
    <cellStyle name="Input 2 3 13 2" xfId="12824"/>
    <cellStyle name="Input 2 3 13 2 2" xfId="55494"/>
    <cellStyle name="Input 2 3 13 3" xfId="12825"/>
    <cellStyle name="Input 2 3 13 4" xfId="44489"/>
    <cellStyle name="Input 2 3 14" xfId="12826"/>
    <cellStyle name="Input 2 3 14 2" xfId="12827"/>
    <cellStyle name="Input 2 3 14 2 2" xfId="55495"/>
    <cellStyle name="Input 2 3 14 3" xfId="12828"/>
    <cellStyle name="Input 2 3 14 4" xfId="44490"/>
    <cellStyle name="Input 2 3 15" xfId="12829"/>
    <cellStyle name="Input 2 3 15 2" xfId="12830"/>
    <cellStyle name="Input 2 3 15 2 2" xfId="55496"/>
    <cellStyle name="Input 2 3 15 3" xfId="12831"/>
    <cellStyle name="Input 2 3 15 4" xfId="44491"/>
    <cellStyle name="Input 2 3 16" xfId="12832"/>
    <cellStyle name="Input 2 3 16 2" xfId="12833"/>
    <cellStyle name="Input 2 3 16 2 2" xfId="55497"/>
    <cellStyle name="Input 2 3 16 3" xfId="12834"/>
    <cellStyle name="Input 2 3 16 4" xfId="44492"/>
    <cellStyle name="Input 2 3 17" xfId="12835"/>
    <cellStyle name="Input 2 3 17 2" xfId="12836"/>
    <cellStyle name="Input 2 3 17 2 2" xfId="55498"/>
    <cellStyle name="Input 2 3 17 3" xfId="12837"/>
    <cellStyle name="Input 2 3 17 4" xfId="44493"/>
    <cellStyle name="Input 2 3 18" xfId="12838"/>
    <cellStyle name="Input 2 3 18 2" xfId="12839"/>
    <cellStyle name="Input 2 3 18 2 2" xfId="55499"/>
    <cellStyle name="Input 2 3 18 3" xfId="12840"/>
    <cellStyle name="Input 2 3 18 4" xfId="44494"/>
    <cellStyle name="Input 2 3 19" xfId="12841"/>
    <cellStyle name="Input 2 3 19 2" xfId="12842"/>
    <cellStyle name="Input 2 3 19 2 2" xfId="55500"/>
    <cellStyle name="Input 2 3 19 3" xfId="12843"/>
    <cellStyle name="Input 2 3 19 4" xfId="44495"/>
    <cellStyle name="Input 2 3 2" xfId="12844"/>
    <cellStyle name="Input 2 3 2 2" xfId="12845"/>
    <cellStyle name="Input 2 3 2 2 2" xfId="55501"/>
    <cellStyle name="Input 2 3 2 3" xfId="12846"/>
    <cellStyle name="Input 2 3 2 4" xfId="44496"/>
    <cellStyle name="Input 2 3 20" xfId="12847"/>
    <cellStyle name="Input 2 3 20 2" xfId="12848"/>
    <cellStyle name="Input 2 3 20 3" xfId="44497"/>
    <cellStyle name="Input 2 3 20 4" xfId="44498"/>
    <cellStyle name="Input 2 3 21" xfId="44499"/>
    <cellStyle name="Input 2 3 22" xfId="44500"/>
    <cellStyle name="Input 2 3 3" xfId="12849"/>
    <cellStyle name="Input 2 3 3 2" xfId="12850"/>
    <cellStyle name="Input 2 3 3 2 2" xfId="55502"/>
    <cellStyle name="Input 2 3 3 3" xfId="12851"/>
    <cellStyle name="Input 2 3 3 4" xfId="44501"/>
    <cellStyle name="Input 2 3 4" xfId="12852"/>
    <cellStyle name="Input 2 3 4 2" xfId="12853"/>
    <cellStyle name="Input 2 3 4 2 2" xfId="55503"/>
    <cellStyle name="Input 2 3 4 3" xfId="12854"/>
    <cellStyle name="Input 2 3 4 4" xfId="44502"/>
    <cellStyle name="Input 2 3 5" xfId="12855"/>
    <cellStyle name="Input 2 3 5 2" xfId="12856"/>
    <cellStyle name="Input 2 3 5 2 2" xfId="55504"/>
    <cellStyle name="Input 2 3 5 3" xfId="12857"/>
    <cellStyle name="Input 2 3 5 4" xfId="44503"/>
    <cellStyle name="Input 2 3 6" xfId="12858"/>
    <cellStyle name="Input 2 3 6 2" xfId="12859"/>
    <cellStyle name="Input 2 3 6 2 2" xfId="55505"/>
    <cellStyle name="Input 2 3 6 3" xfId="12860"/>
    <cellStyle name="Input 2 3 6 4" xfId="44504"/>
    <cellStyle name="Input 2 3 7" xfId="12861"/>
    <cellStyle name="Input 2 3 7 2" xfId="12862"/>
    <cellStyle name="Input 2 3 7 2 2" xfId="55506"/>
    <cellStyle name="Input 2 3 7 3" xfId="12863"/>
    <cellStyle name="Input 2 3 7 4" xfId="44505"/>
    <cellStyle name="Input 2 3 8" xfId="12864"/>
    <cellStyle name="Input 2 3 8 2" xfId="12865"/>
    <cellStyle name="Input 2 3 8 2 2" xfId="55507"/>
    <cellStyle name="Input 2 3 8 3" xfId="12866"/>
    <cellStyle name="Input 2 3 8 4" xfId="44506"/>
    <cellStyle name="Input 2 3 9" xfId="12867"/>
    <cellStyle name="Input 2 3 9 2" xfId="12868"/>
    <cellStyle name="Input 2 3 9 2 2" xfId="55508"/>
    <cellStyle name="Input 2 3 9 3" xfId="12869"/>
    <cellStyle name="Input 2 3 9 4" xfId="44507"/>
    <cellStyle name="Input 2 30" xfId="12870"/>
    <cellStyle name="Input 2 31" xfId="44508"/>
    <cellStyle name="Input 2 32" xfId="44509"/>
    <cellStyle name="Input 2 33" xfId="44510"/>
    <cellStyle name="Input 2 34" xfId="44511"/>
    <cellStyle name="Input 2 35" xfId="44512"/>
    <cellStyle name="Input 2 36" xfId="44513"/>
    <cellStyle name="Input 2 37" xfId="44514"/>
    <cellStyle name="Input 2 38" xfId="44515"/>
    <cellStyle name="Input 2 39" xfId="44516"/>
    <cellStyle name="Input 2 4" xfId="12871"/>
    <cellStyle name="Input 2 4 10" xfId="12872"/>
    <cellStyle name="Input 2 4 10 2" xfId="12873"/>
    <cellStyle name="Input 2 4 10 2 2" xfId="55509"/>
    <cellStyle name="Input 2 4 10 3" xfId="12874"/>
    <cellStyle name="Input 2 4 10 4" xfId="44517"/>
    <cellStyle name="Input 2 4 11" xfId="12875"/>
    <cellStyle name="Input 2 4 11 2" xfId="12876"/>
    <cellStyle name="Input 2 4 11 2 2" xfId="55510"/>
    <cellStyle name="Input 2 4 11 3" xfId="12877"/>
    <cellStyle name="Input 2 4 11 4" xfId="44518"/>
    <cellStyle name="Input 2 4 12" xfId="12878"/>
    <cellStyle name="Input 2 4 12 2" xfId="12879"/>
    <cellStyle name="Input 2 4 12 2 2" xfId="55511"/>
    <cellStyle name="Input 2 4 12 3" xfId="12880"/>
    <cellStyle name="Input 2 4 12 4" xfId="44519"/>
    <cellStyle name="Input 2 4 13" xfId="12881"/>
    <cellStyle name="Input 2 4 13 2" xfId="12882"/>
    <cellStyle name="Input 2 4 13 2 2" xfId="55512"/>
    <cellStyle name="Input 2 4 13 3" xfId="12883"/>
    <cellStyle name="Input 2 4 13 4" xfId="44520"/>
    <cellStyle name="Input 2 4 14" xfId="12884"/>
    <cellStyle name="Input 2 4 14 2" xfId="12885"/>
    <cellStyle name="Input 2 4 14 2 2" xfId="55513"/>
    <cellStyle name="Input 2 4 14 3" xfId="12886"/>
    <cellStyle name="Input 2 4 14 4" xfId="44521"/>
    <cellStyle name="Input 2 4 15" xfId="12887"/>
    <cellStyle name="Input 2 4 15 2" xfId="12888"/>
    <cellStyle name="Input 2 4 15 2 2" xfId="55514"/>
    <cellStyle name="Input 2 4 15 3" xfId="12889"/>
    <cellStyle name="Input 2 4 15 4" xfId="44522"/>
    <cellStyle name="Input 2 4 16" xfId="12890"/>
    <cellStyle name="Input 2 4 16 2" xfId="12891"/>
    <cellStyle name="Input 2 4 16 2 2" xfId="55515"/>
    <cellStyle name="Input 2 4 16 3" xfId="12892"/>
    <cellStyle name="Input 2 4 16 4" xfId="44523"/>
    <cellStyle name="Input 2 4 17" xfId="12893"/>
    <cellStyle name="Input 2 4 17 2" xfId="12894"/>
    <cellStyle name="Input 2 4 17 2 2" xfId="55516"/>
    <cellStyle name="Input 2 4 17 3" xfId="12895"/>
    <cellStyle name="Input 2 4 17 4" xfId="44524"/>
    <cellStyle name="Input 2 4 18" xfId="12896"/>
    <cellStyle name="Input 2 4 18 2" xfId="12897"/>
    <cellStyle name="Input 2 4 18 2 2" xfId="55517"/>
    <cellStyle name="Input 2 4 18 3" xfId="12898"/>
    <cellStyle name="Input 2 4 18 4" xfId="44525"/>
    <cellStyle name="Input 2 4 19" xfId="12899"/>
    <cellStyle name="Input 2 4 19 2" xfId="12900"/>
    <cellStyle name="Input 2 4 19 2 2" xfId="55518"/>
    <cellStyle name="Input 2 4 19 3" xfId="12901"/>
    <cellStyle name="Input 2 4 19 4" xfId="44526"/>
    <cellStyle name="Input 2 4 2" xfId="12902"/>
    <cellStyle name="Input 2 4 2 2" xfId="12903"/>
    <cellStyle name="Input 2 4 2 2 2" xfId="55519"/>
    <cellStyle name="Input 2 4 2 3" xfId="12904"/>
    <cellStyle name="Input 2 4 2 4" xfId="44527"/>
    <cellStyle name="Input 2 4 20" xfId="12905"/>
    <cellStyle name="Input 2 4 20 2" xfId="12906"/>
    <cellStyle name="Input 2 4 20 3" xfId="44528"/>
    <cellStyle name="Input 2 4 20 4" xfId="44529"/>
    <cellStyle name="Input 2 4 21" xfId="44530"/>
    <cellStyle name="Input 2 4 22" xfId="44531"/>
    <cellStyle name="Input 2 4 3" xfId="12907"/>
    <cellStyle name="Input 2 4 3 2" xfId="12908"/>
    <cellStyle name="Input 2 4 3 2 2" xfId="55520"/>
    <cellStyle name="Input 2 4 3 3" xfId="12909"/>
    <cellStyle name="Input 2 4 3 4" xfId="44532"/>
    <cellStyle name="Input 2 4 4" xfId="12910"/>
    <cellStyle name="Input 2 4 4 2" xfId="12911"/>
    <cellStyle name="Input 2 4 4 2 2" xfId="55521"/>
    <cellStyle name="Input 2 4 4 3" xfId="12912"/>
    <cellStyle name="Input 2 4 4 4" xfId="44533"/>
    <cellStyle name="Input 2 4 5" xfId="12913"/>
    <cellStyle name="Input 2 4 5 2" xfId="12914"/>
    <cellStyle name="Input 2 4 5 2 2" xfId="55522"/>
    <cellStyle name="Input 2 4 5 3" xfId="12915"/>
    <cellStyle name="Input 2 4 5 4" xfId="44534"/>
    <cellStyle name="Input 2 4 6" xfId="12916"/>
    <cellStyle name="Input 2 4 6 2" xfId="12917"/>
    <cellStyle name="Input 2 4 6 2 2" xfId="55523"/>
    <cellStyle name="Input 2 4 6 3" xfId="12918"/>
    <cellStyle name="Input 2 4 6 4" xfId="44535"/>
    <cellStyle name="Input 2 4 7" xfId="12919"/>
    <cellStyle name="Input 2 4 7 2" xfId="12920"/>
    <cellStyle name="Input 2 4 7 2 2" xfId="55524"/>
    <cellStyle name="Input 2 4 7 3" xfId="12921"/>
    <cellStyle name="Input 2 4 7 4" xfId="44536"/>
    <cellStyle name="Input 2 4 8" xfId="12922"/>
    <cellStyle name="Input 2 4 8 2" xfId="12923"/>
    <cellStyle name="Input 2 4 8 2 2" xfId="55525"/>
    <cellStyle name="Input 2 4 8 3" xfId="12924"/>
    <cellStyle name="Input 2 4 8 4" xfId="44537"/>
    <cellStyle name="Input 2 4 9" xfId="12925"/>
    <cellStyle name="Input 2 4 9 2" xfId="12926"/>
    <cellStyle name="Input 2 4 9 2 2" xfId="55526"/>
    <cellStyle name="Input 2 4 9 3" xfId="12927"/>
    <cellStyle name="Input 2 4 9 4" xfId="44538"/>
    <cellStyle name="Input 2 40" xfId="44539"/>
    <cellStyle name="Input 2 41" xfId="44540"/>
    <cellStyle name="Input 2 42" xfId="44541"/>
    <cellStyle name="Input 2 43" xfId="44542"/>
    <cellStyle name="Input 2 5" xfId="12928"/>
    <cellStyle name="Input 2 5 10" xfId="12929"/>
    <cellStyle name="Input 2 5 10 2" xfId="12930"/>
    <cellStyle name="Input 2 5 10 2 2" xfId="55527"/>
    <cellStyle name="Input 2 5 10 3" xfId="12931"/>
    <cellStyle name="Input 2 5 10 4" xfId="44543"/>
    <cellStyle name="Input 2 5 11" xfId="12932"/>
    <cellStyle name="Input 2 5 11 2" xfId="12933"/>
    <cellStyle name="Input 2 5 11 2 2" xfId="55528"/>
    <cellStyle name="Input 2 5 11 3" xfId="12934"/>
    <cellStyle name="Input 2 5 11 4" xfId="44544"/>
    <cellStyle name="Input 2 5 12" xfId="12935"/>
    <cellStyle name="Input 2 5 12 2" xfId="12936"/>
    <cellStyle name="Input 2 5 12 2 2" xfId="55529"/>
    <cellStyle name="Input 2 5 12 3" xfId="12937"/>
    <cellStyle name="Input 2 5 12 4" xfId="44545"/>
    <cellStyle name="Input 2 5 13" xfId="12938"/>
    <cellStyle name="Input 2 5 13 2" xfId="12939"/>
    <cellStyle name="Input 2 5 13 2 2" xfId="55530"/>
    <cellStyle name="Input 2 5 13 3" xfId="12940"/>
    <cellStyle name="Input 2 5 13 4" xfId="44546"/>
    <cellStyle name="Input 2 5 14" xfId="12941"/>
    <cellStyle name="Input 2 5 14 2" xfId="12942"/>
    <cellStyle name="Input 2 5 14 2 2" xfId="55531"/>
    <cellStyle name="Input 2 5 14 3" xfId="12943"/>
    <cellStyle name="Input 2 5 14 4" xfId="44547"/>
    <cellStyle name="Input 2 5 15" xfId="12944"/>
    <cellStyle name="Input 2 5 15 2" xfId="12945"/>
    <cellStyle name="Input 2 5 15 2 2" xfId="55532"/>
    <cellStyle name="Input 2 5 15 3" xfId="12946"/>
    <cellStyle name="Input 2 5 15 4" xfId="44548"/>
    <cellStyle name="Input 2 5 16" xfId="12947"/>
    <cellStyle name="Input 2 5 16 2" xfId="12948"/>
    <cellStyle name="Input 2 5 16 2 2" xfId="55533"/>
    <cellStyle name="Input 2 5 16 3" xfId="12949"/>
    <cellStyle name="Input 2 5 16 4" xfId="44549"/>
    <cellStyle name="Input 2 5 17" xfId="12950"/>
    <cellStyle name="Input 2 5 17 2" xfId="12951"/>
    <cellStyle name="Input 2 5 17 2 2" xfId="55534"/>
    <cellStyle name="Input 2 5 17 3" xfId="12952"/>
    <cellStyle name="Input 2 5 17 4" xfId="44550"/>
    <cellStyle name="Input 2 5 18" xfId="12953"/>
    <cellStyle name="Input 2 5 18 2" xfId="12954"/>
    <cellStyle name="Input 2 5 18 2 2" xfId="55535"/>
    <cellStyle name="Input 2 5 18 3" xfId="12955"/>
    <cellStyle name="Input 2 5 18 4" xfId="44551"/>
    <cellStyle name="Input 2 5 19" xfId="12956"/>
    <cellStyle name="Input 2 5 19 2" xfId="12957"/>
    <cellStyle name="Input 2 5 19 2 2" xfId="55536"/>
    <cellStyle name="Input 2 5 19 3" xfId="12958"/>
    <cellStyle name="Input 2 5 19 4" xfId="44552"/>
    <cellStyle name="Input 2 5 2" xfId="12959"/>
    <cellStyle name="Input 2 5 2 2" xfId="12960"/>
    <cellStyle name="Input 2 5 2 2 2" xfId="55537"/>
    <cellStyle name="Input 2 5 2 3" xfId="12961"/>
    <cellStyle name="Input 2 5 2 4" xfId="44553"/>
    <cellStyle name="Input 2 5 20" xfId="12962"/>
    <cellStyle name="Input 2 5 20 2" xfId="12963"/>
    <cellStyle name="Input 2 5 20 3" xfId="44554"/>
    <cellStyle name="Input 2 5 20 4" xfId="44555"/>
    <cellStyle name="Input 2 5 21" xfId="44556"/>
    <cellStyle name="Input 2 5 22" xfId="44557"/>
    <cellStyle name="Input 2 5 3" xfId="12964"/>
    <cellStyle name="Input 2 5 3 2" xfId="12965"/>
    <cellStyle name="Input 2 5 3 2 2" xfId="55538"/>
    <cellStyle name="Input 2 5 3 3" xfId="12966"/>
    <cellStyle name="Input 2 5 3 4" xfId="44558"/>
    <cellStyle name="Input 2 5 4" xfId="12967"/>
    <cellStyle name="Input 2 5 4 2" xfId="12968"/>
    <cellStyle name="Input 2 5 4 2 2" xfId="55539"/>
    <cellStyle name="Input 2 5 4 3" xfId="12969"/>
    <cellStyle name="Input 2 5 4 4" xfId="44559"/>
    <cellStyle name="Input 2 5 5" xfId="12970"/>
    <cellStyle name="Input 2 5 5 2" xfId="12971"/>
    <cellStyle name="Input 2 5 5 2 2" xfId="55540"/>
    <cellStyle name="Input 2 5 5 3" xfId="12972"/>
    <cellStyle name="Input 2 5 5 4" xfId="44560"/>
    <cellStyle name="Input 2 5 6" xfId="12973"/>
    <cellStyle name="Input 2 5 6 2" xfId="12974"/>
    <cellStyle name="Input 2 5 6 2 2" xfId="55541"/>
    <cellStyle name="Input 2 5 6 3" xfId="12975"/>
    <cellStyle name="Input 2 5 6 4" xfId="44561"/>
    <cellStyle name="Input 2 5 7" xfId="12976"/>
    <cellStyle name="Input 2 5 7 2" xfId="12977"/>
    <cellStyle name="Input 2 5 7 2 2" xfId="55542"/>
    <cellStyle name="Input 2 5 7 3" xfId="12978"/>
    <cellStyle name="Input 2 5 7 4" xfId="44562"/>
    <cellStyle name="Input 2 5 8" xfId="12979"/>
    <cellStyle name="Input 2 5 8 2" xfId="12980"/>
    <cellStyle name="Input 2 5 8 2 2" xfId="55543"/>
    <cellStyle name="Input 2 5 8 3" xfId="12981"/>
    <cellStyle name="Input 2 5 8 4" xfId="44563"/>
    <cellStyle name="Input 2 5 9" xfId="12982"/>
    <cellStyle name="Input 2 5 9 2" xfId="12983"/>
    <cellStyle name="Input 2 5 9 2 2" xfId="55544"/>
    <cellStyle name="Input 2 5 9 3" xfId="12984"/>
    <cellStyle name="Input 2 5 9 4" xfId="44564"/>
    <cellStyle name="Input 2 6" xfId="12985"/>
    <cellStyle name="Input 2 6 10" xfId="12986"/>
    <cellStyle name="Input 2 6 10 2" xfId="12987"/>
    <cellStyle name="Input 2 6 10 2 2" xfId="55545"/>
    <cellStyle name="Input 2 6 10 3" xfId="12988"/>
    <cellStyle name="Input 2 6 10 4" xfId="44565"/>
    <cellStyle name="Input 2 6 11" xfId="12989"/>
    <cellStyle name="Input 2 6 11 2" xfId="12990"/>
    <cellStyle name="Input 2 6 11 2 2" xfId="55546"/>
    <cellStyle name="Input 2 6 11 3" xfId="12991"/>
    <cellStyle name="Input 2 6 11 4" xfId="44566"/>
    <cellStyle name="Input 2 6 12" xfId="12992"/>
    <cellStyle name="Input 2 6 12 2" xfId="12993"/>
    <cellStyle name="Input 2 6 12 2 2" xfId="55547"/>
    <cellStyle name="Input 2 6 12 3" xfId="12994"/>
    <cellStyle name="Input 2 6 12 4" xfId="44567"/>
    <cellStyle name="Input 2 6 13" xfId="12995"/>
    <cellStyle name="Input 2 6 13 2" xfId="12996"/>
    <cellStyle name="Input 2 6 13 2 2" xfId="55548"/>
    <cellStyle name="Input 2 6 13 3" xfId="12997"/>
    <cellStyle name="Input 2 6 13 4" xfId="44568"/>
    <cellStyle name="Input 2 6 14" xfId="12998"/>
    <cellStyle name="Input 2 6 14 2" xfId="12999"/>
    <cellStyle name="Input 2 6 14 2 2" xfId="55549"/>
    <cellStyle name="Input 2 6 14 3" xfId="13000"/>
    <cellStyle name="Input 2 6 14 4" xfId="44569"/>
    <cellStyle name="Input 2 6 15" xfId="13001"/>
    <cellStyle name="Input 2 6 15 2" xfId="13002"/>
    <cellStyle name="Input 2 6 15 2 2" xfId="55550"/>
    <cellStyle name="Input 2 6 15 3" xfId="13003"/>
    <cellStyle name="Input 2 6 15 4" xfId="44570"/>
    <cellStyle name="Input 2 6 16" xfId="13004"/>
    <cellStyle name="Input 2 6 16 2" xfId="13005"/>
    <cellStyle name="Input 2 6 16 2 2" xfId="55551"/>
    <cellStyle name="Input 2 6 16 3" xfId="13006"/>
    <cellStyle name="Input 2 6 16 4" xfId="44571"/>
    <cellStyle name="Input 2 6 17" xfId="13007"/>
    <cellStyle name="Input 2 6 17 2" xfId="13008"/>
    <cellStyle name="Input 2 6 17 2 2" xfId="55552"/>
    <cellStyle name="Input 2 6 17 3" xfId="13009"/>
    <cellStyle name="Input 2 6 17 4" xfId="44572"/>
    <cellStyle name="Input 2 6 18" xfId="13010"/>
    <cellStyle name="Input 2 6 18 2" xfId="13011"/>
    <cellStyle name="Input 2 6 18 2 2" xfId="55553"/>
    <cellStyle name="Input 2 6 18 3" xfId="13012"/>
    <cellStyle name="Input 2 6 18 4" xfId="44573"/>
    <cellStyle name="Input 2 6 19" xfId="13013"/>
    <cellStyle name="Input 2 6 19 2" xfId="13014"/>
    <cellStyle name="Input 2 6 19 2 2" xfId="55554"/>
    <cellStyle name="Input 2 6 19 3" xfId="13015"/>
    <cellStyle name="Input 2 6 19 4" xfId="44574"/>
    <cellStyle name="Input 2 6 2" xfId="13016"/>
    <cellStyle name="Input 2 6 2 2" xfId="13017"/>
    <cellStyle name="Input 2 6 2 2 2" xfId="55555"/>
    <cellStyle name="Input 2 6 2 3" xfId="13018"/>
    <cellStyle name="Input 2 6 2 4" xfId="44575"/>
    <cellStyle name="Input 2 6 20" xfId="13019"/>
    <cellStyle name="Input 2 6 20 2" xfId="13020"/>
    <cellStyle name="Input 2 6 20 3" xfId="44576"/>
    <cellStyle name="Input 2 6 20 4" xfId="44577"/>
    <cellStyle name="Input 2 6 21" xfId="44578"/>
    <cellStyle name="Input 2 6 22" xfId="44579"/>
    <cellStyle name="Input 2 6 3" xfId="13021"/>
    <cellStyle name="Input 2 6 3 2" xfId="13022"/>
    <cellStyle name="Input 2 6 3 2 2" xfId="55556"/>
    <cellStyle name="Input 2 6 3 3" xfId="13023"/>
    <cellStyle name="Input 2 6 3 4" xfId="44580"/>
    <cellStyle name="Input 2 6 4" xfId="13024"/>
    <cellStyle name="Input 2 6 4 2" xfId="13025"/>
    <cellStyle name="Input 2 6 4 2 2" xfId="55557"/>
    <cellStyle name="Input 2 6 4 3" xfId="13026"/>
    <cellStyle name="Input 2 6 4 4" xfId="44581"/>
    <cellStyle name="Input 2 6 5" xfId="13027"/>
    <cellStyle name="Input 2 6 5 2" xfId="13028"/>
    <cellStyle name="Input 2 6 5 2 2" xfId="55558"/>
    <cellStyle name="Input 2 6 5 3" xfId="13029"/>
    <cellStyle name="Input 2 6 5 4" xfId="44582"/>
    <cellStyle name="Input 2 6 6" xfId="13030"/>
    <cellStyle name="Input 2 6 6 2" xfId="13031"/>
    <cellStyle name="Input 2 6 6 2 2" xfId="55559"/>
    <cellStyle name="Input 2 6 6 3" xfId="13032"/>
    <cellStyle name="Input 2 6 6 4" xfId="44583"/>
    <cellStyle name="Input 2 6 7" xfId="13033"/>
    <cellStyle name="Input 2 6 7 2" xfId="13034"/>
    <cellStyle name="Input 2 6 7 2 2" xfId="55560"/>
    <cellStyle name="Input 2 6 7 3" xfId="13035"/>
    <cellStyle name="Input 2 6 7 4" xfId="44584"/>
    <cellStyle name="Input 2 6 8" xfId="13036"/>
    <cellStyle name="Input 2 6 8 2" xfId="13037"/>
    <cellStyle name="Input 2 6 8 2 2" xfId="55561"/>
    <cellStyle name="Input 2 6 8 3" xfId="13038"/>
    <cellStyle name="Input 2 6 8 4" xfId="44585"/>
    <cellStyle name="Input 2 6 9" xfId="13039"/>
    <cellStyle name="Input 2 6 9 2" xfId="13040"/>
    <cellStyle name="Input 2 6 9 2 2" xfId="55562"/>
    <cellStyle name="Input 2 6 9 3" xfId="13041"/>
    <cellStyle name="Input 2 6 9 4" xfId="44586"/>
    <cellStyle name="Input 2 7" xfId="13042"/>
    <cellStyle name="Input 2 7 10" xfId="13043"/>
    <cellStyle name="Input 2 7 10 2" xfId="13044"/>
    <cellStyle name="Input 2 7 10 2 2" xfId="55563"/>
    <cellStyle name="Input 2 7 10 3" xfId="13045"/>
    <cellStyle name="Input 2 7 10 4" xfId="44587"/>
    <cellStyle name="Input 2 7 11" xfId="13046"/>
    <cellStyle name="Input 2 7 11 2" xfId="13047"/>
    <cellStyle name="Input 2 7 11 2 2" xfId="55564"/>
    <cellStyle name="Input 2 7 11 3" xfId="13048"/>
    <cellStyle name="Input 2 7 11 4" xfId="44588"/>
    <cellStyle name="Input 2 7 12" xfId="13049"/>
    <cellStyle name="Input 2 7 12 2" xfId="13050"/>
    <cellStyle name="Input 2 7 12 2 2" xfId="55565"/>
    <cellStyle name="Input 2 7 12 3" xfId="13051"/>
    <cellStyle name="Input 2 7 12 4" xfId="44589"/>
    <cellStyle name="Input 2 7 13" xfId="13052"/>
    <cellStyle name="Input 2 7 13 2" xfId="13053"/>
    <cellStyle name="Input 2 7 13 2 2" xfId="55566"/>
    <cellStyle name="Input 2 7 13 3" xfId="13054"/>
    <cellStyle name="Input 2 7 13 4" xfId="44590"/>
    <cellStyle name="Input 2 7 14" xfId="13055"/>
    <cellStyle name="Input 2 7 14 2" xfId="13056"/>
    <cellStyle name="Input 2 7 14 2 2" xfId="55567"/>
    <cellStyle name="Input 2 7 14 3" xfId="13057"/>
    <cellStyle name="Input 2 7 14 4" xfId="44591"/>
    <cellStyle name="Input 2 7 15" xfId="13058"/>
    <cellStyle name="Input 2 7 15 2" xfId="13059"/>
    <cellStyle name="Input 2 7 15 2 2" xfId="55568"/>
    <cellStyle name="Input 2 7 15 3" xfId="13060"/>
    <cellStyle name="Input 2 7 15 4" xfId="44592"/>
    <cellStyle name="Input 2 7 16" xfId="13061"/>
    <cellStyle name="Input 2 7 16 2" xfId="13062"/>
    <cellStyle name="Input 2 7 16 2 2" xfId="55569"/>
    <cellStyle name="Input 2 7 16 3" xfId="13063"/>
    <cellStyle name="Input 2 7 16 4" xfId="44593"/>
    <cellStyle name="Input 2 7 17" xfId="13064"/>
    <cellStyle name="Input 2 7 17 2" xfId="13065"/>
    <cellStyle name="Input 2 7 17 2 2" xfId="55570"/>
    <cellStyle name="Input 2 7 17 3" xfId="13066"/>
    <cellStyle name="Input 2 7 17 4" xfId="44594"/>
    <cellStyle name="Input 2 7 18" xfId="13067"/>
    <cellStyle name="Input 2 7 18 2" xfId="13068"/>
    <cellStyle name="Input 2 7 18 2 2" xfId="55571"/>
    <cellStyle name="Input 2 7 18 3" xfId="13069"/>
    <cellStyle name="Input 2 7 18 4" xfId="44595"/>
    <cellStyle name="Input 2 7 19" xfId="13070"/>
    <cellStyle name="Input 2 7 19 2" xfId="13071"/>
    <cellStyle name="Input 2 7 19 2 2" xfId="55572"/>
    <cellStyle name="Input 2 7 19 3" xfId="13072"/>
    <cellStyle name="Input 2 7 19 4" xfId="44596"/>
    <cellStyle name="Input 2 7 2" xfId="13073"/>
    <cellStyle name="Input 2 7 2 2" xfId="13074"/>
    <cellStyle name="Input 2 7 2 2 2" xfId="55573"/>
    <cellStyle name="Input 2 7 2 3" xfId="13075"/>
    <cellStyle name="Input 2 7 2 4" xfId="44597"/>
    <cellStyle name="Input 2 7 20" xfId="13076"/>
    <cellStyle name="Input 2 7 20 2" xfId="13077"/>
    <cellStyle name="Input 2 7 20 3" xfId="44598"/>
    <cellStyle name="Input 2 7 20 4" xfId="44599"/>
    <cellStyle name="Input 2 7 21" xfId="44600"/>
    <cellStyle name="Input 2 7 22" xfId="44601"/>
    <cellStyle name="Input 2 7 3" xfId="13078"/>
    <cellStyle name="Input 2 7 3 2" xfId="13079"/>
    <cellStyle name="Input 2 7 3 2 2" xfId="55574"/>
    <cellStyle name="Input 2 7 3 3" xfId="13080"/>
    <cellStyle name="Input 2 7 3 4" xfId="44602"/>
    <cellStyle name="Input 2 7 4" xfId="13081"/>
    <cellStyle name="Input 2 7 4 2" xfId="13082"/>
    <cellStyle name="Input 2 7 4 2 2" xfId="55575"/>
    <cellStyle name="Input 2 7 4 3" xfId="13083"/>
    <cellStyle name="Input 2 7 4 4" xfId="44603"/>
    <cellStyle name="Input 2 7 5" xfId="13084"/>
    <cellStyle name="Input 2 7 5 2" xfId="13085"/>
    <cellStyle name="Input 2 7 5 2 2" xfId="55576"/>
    <cellStyle name="Input 2 7 5 3" xfId="13086"/>
    <cellStyle name="Input 2 7 5 4" xfId="44604"/>
    <cellStyle name="Input 2 7 6" xfId="13087"/>
    <cellStyle name="Input 2 7 6 2" xfId="13088"/>
    <cellStyle name="Input 2 7 6 2 2" xfId="55577"/>
    <cellStyle name="Input 2 7 6 3" xfId="13089"/>
    <cellStyle name="Input 2 7 6 4" xfId="44605"/>
    <cellStyle name="Input 2 7 7" xfId="13090"/>
    <cellStyle name="Input 2 7 7 2" xfId="13091"/>
    <cellStyle name="Input 2 7 7 2 2" xfId="55578"/>
    <cellStyle name="Input 2 7 7 3" xfId="13092"/>
    <cellStyle name="Input 2 7 7 4" xfId="44606"/>
    <cellStyle name="Input 2 7 8" xfId="13093"/>
    <cellStyle name="Input 2 7 8 2" xfId="13094"/>
    <cellStyle name="Input 2 7 8 2 2" xfId="55579"/>
    <cellStyle name="Input 2 7 8 3" xfId="13095"/>
    <cellStyle name="Input 2 7 8 4" xfId="44607"/>
    <cellStyle name="Input 2 7 9" xfId="13096"/>
    <cellStyle name="Input 2 7 9 2" xfId="13097"/>
    <cellStyle name="Input 2 7 9 2 2" xfId="55580"/>
    <cellStyle name="Input 2 7 9 3" xfId="13098"/>
    <cellStyle name="Input 2 7 9 4" xfId="44608"/>
    <cellStyle name="Input 2 8" xfId="13099"/>
    <cellStyle name="Input 2 8 10" xfId="13100"/>
    <cellStyle name="Input 2 8 10 2" xfId="13101"/>
    <cellStyle name="Input 2 8 10 2 2" xfId="55581"/>
    <cellStyle name="Input 2 8 10 3" xfId="13102"/>
    <cellStyle name="Input 2 8 10 4" xfId="44609"/>
    <cellStyle name="Input 2 8 11" xfId="13103"/>
    <cellStyle name="Input 2 8 11 2" xfId="13104"/>
    <cellStyle name="Input 2 8 11 2 2" xfId="55582"/>
    <cellStyle name="Input 2 8 11 3" xfId="13105"/>
    <cellStyle name="Input 2 8 11 4" xfId="44610"/>
    <cellStyle name="Input 2 8 12" xfId="13106"/>
    <cellStyle name="Input 2 8 12 2" xfId="13107"/>
    <cellStyle name="Input 2 8 12 2 2" xfId="55583"/>
    <cellStyle name="Input 2 8 12 3" xfId="13108"/>
    <cellStyle name="Input 2 8 12 4" xfId="44611"/>
    <cellStyle name="Input 2 8 13" xfId="13109"/>
    <cellStyle name="Input 2 8 13 2" xfId="13110"/>
    <cellStyle name="Input 2 8 13 2 2" xfId="55584"/>
    <cellStyle name="Input 2 8 13 3" xfId="13111"/>
    <cellStyle name="Input 2 8 13 4" xfId="44612"/>
    <cellStyle name="Input 2 8 14" xfId="13112"/>
    <cellStyle name="Input 2 8 14 2" xfId="13113"/>
    <cellStyle name="Input 2 8 14 2 2" xfId="55585"/>
    <cellStyle name="Input 2 8 14 3" xfId="13114"/>
    <cellStyle name="Input 2 8 14 4" xfId="44613"/>
    <cellStyle name="Input 2 8 15" xfId="13115"/>
    <cellStyle name="Input 2 8 15 2" xfId="13116"/>
    <cellStyle name="Input 2 8 15 2 2" xfId="55586"/>
    <cellStyle name="Input 2 8 15 3" xfId="13117"/>
    <cellStyle name="Input 2 8 15 4" xfId="44614"/>
    <cellStyle name="Input 2 8 16" xfId="13118"/>
    <cellStyle name="Input 2 8 16 2" xfId="13119"/>
    <cellStyle name="Input 2 8 16 2 2" xfId="55587"/>
    <cellStyle name="Input 2 8 16 3" xfId="13120"/>
    <cellStyle name="Input 2 8 16 4" xfId="44615"/>
    <cellStyle name="Input 2 8 17" xfId="13121"/>
    <cellStyle name="Input 2 8 17 2" xfId="13122"/>
    <cellStyle name="Input 2 8 17 2 2" xfId="55588"/>
    <cellStyle name="Input 2 8 17 3" xfId="13123"/>
    <cellStyle name="Input 2 8 17 4" xfId="44616"/>
    <cellStyle name="Input 2 8 18" xfId="13124"/>
    <cellStyle name="Input 2 8 18 2" xfId="13125"/>
    <cellStyle name="Input 2 8 18 2 2" xfId="55589"/>
    <cellStyle name="Input 2 8 18 3" xfId="13126"/>
    <cellStyle name="Input 2 8 18 4" xfId="44617"/>
    <cellStyle name="Input 2 8 19" xfId="13127"/>
    <cellStyle name="Input 2 8 19 2" xfId="13128"/>
    <cellStyle name="Input 2 8 19 2 2" xfId="55590"/>
    <cellStyle name="Input 2 8 19 3" xfId="13129"/>
    <cellStyle name="Input 2 8 19 4" xfId="44618"/>
    <cellStyle name="Input 2 8 2" xfId="13130"/>
    <cellStyle name="Input 2 8 2 2" xfId="13131"/>
    <cellStyle name="Input 2 8 2 2 2" xfId="55591"/>
    <cellStyle name="Input 2 8 2 3" xfId="13132"/>
    <cellStyle name="Input 2 8 2 4" xfId="44619"/>
    <cellStyle name="Input 2 8 20" xfId="13133"/>
    <cellStyle name="Input 2 8 20 2" xfId="13134"/>
    <cellStyle name="Input 2 8 20 3" xfId="44620"/>
    <cellStyle name="Input 2 8 20 4" xfId="44621"/>
    <cellStyle name="Input 2 8 21" xfId="44622"/>
    <cellStyle name="Input 2 8 22" xfId="44623"/>
    <cellStyle name="Input 2 8 3" xfId="13135"/>
    <cellStyle name="Input 2 8 3 2" xfId="13136"/>
    <cellStyle name="Input 2 8 3 2 2" xfId="55592"/>
    <cellStyle name="Input 2 8 3 3" xfId="13137"/>
    <cellStyle name="Input 2 8 3 4" xfId="44624"/>
    <cellStyle name="Input 2 8 4" xfId="13138"/>
    <cellStyle name="Input 2 8 4 2" xfId="13139"/>
    <cellStyle name="Input 2 8 4 2 2" xfId="55593"/>
    <cellStyle name="Input 2 8 4 3" xfId="13140"/>
    <cellStyle name="Input 2 8 4 4" xfId="44625"/>
    <cellStyle name="Input 2 8 5" xfId="13141"/>
    <cellStyle name="Input 2 8 5 2" xfId="13142"/>
    <cellStyle name="Input 2 8 5 2 2" xfId="55594"/>
    <cellStyle name="Input 2 8 5 3" xfId="13143"/>
    <cellStyle name="Input 2 8 5 4" xfId="44626"/>
    <cellStyle name="Input 2 8 6" xfId="13144"/>
    <cellStyle name="Input 2 8 6 2" xfId="13145"/>
    <cellStyle name="Input 2 8 6 2 2" xfId="55595"/>
    <cellStyle name="Input 2 8 6 3" xfId="13146"/>
    <cellStyle name="Input 2 8 6 4" xfId="44627"/>
    <cellStyle name="Input 2 8 7" xfId="13147"/>
    <cellStyle name="Input 2 8 7 2" xfId="13148"/>
    <cellStyle name="Input 2 8 7 2 2" xfId="55596"/>
    <cellStyle name="Input 2 8 7 3" xfId="13149"/>
    <cellStyle name="Input 2 8 7 4" xfId="44628"/>
    <cellStyle name="Input 2 8 8" xfId="13150"/>
    <cellStyle name="Input 2 8 8 2" xfId="13151"/>
    <cellStyle name="Input 2 8 8 2 2" xfId="55597"/>
    <cellStyle name="Input 2 8 8 3" xfId="13152"/>
    <cellStyle name="Input 2 8 8 4" xfId="44629"/>
    <cellStyle name="Input 2 8 9" xfId="13153"/>
    <cellStyle name="Input 2 8 9 2" xfId="13154"/>
    <cellStyle name="Input 2 8 9 2 2" xfId="55598"/>
    <cellStyle name="Input 2 8 9 3" xfId="13155"/>
    <cellStyle name="Input 2 8 9 4" xfId="44630"/>
    <cellStyle name="Input 2 9" xfId="13156"/>
    <cellStyle name="Input 2 9 2" xfId="13157"/>
    <cellStyle name="Input 2 9 2 2" xfId="55599"/>
    <cellStyle name="Input 2 9 3" xfId="44631"/>
    <cellStyle name="Input 2 9 4" xfId="55600"/>
    <cellStyle name="Input 20" xfId="13158"/>
    <cellStyle name="Input 20 2" xfId="13159"/>
    <cellStyle name="Input 20 2 2" xfId="55601"/>
    <cellStyle name="Input 20 3" xfId="13160"/>
    <cellStyle name="Input 20 4" xfId="44632"/>
    <cellStyle name="Input 21" xfId="13161"/>
    <cellStyle name="Input 21 2" xfId="13162"/>
    <cellStyle name="Input 21 2 2" xfId="55602"/>
    <cellStyle name="Input 21 3" xfId="13163"/>
    <cellStyle name="Input 21 4" xfId="44633"/>
    <cellStyle name="Input 22" xfId="13164"/>
    <cellStyle name="Input 22 2" xfId="13165"/>
    <cellStyle name="Input 22 2 2" xfId="55603"/>
    <cellStyle name="Input 22 3" xfId="13166"/>
    <cellStyle name="Input 22 4" xfId="44634"/>
    <cellStyle name="Input 23" xfId="13167"/>
    <cellStyle name="Input 23 2" xfId="13168"/>
    <cellStyle name="Input 23 2 2" xfId="55604"/>
    <cellStyle name="Input 23 3" xfId="13169"/>
    <cellStyle name="Input 23 4" xfId="44635"/>
    <cellStyle name="Input 24" xfId="13170"/>
    <cellStyle name="Input 24 2" xfId="13171"/>
    <cellStyle name="Input 24 2 2" xfId="55605"/>
    <cellStyle name="Input 24 3" xfId="13172"/>
    <cellStyle name="Input 24 4" xfId="44636"/>
    <cellStyle name="Input 25" xfId="13173"/>
    <cellStyle name="Input 25 2" xfId="13174"/>
    <cellStyle name="Input 25 2 2" xfId="55606"/>
    <cellStyle name="Input 25 3" xfId="13175"/>
    <cellStyle name="Input 25 4" xfId="44637"/>
    <cellStyle name="Input 26" xfId="13176"/>
    <cellStyle name="Input 26 2" xfId="13177"/>
    <cellStyle name="Input 26 2 2" xfId="55607"/>
    <cellStyle name="Input 26 3" xfId="13178"/>
    <cellStyle name="Input 26 4" xfId="44638"/>
    <cellStyle name="Input 27" xfId="13179"/>
    <cellStyle name="Input 27 2" xfId="13180"/>
    <cellStyle name="Input 27 2 2" xfId="55608"/>
    <cellStyle name="Input 27 3" xfId="13181"/>
    <cellStyle name="Input 27 4" xfId="44639"/>
    <cellStyle name="Input 28" xfId="13182"/>
    <cellStyle name="Input 28 2" xfId="13183"/>
    <cellStyle name="Input 28 2 2" xfId="55609"/>
    <cellStyle name="Input 28 3" xfId="13184"/>
    <cellStyle name="Input 28 4" xfId="44640"/>
    <cellStyle name="Input 29" xfId="13185"/>
    <cellStyle name="Input 29 2" xfId="13186"/>
    <cellStyle name="Input 29 2 2" xfId="55610"/>
    <cellStyle name="Input 29 3" xfId="13187"/>
    <cellStyle name="Input 29 4" xfId="44641"/>
    <cellStyle name="Input 3" xfId="13188"/>
    <cellStyle name="Input 3 10" xfId="13189"/>
    <cellStyle name="Input 3 10 2" xfId="13190"/>
    <cellStyle name="Input 3 10 2 2" xfId="55611"/>
    <cellStyle name="Input 3 10 3" xfId="13191"/>
    <cellStyle name="Input 3 10 4" xfId="44642"/>
    <cellStyle name="Input 3 11" xfId="13192"/>
    <cellStyle name="Input 3 11 2" xfId="13193"/>
    <cellStyle name="Input 3 11 2 2" xfId="55612"/>
    <cellStyle name="Input 3 11 3" xfId="13194"/>
    <cellStyle name="Input 3 11 4" xfId="44643"/>
    <cellStyle name="Input 3 12" xfId="13195"/>
    <cellStyle name="Input 3 12 2" xfId="13196"/>
    <cellStyle name="Input 3 12 2 2" xfId="55613"/>
    <cellStyle name="Input 3 12 3" xfId="13197"/>
    <cellStyle name="Input 3 12 4" xfId="44644"/>
    <cellStyle name="Input 3 13" xfId="13198"/>
    <cellStyle name="Input 3 13 2" xfId="13199"/>
    <cellStyle name="Input 3 13 2 2" xfId="55614"/>
    <cellStyle name="Input 3 13 3" xfId="13200"/>
    <cellStyle name="Input 3 13 4" xfId="44645"/>
    <cellStyle name="Input 3 14" xfId="13201"/>
    <cellStyle name="Input 3 14 2" xfId="13202"/>
    <cellStyle name="Input 3 14 2 2" xfId="55615"/>
    <cellStyle name="Input 3 14 3" xfId="13203"/>
    <cellStyle name="Input 3 14 4" xfId="44646"/>
    <cellStyle name="Input 3 15" xfId="13204"/>
    <cellStyle name="Input 3 15 2" xfId="13205"/>
    <cellStyle name="Input 3 15 2 2" xfId="55616"/>
    <cellStyle name="Input 3 15 3" xfId="13206"/>
    <cellStyle name="Input 3 15 4" xfId="44647"/>
    <cellStyle name="Input 3 16" xfId="13207"/>
    <cellStyle name="Input 3 16 2" xfId="13208"/>
    <cellStyle name="Input 3 16 2 2" xfId="55617"/>
    <cellStyle name="Input 3 16 3" xfId="13209"/>
    <cellStyle name="Input 3 16 4" xfId="44648"/>
    <cellStyle name="Input 3 17" xfId="13210"/>
    <cellStyle name="Input 3 17 2" xfId="13211"/>
    <cellStyle name="Input 3 17 2 2" xfId="55618"/>
    <cellStyle name="Input 3 17 3" xfId="13212"/>
    <cellStyle name="Input 3 17 4" xfId="44649"/>
    <cellStyle name="Input 3 18" xfId="13213"/>
    <cellStyle name="Input 3 18 2" xfId="13214"/>
    <cellStyle name="Input 3 18 2 2" xfId="55619"/>
    <cellStyle name="Input 3 18 3" xfId="13215"/>
    <cellStyle name="Input 3 18 4" xfId="44650"/>
    <cellStyle name="Input 3 19" xfId="13216"/>
    <cellStyle name="Input 3 19 2" xfId="13217"/>
    <cellStyle name="Input 3 19 2 2" xfId="55620"/>
    <cellStyle name="Input 3 19 3" xfId="13218"/>
    <cellStyle name="Input 3 19 4" xfId="44651"/>
    <cellStyle name="Input 3 2" xfId="13219"/>
    <cellStyle name="Input 3 2 10" xfId="13220"/>
    <cellStyle name="Input 3 2 10 2" xfId="13221"/>
    <cellStyle name="Input 3 2 10 2 2" xfId="55621"/>
    <cellStyle name="Input 3 2 10 3" xfId="13222"/>
    <cellStyle name="Input 3 2 10 4" xfId="44652"/>
    <cellStyle name="Input 3 2 11" xfId="13223"/>
    <cellStyle name="Input 3 2 11 2" xfId="13224"/>
    <cellStyle name="Input 3 2 11 2 2" xfId="55622"/>
    <cellStyle name="Input 3 2 11 3" xfId="13225"/>
    <cellStyle name="Input 3 2 11 4" xfId="44653"/>
    <cellStyle name="Input 3 2 12" xfId="13226"/>
    <cellStyle name="Input 3 2 12 2" xfId="13227"/>
    <cellStyle name="Input 3 2 12 2 2" xfId="55623"/>
    <cellStyle name="Input 3 2 12 3" xfId="13228"/>
    <cellStyle name="Input 3 2 12 4" xfId="44654"/>
    <cellStyle name="Input 3 2 13" xfId="13229"/>
    <cellStyle name="Input 3 2 13 2" xfId="13230"/>
    <cellStyle name="Input 3 2 13 2 2" xfId="55624"/>
    <cellStyle name="Input 3 2 13 3" xfId="13231"/>
    <cellStyle name="Input 3 2 13 4" xfId="44655"/>
    <cellStyle name="Input 3 2 14" xfId="13232"/>
    <cellStyle name="Input 3 2 14 2" xfId="13233"/>
    <cellStyle name="Input 3 2 14 2 2" xfId="55625"/>
    <cellStyle name="Input 3 2 14 3" xfId="13234"/>
    <cellStyle name="Input 3 2 14 4" xfId="44656"/>
    <cellStyle name="Input 3 2 15" xfId="13235"/>
    <cellStyle name="Input 3 2 15 2" xfId="13236"/>
    <cellStyle name="Input 3 2 15 2 2" xfId="55626"/>
    <cellStyle name="Input 3 2 15 3" xfId="13237"/>
    <cellStyle name="Input 3 2 15 4" xfId="44657"/>
    <cellStyle name="Input 3 2 16" xfId="13238"/>
    <cellStyle name="Input 3 2 16 2" xfId="13239"/>
    <cellStyle name="Input 3 2 16 2 2" xfId="55627"/>
    <cellStyle name="Input 3 2 16 3" xfId="13240"/>
    <cellStyle name="Input 3 2 16 4" xfId="44658"/>
    <cellStyle name="Input 3 2 17" xfId="13241"/>
    <cellStyle name="Input 3 2 17 2" xfId="13242"/>
    <cellStyle name="Input 3 2 17 2 2" xfId="55628"/>
    <cellStyle name="Input 3 2 17 3" xfId="13243"/>
    <cellStyle name="Input 3 2 17 4" xfId="44659"/>
    <cellStyle name="Input 3 2 18" xfId="13244"/>
    <cellStyle name="Input 3 2 18 2" xfId="13245"/>
    <cellStyle name="Input 3 2 18 2 2" xfId="55629"/>
    <cellStyle name="Input 3 2 18 3" xfId="13246"/>
    <cellStyle name="Input 3 2 18 4" xfId="44660"/>
    <cellStyle name="Input 3 2 19" xfId="13247"/>
    <cellStyle name="Input 3 2 19 2" xfId="13248"/>
    <cellStyle name="Input 3 2 19 2 2" xfId="55630"/>
    <cellStyle name="Input 3 2 19 3" xfId="13249"/>
    <cellStyle name="Input 3 2 19 4" xfId="44661"/>
    <cellStyle name="Input 3 2 2" xfId="13250"/>
    <cellStyle name="Input 3 2 2 2" xfId="13251"/>
    <cellStyle name="Input 3 2 2 2 2" xfId="55631"/>
    <cellStyle name="Input 3 2 2 3" xfId="13252"/>
    <cellStyle name="Input 3 2 2 4" xfId="44662"/>
    <cellStyle name="Input 3 2 20" xfId="13253"/>
    <cellStyle name="Input 3 2 20 2" xfId="13254"/>
    <cellStyle name="Input 3 2 20 3" xfId="44663"/>
    <cellStyle name="Input 3 2 20 4" xfId="44664"/>
    <cellStyle name="Input 3 2 21" xfId="44665"/>
    <cellStyle name="Input 3 2 22" xfId="44666"/>
    <cellStyle name="Input 3 2 3" xfId="13255"/>
    <cellStyle name="Input 3 2 3 2" xfId="13256"/>
    <cellStyle name="Input 3 2 3 2 2" xfId="55632"/>
    <cellStyle name="Input 3 2 3 3" xfId="13257"/>
    <cellStyle name="Input 3 2 3 4" xfId="44667"/>
    <cellStyle name="Input 3 2 4" xfId="13258"/>
    <cellStyle name="Input 3 2 4 2" xfId="13259"/>
    <cellStyle name="Input 3 2 4 2 2" xfId="55633"/>
    <cellStyle name="Input 3 2 4 3" xfId="13260"/>
    <cellStyle name="Input 3 2 4 4" xfId="44668"/>
    <cellStyle name="Input 3 2 5" xfId="13261"/>
    <cellStyle name="Input 3 2 5 2" xfId="13262"/>
    <cellStyle name="Input 3 2 5 2 2" xfId="55634"/>
    <cellStyle name="Input 3 2 5 3" xfId="13263"/>
    <cellStyle name="Input 3 2 5 4" xfId="44669"/>
    <cellStyle name="Input 3 2 6" xfId="13264"/>
    <cellStyle name="Input 3 2 6 2" xfId="13265"/>
    <cellStyle name="Input 3 2 6 2 2" xfId="55635"/>
    <cellStyle name="Input 3 2 6 3" xfId="13266"/>
    <cellStyle name="Input 3 2 6 4" xfId="44670"/>
    <cellStyle name="Input 3 2 7" xfId="13267"/>
    <cellStyle name="Input 3 2 7 2" xfId="13268"/>
    <cellStyle name="Input 3 2 7 2 2" xfId="55636"/>
    <cellStyle name="Input 3 2 7 3" xfId="13269"/>
    <cellStyle name="Input 3 2 7 4" xfId="44671"/>
    <cellStyle name="Input 3 2 8" xfId="13270"/>
    <cellStyle name="Input 3 2 8 2" xfId="13271"/>
    <cellStyle name="Input 3 2 8 2 2" xfId="55637"/>
    <cellStyle name="Input 3 2 8 3" xfId="13272"/>
    <cellStyle name="Input 3 2 8 4" xfId="44672"/>
    <cellStyle name="Input 3 2 9" xfId="13273"/>
    <cellStyle name="Input 3 2 9 2" xfId="13274"/>
    <cellStyle name="Input 3 2 9 2 2" xfId="55638"/>
    <cellStyle name="Input 3 2 9 3" xfId="13275"/>
    <cellStyle name="Input 3 2 9 4" xfId="44673"/>
    <cellStyle name="Input 3 20" xfId="13276"/>
    <cellStyle name="Input 3 20 2" xfId="13277"/>
    <cellStyle name="Input 3 20 2 2" xfId="55639"/>
    <cellStyle name="Input 3 20 3" xfId="13278"/>
    <cellStyle name="Input 3 20 4" xfId="44674"/>
    <cellStyle name="Input 3 21" xfId="13279"/>
    <cellStyle name="Input 3 21 2" xfId="13280"/>
    <cellStyle name="Input 3 21 2 2" xfId="55640"/>
    <cellStyle name="Input 3 21 3" xfId="13281"/>
    <cellStyle name="Input 3 21 4" xfId="44675"/>
    <cellStyle name="Input 3 22" xfId="13282"/>
    <cellStyle name="Input 3 22 2" xfId="13283"/>
    <cellStyle name="Input 3 22 2 2" xfId="55641"/>
    <cellStyle name="Input 3 22 3" xfId="13284"/>
    <cellStyle name="Input 3 22 4" xfId="44676"/>
    <cellStyle name="Input 3 23" xfId="44677"/>
    <cellStyle name="Input 3 24" xfId="44678"/>
    <cellStyle name="Input 3 3" xfId="13285"/>
    <cellStyle name="Input 3 3 10" xfId="13286"/>
    <cellStyle name="Input 3 3 10 2" xfId="13287"/>
    <cellStyle name="Input 3 3 10 2 2" xfId="55642"/>
    <cellStyle name="Input 3 3 10 3" xfId="13288"/>
    <cellStyle name="Input 3 3 10 4" xfId="44679"/>
    <cellStyle name="Input 3 3 11" xfId="13289"/>
    <cellStyle name="Input 3 3 11 2" xfId="13290"/>
    <cellStyle name="Input 3 3 11 2 2" xfId="55643"/>
    <cellStyle name="Input 3 3 11 3" xfId="13291"/>
    <cellStyle name="Input 3 3 11 4" xfId="44680"/>
    <cellStyle name="Input 3 3 12" xfId="13292"/>
    <cellStyle name="Input 3 3 12 2" xfId="13293"/>
    <cellStyle name="Input 3 3 12 2 2" xfId="55644"/>
    <cellStyle name="Input 3 3 12 3" xfId="13294"/>
    <cellStyle name="Input 3 3 12 4" xfId="44681"/>
    <cellStyle name="Input 3 3 13" xfId="13295"/>
    <cellStyle name="Input 3 3 13 2" xfId="13296"/>
    <cellStyle name="Input 3 3 13 2 2" xfId="55645"/>
    <cellStyle name="Input 3 3 13 3" xfId="13297"/>
    <cellStyle name="Input 3 3 13 4" xfId="44682"/>
    <cellStyle name="Input 3 3 14" xfId="13298"/>
    <cellStyle name="Input 3 3 14 2" xfId="13299"/>
    <cellStyle name="Input 3 3 14 2 2" xfId="55646"/>
    <cellStyle name="Input 3 3 14 3" xfId="13300"/>
    <cellStyle name="Input 3 3 14 4" xfId="44683"/>
    <cellStyle name="Input 3 3 15" xfId="13301"/>
    <cellStyle name="Input 3 3 15 2" xfId="13302"/>
    <cellStyle name="Input 3 3 15 2 2" xfId="55647"/>
    <cellStyle name="Input 3 3 15 3" xfId="13303"/>
    <cellStyle name="Input 3 3 15 4" xfId="44684"/>
    <cellStyle name="Input 3 3 16" xfId="13304"/>
    <cellStyle name="Input 3 3 16 2" xfId="13305"/>
    <cellStyle name="Input 3 3 16 2 2" xfId="55648"/>
    <cellStyle name="Input 3 3 16 3" xfId="13306"/>
    <cellStyle name="Input 3 3 16 4" xfId="44685"/>
    <cellStyle name="Input 3 3 17" xfId="13307"/>
    <cellStyle name="Input 3 3 17 2" xfId="13308"/>
    <cellStyle name="Input 3 3 17 2 2" xfId="55649"/>
    <cellStyle name="Input 3 3 17 3" xfId="13309"/>
    <cellStyle name="Input 3 3 17 4" xfId="44686"/>
    <cellStyle name="Input 3 3 18" xfId="13310"/>
    <cellStyle name="Input 3 3 18 2" xfId="13311"/>
    <cellStyle name="Input 3 3 18 2 2" xfId="55650"/>
    <cellStyle name="Input 3 3 18 3" xfId="13312"/>
    <cellStyle name="Input 3 3 18 4" xfId="44687"/>
    <cellStyle name="Input 3 3 19" xfId="13313"/>
    <cellStyle name="Input 3 3 19 2" xfId="13314"/>
    <cellStyle name="Input 3 3 19 2 2" xfId="55651"/>
    <cellStyle name="Input 3 3 19 3" xfId="13315"/>
    <cellStyle name="Input 3 3 19 4" xfId="44688"/>
    <cellStyle name="Input 3 3 2" xfId="13316"/>
    <cellStyle name="Input 3 3 2 2" xfId="13317"/>
    <cellStyle name="Input 3 3 2 2 2" xfId="55652"/>
    <cellStyle name="Input 3 3 2 3" xfId="13318"/>
    <cellStyle name="Input 3 3 2 4" xfId="44689"/>
    <cellStyle name="Input 3 3 20" xfId="13319"/>
    <cellStyle name="Input 3 3 20 2" xfId="13320"/>
    <cellStyle name="Input 3 3 20 3" xfId="44690"/>
    <cellStyle name="Input 3 3 20 4" xfId="44691"/>
    <cellStyle name="Input 3 3 21" xfId="44692"/>
    <cellStyle name="Input 3 3 22" xfId="44693"/>
    <cellStyle name="Input 3 3 3" xfId="13321"/>
    <cellStyle name="Input 3 3 3 2" xfId="13322"/>
    <cellStyle name="Input 3 3 3 2 2" xfId="55653"/>
    <cellStyle name="Input 3 3 3 3" xfId="13323"/>
    <cellStyle name="Input 3 3 3 4" xfId="44694"/>
    <cellStyle name="Input 3 3 4" xfId="13324"/>
    <cellStyle name="Input 3 3 4 2" xfId="13325"/>
    <cellStyle name="Input 3 3 4 2 2" xfId="55654"/>
    <cellStyle name="Input 3 3 4 3" xfId="13326"/>
    <cellStyle name="Input 3 3 4 4" xfId="44695"/>
    <cellStyle name="Input 3 3 5" xfId="13327"/>
    <cellStyle name="Input 3 3 5 2" xfId="13328"/>
    <cellStyle name="Input 3 3 5 2 2" xfId="55655"/>
    <cellStyle name="Input 3 3 5 3" xfId="13329"/>
    <cellStyle name="Input 3 3 5 4" xfId="44696"/>
    <cellStyle name="Input 3 3 6" xfId="13330"/>
    <cellStyle name="Input 3 3 6 2" xfId="13331"/>
    <cellStyle name="Input 3 3 6 2 2" xfId="55656"/>
    <cellStyle name="Input 3 3 6 3" xfId="13332"/>
    <cellStyle name="Input 3 3 6 4" xfId="44697"/>
    <cellStyle name="Input 3 3 7" xfId="13333"/>
    <cellStyle name="Input 3 3 7 2" xfId="13334"/>
    <cellStyle name="Input 3 3 7 2 2" xfId="55657"/>
    <cellStyle name="Input 3 3 7 3" xfId="13335"/>
    <cellStyle name="Input 3 3 7 4" xfId="44698"/>
    <cellStyle name="Input 3 3 8" xfId="13336"/>
    <cellStyle name="Input 3 3 8 2" xfId="13337"/>
    <cellStyle name="Input 3 3 8 2 2" xfId="55658"/>
    <cellStyle name="Input 3 3 8 3" xfId="13338"/>
    <cellStyle name="Input 3 3 8 4" xfId="44699"/>
    <cellStyle name="Input 3 3 9" xfId="13339"/>
    <cellStyle name="Input 3 3 9 2" xfId="13340"/>
    <cellStyle name="Input 3 3 9 2 2" xfId="55659"/>
    <cellStyle name="Input 3 3 9 3" xfId="13341"/>
    <cellStyle name="Input 3 3 9 4" xfId="44700"/>
    <cellStyle name="Input 3 4" xfId="13342"/>
    <cellStyle name="Input 3 4 2" xfId="13343"/>
    <cellStyle name="Input 3 4 2 2" xfId="55660"/>
    <cellStyle name="Input 3 4 3" xfId="44701"/>
    <cellStyle name="Input 3 5" xfId="13344"/>
    <cellStyle name="Input 3 5 2" xfId="13345"/>
    <cellStyle name="Input 3 5 2 2" xfId="55661"/>
    <cellStyle name="Input 3 5 3" xfId="13346"/>
    <cellStyle name="Input 3 5 4" xfId="44702"/>
    <cellStyle name="Input 3 6" xfId="13347"/>
    <cellStyle name="Input 3 6 2" xfId="13348"/>
    <cellStyle name="Input 3 6 2 2" xfId="55662"/>
    <cellStyle name="Input 3 6 3" xfId="13349"/>
    <cellStyle name="Input 3 6 4" xfId="44703"/>
    <cellStyle name="Input 3 7" xfId="13350"/>
    <cellStyle name="Input 3 7 2" xfId="13351"/>
    <cellStyle name="Input 3 7 2 2" xfId="55663"/>
    <cellStyle name="Input 3 7 3" xfId="13352"/>
    <cellStyle name="Input 3 7 4" xfId="44704"/>
    <cellStyle name="Input 3 8" xfId="13353"/>
    <cellStyle name="Input 3 8 2" xfId="13354"/>
    <cellStyle name="Input 3 8 2 2" xfId="55664"/>
    <cellStyle name="Input 3 8 3" xfId="13355"/>
    <cellStyle name="Input 3 8 4" xfId="44705"/>
    <cellStyle name="Input 3 9" xfId="13356"/>
    <cellStyle name="Input 3 9 2" xfId="13357"/>
    <cellStyle name="Input 3 9 2 2" xfId="55665"/>
    <cellStyle name="Input 3 9 3" xfId="13358"/>
    <cellStyle name="Input 3 9 4" xfId="44706"/>
    <cellStyle name="Input 30" xfId="13359"/>
    <cellStyle name="Input 30 2" xfId="13360"/>
    <cellStyle name="Input 30 2 2" xfId="55666"/>
    <cellStyle name="Input 30 3" xfId="13361"/>
    <cellStyle name="Input 30 4" xfId="44707"/>
    <cellStyle name="Input 31" xfId="13362"/>
    <cellStyle name="Input 31 2" xfId="13363"/>
    <cellStyle name="Input 31 2 2" xfId="55667"/>
    <cellStyle name="Input 31 3" xfId="13364"/>
    <cellStyle name="Input 31 4" xfId="44708"/>
    <cellStyle name="Input 32" xfId="13365"/>
    <cellStyle name="Input 32 2" xfId="13366"/>
    <cellStyle name="Input 32 2 2" xfId="55668"/>
    <cellStyle name="Input 32 3" xfId="13367"/>
    <cellStyle name="Input 32 4" xfId="44709"/>
    <cellStyle name="Input 33" xfId="13368"/>
    <cellStyle name="Input 33 2" xfId="13369"/>
    <cellStyle name="Input 33 2 2" xfId="55669"/>
    <cellStyle name="Input 33 3" xfId="13370"/>
    <cellStyle name="Input 33 4" xfId="44710"/>
    <cellStyle name="Input 34" xfId="13371"/>
    <cellStyle name="Input 34 2" xfId="13372"/>
    <cellStyle name="Input 34 2 2" xfId="55670"/>
    <cellStyle name="Input 34 3" xfId="13373"/>
    <cellStyle name="Input 34 4" xfId="44711"/>
    <cellStyle name="Input 35" xfId="13374"/>
    <cellStyle name="Input 35 2" xfId="13375"/>
    <cellStyle name="Input 36" xfId="13376"/>
    <cellStyle name="Input 36 2" xfId="13377"/>
    <cellStyle name="Input 37" xfId="13378"/>
    <cellStyle name="Input 37 2" xfId="55671"/>
    <cellStyle name="Input 38" xfId="13379"/>
    <cellStyle name="Input 39" xfId="13380"/>
    <cellStyle name="Input 4" xfId="13381"/>
    <cellStyle name="Input 4 10" xfId="13382"/>
    <cellStyle name="Input 4 10 2" xfId="13383"/>
    <cellStyle name="Input 4 10 2 2" xfId="55672"/>
    <cellStyle name="Input 4 10 3" xfId="13384"/>
    <cellStyle name="Input 4 10 4" xfId="44712"/>
    <cellStyle name="Input 4 11" xfId="13385"/>
    <cellStyle name="Input 4 11 2" xfId="13386"/>
    <cellStyle name="Input 4 11 2 2" xfId="55673"/>
    <cellStyle name="Input 4 11 3" xfId="13387"/>
    <cellStyle name="Input 4 11 4" xfId="44713"/>
    <cellStyle name="Input 4 12" xfId="13388"/>
    <cellStyle name="Input 4 12 2" xfId="13389"/>
    <cellStyle name="Input 4 12 2 2" xfId="55674"/>
    <cellStyle name="Input 4 12 3" xfId="13390"/>
    <cellStyle name="Input 4 12 4" xfId="44714"/>
    <cellStyle name="Input 4 13" xfId="13391"/>
    <cellStyle name="Input 4 13 2" xfId="13392"/>
    <cellStyle name="Input 4 13 2 2" xfId="55675"/>
    <cellStyle name="Input 4 13 3" xfId="13393"/>
    <cellStyle name="Input 4 13 4" xfId="44715"/>
    <cellStyle name="Input 4 14" xfId="13394"/>
    <cellStyle name="Input 4 14 2" xfId="13395"/>
    <cellStyle name="Input 4 14 2 2" xfId="55676"/>
    <cellStyle name="Input 4 14 3" xfId="13396"/>
    <cellStyle name="Input 4 14 4" xfId="44716"/>
    <cellStyle name="Input 4 15" xfId="13397"/>
    <cellStyle name="Input 4 15 2" xfId="13398"/>
    <cellStyle name="Input 4 15 2 2" xfId="55677"/>
    <cellStyle name="Input 4 15 3" xfId="13399"/>
    <cellStyle name="Input 4 15 4" xfId="44717"/>
    <cellStyle name="Input 4 16" xfId="13400"/>
    <cellStyle name="Input 4 16 2" xfId="13401"/>
    <cellStyle name="Input 4 16 2 2" xfId="55678"/>
    <cellStyle name="Input 4 16 3" xfId="13402"/>
    <cellStyle name="Input 4 16 4" xfId="44718"/>
    <cellStyle name="Input 4 17" xfId="13403"/>
    <cellStyle name="Input 4 17 2" xfId="13404"/>
    <cellStyle name="Input 4 17 2 2" xfId="55679"/>
    <cellStyle name="Input 4 17 3" xfId="13405"/>
    <cellStyle name="Input 4 17 4" xfId="44719"/>
    <cellStyle name="Input 4 18" xfId="13406"/>
    <cellStyle name="Input 4 18 2" xfId="13407"/>
    <cellStyle name="Input 4 18 2 2" xfId="55680"/>
    <cellStyle name="Input 4 18 3" xfId="13408"/>
    <cellStyle name="Input 4 18 4" xfId="44720"/>
    <cellStyle name="Input 4 19" xfId="13409"/>
    <cellStyle name="Input 4 19 2" xfId="13410"/>
    <cellStyle name="Input 4 19 2 2" xfId="55681"/>
    <cellStyle name="Input 4 19 3" xfId="13411"/>
    <cellStyle name="Input 4 19 4" xfId="44721"/>
    <cellStyle name="Input 4 2" xfId="13412"/>
    <cellStyle name="Input 4 2 10" xfId="13413"/>
    <cellStyle name="Input 4 2 10 2" xfId="13414"/>
    <cellStyle name="Input 4 2 10 2 2" xfId="55682"/>
    <cellStyle name="Input 4 2 10 3" xfId="13415"/>
    <cellStyle name="Input 4 2 10 4" xfId="44722"/>
    <cellStyle name="Input 4 2 11" xfId="13416"/>
    <cellStyle name="Input 4 2 11 2" xfId="13417"/>
    <cellStyle name="Input 4 2 11 2 2" xfId="55683"/>
    <cellStyle name="Input 4 2 11 3" xfId="13418"/>
    <cellStyle name="Input 4 2 11 4" xfId="44723"/>
    <cellStyle name="Input 4 2 12" xfId="13419"/>
    <cellStyle name="Input 4 2 12 2" xfId="13420"/>
    <cellStyle name="Input 4 2 12 2 2" xfId="55684"/>
    <cellStyle name="Input 4 2 12 3" xfId="13421"/>
    <cellStyle name="Input 4 2 12 4" xfId="44724"/>
    <cellStyle name="Input 4 2 13" xfId="13422"/>
    <cellStyle name="Input 4 2 13 2" xfId="13423"/>
    <cellStyle name="Input 4 2 13 2 2" xfId="55685"/>
    <cellStyle name="Input 4 2 13 3" xfId="13424"/>
    <cellStyle name="Input 4 2 13 4" xfId="44725"/>
    <cellStyle name="Input 4 2 14" xfId="13425"/>
    <cellStyle name="Input 4 2 14 2" xfId="13426"/>
    <cellStyle name="Input 4 2 14 2 2" xfId="55686"/>
    <cellStyle name="Input 4 2 14 3" xfId="13427"/>
    <cellStyle name="Input 4 2 14 4" xfId="44726"/>
    <cellStyle name="Input 4 2 15" xfId="13428"/>
    <cellStyle name="Input 4 2 15 2" xfId="13429"/>
    <cellStyle name="Input 4 2 15 2 2" xfId="55687"/>
    <cellStyle name="Input 4 2 15 3" xfId="13430"/>
    <cellStyle name="Input 4 2 15 4" xfId="44727"/>
    <cellStyle name="Input 4 2 16" xfId="13431"/>
    <cellStyle name="Input 4 2 16 2" xfId="13432"/>
    <cellStyle name="Input 4 2 16 2 2" xfId="55688"/>
    <cellStyle name="Input 4 2 16 3" xfId="13433"/>
    <cellStyle name="Input 4 2 16 4" xfId="44728"/>
    <cellStyle name="Input 4 2 17" xfId="13434"/>
    <cellStyle name="Input 4 2 17 2" xfId="13435"/>
    <cellStyle name="Input 4 2 17 2 2" xfId="55689"/>
    <cellStyle name="Input 4 2 17 3" xfId="13436"/>
    <cellStyle name="Input 4 2 17 4" xfId="44729"/>
    <cellStyle name="Input 4 2 18" xfId="13437"/>
    <cellStyle name="Input 4 2 18 2" xfId="13438"/>
    <cellStyle name="Input 4 2 18 2 2" xfId="55690"/>
    <cellStyle name="Input 4 2 18 3" xfId="13439"/>
    <cellStyle name="Input 4 2 18 4" xfId="44730"/>
    <cellStyle name="Input 4 2 19" xfId="13440"/>
    <cellStyle name="Input 4 2 19 2" xfId="13441"/>
    <cellStyle name="Input 4 2 19 2 2" xfId="55691"/>
    <cellStyle name="Input 4 2 19 3" xfId="13442"/>
    <cellStyle name="Input 4 2 19 4" xfId="44731"/>
    <cellStyle name="Input 4 2 2" xfId="13443"/>
    <cellStyle name="Input 4 2 2 2" xfId="13444"/>
    <cellStyle name="Input 4 2 2 2 2" xfId="55692"/>
    <cellStyle name="Input 4 2 2 3" xfId="13445"/>
    <cellStyle name="Input 4 2 2 4" xfId="44732"/>
    <cellStyle name="Input 4 2 20" xfId="13446"/>
    <cellStyle name="Input 4 2 20 2" xfId="13447"/>
    <cellStyle name="Input 4 2 20 3" xfId="44733"/>
    <cellStyle name="Input 4 2 20 4" xfId="44734"/>
    <cellStyle name="Input 4 2 21" xfId="44735"/>
    <cellStyle name="Input 4 2 22" xfId="44736"/>
    <cellStyle name="Input 4 2 3" xfId="13448"/>
    <cellStyle name="Input 4 2 3 2" xfId="13449"/>
    <cellStyle name="Input 4 2 3 2 2" xfId="55693"/>
    <cellStyle name="Input 4 2 3 3" xfId="13450"/>
    <cellStyle name="Input 4 2 3 4" xfId="44737"/>
    <cellStyle name="Input 4 2 4" xfId="13451"/>
    <cellStyle name="Input 4 2 4 2" xfId="13452"/>
    <cellStyle name="Input 4 2 4 2 2" xfId="55694"/>
    <cellStyle name="Input 4 2 4 3" xfId="13453"/>
    <cellStyle name="Input 4 2 4 4" xfId="44738"/>
    <cellStyle name="Input 4 2 5" xfId="13454"/>
    <cellStyle name="Input 4 2 5 2" xfId="13455"/>
    <cellStyle name="Input 4 2 5 2 2" xfId="55695"/>
    <cellStyle name="Input 4 2 5 3" xfId="13456"/>
    <cellStyle name="Input 4 2 5 4" xfId="44739"/>
    <cellStyle name="Input 4 2 6" xfId="13457"/>
    <cellStyle name="Input 4 2 6 2" xfId="13458"/>
    <cellStyle name="Input 4 2 6 2 2" xfId="55696"/>
    <cellStyle name="Input 4 2 6 3" xfId="13459"/>
    <cellStyle name="Input 4 2 6 4" xfId="44740"/>
    <cellStyle name="Input 4 2 7" xfId="13460"/>
    <cellStyle name="Input 4 2 7 2" xfId="13461"/>
    <cellStyle name="Input 4 2 7 2 2" xfId="55697"/>
    <cellStyle name="Input 4 2 7 3" xfId="13462"/>
    <cellStyle name="Input 4 2 7 4" xfId="44741"/>
    <cellStyle name="Input 4 2 8" xfId="13463"/>
    <cellStyle name="Input 4 2 8 2" xfId="13464"/>
    <cellStyle name="Input 4 2 8 2 2" xfId="55698"/>
    <cellStyle name="Input 4 2 8 3" xfId="13465"/>
    <cellStyle name="Input 4 2 8 4" xfId="44742"/>
    <cellStyle name="Input 4 2 9" xfId="13466"/>
    <cellStyle name="Input 4 2 9 2" xfId="13467"/>
    <cellStyle name="Input 4 2 9 2 2" xfId="55699"/>
    <cellStyle name="Input 4 2 9 3" xfId="13468"/>
    <cellStyle name="Input 4 2 9 4" xfId="44743"/>
    <cellStyle name="Input 4 20" xfId="13469"/>
    <cellStyle name="Input 4 20 2" xfId="13470"/>
    <cellStyle name="Input 4 20 2 2" xfId="55700"/>
    <cellStyle name="Input 4 20 3" xfId="13471"/>
    <cellStyle name="Input 4 20 4" xfId="44744"/>
    <cellStyle name="Input 4 21" xfId="13472"/>
    <cellStyle name="Input 4 21 2" xfId="13473"/>
    <cellStyle name="Input 4 21 2 2" xfId="55701"/>
    <cellStyle name="Input 4 21 3" xfId="13474"/>
    <cellStyle name="Input 4 21 4" xfId="44745"/>
    <cellStyle name="Input 4 22" xfId="13475"/>
    <cellStyle name="Input 4 22 2" xfId="13476"/>
    <cellStyle name="Input 4 22 2 2" xfId="55702"/>
    <cellStyle name="Input 4 22 3" xfId="13477"/>
    <cellStyle name="Input 4 22 4" xfId="44746"/>
    <cellStyle name="Input 4 23" xfId="44747"/>
    <cellStyle name="Input 4 24" xfId="44748"/>
    <cellStyle name="Input 4 3" xfId="13478"/>
    <cellStyle name="Input 4 3 10" xfId="13479"/>
    <cellStyle name="Input 4 3 10 2" xfId="13480"/>
    <cellStyle name="Input 4 3 10 2 2" xfId="55703"/>
    <cellStyle name="Input 4 3 10 3" xfId="13481"/>
    <cellStyle name="Input 4 3 10 4" xfId="44749"/>
    <cellStyle name="Input 4 3 11" xfId="13482"/>
    <cellStyle name="Input 4 3 11 2" xfId="13483"/>
    <cellStyle name="Input 4 3 11 2 2" xfId="55704"/>
    <cellStyle name="Input 4 3 11 3" xfId="13484"/>
    <cellStyle name="Input 4 3 11 4" xfId="44750"/>
    <cellStyle name="Input 4 3 12" xfId="13485"/>
    <cellStyle name="Input 4 3 12 2" xfId="13486"/>
    <cellStyle name="Input 4 3 12 2 2" xfId="55705"/>
    <cellStyle name="Input 4 3 12 3" xfId="13487"/>
    <cellStyle name="Input 4 3 12 4" xfId="44751"/>
    <cellStyle name="Input 4 3 13" xfId="13488"/>
    <cellStyle name="Input 4 3 13 2" xfId="13489"/>
    <cellStyle name="Input 4 3 13 2 2" xfId="55706"/>
    <cellStyle name="Input 4 3 13 3" xfId="13490"/>
    <cellStyle name="Input 4 3 13 4" xfId="44752"/>
    <cellStyle name="Input 4 3 14" xfId="13491"/>
    <cellStyle name="Input 4 3 14 2" xfId="13492"/>
    <cellStyle name="Input 4 3 14 2 2" xfId="55707"/>
    <cellStyle name="Input 4 3 14 3" xfId="13493"/>
    <cellStyle name="Input 4 3 14 4" xfId="44753"/>
    <cellStyle name="Input 4 3 15" xfId="13494"/>
    <cellStyle name="Input 4 3 15 2" xfId="13495"/>
    <cellStyle name="Input 4 3 15 2 2" xfId="55708"/>
    <cellStyle name="Input 4 3 15 3" xfId="13496"/>
    <cellStyle name="Input 4 3 15 4" xfId="44754"/>
    <cellStyle name="Input 4 3 16" xfId="13497"/>
    <cellStyle name="Input 4 3 16 2" xfId="13498"/>
    <cellStyle name="Input 4 3 16 2 2" xfId="55709"/>
    <cellStyle name="Input 4 3 16 3" xfId="13499"/>
    <cellStyle name="Input 4 3 16 4" xfId="44755"/>
    <cellStyle name="Input 4 3 17" xfId="13500"/>
    <cellStyle name="Input 4 3 17 2" xfId="13501"/>
    <cellStyle name="Input 4 3 17 2 2" xfId="55710"/>
    <cellStyle name="Input 4 3 17 3" xfId="13502"/>
    <cellStyle name="Input 4 3 17 4" xfId="44756"/>
    <cellStyle name="Input 4 3 18" xfId="13503"/>
    <cellStyle name="Input 4 3 18 2" xfId="13504"/>
    <cellStyle name="Input 4 3 18 2 2" xfId="55711"/>
    <cellStyle name="Input 4 3 18 3" xfId="13505"/>
    <cellStyle name="Input 4 3 18 4" xfId="44757"/>
    <cellStyle name="Input 4 3 19" xfId="13506"/>
    <cellStyle name="Input 4 3 19 2" xfId="13507"/>
    <cellStyle name="Input 4 3 19 2 2" xfId="55712"/>
    <cellStyle name="Input 4 3 19 3" xfId="13508"/>
    <cellStyle name="Input 4 3 19 4" xfId="44758"/>
    <cellStyle name="Input 4 3 2" xfId="13509"/>
    <cellStyle name="Input 4 3 2 2" xfId="13510"/>
    <cellStyle name="Input 4 3 2 2 2" xfId="55713"/>
    <cellStyle name="Input 4 3 2 3" xfId="13511"/>
    <cellStyle name="Input 4 3 2 4" xfId="44759"/>
    <cellStyle name="Input 4 3 20" xfId="13512"/>
    <cellStyle name="Input 4 3 20 2" xfId="13513"/>
    <cellStyle name="Input 4 3 20 3" xfId="44760"/>
    <cellStyle name="Input 4 3 20 4" xfId="44761"/>
    <cellStyle name="Input 4 3 21" xfId="44762"/>
    <cellStyle name="Input 4 3 22" xfId="44763"/>
    <cellStyle name="Input 4 3 3" xfId="13514"/>
    <cellStyle name="Input 4 3 3 2" xfId="13515"/>
    <cellStyle name="Input 4 3 3 2 2" xfId="55714"/>
    <cellStyle name="Input 4 3 3 3" xfId="13516"/>
    <cellStyle name="Input 4 3 3 4" xfId="44764"/>
    <cellStyle name="Input 4 3 4" xfId="13517"/>
    <cellStyle name="Input 4 3 4 2" xfId="13518"/>
    <cellStyle name="Input 4 3 4 2 2" xfId="55715"/>
    <cellStyle name="Input 4 3 4 3" xfId="13519"/>
    <cellStyle name="Input 4 3 4 4" xfId="44765"/>
    <cellStyle name="Input 4 3 5" xfId="13520"/>
    <cellStyle name="Input 4 3 5 2" xfId="13521"/>
    <cellStyle name="Input 4 3 5 2 2" xfId="55716"/>
    <cellStyle name="Input 4 3 5 3" xfId="13522"/>
    <cellStyle name="Input 4 3 5 4" xfId="44766"/>
    <cellStyle name="Input 4 3 6" xfId="13523"/>
    <cellStyle name="Input 4 3 6 2" xfId="13524"/>
    <cellStyle name="Input 4 3 6 2 2" xfId="55717"/>
    <cellStyle name="Input 4 3 6 3" xfId="13525"/>
    <cellStyle name="Input 4 3 6 4" xfId="44767"/>
    <cellStyle name="Input 4 3 7" xfId="13526"/>
    <cellStyle name="Input 4 3 7 2" xfId="13527"/>
    <cellStyle name="Input 4 3 7 2 2" xfId="55718"/>
    <cellStyle name="Input 4 3 7 3" xfId="13528"/>
    <cellStyle name="Input 4 3 7 4" xfId="44768"/>
    <cellStyle name="Input 4 3 8" xfId="13529"/>
    <cellStyle name="Input 4 3 8 2" xfId="13530"/>
    <cellStyle name="Input 4 3 8 2 2" xfId="55719"/>
    <cellStyle name="Input 4 3 8 3" xfId="13531"/>
    <cellStyle name="Input 4 3 8 4" xfId="44769"/>
    <cellStyle name="Input 4 3 9" xfId="13532"/>
    <cellStyle name="Input 4 3 9 2" xfId="13533"/>
    <cellStyle name="Input 4 3 9 2 2" xfId="55720"/>
    <cellStyle name="Input 4 3 9 3" xfId="13534"/>
    <cellStyle name="Input 4 3 9 4" xfId="44770"/>
    <cellStyle name="Input 4 4" xfId="13535"/>
    <cellStyle name="Input 4 4 2" xfId="13536"/>
    <cellStyle name="Input 4 4 2 2" xfId="55721"/>
    <cellStyle name="Input 4 4 3" xfId="44771"/>
    <cellStyle name="Input 4 5" xfId="13537"/>
    <cellStyle name="Input 4 5 2" xfId="13538"/>
    <cellStyle name="Input 4 5 2 2" xfId="55722"/>
    <cellStyle name="Input 4 5 3" xfId="13539"/>
    <cellStyle name="Input 4 5 4" xfId="44772"/>
    <cellStyle name="Input 4 6" xfId="13540"/>
    <cellStyle name="Input 4 6 2" xfId="13541"/>
    <cellStyle name="Input 4 6 2 2" xfId="55723"/>
    <cellStyle name="Input 4 6 3" xfId="13542"/>
    <cellStyle name="Input 4 6 4" xfId="44773"/>
    <cellStyle name="Input 4 7" xfId="13543"/>
    <cellStyle name="Input 4 7 2" xfId="13544"/>
    <cellStyle name="Input 4 7 2 2" xfId="55724"/>
    <cellStyle name="Input 4 7 3" xfId="13545"/>
    <cellStyle name="Input 4 7 4" xfId="44774"/>
    <cellStyle name="Input 4 8" xfId="13546"/>
    <cellStyle name="Input 4 8 2" xfId="13547"/>
    <cellStyle name="Input 4 8 2 2" xfId="55725"/>
    <cellStyle name="Input 4 8 3" xfId="13548"/>
    <cellStyle name="Input 4 8 4" xfId="44775"/>
    <cellStyle name="Input 4 9" xfId="13549"/>
    <cellStyle name="Input 4 9 2" xfId="13550"/>
    <cellStyle name="Input 4 9 2 2" xfId="55726"/>
    <cellStyle name="Input 4 9 3" xfId="13551"/>
    <cellStyle name="Input 4 9 4" xfId="44776"/>
    <cellStyle name="Input 40" xfId="44777"/>
    <cellStyle name="Input 41" xfId="44778"/>
    <cellStyle name="Input 42" xfId="44779"/>
    <cellStyle name="Input 43" xfId="44780"/>
    <cellStyle name="Input 44" xfId="44781"/>
    <cellStyle name="Input 45" xfId="44782"/>
    <cellStyle name="Input 46" xfId="44783"/>
    <cellStyle name="Input 47" xfId="44784"/>
    <cellStyle name="Input 48" xfId="44785"/>
    <cellStyle name="Input 49" xfId="44786"/>
    <cellStyle name="Input 5" xfId="13552"/>
    <cellStyle name="Input 5 10" xfId="13553"/>
    <cellStyle name="Input 5 10 2" xfId="13554"/>
    <cellStyle name="Input 5 10 2 2" xfId="55727"/>
    <cellStyle name="Input 5 10 3" xfId="13555"/>
    <cellStyle name="Input 5 10 4" xfId="44787"/>
    <cellStyle name="Input 5 11" xfId="13556"/>
    <cellStyle name="Input 5 11 2" xfId="13557"/>
    <cellStyle name="Input 5 11 2 2" xfId="55728"/>
    <cellStyle name="Input 5 11 3" xfId="13558"/>
    <cellStyle name="Input 5 11 4" xfId="44788"/>
    <cellStyle name="Input 5 12" xfId="13559"/>
    <cellStyle name="Input 5 12 2" xfId="13560"/>
    <cellStyle name="Input 5 12 2 2" xfId="55729"/>
    <cellStyle name="Input 5 12 3" xfId="13561"/>
    <cellStyle name="Input 5 12 4" xfId="44789"/>
    <cellStyle name="Input 5 13" xfId="13562"/>
    <cellStyle name="Input 5 13 2" xfId="13563"/>
    <cellStyle name="Input 5 13 2 2" xfId="55730"/>
    <cellStyle name="Input 5 13 3" xfId="13564"/>
    <cellStyle name="Input 5 13 4" xfId="44790"/>
    <cellStyle name="Input 5 14" xfId="13565"/>
    <cellStyle name="Input 5 14 2" xfId="13566"/>
    <cellStyle name="Input 5 14 2 2" xfId="55731"/>
    <cellStyle name="Input 5 14 3" xfId="13567"/>
    <cellStyle name="Input 5 14 4" xfId="44791"/>
    <cellStyle name="Input 5 15" xfId="13568"/>
    <cellStyle name="Input 5 15 2" xfId="13569"/>
    <cellStyle name="Input 5 15 2 2" xfId="55732"/>
    <cellStyle name="Input 5 15 3" xfId="13570"/>
    <cellStyle name="Input 5 15 4" xfId="44792"/>
    <cellStyle name="Input 5 16" xfId="13571"/>
    <cellStyle name="Input 5 16 2" xfId="13572"/>
    <cellStyle name="Input 5 16 2 2" xfId="55733"/>
    <cellStyle name="Input 5 16 3" xfId="13573"/>
    <cellStyle name="Input 5 16 4" xfId="44793"/>
    <cellStyle name="Input 5 17" xfId="13574"/>
    <cellStyle name="Input 5 17 2" xfId="13575"/>
    <cellStyle name="Input 5 17 2 2" xfId="55734"/>
    <cellStyle name="Input 5 17 3" xfId="13576"/>
    <cellStyle name="Input 5 17 4" xfId="44794"/>
    <cellStyle name="Input 5 18" xfId="13577"/>
    <cellStyle name="Input 5 18 2" xfId="13578"/>
    <cellStyle name="Input 5 18 2 2" xfId="55735"/>
    <cellStyle name="Input 5 18 3" xfId="13579"/>
    <cellStyle name="Input 5 18 4" xfId="44795"/>
    <cellStyle name="Input 5 19" xfId="13580"/>
    <cellStyle name="Input 5 19 2" xfId="13581"/>
    <cellStyle name="Input 5 19 2 2" xfId="55736"/>
    <cellStyle name="Input 5 19 3" xfId="13582"/>
    <cellStyle name="Input 5 19 4" xfId="44796"/>
    <cellStyle name="Input 5 2" xfId="13583"/>
    <cellStyle name="Input 5 2 10" xfId="13584"/>
    <cellStyle name="Input 5 2 10 2" xfId="13585"/>
    <cellStyle name="Input 5 2 10 2 2" xfId="55737"/>
    <cellStyle name="Input 5 2 10 3" xfId="13586"/>
    <cellStyle name="Input 5 2 10 4" xfId="44797"/>
    <cellStyle name="Input 5 2 11" xfId="13587"/>
    <cellStyle name="Input 5 2 11 2" xfId="13588"/>
    <cellStyle name="Input 5 2 11 2 2" xfId="55738"/>
    <cellStyle name="Input 5 2 11 3" xfId="13589"/>
    <cellStyle name="Input 5 2 11 4" xfId="44798"/>
    <cellStyle name="Input 5 2 12" xfId="13590"/>
    <cellStyle name="Input 5 2 12 2" xfId="13591"/>
    <cellStyle name="Input 5 2 12 2 2" xfId="55739"/>
    <cellStyle name="Input 5 2 12 3" xfId="13592"/>
    <cellStyle name="Input 5 2 12 4" xfId="44799"/>
    <cellStyle name="Input 5 2 13" xfId="13593"/>
    <cellStyle name="Input 5 2 13 2" xfId="13594"/>
    <cellStyle name="Input 5 2 13 2 2" xfId="55740"/>
    <cellStyle name="Input 5 2 13 3" xfId="13595"/>
    <cellStyle name="Input 5 2 13 4" xfId="44800"/>
    <cellStyle name="Input 5 2 14" xfId="13596"/>
    <cellStyle name="Input 5 2 14 2" xfId="13597"/>
    <cellStyle name="Input 5 2 14 2 2" xfId="55741"/>
    <cellStyle name="Input 5 2 14 3" xfId="13598"/>
    <cellStyle name="Input 5 2 14 4" xfId="44801"/>
    <cellStyle name="Input 5 2 15" xfId="13599"/>
    <cellStyle name="Input 5 2 15 2" xfId="13600"/>
    <cellStyle name="Input 5 2 15 2 2" xfId="55742"/>
    <cellStyle name="Input 5 2 15 3" xfId="13601"/>
    <cellStyle name="Input 5 2 15 4" xfId="44802"/>
    <cellStyle name="Input 5 2 16" xfId="13602"/>
    <cellStyle name="Input 5 2 16 2" xfId="13603"/>
    <cellStyle name="Input 5 2 16 2 2" xfId="55743"/>
    <cellStyle name="Input 5 2 16 3" xfId="13604"/>
    <cellStyle name="Input 5 2 16 4" xfId="44803"/>
    <cellStyle name="Input 5 2 17" xfId="13605"/>
    <cellStyle name="Input 5 2 17 2" xfId="13606"/>
    <cellStyle name="Input 5 2 17 2 2" xfId="55744"/>
    <cellStyle name="Input 5 2 17 3" xfId="13607"/>
    <cellStyle name="Input 5 2 17 4" xfId="44804"/>
    <cellStyle name="Input 5 2 18" xfId="13608"/>
    <cellStyle name="Input 5 2 18 2" xfId="13609"/>
    <cellStyle name="Input 5 2 18 2 2" xfId="55745"/>
    <cellStyle name="Input 5 2 18 3" xfId="13610"/>
    <cellStyle name="Input 5 2 18 4" xfId="44805"/>
    <cellStyle name="Input 5 2 19" xfId="13611"/>
    <cellStyle name="Input 5 2 19 2" xfId="13612"/>
    <cellStyle name="Input 5 2 19 2 2" xfId="55746"/>
    <cellStyle name="Input 5 2 19 3" xfId="13613"/>
    <cellStyle name="Input 5 2 19 4" xfId="44806"/>
    <cellStyle name="Input 5 2 2" xfId="13614"/>
    <cellStyle name="Input 5 2 2 2" xfId="13615"/>
    <cellStyle name="Input 5 2 2 2 2" xfId="55747"/>
    <cellStyle name="Input 5 2 2 3" xfId="13616"/>
    <cellStyle name="Input 5 2 2 4" xfId="44807"/>
    <cellStyle name="Input 5 2 20" xfId="13617"/>
    <cellStyle name="Input 5 2 20 2" xfId="13618"/>
    <cellStyle name="Input 5 2 20 3" xfId="44808"/>
    <cellStyle name="Input 5 2 20 4" xfId="44809"/>
    <cellStyle name="Input 5 2 21" xfId="44810"/>
    <cellStyle name="Input 5 2 22" xfId="44811"/>
    <cellStyle name="Input 5 2 3" xfId="13619"/>
    <cellStyle name="Input 5 2 3 2" xfId="13620"/>
    <cellStyle name="Input 5 2 3 2 2" xfId="55748"/>
    <cellStyle name="Input 5 2 3 3" xfId="13621"/>
    <cellStyle name="Input 5 2 3 4" xfId="44812"/>
    <cellStyle name="Input 5 2 4" xfId="13622"/>
    <cellStyle name="Input 5 2 4 2" xfId="13623"/>
    <cellStyle name="Input 5 2 4 2 2" xfId="55749"/>
    <cellStyle name="Input 5 2 4 3" xfId="13624"/>
    <cellStyle name="Input 5 2 4 4" xfId="44813"/>
    <cellStyle name="Input 5 2 5" xfId="13625"/>
    <cellStyle name="Input 5 2 5 2" xfId="13626"/>
    <cellStyle name="Input 5 2 5 2 2" xfId="55750"/>
    <cellStyle name="Input 5 2 5 3" xfId="13627"/>
    <cellStyle name="Input 5 2 5 4" xfId="44814"/>
    <cellStyle name="Input 5 2 6" xfId="13628"/>
    <cellStyle name="Input 5 2 6 2" xfId="13629"/>
    <cellStyle name="Input 5 2 6 2 2" xfId="55751"/>
    <cellStyle name="Input 5 2 6 3" xfId="13630"/>
    <cellStyle name="Input 5 2 6 4" xfId="44815"/>
    <cellStyle name="Input 5 2 7" xfId="13631"/>
    <cellStyle name="Input 5 2 7 2" xfId="13632"/>
    <cellStyle name="Input 5 2 7 2 2" xfId="55752"/>
    <cellStyle name="Input 5 2 7 3" xfId="13633"/>
    <cellStyle name="Input 5 2 7 4" xfId="44816"/>
    <cellStyle name="Input 5 2 8" xfId="13634"/>
    <cellStyle name="Input 5 2 8 2" xfId="13635"/>
    <cellStyle name="Input 5 2 8 2 2" xfId="55753"/>
    <cellStyle name="Input 5 2 8 3" xfId="13636"/>
    <cellStyle name="Input 5 2 8 4" xfId="44817"/>
    <cellStyle name="Input 5 2 9" xfId="13637"/>
    <cellStyle name="Input 5 2 9 2" xfId="13638"/>
    <cellStyle name="Input 5 2 9 2 2" xfId="55754"/>
    <cellStyle name="Input 5 2 9 3" xfId="13639"/>
    <cellStyle name="Input 5 2 9 4" xfId="44818"/>
    <cellStyle name="Input 5 20" xfId="13640"/>
    <cellStyle name="Input 5 20 2" xfId="13641"/>
    <cellStyle name="Input 5 20 2 2" xfId="55755"/>
    <cellStyle name="Input 5 20 3" xfId="13642"/>
    <cellStyle name="Input 5 20 4" xfId="44819"/>
    <cellStyle name="Input 5 21" xfId="13643"/>
    <cellStyle name="Input 5 21 2" xfId="13644"/>
    <cellStyle name="Input 5 21 2 2" xfId="55756"/>
    <cellStyle name="Input 5 21 3" xfId="13645"/>
    <cellStyle name="Input 5 21 4" xfId="44820"/>
    <cellStyle name="Input 5 22" xfId="13646"/>
    <cellStyle name="Input 5 22 2" xfId="13647"/>
    <cellStyle name="Input 5 22 2 2" xfId="55757"/>
    <cellStyle name="Input 5 22 3" xfId="13648"/>
    <cellStyle name="Input 5 22 4" xfId="44821"/>
    <cellStyle name="Input 5 23" xfId="44822"/>
    <cellStyle name="Input 5 24" xfId="44823"/>
    <cellStyle name="Input 5 3" xfId="13649"/>
    <cellStyle name="Input 5 3 10" xfId="13650"/>
    <cellStyle name="Input 5 3 10 2" xfId="13651"/>
    <cellStyle name="Input 5 3 10 2 2" xfId="55758"/>
    <cellStyle name="Input 5 3 10 3" xfId="13652"/>
    <cellStyle name="Input 5 3 10 4" xfId="44824"/>
    <cellStyle name="Input 5 3 11" xfId="13653"/>
    <cellStyle name="Input 5 3 11 2" xfId="13654"/>
    <cellStyle name="Input 5 3 11 2 2" xfId="55759"/>
    <cellStyle name="Input 5 3 11 3" xfId="13655"/>
    <cellStyle name="Input 5 3 11 4" xfId="44825"/>
    <cellStyle name="Input 5 3 12" xfId="13656"/>
    <cellStyle name="Input 5 3 12 2" xfId="13657"/>
    <cellStyle name="Input 5 3 12 2 2" xfId="55760"/>
    <cellStyle name="Input 5 3 12 3" xfId="13658"/>
    <cellStyle name="Input 5 3 12 4" xfId="44826"/>
    <cellStyle name="Input 5 3 13" xfId="13659"/>
    <cellStyle name="Input 5 3 13 2" xfId="13660"/>
    <cellStyle name="Input 5 3 13 2 2" xfId="55761"/>
    <cellStyle name="Input 5 3 13 3" xfId="13661"/>
    <cellStyle name="Input 5 3 13 4" xfId="44827"/>
    <cellStyle name="Input 5 3 14" xfId="13662"/>
    <cellStyle name="Input 5 3 14 2" xfId="13663"/>
    <cellStyle name="Input 5 3 14 2 2" xfId="55762"/>
    <cellStyle name="Input 5 3 14 3" xfId="13664"/>
    <cellStyle name="Input 5 3 14 4" xfId="44828"/>
    <cellStyle name="Input 5 3 15" xfId="13665"/>
    <cellStyle name="Input 5 3 15 2" xfId="13666"/>
    <cellStyle name="Input 5 3 15 2 2" xfId="55763"/>
    <cellStyle name="Input 5 3 15 3" xfId="13667"/>
    <cellStyle name="Input 5 3 15 4" xfId="44829"/>
    <cellStyle name="Input 5 3 16" xfId="13668"/>
    <cellStyle name="Input 5 3 16 2" xfId="13669"/>
    <cellStyle name="Input 5 3 16 2 2" xfId="55764"/>
    <cellStyle name="Input 5 3 16 3" xfId="13670"/>
    <cellStyle name="Input 5 3 16 4" xfId="44830"/>
    <cellStyle name="Input 5 3 17" xfId="13671"/>
    <cellStyle name="Input 5 3 17 2" xfId="13672"/>
    <cellStyle name="Input 5 3 17 2 2" xfId="55765"/>
    <cellStyle name="Input 5 3 17 3" xfId="13673"/>
    <cellStyle name="Input 5 3 17 4" xfId="44831"/>
    <cellStyle name="Input 5 3 18" xfId="13674"/>
    <cellStyle name="Input 5 3 18 2" xfId="13675"/>
    <cellStyle name="Input 5 3 18 2 2" xfId="55766"/>
    <cellStyle name="Input 5 3 18 3" xfId="13676"/>
    <cellStyle name="Input 5 3 18 4" xfId="44832"/>
    <cellStyle name="Input 5 3 19" xfId="13677"/>
    <cellStyle name="Input 5 3 19 2" xfId="13678"/>
    <cellStyle name="Input 5 3 19 2 2" xfId="55767"/>
    <cellStyle name="Input 5 3 19 3" xfId="13679"/>
    <cellStyle name="Input 5 3 19 4" xfId="44833"/>
    <cellStyle name="Input 5 3 2" xfId="13680"/>
    <cellStyle name="Input 5 3 2 2" xfId="13681"/>
    <cellStyle name="Input 5 3 2 2 2" xfId="55768"/>
    <cellStyle name="Input 5 3 2 3" xfId="13682"/>
    <cellStyle name="Input 5 3 2 4" xfId="44834"/>
    <cellStyle name="Input 5 3 20" xfId="13683"/>
    <cellStyle name="Input 5 3 20 2" xfId="13684"/>
    <cellStyle name="Input 5 3 20 3" xfId="44835"/>
    <cellStyle name="Input 5 3 20 4" xfId="44836"/>
    <cellStyle name="Input 5 3 21" xfId="44837"/>
    <cellStyle name="Input 5 3 22" xfId="44838"/>
    <cellStyle name="Input 5 3 3" xfId="13685"/>
    <cellStyle name="Input 5 3 3 2" xfId="13686"/>
    <cellStyle name="Input 5 3 3 2 2" xfId="55769"/>
    <cellStyle name="Input 5 3 3 3" xfId="13687"/>
    <cellStyle name="Input 5 3 3 4" xfId="44839"/>
    <cellStyle name="Input 5 3 4" xfId="13688"/>
    <cellStyle name="Input 5 3 4 2" xfId="13689"/>
    <cellStyle name="Input 5 3 4 2 2" xfId="55770"/>
    <cellStyle name="Input 5 3 4 3" xfId="13690"/>
    <cellStyle name="Input 5 3 4 4" xfId="44840"/>
    <cellStyle name="Input 5 3 5" xfId="13691"/>
    <cellStyle name="Input 5 3 5 2" xfId="13692"/>
    <cellStyle name="Input 5 3 5 2 2" xfId="55771"/>
    <cellStyle name="Input 5 3 5 3" xfId="13693"/>
    <cellStyle name="Input 5 3 5 4" xfId="44841"/>
    <cellStyle name="Input 5 3 6" xfId="13694"/>
    <cellStyle name="Input 5 3 6 2" xfId="13695"/>
    <cellStyle name="Input 5 3 6 2 2" xfId="55772"/>
    <cellStyle name="Input 5 3 6 3" xfId="13696"/>
    <cellStyle name="Input 5 3 6 4" xfId="44842"/>
    <cellStyle name="Input 5 3 7" xfId="13697"/>
    <cellStyle name="Input 5 3 7 2" xfId="13698"/>
    <cellStyle name="Input 5 3 7 2 2" xfId="55773"/>
    <cellStyle name="Input 5 3 7 3" xfId="13699"/>
    <cellStyle name="Input 5 3 7 4" xfId="44843"/>
    <cellStyle name="Input 5 3 8" xfId="13700"/>
    <cellStyle name="Input 5 3 8 2" xfId="13701"/>
    <cellStyle name="Input 5 3 8 2 2" xfId="55774"/>
    <cellStyle name="Input 5 3 8 3" xfId="13702"/>
    <cellStyle name="Input 5 3 8 4" xfId="44844"/>
    <cellStyle name="Input 5 3 9" xfId="13703"/>
    <cellStyle name="Input 5 3 9 2" xfId="13704"/>
    <cellStyle name="Input 5 3 9 2 2" xfId="55775"/>
    <cellStyle name="Input 5 3 9 3" xfId="13705"/>
    <cellStyle name="Input 5 3 9 4" xfId="44845"/>
    <cellStyle name="Input 5 4" xfId="13706"/>
    <cellStyle name="Input 5 4 2" xfId="13707"/>
    <cellStyle name="Input 5 4 2 2" xfId="55776"/>
    <cellStyle name="Input 5 4 3" xfId="44846"/>
    <cellStyle name="Input 5 5" xfId="13708"/>
    <cellStyle name="Input 5 5 2" xfId="13709"/>
    <cellStyle name="Input 5 5 2 2" xfId="55777"/>
    <cellStyle name="Input 5 5 3" xfId="13710"/>
    <cellStyle name="Input 5 5 4" xfId="44847"/>
    <cellStyle name="Input 5 6" xfId="13711"/>
    <cellStyle name="Input 5 6 2" xfId="13712"/>
    <cellStyle name="Input 5 6 2 2" xfId="55778"/>
    <cellStyle name="Input 5 6 3" xfId="13713"/>
    <cellStyle name="Input 5 6 4" xfId="44848"/>
    <cellStyle name="Input 5 7" xfId="13714"/>
    <cellStyle name="Input 5 7 2" xfId="13715"/>
    <cellStyle name="Input 5 7 2 2" xfId="55779"/>
    <cellStyle name="Input 5 7 3" xfId="13716"/>
    <cellStyle name="Input 5 7 4" xfId="44849"/>
    <cellStyle name="Input 5 8" xfId="13717"/>
    <cellStyle name="Input 5 8 2" xfId="13718"/>
    <cellStyle name="Input 5 8 2 2" xfId="55780"/>
    <cellStyle name="Input 5 8 3" xfId="13719"/>
    <cellStyle name="Input 5 8 4" xfId="44850"/>
    <cellStyle name="Input 5 9" xfId="13720"/>
    <cellStyle name="Input 5 9 2" xfId="13721"/>
    <cellStyle name="Input 5 9 2 2" xfId="55781"/>
    <cellStyle name="Input 5 9 3" xfId="13722"/>
    <cellStyle name="Input 5 9 4" xfId="44851"/>
    <cellStyle name="Input 6" xfId="13723"/>
    <cellStyle name="Input 6 10" xfId="13724"/>
    <cellStyle name="Input 6 10 2" xfId="13725"/>
    <cellStyle name="Input 6 10 2 2" xfId="55782"/>
    <cellStyle name="Input 6 10 3" xfId="13726"/>
    <cellStyle name="Input 6 10 4" xfId="44852"/>
    <cellStyle name="Input 6 11" xfId="13727"/>
    <cellStyle name="Input 6 11 2" xfId="13728"/>
    <cellStyle name="Input 6 11 2 2" xfId="55783"/>
    <cellStyle name="Input 6 11 3" xfId="13729"/>
    <cellStyle name="Input 6 11 4" xfId="44853"/>
    <cellStyle name="Input 6 12" xfId="13730"/>
    <cellStyle name="Input 6 12 2" xfId="13731"/>
    <cellStyle name="Input 6 12 2 2" xfId="55784"/>
    <cellStyle name="Input 6 12 3" xfId="13732"/>
    <cellStyle name="Input 6 12 4" xfId="44854"/>
    <cellStyle name="Input 6 13" xfId="13733"/>
    <cellStyle name="Input 6 13 2" xfId="13734"/>
    <cellStyle name="Input 6 13 2 2" xfId="55785"/>
    <cellStyle name="Input 6 13 3" xfId="13735"/>
    <cellStyle name="Input 6 13 4" xfId="44855"/>
    <cellStyle name="Input 6 14" xfId="13736"/>
    <cellStyle name="Input 6 14 2" xfId="13737"/>
    <cellStyle name="Input 6 14 2 2" xfId="55786"/>
    <cellStyle name="Input 6 14 3" xfId="13738"/>
    <cellStyle name="Input 6 14 4" xfId="44856"/>
    <cellStyle name="Input 6 15" xfId="13739"/>
    <cellStyle name="Input 6 15 2" xfId="13740"/>
    <cellStyle name="Input 6 15 2 2" xfId="55787"/>
    <cellStyle name="Input 6 15 3" xfId="13741"/>
    <cellStyle name="Input 6 15 4" xfId="44857"/>
    <cellStyle name="Input 6 16" xfId="13742"/>
    <cellStyle name="Input 6 16 2" xfId="13743"/>
    <cellStyle name="Input 6 16 2 2" xfId="55788"/>
    <cellStyle name="Input 6 16 3" xfId="13744"/>
    <cellStyle name="Input 6 16 4" xfId="44858"/>
    <cellStyle name="Input 6 17" xfId="13745"/>
    <cellStyle name="Input 6 17 2" xfId="13746"/>
    <cellStyle name="Input 6 17 2 2" xfId="55789"/>
    <cellStyle name="Input 6 17 3" xfId="13747"/>
    <cellStyle name="Input 6 17 4" xfId="44859"/>
    <cellStyle name="Input 6 18" xfId="13748"/>
    <cellStyle name="Input 6 18 2" xfId="13749"/>
    <cellStyle name="Input 6 18 2 2" xfId="55790"/>
    <cellStyle name="Input 6 18 3" xfId="13750"/>
    <cellStyle name="Input 6 18 4" xfId="44860"/>
    <cellStyle name="Input 6 19" xfId="13751"/>
    <cellStyle name="Input 6 19 2" xfId="13752"/>
    <cellStyle name="Input 6 19 2 2" xfId="55791"/>
    <cellStyle name="Input 6 19 3" xfId="13753"/>
    <cellStyle name="Input 6 19 4" xfId="44861"/>
    <cellStyle name="Input 6 2" xfId="13754"/>
    <cellStyle name="Input 6 2 2" xfId="13755"/>
    <cellStyle name="Input 6 2 2 10" xfId="13756"/>
    <cellStyle name="Input 6 2 2 10 2" xfId="13757"/>
    <cellStyle name="Input 6 2 2 10 2 2" xfId="55792"/>
    <cellStyle name="Input 6 2 2 10 3" xfId="13758"/>
    <cellStyle name="Input 6 2 2 10 4" xfId="44862"/>
    <cellStyle name="Input 6 2 2 11" xfId="13759"/>
    <cellStyle name="Input 6 2 2 11 2" xfId="13760"/>
    <cellStyle name="Input 6 2 2 11 2 2" xfId="55793"/>
    <cellStyle name="Input 6 2 2 11 3" xfId="13761"/>
    <cellStyle name="Input 6 2 2 11 4" xfId="44863"/>
    <cellStyle name="Input 6 2 2 12" xfId="13762"/>
    <cellStyle name="Input 6 2 2 12 2" xfId="13763"/>
    <cellStyle name="Input 6 2 2 12 2 2" xfId="55794"/>
    <cellStyle name="Input 6 2 2 12 3" xfId="13764"/>
    <cellStyle name="Input 6 2 2 12 4" xfId="44864"/>
    <cellStyle name="Input 6 2 2 13" xfId="13765"/>
    <cellStyle name="Input 6 2 2 13 2" xfId="13766"/>
    <cellStyle name="Input 6 2 2 13 2 2" xfId="55795"/>
    <cellStyle name="Input 6 2 2 13 3" xfId="13767"/>
    <cellStyle name="Input 6 2 2 13 4" xfId="44865"/>
    <cellStyle name="Input 6 2 2 14" xfId="13768"/>
    <cellStyle name="Input 6 2 2 14 2" xfId="13769"/>
    <cellStyle name="Input 6 2 2 14 2 2" xfId="55796"/>
    <cellStyle name="Input 6 2 2 14 3" xfId="13770"/>
    <cellStyle name="Input 6 2 2 14 4" xfId="44866"/>
    <cellStyle name="Input 6 2 2 15" xfId="13771"/>
    <cellStyle name="Input 6 2 2 15 2" xfId="13772"/>
    <cellStyle name="Input 6 2 2 15 2 2" xfId="55797"/>
    <cellStyle name="Input 6 2 2 15 3" xfId="13773"/>
    <cellStyle name="Input 6 2 2 15 4" xfId="44867"/>
    <cellStyle name="Input 6 2 2 16" xfId="13774"/>
    <cellStyle name="Input 6 2 2 16 2" xfId="13775"/>
    <cellStyle name="Input 6 2 2 16 2 2" xfId="55798"/>
    <cellStyle name="Input 6 2 2 16 3" xfId="13776"/>
    <cellStyle name="Input 6 2 2 16 4" xfId="44868"/>
    <cellStyle name="Input 6 2 2 17" xfId="13777"/>
    <cellStyle name="Input 6 2 2 17 2" xfId="13778"/>
    <cellStyle name="Input 6 2 2 17 2 2" xfId="55799"/>
    <cellStyle name="Input 6 2 2 17 3" xfId="13779"/>
    <cellStyle name="Input 6 2 2 17 4" xfId="44869"/>
    <cellStyle name="Input 6 2 2 18" xfId="13780"/>
    <cellStyle name="Input 6 2 2 18 2" xfId="13781"/>
    <cellStyle name="Input 6 2 2 18 2 2" xfId="55800"/>
    <cellStyle name="Input 6 2 2 18 3" xfId="13782"/>
    <cellStyle name="Input 6 2 2 18 4" xfId="44870"/>
    <cellStyle name="Input 6 2 2 19" xfId="13783"/>
    <cellStyle name="Input 6 2 2 19 2" xfId="13784"/>
    <cellStyle name="Input 6 2 2 19 2 2" xfId="55801"/>
    <cellStyle name="Input 6 2 2 19 3" xfId="13785"/>
    <cellStyle name="Input 6 2 2 19 4" xfId="44871"/>
    <cellStyle name="Input 6 2 2 2" xfId="13786"/>
    <cellStyle name="Input 6 2 2 2 2" xfId="13787"/>
    <cellStyle name="Input 6 2 2 2 2 2" xfId="55802"/>
    <cellStyle name="Input 6 2 2 2 3" xfId="13788"/>
    <cellStyle name="Input 6 2 2 2 4" xfId="44872"/>
    <cellStyle name="Input 6 2 2 20" xfId="13789"/>
    <cellStyle name="Input 6 2 2 20 2" xfId="13790"/>
    <cellStyle name="Input 6 2 2 20 3" xfId="44873"/>
    <cellStyle name="Input 6 2 2 20 4" xfId="44874"/>
    <cellStyle name="Input 6 2 2 21" xfId="44875"/>
    <cellStyle name="Input 6 2 2 22" xfId="44876"/>
    <cellStyle name="Input 6 2 2 3" xfId="13791"/>
    <cellStyle name="Input 6 2 2 3 2" xfId="13792"/>
    <cellStyle name="Input 6 2 2 3 2 2" xfId="55803"/>
    <cellStyle name="Input 6 2 2 3 3" xfId="13793"/>
    <cellStyle name="Input 6 2 2 3 4" xfId="44877"/>
    <cellStyle name="Input 6 2 2 4" xfId="13794"/>
    <cellStyle name="Input 6 2 2 4 2" xfId="13795"/>
    <cellStyle name="Input 6 2 2 4 2 2" xfId="55804"/>
    <cellStyle name="Input 6 2 2 4 3" xfId="13796"/>
    <cellStyle name="Input 6 2 2 4 4" xfId="44878"/>
    <cellStyle name="Input 6 2 2 5" xfId="13797"/>
    <cellStyle name="Input 6 2 2 5 2" xfId="13798"/>
    <cellStyle name="Input 6 2 2 5 2 2" xfId="55805"/>
    <cellStyle name="Input 6 2 2 5 3" xfId="13799"/>
    <cellStyle name="Input 6 2 2 5 4" xfId="44879"/>
    <cellStyle name="Input 6 2 2 6" xfId="13800"/>
    <cellStyle name="Input 6 2 2 6 2" xfId="13801"/>
    <cellStyle name="Input 6 2 2 6 2 2" xfId="55806"/>
    <cellStyle name="Input 6 2 2 6 3" xfId="13802"/>
    <cellStyle name="Input 6 2 2 6 4" xfId="44880"/>
    <cellStyle name="Input 6 2 2 7" xfId="13803"/>
    <cellStyle name="Input 6 2 2 7 2" xfId="13804"/>
    <cellStyle name="Input 6 2 2 7 2 2" xfId="55807"/>
    <cellStyle name="Input 6 2 2 7 3" xfId="13805"/>
    <cellStyle name="Input 6 2 2 7 4" xfId="44881"/>
    <cellStyle name="Input 6 2 2 8" xfId="13806"/>
    <cellStyle name="Input 6 2 2 8 2" xfId="13807"/>
    <cellStyle name="Input 6 2 2 8 2 2" xfId="55808"/>
    <cellStyle name="Input 6 2 2 8 3" xfId="13808"/>
    <cellStyle name="Input 6 2 2 8 4" xfId="44882"/>
    <cellStyle name="Input 6 2 2 9" xfId="13809"/>
    <cellStyle name="Input 6 2 2 9 2" xfId="13810"/>
    <cellStyle name="Input 6 2 2 9 2 2" xfId="55809"/>
    <cellStyle name="Input 6 2 2 9 3" xfId="13811"/>
    <cellStyle name="Input 6 2 2 9 4" xfId="44883"/>
    <cellStyle name="Input 6 2 3" xfId="44884"/>
    <cellStyle name="Input 6 20" xfId="13812"/>
    <cellStyle name="Input 6 20 2" xfId="13813"/>
    <cellStyle name="Input 6 20 2 2" xfId="55810"/>
    <cellStyle name="Input 6 20 3" xfId="13814"/>
    <cellStyle name="Input 6 20 4" xfId="44885"/>
    <cellStyle name="Input 6 21" xfId="13815"/>
    <cellStyle name="Input 6 21 2" xfId="13816"/>
    <cellStyle name="Input 6 21 2 2" xfId="55811"/>
    <cellStyle name="Input 6 21 3" xfId="13817"/>
    <cellStyle name="Input 6 21 4" xfId="44886"/>
    <cellStyle name="Input 6 22" xfId="13818"/>
    <cellStyle name="Input 6 22 2" xfId="13819"/>
    <cellStyle name="Input 6 22 3" xfId="44887"/>
    <cellStyle name="Input 6 22 4" xfId="44888"/>
    <cellStyle name="Input 6 23" xfId="44889"/>
    <cellStyle name="Input 6 24" xfId="44890"/>
    <cellStyle name="Input 6 3" xfId="13820"/>
    <cellStyle name="Input 6 3 10" xfId="13821"/>
    <cellStyle name="Input 6 3 10 2" xfId="13822"/>
    <cellStyle name="Input 6 3 10 2 2" xfId="55812"/>
    <cellStyle name="Input 6 3 10 3" xfId="13823"/>
    <cellStyle name="Input 6 3 10 4" xfId="44891"/>
    <cellStyle name="Input 6 3 11" xfId="13824"/>
    <cellStyle name="Input 6 3 11 2" xfId="13825"/>
    <cellStyle name="Input 6 3 11 2 2" xfId="55813"/>
    <cellStyle name="Input 6 3 11 3" xfId="13826"/>
    <cellStyle name="Input 6 3 11 4" xfId="44892"/>
    <cellStyle name="Input 6 3 12" xfId="13827"/>
    <cellStyle name="Input 6 3 12 2" xfId="13828"/>
    <cellStyle name="Input 6 3 12 2 2" xfId="55814"/>
    <cellStyle name="Input 6 3 12 3" xfId="13829"/>
    <cellStyle name="Input 6 3 12 4" xfId="44893"/>
    <cellStyle name="Input 6 3 13" xfId="13830"/>
    <cellStyle name="Input 6 3 13 2" xfId="13831"/>
    <cellStyle name="Input 6 3 13 2 2" xfId="55815"/>
    <cellStyle name="Input 6 3 13 3" xfId="13832"/>
    <cellStyle name="Input 6 3 13 4" xfId="44894"/>
    <cellStyle name="Input 6 3 14" xfId="13833"/>
    <cellStyle name="Input 6 3 14 2" xfId="13834"/>
    <cellStyle name="Input 6 3 14 2 2" xfId="55816"/>
    <cellStyle name="Input 6 3 14 3" xfId="13835"/>
    <cellStyle name="Input 6 3 14 4" xfId="44895"/>
    <cellStyle name="Input 6 3 15" xfId="13836"/>
    <cellStyle name="Input 6 3 15 2" xfId="13837"/>
    <cellStyle name="Input 6 3 15 2 2" xfId="55817"/>
    <cellStyle name="Input 6 3 15 3" xfId="13838"/>
    <cellStyle name="Input 6 3 15 4" xfId="44896"/>
    <cellStyle name="Input 6 3 16" xfId="13839"/>
    <cellStyle name="Input 6 3 16 2" xfId="13840"/>
    <cellStyle name="Input 6 3 16 2 2" xfId="55818"/>
    <cellStyle name="Input 6 3 16 3" xfId="13841"/>
    <cellStyle name="Input 6 3 16 4" xfId="44897"/>
    <cellStyle name="Input 6 3 17" xfId="13842"/>
    <cellStyle name="Input 6 3 17 2" xfId="13843"/>
    <cellStyle name="Input 6 3 17 2 2" xfId="55819"/>
    <cellStyle name="Input 6 3 17 3" xfId="13844"/>
    <cellStyle name="Input 6 3 17 4" xfId="44898"/>
    <cellStyle name="Input 6 3 18" xfId="13845"/>
    <cellStyle name="Input 6 3 18 2" xfId="13846"/>
    <cellStyle name="Input 6 3 18 2 2" xfId="55820"/>
    <cellStyle name="Input 6 3 18 3" xfId="13847"/>
    <cellStyle name="Input 6 3 18 4" xfId="44899"/>
    <cellStyle name="Input 6 3 19" xfId="13848"/>
    <cellStyle name="Input 6 3 19 2" xfId="13849"/>
    <cellStyle name="Input 6 3 19 2 2" xfId="55821"/>
    <cellStyle name="Input 6 3 19 3" xfId="13850"/>
    <cellStyle name="Input 6 3 19 4" xfId="44900"/>
    <cellStyle name="Input 6 3 2" xfId="13851"/>
    <cellStyle name="Input 6 3 2 2" xfId="13852"/>
    <cellStyle name="Input 6 3 2 2 2" xfId="55822"/>
    <cellStyle name="Input 6 3 2 3" xfId="13853"/>
    <cellStyle name="Input 6 3 2 4" xfId="44901"/>
    <cellStyle name="Input 6 3 20" xfId="13854"/>
    <cellStyle name="Input 6 3 20 2" xfId="13855"/>
    <cellStyle name="Input 6 3 20 3" xfId="44902"/>
    <cellStyle name="Input 6 3 20 4" xfId="44903"/>
    <cellStyle name="Input 6 3 21" xfId="44904"/>
    <cellStyle name="Input 6 3 22" xfId="44905"/>
    <cellStyle name="Input 6 3 3" xfId="13856"/>
    <cellStyle name="Input 6 3 3 2" xfId="13857"/>
    <cellStyle name="Input 6 3 3 2 2" xfId="55823"/>
    <cellStyle name="Input 6 3 3 3" xfId="13858"/>
    <cellStyle name="Input 6 3 3 4" xfId="44906"/>
    <cellStyle name="Input 6 3 4" xfId="13859"/>
    <cellStyle name="Input 6 3 4 2" xfId="13860"/>
    <cellStyle name="Input 6 3 4 2 2" xfId="55824"/>
    <cellStyle name="Input 6 3 4 3" xfId="13861"/>
    <cellStyle name="Input 6 3 4 4" xfId="44907"/>
    <cellStyle name="Input 6 3 5" xfId="13862"/>
    <cellStyle name="Input 6 3 5 2" xfId="13863"/>
    <cellStyle name="Input 6 3 5 2 2" xfId="55825"/>
    <cellStyle name="Input 6 3 5 3" xfId="13864"/>
    <cellStyle name="Input 6 3 5 4" xfId="44908"/>
    <cellStyle name="Input 6 3 6" xfId="13865"/>
    <cellStyle name="Input 6 3 6 2" xfId="13866"/>
    <cellStyle name="Input 6 3 6 2 2" xfId="55826"/>
    <cellStyle name="Input 6 3 6 3" xfId="13867"/>
    <cellStyle name="Input 6 3 6 4" xfId="44909"/>
    <cellStyle name="Input 6 3 7" xfId="13868"/>
    <cellStyle name="Input 6 3 7 2" xfId="13869"/>
    <cellStyle name="Input 6 3 7 2 2" xfId="55827"/>
    <cellStyle name="Input 6 3 7 3" xfId="13870"/>
    <cellStyle name="Input 6 3 7 4" xfId="44910"/>
    <cellStyle name="Input 6 3 8" xfId="13871"/>
    <cellStyle name="Input 6 3 8 2" xfId="13872"/>
    <cellStyle name="Input 6 3 8 2 2" xfId="55828"/>
    <cellStyle name="Input 6 3 8 3" xfId="13873"/>
    <cellStyle name="Input 6 3 8 4" xfId="44911"/>
    <cellStyle name="Input 6 3 9" xfId="13874"/>
    <cellStyle name="Input 6 3 9 2" xfId="13875"/>
    <cellStyle name="Input 6 3 9 2 2" xfId="55829"/>
    <cellStyle name="Input 6 3 9 3" xfId="13876"/>
    <cellStyle name="Input 6 3 9 4" xfId="44912"/>
    <cellStyle name="Input 6 4" xfId="13877"/>
    <cellStyle name="Input 6 4 2" xfId="13878"/>
    <cellStyle name="Input 6 4 2 2" xfId="55830"/>
    <cellStyle name="Input 6 4 3" xfId="13879"/>
    <cellStyle name="Input 6 4 4" xfId="44913"/>
    <cellStyle name="Input 6 5" xfId="13880"/>
    <cellStyle name="Input 6 5 2" xfId="13881"/>
    <cellStyle name="Input 6 5 2 2" xfId="55831"/>
    <cellStyle name="Input 6 5 3" xfId="13882"/>
    <cellStyle name="Input 6 5 4" xfId="44914"/>
    <cellStyle name="Input 6 6" xfId="13883"/>
    <cellStyle name="Input 6 6 2" xfId="13884"/>
    <cellStyle name="Input 6 6 2 2" xfId="55832"/>
    <cellStyle name="Input 6 6 3" xfId="13885"/>
    <cellStyle name="Input 6 6 4" xfId="44915"/>
    <cellStyle name="Input 6 7" xfId="13886"/>
    <cellStyle name="Input 6 7 2" xfId="13887"/>
    <cellStyle name="Input 6 7 2 2" xfId="55833"/>
    <cellStyle name="Input 6 7 3" xfId="13888"/>
    <cellStyle name="Input 6 7 4" xfId="44916"/>
    <cellStyle name="Input 6 8" xfId="13889"/>
    <cellStyle name="Input 6 8 2" xfId="13890"/>
    <cellStyle name="Input 6 8 2 2" xfId="55834"/>
    <cellStyle name="Input 6 8 3" xfId="13891"/>
    <cellStyle name="Input 6 8 4" xfId="44917"/>
    <cellStyle name="Input 6 9" xfId="13892"/>
    <cellStyle name="Input 6 9 2" xfId="13893"/>
    <cellStyle name="Input 6 9 2 2" xfId="55835"/>
    <cellStyle name="Input 6 9 3" xfId="13894"/>
    <cellStyle name="Input 6 9 4" xfId="44918"/>
    <cellStyle name="Input 7" xfId="13895"/>
    <cellStyle name="Input 7 10" xfId="13896"/>
    <cellStyle name="Input 7 10 10" xfId="13897"/>
    <cellStyle name="Input 7 10 10 2" xfId="13898"/>
    <cellStyle name="Input 7 10 10 2 2" xfId="55836"/>
    <cellStyle name="Input 7 10 10 3" xfId="13899"/>
    <cellStyle name="Input 7 10 10 4" xfId="44919"/>
    <cellStyle name="Input 7 10 11" xfId="13900"/>
    <cellStyle name="Input 7 10 11 2" xfId="13901"/>
    <cellStyle name="Input 7 10 11 2 2" xfId="55837"/>
    <cellStyle name="Input 7 10 11 3" xfId="13902"/>
    <cellStyle name="Input 7 10 11 4" xfId="44920"/>
    <cellStyle name="Input 7 10 12" xfId="13903"/>
    <cellStyle name="Input 7 10 12 2" xfId="13904"/>
    <cellStyle name="Input 7 10 12 2 2" xfId="55838"/>
    <cellStyle name="Input 7 10 12 3" xfId="13905"/>
    <cellStyle name="Input 7 10 12 4" xfId="44921"/>
    <cellStyle name="Input 7 10 13" xfId="13906"/>
    <cellStyle name="Input 7 10 13 2" xfId="13907"/>
    <cellStyle name="Input 7 10 13 2 2" xfId="55839"/>
    <cellStyle name="Input 7 10 13 3" xfId="13908"/>
    <cellStyle name="Input 7 10 13 4" xfId="44922"/>
    <cellStyle name="Input 7 10 14" xfId="13909"/>
    <cellStyle name="Input 7 10 14 2" xfId="13910"/>
    <cellStyle name="Input 7 10 14 2 2" xfId="55840"/>
    <cellStyle name="Input 7 10 14 3" xfId="13911"/>
    <cellStyle name="Input 7 10 14 4" xfId="44923"/>
    <cellStyle name="Input 7 10 15" xfId="13912"/>
    <cellStyle name="Input 7 10 15 2" xfId="13913"/>
    <cellStyle name="Input 7 10 15 2 2" xfId="55841"/>
    <cellStyle name="Input 7 10 15 3" xfId="13914"/>
    <cellStyle name="Input 7 10 15 4" xfId="44924"/>
    <cellStyle name="Input 7 10 16" xfId="13915"/>
    <cellStyle name="Input 7 10 16 2" xfId="13916"/>
    <cellStyle name="Input 7 10 16 2 2" xfId="55842"/>
    <cellStyle name="Input 7 10 16 3" xfId="13917"/>
    <cellStyle name="Input 7 10 16 4" xfId="44925"/>
    <cellStyle name="Input 7 10 17" xfId="13918"/>
    <cellStyle name="Input 7 10 17 2" xfId="13919"/>
    <cellStyle name="Input 7 10 17 2 2" xfId="55843"/>
    <cellStyle name="Input 7 10 17 3" xfId="13920"/>
    <cellStyle name="Input 7 10 17 4" xfId="44926"/>
    <cellStyle name="Input 7 10 18" xfId="13921"/>
    <cellStyle name="Input 7 10 18 2" xfId="13922"/>
    <cellStyle name="Input 7 10 18 2 2" xfId="55844"/>
    <cellStyle name="Input 7 10 18 3" xfId="13923"/>
    <cellStyle name="Input 7 10 18 4" xfId="44927"/>
    <cellStyle name="Input 7 10 19" xfId="13924"/>
    <cellStyle name="Input 7 10 19 2" xfId="13925"/>
    <cellStyle name="Input 7 10 19 2 2" xfId="55845"/>
    <cellStyle name="Input 7 10 19 3" xfId="13926"/>
    <cellStyle name="Input 7 10 19 4" xfId="44928"/>
    <cellStyle name="Input 7 10 2" xfId="13927"/>
    <cellStyle name="Input 7 10 2 2" xfId="13928"/>
    <cellStyle name="Input 7 10 2 2 2" xfId="55846"/>
    <cellStyle name="Input 7 10 2 3" xfId="13929"/>
    <cellStyle name="Input 7 10 2 4" xfId="44929"/>
    <cellStyle name="Input 7 10 20" xfId="13930"/>
    <cellStyle name="Input 7 10 20 2" xfId="13931"/>
    <cellStyle name="Input 7 10 20 3" xfId="44930"/>
    <cellStyle name="Input 7 10 20 4" xfId="44931"/>
    <cellStyle name="Input 7 10 21" xfId="44932"/>
    <cellStyle name="Input 7 10 22" xfId="44933"/>
    <cellStyle name="Input 7 10 3" xfId="13932"/>
    <cellStyle name="Input 7 10 3 2" xfId="13933"/>
    <cellStyle name="Input 7 10 3 2 2" xfId="55847"/>
    <cellStyle name="Input 7 10 3 3" xfId="13934"/>
    <cellStyle name="Input 7 10 3 4" xfId="44934"/>
    <cellStyle name="Input 7 10 4" xfId="13935"/>
    <cellStyle name="Input 7 10 4 2" xfId="13936"/>
    <cellStyle name="Input 7 10 4 2 2" xfId="55848"/>
    <cellStyle name="Input 7 10 4 3" xfId="13937"/>
    <cellStyle name="Input 7 10 4 4" xfId="44935"/>
    <cellStyle name="Input 7 10 5" xfId="13938"/>
    <cellStyle name="Input 7 10 5 2" xfId="13939"/>
    <cellStyle name="Input 7 10 5 2 2" xfId="55849"/>
    <cellStyle name="Input 7 10 5 3" xfId="13940"/>
    <cellStyle name="Input 7 10 5 4" xfId="44936"/>
    <cellStyle name="Input 7 10 6" xfId="13941"/>
    <cellStyle name="Input 7 10 6 2" xfId="13942"/>
    <cellStyle name="Input 7 10 6 2 2" xfId="55850"/>
    <cellStyle name="Input 7 10 6 3" xfId="13943"/>
    <cellStyle name="Input 7 10 6 4" xfId="44937"/>
    <cellStyle name="Input 7 10 7" xfId="13944"/>
    <cellStyle name="Input 7 10 7 2" xfId="13945"/>
    <cellStyle name="Input 7 10 7 2 2" xfId="55851"/>
    <cellStyle name="Input 7 10 7 3" xfId="13946"/>
    <cellStyle name="Input 7 10 7 4" xfId="44938"/>
    <cellStyle name="Input 7 10 8" xfId="13947"/>
    <cellStyle name="Input 7 10 8 2" xfId="13948"/>
    <cellStyle name="Input 7 10 8 2 2" xfId="55852"/>
    <cellStyle name="Input 7 10 8 3" xfId="13949"/>
    <cellStyle name="Input 7 10 8 4" xfId="44939"/>
    <cellStyle name="Input 7 10 9" xfId="13950"/>
    <cellStyle name="Input 7 10 9 2" xfId="13951"/>
    <cellStyle name="Input 7 10 9 2 2" xfId="55853"/>
    <cellStyle name="Input 7 10 9 3" xfId="13952"/>
    <cellStyle name="Input 7 10 9 4" xfId="44940"/>
    <cellStyle name="Input 7 11" xfId="13953"/>
    <cellStyle name="Input 7 11 10" xfId="13954"/>
    <cellStyle name="Input 7 11 10 2" xfId="13955"/>
    <cellStyle name="Input 7 11 10 2 2" xfId="55854"/>
    <cellStyle name="Input 7 11 10 3" xfId="13956"/>
    <cellStyle name="Input 7 11 10 4" xfId="44941"/>
    <cellStyle name="Input 7 11 11" xfId="13957"/>
    <cellStyle name="Input 7 11 11 2" xfId="13958"/>
    <cellStyle name="Input 7 11 11 2 2" xfId="55855"/>
    <cellStyle name="Input 7 11 11 3" xfId="13959"/>
    <cellStyle name="Input 7 11 11 4" xfId="44942"/>
    <cellStyle name="Input 7 11 12" xfId="13960"/>
    <cellStyle name="Input 7 11 12 2" xfId="13961"/>
    <cellStyle name="Input 7 11 12 2 2" xfId="55856"/>
    <cellStyle name="Input 7 11 12 3" xfId="13962"/>
    <cellStyle name="Input 7 11 12 4" xfId="44943"/>
    <cellStyle name="Input 7 11 13" xfId="13963"/>
    <cellStyle name="Input 7 11 13 2" xfId="13964"/>
    <cellStyle name="Input 7 11 13 2 2" xfId="55857"/>
    <cellStyle name="Input 7 11 13 3" xfId="13965"/>
    <cellStyle name="Input 7 11 13 4" xfId="44944"/>
    <cellStyle name="Input 7 11 14" xfId="13966"/>
    <cellStyle name="Input 7 11 14 2" xfId="13967"/>
    <cellStyle name="Input 7 11 14 2 2" xfId="55858"/>
    <cellStyle name="Input 7 11 14 3" xfId="13968"/>
    <cellStyle name="Input 7 11 14 4" xfId="44945"/>
    <cellStyle name="Input 7 11 15" xfId="13969"/>
    <cellStyle name="Input 7 11 15 2" xfId="13970"/>
    <cellStyle name="Input 7 11 15 2 2" xfId="55859"/>
    <cellStyle name="Input 7 11 15 3" xfId="13971"/>
    <cellStyle name="Input 7 11 15 4" xfId="44946"/>
    <cellStyle name="Input 7 11 16" xfId="13972"/>
    <cellStyle name="Input 7 11 16 2" xfId="13973"/>
    <cellStyle name="Input 7 11 16 2 2" xfId="55860"/>
    <cellStyle name="Input 7 11 16 3" xfId="13974"/>
    <cellStyle name="Input 7 11 16 4" xfId="44947"/>
    <cellStyle name="Input 7 11 17" xfId="13975"/>
    <cellStyle name="Input 7 11 17 2" xfId="13976"/>
    <cellStyle name="Input 7 11 17 2 2" xfId="55861"/>
    <cellStyle name="Input 7 11 17 3" xfId="13977"/>
    <cellStyle name="Input 7 11 17 4" xfId="44948"/>
    <cellStyle name="Input 7 11 18" xfId="13978"/>
    <cellStyle name="Input 7 11 18 2" xfId="13979"/>
    <cellStyle name="Input 7 11 18 2 2" xfId="55862"/>
    <cellStyle name="Input 7 11 18 3" xfId="13980"/>
    <cellStyle name="Input 7 11 18 4" xfId="44949"/>
    <cellStyle name="Input 7 11 19" xfId="13981"/>
    <cellStyle name="Input 7 11 19 2" xfId="13982"/>
    <cellStyle name="Input 7 11 19 2 2" xfId="55863"/>
    <cellStyle name="Input 7 11 19 3" xfId="13983"/>
    <cellStyle name="Input 7 11 19 4" xfId="44950"/>
    <cellStyle name="Input 7 11 2" xfId="13984"/>
    <cellStyle name="Input 7 11 2 2" xfId="13985"/>
    <cellStyle name="Input 7 11 2 2 2" xfId="55864"/>
    <cellStyle name="Input 7 11 2 3" xfId="13986"/>
    <cellStyle name="Input 7 11 2 4" xfId="44951"/>
    <cellStyle name="Input 7 11 20" xfId="13987"/>
    <cellStyle name="Input 7 11 20 2" xfId="13988"/>
    <cellStyle name="Input 7 11 20 3" xfId="44952"/>
    <cellStyle name="Input 7 11 20 4" xfId="44953"/>
    <cellStyle name="Input 7 11 21" xfId="44954"/>
    <cellStyle name="Input 7 11 22" xfId="44955"/>
    <cellStyle name="Input 7 11 3" xfId="13989"/>
    <cellStyle name="Input 7 11 3 2" xfId="13990"/>
    <cellStyle name="Input 7 11 3 2 2" xfId="55865"/>
    <cellStyle name="Input 7 11 3 3" xfId="13991"/>
    <cellStyle name="Input 7 11 3 4" xfId="44956"/>
    <cellStyle name="Input 7 11 4" xfId="13992"/>
    <cellStyle name="Input 7 11 4 2" xfId="13993"/>
    <cellStyle name="Input 7 11 4 2 2" xfId="55866"/>
    <cellStyle name="Input 7 11 4 3" xfId="13994"/>
    <cellStyle name="Input 7 11 4 4" xfId="44957"/>
    <cellStyle name="Input 7 11 5" xfId="13995"/>
    <cellStyle name="Input 7 11 5 2" xfId="13996"/>
    <cellStyle name="Input 7 11 5 2 2" xfId="55867"/>
    <cellStyle name="Input 7 11 5 3" xfId="13997"/>
    <cellStyle name="Input 7 11 5 4" xfId="44958"/>
    <cellStyle name="Input 7 11 6" xfId="13998"/>
    <cellStyle name="Input 7 11 6 2" xfId="13999"/>
    <cellStyle name="Input 7 11 6 2 2" xfId="55868"/>
    <cellStyle name="Input 7 11 6 3" xfId="14000"/>
    <cellStyle name="Input 7 11 6 4" xfId="44959"/>
    <cellStyle name="Input 7 11 7" xfId="14001"/>
    <cellStyle name="Input 7 11 7 2" xfId="14002"/>
    <cellStyle name="Input 7 11 7 2 2" xfId="55869"/>
    <cellStyle name="Input 7 11 7 3" xfId="14003"/>
    <cellStyle name="Input 7 11 7 4" xfId="44960"/>
    <cellStyle name="Input 7 11 8" xfId="14004"/>
    <cellStyle name="Input 7 11 8 2" xfId="14005"/>
    <cellStyle name="Input 7 11 8 2 2" xfId="55870"/>
    <cellStyle name="Input 7 11 8 3" xfId="14006"/>
    <cellStyle name="Input 7 11 8 4" xfId="44961"/>
    <cellStyle name="Input 7 11 9" xfId="14007"/>
    <cellStyle name="Input 7 11 9 2" xfId="14008"/>
    <cellStyle name="Input 7 11 9 2 2" xfId="55871"/>
    <cellStyle name="Input 7 11 9 3" xfId="14009"/>
    <cellStyle name="Input 7 11 9 4" xfId="44962"/>
    <cellStyle name="Input 7 12" xfId="14010"/>
    <cellStyle name="Input 7 12 2" xfId="14011"/>
    <cellStyle name="Input 7 12 2 2" xfId="55872"/>
    <cellStyle name="Input 7 12 3" xfId="14012"/>
    <cellStyle name="Input 7 12 4" xfId="44963"/>
    <cellStyle name="Input 7 13" xfId="14013"/>
    <cellStyle name="Input 7 13 2" xfId="14014"/>
    <cellStyle name="Input 7 13 2 2" xfId="55873"/>
    <cellStyle name="Input 7 13 3" xfId="14015"/>
    <cellStyle name="Input 7 13 4" xfId="44964"/>
    <cellStyle name="Input 7 14" xfId="14016"/>
    <cellStyle name="Input 7 14 2" xfId="14017"/>
    <cellStyle name="Input 7 14 2 2" xfId="55874"/>
    <cellStyle name="Input 7 14 3" xfId="14018"/>
    <cellStyle name="Input 7 14 4" xfId="44965"/>
    <cellStyle name="Input 7 15" xfId="14019"/>
    <cellStyle name="Input 7 15 2" xfId="14020"/>
    <cellStyle name="Input 7 15 2 2" xfId="55875"/>
    <cellStyle name="Input 7 15 3" xfId="14021"/>
    <cellStyle name="Input 7 15 4" xfId="44966"/>
    <cellStyle name="Input 7 16" xfId="14022"/>
    <cellStyle name="Input 7 16 2" xfId="14023"/>
    <cellStyle name="Input 7 16 2 2" xfId="55876"/>
    <cellStyle name="Input 7 16 3" xfId="14024"/>
    <cellStyle name="Input 7 16 4" xfId="44967"/>
    <cellStyle name="Input 7 17" xfId="14025"/>
    <cellStyle name="Input 7 17 2" xfId="14026"/>
    <cellStyle name="Input 7 17 2 2" xfId="55877"/>
    <cellStyle name="Input 7 17 3" xfId="14027"/>
    <cellStyle name="Input 7 17 4" xfId="44968"/>
    <cellStyle name="Input 7 18" xfId="14028"/>
    <cellStyle name="Input 7 18 2" xfId="14029"/>
    <cellStyle name="Input 7 18 2 2" xfId="55878"/>
    <cellStyle name="Input 7 18 3" xfId="14030"/>
    <cellStyle name="Input 7 18 4" xfId="44969"/>
    <cellStyle name="Input 7 19" xfId="14031"/>
    <cellStyle name="Input 7 19 2" xfId="14032"/>
    <cellStyle name="Input 7 19 2 2" xfId="55879"/>
    <cellStyle name="Input 7 19 3" xfId="14033"/>
    <cellStyle name="Input 7 19 4" xfId="44970"/>
    <cellStyle name="Input 7 2" xfId="14034"/>
    <cellStyle name="Input 7 2 10" xfId="14035"/>
    <cellStyle name="Input 7 2 10 2" xfId="14036"/>
    <cellStyle name="Input 7 2 10 2 2" xfId="55880"/>
    <cellStyle name="Input 7 2 10 3" xfId="14037"/>
    <cellStyle name="Input 7 2 10 4" xfId="44971"/>
    <cellStyle name="Input 7 2 11" xfId="14038"/>
    <cellStyle name="Input 7 2 11 2" xfId="14039"/>
    <cellStyle name="Input 7 2 11 2 2" xfId="55881"/>
    <cellStyle name="Input 7 2 11 3" xfId="14040"/>
    <cellStyle name="Input 7 2 11 4" xfId="44972"/>
    <cellStyle name="Input 7 2 12" xfId="14041"/>
    <cellStyle name="Input 7 2 12 2" xfId="14042"/>
    <cellStyle name="Input 7 2 12 2 2" xfId="55882"/>
    <cellStyle name="Input 7 2 12 3" xfId="14043"/>
    <cellStyle name="Input 7 2 12 4" xfId="44973"/>
    <cellStyle name="Input 7 2 13" xfId="14044"/>
    <cellStyle name="Input 7 2 13 2" xfId="14045"/>
    <cellStyle name="Input 7 2 13 2 2" xfId="55883"/>
    <cellStyle name="Input 7 2 13 3" xfId="14046"/>
    <cellStyle name="Input 7 2 13 4" xfId="44974"/>
    <cellStyle name="Input 7 2 14" xfId="14047"/>
    <cellStyle name="Input 7 2 14 2" xfId="14048"/>
    <cellStyle name="Input 7 2 14 2 2" xfId="55884"/>
    <cellStyle name="Input 7 2 14 3" xfId="14049"/>
    <cellStyle name="Input 7 2 14 4" xfId="44975"/>
    <cellStyle name="Input 7 2 15" xfId="14050"/>
    <cellStyle name="Input 7 2 15 2" xfId="14051"/>
    <cellStyle name="Input 7 2 15 2 2" xfId="55885"/>
    <cellStyle name="Input 7 2 15 3" xfId="14052"/>
    <cellStyle name="Input 7 2 15 4" xfId="44976"/>
    <cellStyle name="Input 7 2 16" xfId="14053"/>
    <cellStyle name="Input 7 2 16 2" xfId="14054"/>
    <cellStyle name="Input 7 2 16 2 2" xfId="55886"/>
    <cellStyle name="Input 7 2 16 3" xfId="14055"/>
    <cellStyle name="Input 7 2 16 4" xfId="44977"/>
    <cellStyle name="Input 7 2 17" xfId="14056"/>
    <cellStyle name="Input 7 2 17 2" xfId="14057"/>
    <cellStyle name="Input 7 2 17 2 2" xfId="55887"/>
    <cellStyle name="Input 7 2 17 3" xfId="14058"/>
    <cellStyle name="Input 7 2 17 4" xfId="44978"/>
    <cellStyle name="Input 7 2 18" xfId="14059"/>
    <cellStyle name="Input 7 2 18 2" xfId="14060"/>
    <cellStyle name="Input 7 2 18 2 2" xfId="55888"/>
    <cellStyle name="Input 7 2 18 3" xfId="14061"/>
    <cellStyle name="Input 7 2 18 4" xfId="44979"/>
    <cellStyle name="Input 7 2 19" xfId="14062"/>
    <cellStyle name="Input 7 2 19 2" xfId="14063"/>
    <cellStyle name="Input 7 2 19 2 2" xfId="55889"/>
    <cellStyle name="Input 7 2 19 3" xfId="14064"/>
    <cellStyle name="Input 7 2 19 4" xfId="44980"/>
    <cellStyle name="Input 7 2 2" xfId="14065"/>
    <cellStyle name="Input 7 2 2 2" xfId="14066"/>
    <cellStyle name="Input 7 2 2 2 2" xfId="55890"/>
    <cellStyle name="Input 7 2 2 3" xfId="14067"/>
    <cellStyle name="Input 7 2 2 4" xfId="44981"/>
    <cellStyle name="Input 7 2 20" xfId="14068"/>
    <cellStyle name="Input 7 2 20 2" xfId="14069"/>
    <cellStyle name="Input 7 2 20 3" xfId="44982"/>
    <cellStyle name="Input 7 2 20 4" xfId="44983"/>
    <cellStyle name="Input 7 2 21" xfId="44984"/>
    <cellStyle name="Input 7 2 22" xfId="44985"/>
    <cellStyle name="Input 7 2 3" xfId="14070"/>
    <cellStyle name="Input 7 2 3 2" xfId="14071"/>
    <cellStyle name="Input 7 2 3 2 2" xfId="55891"/>
    <cellStyle name="Input 7 2 3 3" xfId="14072"/>
    <cellStyle name="Input 7 2 3 4" xfId="44986"/>
    <cellStyle name="Input 7 2 4" xfId="14073"/>
    <cellStyle name="Input 7 2 4 2" xfId="14074"/>
    <cellStyle name="Input 7 2 4 2 2" xfId="55892"/>
    <cellStyle name="Input 7 2 4 3" xfId="14075"/>
    <cellStyle name="Input 7 2 4 4" xfId="44987"/>
    <cellStyle name="Input 7 2 5" xfId="14076"/>
    <cellStyle name="Input 7 2 5 2" xfId="14077"/>
    <cellStyle name="Input 7 2 5 2 2" xfId="55893"/>
    <cellStyle name="Input 7 2 5 3" xfId="14078"/>
    <cellStyle name="Input 7 2 5 4" xfId="44988"/>
    <cellStyle name="Input 7 2 6" xfId="14079"/>
    <cellStyle name="Input 7 2 6 2" xfId="14080"/>
    <cellStyle name="Input 7 2 6 2 2" xfId="55894"/>
    <cellStyle name="Input 7 2 6 3" xfId="14081"/>
    <cellStyle name="Input 7 2 6 4" xfId="44989"/>
    <cellStyle name="Input 7 2 7" xfId="14082"/>
    <cellStyle name="Input 7 2 7 2" xfId="14083"/>
    <cellStyle name="Input 7 2 7 2 2" xfId="55895"/>
    <cellStyle name="Input 7 2 7 3" xfId="14084"/>
    <cellStyle name="Input 7 2 7 4" xfId="44990"/>
    <cellStyle name="Input 7 2 8" xfId="14085"/>
    <cellStyle name="Input 7 2 8 2" xfId="14086"/>
    <cellStyle name="Input 7 2 8 2 2" xfId="55896"/>
    <cellStyle name="Input 7 2 8 3" xfId="14087"/>
    <cellStyle name="Input 7 2 8 4" xfId="44991"/>
    <cellStyle name="Input 7 2 9" xfId="14088"/>
    <cellStyle name="Input 7 2 9 2" xfId="14089"/>
    <cellStyle name="Input 7 2 9 2 2" xfId="55897"/>
    <cellStyle name="Input 7 2 9 3" xfId="14090"/>
    <cellStyle name="Input 7 2 9 4" xfId="44992"/>
    <cellStyle name="Input 7 20" xfId="14091"/>
    <cellStyle name="Input 7 20 2" xfId="14092"/>
    <cellStyle name="Input 7 20 2 2" xfId="55898"/>
    <cellStyle name="Input 7 20 3" xfId="14093"/>
    <cellStyle name="Input 7 20 4" xfId="44993"/>
    <cellStyle name="Input 7 21" xfId="14094"/>
    <cellStyle name="Input 7 21 2" xfId="14095"/>
    <cellStyle name="Input 7 21 2 2" xfId="55899"/>
    <cellStyle name="Input 7 21 3" xfId="14096"/>
    <cellStyle name="Input 7 21 4" xfId="44994"/>
    <cellStyle name="Input 7 22" xfId="14097"/>
    <cellStyle name="Input 7 22 2" xfId="14098"/>
    <cellStyle name="Input 7 22 2 2" xfId="55900"/>
    <cellStyle name="Input 7 22 3" xfId="14099"/>
    <cellStyle name="Input 7 22 4" xfId="44995"/>
    <cellStyle name="Input 7 23" xfId="14100"/>
    <cellStyle name="Input 7 23 2" xfId="14101"/>
    <cellStyle name="Input 7 23 2 2" xfId="55901"/>
    <cellStyle name="Input 7 23 3" xfId="14102"/>
    <cellStyle name="Input 7 23 4" xfId="44996"/>
    <cellStyle name="Input 7 24" xfId="14103"/>
    <cellStyle name="Input 7 24 2" xfId="14104"/>
    <cellStyle name="Input 7 24 2 2" xfId="55902"/>
    <cellStyle name="Input 7 24 3" xfId="14105"/>
    <cellStyle name="Input 7 24 4" xfId="44997"/>
    <cellStyle name="Input 7 25" xfId="14106"/>
    <cellStyle name="Input 7 25 2" xfId="14107"/>
    <cellStyle name="Input 7 25 2 2" xfId="55903"/>
    <cellStyle name="Input 7 25 3" xfId="14108"/>
    <cellStyle name="Input 7 25 4" xfId="44998"/>
    <cellStyle name="Input 7 26" xfId="14109"/>
    <cellStyle name="Input 7 26 2" xfId="14110"/>
    <cellStyle name="Input 7 26 2 2" xfId="55904"/>
    <cellStyle name="Input 7 26 3" xfId="14111"/>
    <cellStyle name="Input 7 26 4" xfId="44999"/>
    <cellStyle name="Input 7 27" xfId="14112"/>
    <cellStyle name="Input 7 27 2" xfId="14113"/>
    <cellStyle name="Input 7 27 2 2" xfId="55905"/>
    <cellStyle name="Input 7 27 3" xfId="14114"/>
    <cellStyle name="Input 7 27 4" xfId="45000"/>
    <cellStyle name="Input 7 28" xfId="14115"/>
    <cellStyle name="Input 7 28 2" xfId="14116"/>
    <cellStyle name="Input 7 28 2 2" xfId="55906"/>
    <cellStyle name="Input 7 28 3" xfId="14117"/>
    <cellStyle name="Input 7 28 4" xfId="45001"/>
    <cellStyle name="Input 7 29" xfId="14118"/>
    <cellStyle name="Input 7 29 2" xfId="14119"/>
    <cellStyle name="Input 7 29 2 2" xfId="55907"/>
    <cellStyle name="Input 7 29 3" xfId="14120"/>
    <cellStyle name="Input 7 29 4" xfId="45002"/>
    <cellStyle name="Input 7 3" xfId="14121"/>
    <cellStyle name="Input 7 3 10" xfId="14122"/>
    <cellStyle name="Input 7 3 10 2" xfId="14123"/>
    <cellStyle name="Input 7 3 10 2 2" xfId="55908"/>
    <cellStyle name="Input 7 3 10 3" xfId="14124"/>
    <cellStyle name="Input 7 3 10 4" xfId="45003"/>
    <cellStyle name="Input 7 3 11" xfId="14125"/>
    <cellStyle name="Input 7 3 11 2" xfId="14126"/>
    <cellStyle name="Input 7 3 11 2 2" xfId="55909"/>
    <cellStyle name="Input 7 3 11 3" xfId="14127"/>
    <cellStyle name="Input 7 3 11 4" xfId="45004"/>
    <cellStyle name="Input 7 3 12" xfId="14128"/>
    <cellStyle name="Input 7 3 12 2" xfId="14129"/>
    <cellStyle name="Input 7 3 12 2 2" xfId="55910"/>
    <cellStyle name="Input 7 3 12 3" xfId="14130"/>
    <cellStyle name="Input 7 3 12 4" xfId="45005"/>
    <cellStyle name="Input 7 3 13" xfId="14131"/>
    <cellStyle name="Input 7 3 13 2" xfId="14132"/>
    <cellStyle name="Input 7 3 13 2 2" xfId="55911"/>
    <cellStyle name="Input 7 3 13 3" xfId="14133"/>
    <cellStyle name="Input 7 3 13 4" xfId="45006"/>
    <cellStyle name="Input 7 3 14" xfId="14134"/>
    <cellStyle name="Input 7 3 14 2" xfId="14135"/>
    <cellStyle name="Input 7 3 14 2 2" xfId="55912"/>
    <cellStyle name="Input 7 3 14 3" xfId="14136"/>
    <cellStyle name="Input 7 3 14 4" xfId="45007"/>
    <cellStyle name="Input 7 3 15" xfId="14137"/>
    <cellStyle name="Input 7 3 15 2" xfId="14138"/>
    <cellStyle name="Input 7 3 15 2 2" xfId="55913"/>
    <cellStyle name="Input 7 3 15 3" xfId="14139"/>
    <cellStyle name="Input 7 3 15 4" xfId="45008"/>
    <cellStyle name="Input 7 3 16" xfId="14140"/>
    <cellStyle name="Input 7 3 16 2" xfId="14141"/>
    <cellStyle name="Input 7 3 16 2 2" xfId="55914"/>
    <cellStyle name="Input 7 3 16 3" xfId="14142"/>
    <cellStyle name="Input 7 3 16 4" xfId="45009"/>
    <cellStyle name="Input 7 3 17" xfId="14143"/>
    <cellStyle name="Input 7 3 17 2" xfId="14144"/>
    <cellStyle name="Input 7 3 17 2 2" xfId="55915"/>
    <cellStyle name="Input 7 3 17 3" xfId="14145"/>
    <cellStyle name="Input 7 3 17 4" xfId="45010"/>
    <cellStyle name="Input 7 3 18" xfId="14146"/>
    <cellStyle name="Input 7 3 18 2" xfId="14147"/>
    <cellStyle name="Input 7 3 18 2 2" xfId="55916"/>
    <cellStyle name="Input 7 3 18 3" xfId="14148"/>
    <cellStyle name="Input 7 3 18 4" xfId="45011"/>
    <cellStyle name="Input 7 3 19" xfId="14149"/>
    <cellStyle name="Input 7 3 19 2" xfId="14150"/>
    <cellStyle name="Input 7 3 19 2 2" xfId="55917"/>
    <cellStyle name="Input 7 3 19 3" xfId="14151"/>
    <cellStyle name="Input 7 3 19 4" xfId="45012"/>
    <cellStyle name="Input 7 3 2" xfId="14152"/>
    <cellStyle name="Input 7 3 2 2" xfId="14153"/>
    <cellStyle name="Input 7 3 2 2 2" xfId="55918"/>
    <cellStyle name="Input 7 3 2 3" xfId="14154"/>
    <cellStyle name="Input 7 3 2 4" xfId="45013"/>
    <cellStyle name="Input 7 3 20" xfId="14155"/>
    <cellStyle name="Input 7 3 20 2" xfId="14156"/>
    <cellStyle name="Input 7 3 20 3" xfId="45014"/>
    <cellStyle name="Input 7 3 20 4" xfId="45015"/>
    <cellStyle name="Input 7 3 21" xfId="45016"/>
    <cellStyle name="Input 7 3 22" xfId="45017"/>
    <cellStyle name="Input 7 3 3" xfId="14157"/>
    <cellStyle name="Input 7 3 3 2" xfId="14158"/>
    <cellStyle name="Input 7 3 3 2 2" xfId="55919"/>
    <cellStyle name="Input 7 3 3 3" xfId="14159"/>
    <cellStyle name="Input 7 3 3 4" xfId="45018"/>
    <cellStyle name="Input 7 3 4" xfId="14160"/>
    <cellStyle name="Input 7 3 4 2" xfId="14161"/>
    <cellStyle name="Input 7 3 4 2 2" xfId="55920"/>
    <cellStyle name="Input 7 3 4 3" xfId="14162"/>
    <cellStyle name="Input 7 3 4 4" xfId="45019"/>
    <cellStyle name="Input 7 3 5" xfId="14163"/>
    <cellStyle name="Input 7 3 5 2" xfId="14164"/>
    <cellStyle name="Input 7 3 5 2 2" xfId="55921"/>
    <cellStyle name="Input 7 3 5 3" xfId="14165"/>
    <cellStyle name="Input 7 3 5 4" xfId="45020"/>
    <cellStyle name="Input 7 3 6" xfId="14166"/>
    <cellStyle name="Input 7 3 6 2" xfId="14167"/>
    <cellStyle name="Input 7 3 6 2 2" xfId="55922"/>
    <cellStyle name="Input 7 3 6 3" xfId="14168"/>
    <cellStyle name="Input 7 3 6 4" xfId="45021"/>
    <cellStyle name="Input 7 3 7" xfId="14169"/>
    <cellStyle name="Input 7 3 7 2" xfId="14170"/>
    <cellStyle name="Input 7 3 7 2 2" xfId="55923"/>
    <cellStyle name="Input 7 3 7 3" xfId="14171"/>
    <cellStyle name="Input 7 3 7 4" xfId="45022"/>
    <cellStyle name="Input 7 3 8" xfId="14172"/>
    <cellStyle name="Input 7 3 8 2" xfId="14173"/>
    <cellStyle name="Input 7 3 8 2 2" xfId="55924"/>
    <cellStyle name="Input 7 3 8 3" xfId="14174"/>
    <cellStyle name="Input 7 3 8 4" xfId="45023"/>
    <cellStyle name="Input 7 3 9" xfId="14175"/>
    <cellStyle name="Input 7 3 9 2" xfId="14176"/>
    <cellStyle name="Input 7 3 9 2 2" xfId="55925"/>
    <cellStyle name="Input 7 3 9 3" xfId="14177"/>
    <cellStyle name="Input 7 3 9 4" xfId="45024"/>
    <cellStyle name="Input 7 30" xfId="14178"/>
    <cellStyle name="Input 7 30 2" xfId="14179"/>
    <cellStyle name="Input 7 30 3" xfId="45025"/>
    <cellStyle name="Input 7 30 4" xfId="45026"/>
    <cellStyle name="Input 7 31" xfId="45027"/>
    <cellStyle name="Input 7 32" xfId="45028"/>
    <cellStyle name="Input 7 4" xfId="14180"/>
    <cellStyle name="Input 7 4 10" xfId="14181"/>
    <cellStyle name="Input 7 4 10 2" xfId="14182"/>
    <cellStyle name="Input 7 4 10 2 2" xfId="55926"/>
    <cellStyle name="Input 7 4 10 3" xfId="14183"/>
    <cellStyle name="Input 7 4 10 4" xfId="45029"/>
    <cellStyle name="Input 7 4 11" xfId="14184"/>
    <cellStyle name="Input 7 4 11 2" xfId="14185"/>
    <cellStyle name="Input 7 4 11 2 2" xfId="55927"/>
    <cellStyle name="Input 7 4 11 3" xfId="14186"/>
    <cellStyle name="Input 7 4 11 4" xfId="45030"/>
    <cellStyle name="Input 7 4 12" xfId="14187"/>
    <cellStyle name="Input 7 4 12 2" xfId="14188"/>
    <cellStyle name="Input 7 4 12 2 2" xfId="55928"/>
    <cellStyle name="Input 7 4 12 3" xfId="14189"/>
    <cellStyle name="Input 7 4 12 4" xfId="45031"/>
    <cellStyle name="Input 7 4 13" xfId="14190"/>
    <cellStyle name="Input 7 4 13 2" xfId="14191"/>
    <cellStyle name="Input 7 4 13 2 2" xfId="55929"/>
    <cellStyle name="Input 7 4 13 3" xfId="14192"/>
    <cellStyle name="Input 7 4 13 4" xfId="45032"/>
    <cellStyle name="Input 7 4 14" xfId="14193"/>
    <cellStyle name="Input 7 4 14 2" xfId="14194"/>
    <cellStyle name="Input 7 4 14 2 2" xfId="55930"/>
    <cellStyle name="Input 7 4 14 3" xfId="14195"/>
    <cellStyle name="Input 7 4 14 4" xfId="45033"/>
    <cellStyle name="Input 7 4 15" xfId="14196"/>
    <cellStyle name="Input 7 4 15 2" xfId="14197"/>
    <cellStyle name="Input 7 4 15 2 2" xfId="55931"/>
    <cellStyle name="Input 7 4 15 3" xfId="14198"/>
    <cellStyle name="Input 7 4 15 4" xfId="45034"/>
    <cellStyle name="Input 7 4 16" xfId="14199"/>
    <cellStyle name="Input 7 4 16 2" xfId="14200"/>
    <cellStyle name="Input 7 4 16 2 2" xfId="55932"/>
    <cellStyle name="Input 7 4 16 3" xfId="14201"/>
    <cellStyle name="Input 7 4 16 4" xfId="45035"/>
    <cellStyle name="Input 7 4 17" xfId="14202"/>
    <cellStyle name="Input 7 4 17 2" xfId="14203"/>
    <cellStyle name="Input 7 4 17 2 2" xfId="55933"/>
    <cellStyle name="Input 7 4 17 3" xfId="14204"/>
    <cellStyle name="Input 7 4 17 4" xfId="45036"/>
    <cellStyle name="Input 7 4 18" xfId="14205"/>
    <cellStyle name="Input 7 4 18 2" xfId="14206"/>
    <cellStyle name="Input 7 4 18 2 2" xfId="55934"/>
    <cellStyle name="Input 7 4 18 3" xfId="14207"/>
    <cellStyle name="Input 7 4 18 4" xfId="45037"/>
    <cellStyle name="Input 7 4 19" xfId="14208"/>
    <cellStyle name="Input 7 4 19 2" xfId="14209"/>
    <cellStyle name="Input 7 4 19 2 2" xfId="55935"/>
    <cellStyle name="Input 7 4 19 3" xfId="14210"/>
    <cellStyle name="Input 7 4 19 4" xfId="45038"/>
    <cellStyle name="Input 7 4 2" xfId="14211"/>
    <cellStyle name="Input 7 4 2 2" xfId="14212"/>
    <cellStyle name="Input 7 4 2 2 2" xfId="55936"/>
    <cellStyle name="Input 7 4 2 3" xfId="14213"/>
    <cellStyle name="Input 7 4 2 4" xfId="45039"/>
    <cellStyle name="Input 7 4 20" xfId="14214"/>
    <cellStyle name="Input 7 4 20 2" xfId="14215"/>
    <cellStyle name="Input 7 4 20 3" xfId="45040"/>
    <cellStyle name="Input 7 4 20 4" xfId="45041"/>
    <cellStyle name="Input 7 4 21" xfId="45042"/>
    <cellStyle name="Input 7 4 22" xfId="45043"/>
    <cellStyle name="Input 7 4 3" xfId="14216"/>
    <cellStyle name="Input 7 4 3 2" xfId="14217"/>
    <cellStyle name="Input 7 4 3 2 2" xfId="55937"/>
    <cellStyle name="Input 7 4 3 3" xfId="14218"/>
    <cellStyle name="Input 7 4 3 4" xfId="45044"/>
    <cellStyle name="Input 7 4 4" xfId="14219"/>
    <cellStyle name="Input 7 4 4 2" xfId="14220"/>
    <cellStyle name="Input 7 4 4 2 2" xfId="55938"/>
    <cellStyle name="Input 7 4 4 3" xfId="14221"/>
    <cellStyle name="Input 7 4 4 4" xfId="45045"/>
    <cellStyle name="Input 7 4 5" xfId="14222"/>
    <cellStyle name="Input 7 4 5 2" xfId="14223"/>
    <cellStyle name="Input 7 4 5 2 2" xfId="55939"/>
    <cellStyle name="Input 7 4 5 3" xfId="14224"/>
    <cellStyle name="Input 7 4 5 4" xfId="45046"/>
    <cellStyle name="Input 7 4 6" xfId="14225"/>
    <cellStyle name="Input 7 4 6 2" xfId="14226"/>
    <cellStyle name="Input 7 4 6 2 2" xfId="55940"/>
    <cellStyle name="Input 7 4 6 3" xfId="14227"/>
    <cellStyle name="Input 7 4 6 4" xfId="45047"/>
    <cellStyle name="Input 7 4 7" xfId="14228"/>
    <cellStyle name="Input 7 4 7 2" xfId="14229"/>
    <cellStyle name="Input 7 4 7 2 2" xfId="55941"/>
    <cellStyle name="Input 7 4 7 3" xfId="14230"/>
    <cellStyle name="Input 7 4 7 4" xfId="45048"/>
    <cellStyle name="Input 7 4 8" xfId="14231"/>
    <cellStyle name="Input 7 4 8 2" xfId="14232"/>
    <cellStyle name="Input 7 4 8 2 2" xfId="55942"/>
    <cellStyle name="Input 7 4 8 3" xfId="14233"/>
    <cellStyle name="Input 7 4 8 4" xfId="45049"/>
    <cellStyle name="Input 7 4 9" xfId="14234"/>
    <cellStyle name="Input 7 4 9 2" xfId="14235"/>
    <cellStyle name="Input 7 4 9 2 2" xfId="55943"/>
    <cellStyle name="Input 7 4 9 3" xfId="14236"/>
    <cellStyle name="Input 7 4 9 4" xfId="45050"/>
    <cellStyle name="Input 7 5" xfId="14237"/>
    <cellStyle name="Input 7 5 10" xfId="14238"/>
    <cellStyle name="Input 7 5 10 2" xfId="14239"/>
    <cellStyle name="Input 7 5 10 2 2" xfId="55944"/>
    <cellStyle name="Input 7 5 10 3" xfId="14240"/>
    <cellStyle name="Input 7 5 10 4" xfId="45051"/>
    <cellStyle name="Input 7 5 11" xfId="14241"/>
    <cellStyle name="Input 7 5 11 2" xfId="14242"/>
    <cellStyle name="Input 7 5 11 2 2" xfId="55945"/>
    <cellStyle name="Input 7 5 11 3" xfId="14243"/>
    <cellStyle name="Input 7 5 11 4" xfId="45052"/>
    <cellStyle name="Input 7 5 12" xfId="14244"/>
    <cellStyle name="Input 7 5 12 2" xfId="14245"/>
    <cellStyle name="Input 7 5 12 2 2" xfId="55946"/>
    <cellStyle name="Input 7 5 12 3" xfId="14246"/>
    <cellStyle name="Input 7 5 12 4" xfId="45053"/>
    <cellStyle name="Input 7 5 13" xfId="14247"/>
    <cellStyle name="Input 7 5 13 2" xfId="14248"/>
    <cellStyle name="Input 7 5 13 2 2" xfId="55947"/>
    <cellStyle name="Input 7 5 13 3" xfId="14249"/>
    <cellStyle name="Input 7 5 13 4" xfId="45054"/>
    <cellStyle name="Input 7 5 14" xfId="14250"/>
    <cellStyle name="Input 7 5 14 2" xfId="14251"/>
    <cellStyle name="Input 7 5 14 2 2" xfId="55948"/>
    <cellStyle name="Input 7 5 14 3" xfId="14252"/>
    <cellStyle name="Input 7 5 14 4" xfId="45055"/>
    <cellStyle name="Input 7 5 15" xfId="14253"/>
    <cellStyle name="Input 7 5 15 2" xfId="14254"/>
    <cellStyle name="Input 7 5 15 2 2" xfId="55949"/>
    <cellStyle name="Input 7 5 15 3" xfId="14255"/>
    <cellStyle name="Input 7 5 15 4" xfId="45056"/>
    <cellStyle name="Input 7 5 16" xfId="14256"/>
    <cellStyle name="Input 7 5 16 2" xfId="14257"/>
    <cellStyle name="Input 7 5 16 2 2" xfId="55950"/>
    <cellStyle name="Input 7 5 16 3" xfId="14258"/>
    <cellStyle name="Input 7 5 16 4" xfId="45057"/>
    <cellStyle name="Input 7 5 17" xfId="14259"/>
    <cellStyle name="Input 7 5 17 2" xfId="14260"/>
    <cellStyle name="Input 7 5 17 2 2" xfId="55951"/>
    <cellStyle name="Input 7 5 17 3" xfId="14261"/>
    <cellStyle name="Input 7 5 17 4" xfId="45058"/>
    <cellStyle name="Input 7 5 18" xfId="14262"/>
    <cellStyle name="Input 7 5 18 2" xfId="14263"/>
    <cellStyle name="Input 7 5 18 2 2" xfId="55952"/>
    <cellStyle name="Input 7 5 18 3" xfId="14264"/>
    <cellStyle name="Input 7 5 18 4" xfId="45059"/>
    <cellStyle name="Input 7 5 19" xfId="14265"/>
    <cellStyle name="Input 7 5 19 2" xfId="14266"/>
    <cellStyle name="Input 7 5 19 2 2" xfId="55953"/>
    <cellStyle name="Input 7 5 19 3" xfId="14267"/>
    <cellStyle name="Input 7 5 19 4" xfId="45060"/>
    <cellStyle name="Input 7 5 2" xfId="14268"/>
    <cellStyle name="Input 7 5 2 2" xfId="14269"/>
    <cellStyle name="Input 7 5 2 2 2" xfId="55954"/>
    <cellStyle name="Input 7 5 2 3" xfId="14270"/>
    <cellStyle name="Input 7 5 2 4" xfId="45061"/>
    <cellStyle name="Input 7 5 20" xfId="14271"/>
    <cellStyle name="Input 7 5 20 2" xfId="14272"/>
    <cellStyle name="Input 7 5 20 3" xfId="45062"/>
    <cellStyle name="Input 7 5 20 4" xfId="45063"/>
    <cellStyle name="Input 7 5 21" xfId="45064"/>
    <cellStyle name="Input 7 5 22" xfId="45065"/>
    <cellStyle name="Input 7 5 3" xfId="14273"/>
    <cellStyle name="Input 7 5 3 2" xfId="14274"/>
    <cellStyle name="Input 7 5 3 2 2" xfId="55955"/>
    <cellStyle name="Input 7 5 3 3" xfId="14275"/>
    <cellStyle name="Input 7 5 3 4" xfId="45066"/>
    <cellStyle name="Input 7 5 4" xfId="14276"/>
    <cellStyle name="Input 7 5 4 2" xfId="14277"/>
    <cellStyle name="Input 7 5 4 2 2" xfId="55956"/>
    <cellStyle name="Input 7 5 4 3" xfId="14278"/>
    <cellStyle name="Input 7 5 4 4" xfId="45067"/>
    <cellStyle name="Input 7 5 5" xfId="14279"/>
    <cellStyle name="Input 7 5 5 2" xfId="14280"/>
    <cellStyle name="Input 7 5 5 2 2" xfId="55957"/>
    <cellStyle name="Input 7 5 5 3" xfId="14281"/>
    <cellStyle name="Input 7 5 5 4" xfId="45068"/>
    <cellStyle name="Input 7 5 6" xfId="14282"/>
    <cellStyle name="Input 7 5 6 2" xfId="14283"/>
    <cellStyle name="Input 7 5 6 2 2" xfId="55958"/>
    <cellStyle name="Input 7 5 6 3" xfId="14284"/>
    <cellStyle name="Input 7 5 6 4" xfId="45069"/>
    <cellStyle name="Input 7 5 7" xfId="14285"/>
    <cellStyle name="Input 7 5 7 2" xfId="14286"/>
    <cellStyle name="Input 7 5 7 2 2" xfId="55959"/>
    <cellStyle name="Input 7 5 7 3" xfId="14287"/>
    <cellStyle name="Input 7 5 7 4" xfId="45070"/>
    <cellStyle name="Input 7 5 8" xfId="14288"/>
    <cellStyle name="Input 7 5 8 2" xfId="14289"/>
    <cellStyle name="Input 7 5 8 2 2" xfId="55960"/>
    <cellStyle name="Input 7 5 8 3" xfId="14290"/>
    <cellStyle name="Input 7 5 8 4" xfId="45071"/>
    <cellStyle name="Input 7 5 9" xfId="14291"/>
    <cellStyle name="Input 7 5 9 2" xfId="14292"/>
    <cellStyle name="Input 7 5 9 2 2" xfId="55961"/>
    <cellStyle name="Input 7 5 9 3" xfId="14293"/>
    <cellStyle name="Input 7 5 9 4" xfId="45072"/>
    <cellStyle name="Input 7 6" xfId="14294"/>
    <cellStyle name="Input 7 6 10" xfId="14295"/>
    <cellStyle name="Input 7 6 10 2" xfId="14296"/>
    <cellStyle name="Input 7 6 10 2 2" xfId="55962"/>
    <cellStyle name="Input 7 6 10 3" xfId="14297"/>
    <cellStyle name="Input 7 6 10 4" xfId="45073"/>
    <cellStyle name="Input 7 6 11" xfId="14298"/>
    <cellStyle name="Input 7 6 11 2" xfId="14299"/>
    <cellStyle name="Input 7 6 11 2 2" xfId="55963"/>
    <cellStyle name="Input 7 6 11 3" xfId="14300"/>
    <cellStyle name="Input 7 6 11 4" xfId="45074"/>
    <cellStyle name="Input 7 6 12" xfId="14301"/>
    <cellStyle name="Input 7 6 12 2" xfId="14302"/>
    <cellStyle name="Input 7 6 12 2 2" xfId="55964"/>
    <cellStyle name="Input 7 6 12 3" xfId="14303"/>
    <cellStyle name="Input 7 6 12 4" xfId="45075"/>
    <cellStyle name="Input 7 6 13" xfId="14304"/>
    <cellStyle name="Input 7 6 13 2" xfId="14305"/>
    <cellStyle name="Input 7 6 13 2 2" xfId="55965"/>
    <cellStyle name="Input 7 6 13 3" xfId="14306"/>
    <cellStyle name="Input 7 6 13 4" xfId="45076"/>
    <cellStyle name="Input 7 6 14" xfId="14307"/>
    <cellStyle name="Input 7 6 14 2" xfId="14308"/>
    <cellStyle name="Input 7 6 14 2 2" xfId="55966"/>
    <cellStyle name="Input 7 6 14 3" xfId="14309"/>
    <cellStyle name="Input 7 6 14 4" xfId="45077"/>
    <cellStyle name="Input 7 6 15" xfId="14310"/>
    <cellStyle name="Input 7 6 15 2" xfId="14311"/>
    <cellStyle name="Input 7 6 15 2 2" xfId="55967"/>
    <cellStyle name="Input 7 6 15 3" xfId="14312"/>
    <cellStyle name="Input 7 6 15 4" xfId="45078"/>
    <cellStyle name="Input 7 6 16" xfId="14313"/>
    <cellStyle name="Input 7 6 16 2" xfId="14314"/>
    <cellStyle name="Input 7 6 16 2 2" xfId="55968"/>
    <cellStyle name="Input 7 6 16 3" xfId="14315"/>
    <cellStyle name="Input 7 6 16 4" xfId="45079"/>
    <cellStyle name="Input 7 6 17" xfId="14316"/>
    <cellStyle name="Input 7 6 17 2" xfId="14317"/>
    <cellStyle name="Input 7 6 17 2 2" xfId="55969"/>
    <cellStyle name="Input 7 6 17 3" xfId="14318"/>
    <cellStyle name="Input 7 6 17 4" xfId="45080"/>
    <cellStyle name="Input 7 6 18" xfId="14319"/>
    <cellStyle name="Input 7 6 18 2" xfId="14320"/>
    <cellStyle name="Input 7 6 18 2 2" xfId="55970"/>
    <cellStyle name="Input 7 6 18 3" xfId="14321"/>
    <cellStyle name="Input 7 6 18 4" xfId="45081"/>
    <cellStyle name="Input 7 6 19" xfId="14322"/>
    <cellStyle name="Input 7 6 19 2" xfId="14323"/>
    <cellStyle name="Input 7 6 19 2 2" xfId="55971"/>
    <cellStyle name="Input 7 6 19 3" xfId="14324"/>
    <cellStyle name="Input 7 6 19 4" xfId="45082"/>
    <cellStyle name="Input 7 6 2" xfId="14325"/>
    <cellStyle name="Input 7 6 2 2" xfId="14326"/>
    <cellStyle name="Input 7 6 2 2 2" xfId="55972"/>
    <cellStyle name="Input 7 6 2 3" xfId="14327"/>
    <cellStyle name="Input 7 6 2 4" xfId="45083"/>
    <cellStyle name="Input 7 6 20" xfId="14328"/>
    <cellStyle name="Input 7 6 20 2" xfId="14329"/>
    <cellStyle name="Input 7 6 20 3" xfId="45084"/>
    <cellStyle name="Input 7 6 20 4" xfId="45085"/>
    <cellStyle name="Input 7 6 21" xfId="45086"/>
    <cellStyle name="Input 7 6 22" xfId="45087"/>
    <cellStyle name="Input 7 6 3" xfId="14330"/>
    <cellStyle name="Input 7 6 3 2" xfId="14331"/>
    <cellStyle name="Input 7 6 3 2 2" xfId="55973"/>
    <cellStyle name="Input 7 6 3 3" xfId="14332"/>
    <cellStyle name="Input 7 6 3 4" xfId="45088"/>
    <cellStyle name="Input 7 6 4" xfId="14333"/>
    <cellStyle name="Input 7 6 4 2" xfId="14334"/>
    <cellStyle name="Input 7 6 4 2 2" xfId="55974"/>
    <cellStyle name="Input 7 6 4 3" xfId="14335"/>
    <cellStyle name="Input 7 6 4 4" xfId="45089"/>
    <cellStyle name="Input 7 6 5" xfId="14336"/>
    <cellStyle name="Input 7 6 5 2" xfId="14337"/>
    <cellStyle name="Input 7 6 5 2 2" xfId="55975"/>
    <cellStyle name="Input 7 6 5 3" xfId="14338"/>
    <cellStyle name="Input 7 6 5 4" xfId="45090"/>
    <cellStyle name="Input 7 6 6" xfId="14339"/>
    <cellStyle name="Input 7 6 6 2" xfId="14340"/>
    <cellStyle name="Input 7 6 6 2 2" xfId="55976"/>
    <cellStyle name="Input 7 6 6 3" xfId="14341"/>
    <cellStyle name="Input 7 6 6 4" xfId="45091"/>
    <cellStyle name="Input 7 6 7" xfId="14342"/>
    <cellStyle name="Input 7 6 7 2" xfId="14343"/>
    <cellStyle name="Input 7 6 7 2 2" xfId="55977"/>
    <cellStyle name="Input 7 6 7 3" xfId="14344"/>
    <cellStyle name="Input 7 6 7 4" xfId="45092"/>
    <cellStyle name="Input 7 6 8" xfId="14345"/>
    <cellStyle name="Input 7 6 8 2" xfId="14346"/>
    <cellStyle name="Input 7 6 8 2 2" xfId="55978"/>
    <cellStyle name="Input 7 6 8 3" xfId="14347"/>
    <cellStyle name="Input 7 6 8 4" xfId="45093"/>
    <cellStyle name="Input 7 6 9" xfId="14348"/>
    <cellStyle name="Input 7 6 9 2" xfId="14349"/>
    <cellStyle name="Input 7 6 9 2 2" xfId="55979"/>
    <cellStyle name="Input 7 6 9 3" xfId="14350"/>
    <cellStyle name="Input 7 6 9 4" xfId="45094"/>
    <cellStyle name="Input 7 7" xfId="14351"/>
    <cellStyle name="Input 7 7 10" xfId="14352"/>
    <cellStyle name="Input 7 7 10 2" xfId="14353"/>
    <cellStyle name="Input 7 7 10 2 2" xfId="55980"/>
    <cellStyle name="Input 7 7 10 3" xfId="14354"/>
    <cellStyle name="Input 7 7 10 4" xfId="45095"/>
    <cellStyle name="Input 7 7 11" xfId="14355"/>
    <cellStyle name="Input 7 7 11 2" xfId="14356"/>
    <cellStyle name="Input 7 7 11 2 2" xfId="55981"/>
    <cellStyle name="Input 7 7 11 3" xfId="14357"/>
    <cellStyle name="Input 7 7 11 4" xfId="45096"/>
    <cellStyle name="Input 7 7 12" xfId="14358"/>
    <cellStyle name="Input 7 7 12 2" xfId="14359"/>
    <cellStyle name="Input 7 7 12 2 2" xfId="55982"/>
    <cellStyle name="Input 7 7 12 3" xfId="14360"/>
    <cellStyle name="Input 7 7 12 4" xfId="45097"/>
    <cellStyle name="Input 7 7 13" xfId="14361"/>
    <cellStyle name="Input 7 7 13 2" xfId="14362"/>
    <cellStyle name="Input 7 7 13 2 2" xfId="55983"/>
    <cellStyle name="Input 7 7 13 3" xfId="14363"/>
    <cellStyle name="Input 7 7 13 4" xfId="45098"/>
    <cellStyle name="Input 7 7 14" xfId="14364"/>
    <cellStyle name="Input 7 7 14 2" xfId="14365"/>
    <cellStyle name="Input 7 7 14 2 2" xfId="55984"/>
    <cellStyle name="Input 7 7 14 3" xfId="14366"/>
    <cellStyle name="Input 7 7 14 4" xfId="45099"/>
    <cellStyle name="Input 7 7 15" xfId="14367"/>
    <cellStyle name="Input 7 7 15 2" xfId="14368"/>
    <cellStyle name="Input 7 7 15 2 2" xfId="55985"/>
    <cellStyle name="Input 7 7 15 3" xfId="14369"/>
    <cellStyle name="Input 7 7 15 4" xfId="45100"/>
    <cellStyle name="Input 7 7 16" xfId="14370"/>
    <cellStyle name="Input 7 7 16 2" xfId="14371"/>
    <cellStyle name="Input 7 7 16 2 2" xfId="55986"/>
    <cellStyle name="Input 7 7 16 3" xfId="14372"/>
    <cellStyle name="Input 7 7 16 4" xfId="45101"/>
    <cellStyle name="Input 7 7 17" xfId="14373"/>
    <cellStyle name="Input 7 7 17 2" xfId="14374"/>
    <cellStyle name="Input 7 7 17 2 2" xfId="55987"/>
    <cellStyle name="Input 7 7 17 3" xfId="14375"/>
    <cellStyle name="Input 7 7 17 4" xfId="45102"/>
    <cellStyle name="Input 7 7 18" xfId="14376"/>
    <cellStyle name="Input 7 7 18 2" xfId="14377"/>
    <cellStyle name="Input 7 7 18 2 2" xfId="55988"/>
    <cellStyle name="Input 7 7 18 3" xfId="14378"/>
    <cellStyle name="Input 7 7 18 4" xfId="45103"/>
    <cellStyle name="Input 7 7 19" xfId="14379"/>
    <cellStyle name="Input 7 7 19 2" xfId="14380"/>
    <cellStyle name="Input 7 7 19 2 2" xfId="55989"/>
    <cellStyle name="Input 7 7 19 3" xfId="14381"/>
    <cellStyle name="Input 7 7 19 4" xfId="45104"/>
    <cellStyle name="Input 7 7 2" xfId="14382"/>
    <cellStyle name="Input 7 7 2 2" xfId="14383"/>
    <cellStyle name="Input 7 7 2 2 2" xfId="55990"/>
    <cellStyle name="Input 7 7 2 3" xfId="14384"/>
    <cellStyle name="Input 7 7 2 4" xfId="45105"/>
    <cellStyle name="Input 7 7 20" xfId="14385"/>
    <cellStyle name="Input 7 7 20 2" xfId="14386"/>
    <cellStyle name="Input 7 7 20 3" xfId="45106"/>
    <cellStyle name="Input 7 7 20 4" xfId="45107"/>
    <cellStyle name="Input 7 7 21" xfId="45108"/>
    <cellStyle name="Input 7 7 22" xfId="45109"/>
    <cellStyle name="Input 7 7 3" xfId="14387"/>
    <cellStyle name="Input 7 7 3 2" xfId="14388"/>
    <cellStyle name="Input 7 7 3 2 2" xfId="55991"/>
    <cellStyle name="Input 7 7 3 3" xfId="14389"/>
    <cellStyle name="Input 7 7 3 4" xfId="45110"/>
    <cellStyle name="Input 7 7 4" xfId="14390"/>
    <cellStyle name="Input 7 7 4 2" xfId="14391"/>
    <cellStyle name="Input 7 7 4 2 2" xfId="55992"/>
    <cellStyle name="Input 7 7 4 3" xfId="14392"/>
    <cellStyle name="Input 7 7 4 4" xfId="45111"/>
    <cellStyle name="Input 7 7 5" xfId="14393"/>
    <cellStyle name="Input 7 7 5 2" xfId="14394"/>
    <cellStyle name="Input 7 7 5 2 2" xfId="55993"/>
    <cellStyle name="Input 7 7 5 3" xfId="14395"/>
    <cellStyle name="Input 7 7 5 4" xfId="45112"/>
    <cellStyle name="Input 7 7 6" xfId="14396"/>
    <cellStyle name="Input 7 7 6 2" xfId="14397"/>
    <cellStyle name="Input 7 7 6 2 2" xfId="55994"/>
    <cellStyle name="Input 7 7 6 3" xfId="14398"/>
    <cellStyle name="Input 7 7 6 4" xfId="45113"/>
    <cellStyle name="Input 7 7 7" xfId="14399"/>
    <cellStyle name="Input 7 7 7 2" xfId="14400"/>
    <cellStyle name="Input 7 7 7 2 2" xfId="55995"/>
    <cellStyle name="Input 7 7 7 3" xfId="14401"/>
    <cellStyle name="Input 7 7 7 4" xfId="45114"/>
    <cellStyle name="Input 7 7 8" xfId="14402"/>
    <cellStyle name="Input 7 7 8 2" xfId="14403"/>
    <cellStyle name="Input 7 7 8 2 2" xfId="55996"/>
    <cellStyle name="Input 7 7 8 3" xfId="14404"/>
    <cellStyle name="Input 7 7 8 4" xfId="45115"/>
    <cellStyle name="Input 7 7 9" xfId="14405"/>
    <cellStyle name="Input 7 7 9 2" xfId="14406"/>
    <cellStyle name="Input 7 7 9 2 2" xfId="55997"/>
    <cellStyle name="Input 7 7 9 3" xfId="14407"/>
    <cellStyle name="Input 7 7 9 4" xfId="45116"/>
    <cellStyle name="Input 7 8" xfId="14408"/>
    <cellStyle name="Input 7 8 10" xfId="14409"/>
    <cellStyle name="Input 7 8 10 2" xfId="14410"/>
    <cellStyle name="Input 7 8 10 2 2" xfId="55998"/>
    <cellStyle name="Input 7 8 10 3" xfId="14411"/>
    <cellStyle name="Input 7 8 10 4" xfId="45117"/>
    <cellStyle name="Input 7 8 11" xfId="14412"/>
    <cellStyle name="Input 7 8 11 2" xfId="14413"/>
    <cellStyle name="Input 7 8 11 2 2" xfId="55999"/>
    <cellStyle name="Input 7 8 11 3" xfId="14414"/>
    <cellStyle name="Input 7 8 11 4" xfId="45118"/>
    <cellStyle name="Input 7 8 12" xfId="14415"/>
    <cellStyle name="Input 7 8 12 2" xfId="14416"/>
    <cellStyle name="Input 7 8 12 2 2" xfId="56000"/>
    <cellStyle name="Input 7 8 12 3" xfId="14417"/>
    <cellStyle name="Input 7 8 12 4" xfId="45119"/>
    <cellStyle name="Input 7 8 13" xfId="14418"/>
    <cellStyle name="Input 7 8 13 2" xfId="14419"/>
    <cellStyle name="Input 7 8 13 2 2" xfId="56001"/>
    <cellStyle name="Input 7 8 13 3" xfId="14420"/>
    <cellStyle name="Input 7 8 13 4" xfId="45120"/>
    <cellStyle name="Input 7 8 14" xfId="14421"/>
    <cellStyle name="Input 7 8 14 2" xfId="14422"/>
    <cellStyle name="Input 7 8 14 2 2" xfId="56002"/>
    <cellStyle name="Input 7 8 14 3" xfId="14423"/>
    <cellStyle name="Input 7 8 14 4" xfId="45121"/>
    <cellStyle name="Input 7 8 15" xfId="14424"/>
    <cellStyle name="Input 7 8 15 2" xfId="14425"/>
    <cellStyle name="Input 7 8 15 2 2" xfId="56003"/>
    <cellStyle name="Input 7 8 15 3" xfId="14426"/>
    <cellStyle name="Input 7 8 15 4" xfId="45122"/>
    <cellStyle name="Input 7 8 16" xfId="14427"/>
    <cellStyle name="Input 7 8 16 2" xfId="14428"/>
    <cellStyle name="Input 7 8 16 2 2" xfId="56004"/>
    <cellStyle name="Input 7 8 16 3" xfId="14429"/>
    <cellStyle name="Input 7 8 16 4" xfId="45123"/>
    <cellStyle name="Input 7 8 17" xfId="14430"/>
    <cellStyle name="Input 7 8 17 2" xfId="14431"/>
    <cellStyle name="Input 7 8 17 2 2" xfId="56005"/>
    <cellStyle name="Input 7 8 17 3" xfId="14432"/>
    <cellStyle name="Input 7 8 17 4" xfId="45124"/>
    <cellStyle name="Input 7 8 18" xfId="14433"/>
    <cellStyle name="Input 7 8 18 2" xfId="14434"/>
    <cellStyle name="Input 7 8 18 2 2" xfId="56006"/>
    <cellStyle name="Input 7 8 18 3" xfId="14435"/>
    <cellStyle name="Input 7 8 18 4" xfId="45125"/>
    <cellStyle name="Input 7 8 19" xfId="14436"/>
    <cellStyle name="Input 7 8 19 2" xfId="14437"/>
    <cellStyle name="Input 7 8 19 2 2" xfId="56007"/>
    <cellStyle name="Input 7 8 19 3" xfId="14438"/>
    <cellStyle name="Input 7 8 19 4" xfId="45126"/>
    <cellStyle name="Input 7 8 2" xfId="14439"/>
    <cellStyle name="Input 7 8 2 2" xfId="14440"/>
    <cellStyle name="Input 7 8 2 2 2" xfId="56008"/>
    <cellStyle name="Input 7 8 2 3" xfId="14441"/>
    <cellStyle name="Input 7 8 2 4" xfId="45127"/>
    <cellStyle name="Input 7 8 20" xfId="14442"/>
    <cellStyle name="Input 7 8 20 2" xfId="14443"/>
    <cellStyle name="Input 7 8 20 3" xfId="45128"/>
    <cellStyle name="Input 7 8 20 4" xfId="45129"/>
    <cellStyle name="Input 7 8 21" xfId="45130"/>
    <cellStyle name="Input 7 8 22" xfId="45131"/>
    <cellStyle name="Input 7 8 3" xfId="14444"/>
    <cellStyle name="Input 7 8 3 2" xfId="14445"/>
    <cellStyle name="Input 7 8 3 2 2" xfId="56009"/>
    <cellStyle name="Input 7 8 3 3" xfId="14446"/>
    <cellStyle name="Input 7 8 3 4" xfId="45132"/>
    <cellStyle name="Input 7 8 4" xfId="14447"/>
    <cellStyle name="Input 7 8 4 2" xfId="14448"/>
    <cellStyle name="Input 7 8 4 2 2" xfId="56010"/>
    <cellStyle name="Input 7 8 4 3" xfId="14449"/>
    <cellStyle name="Input 7 8 4 4" xfId="45133"/>
    <cellStyle name="Input 7 8 5" xfId="14450"/>
    <cellStyle name="Input 7 8 5 2" xfId="14451"/>
    <cellStyle name="Input 7 8 5 2 2" xfId="56011"/>
    <cellStyle name="Input 7 8 5 3" xfId="14452"/>
    <cellStyle name="Input 7 8 5 4" xfId="45134"/>
    <cellStyle name="Input 7 8 6" xfId="14453"/>
    <cellStyle name="Input 7 8 6 2" xfId="14454"/>
    <cellStyle name="Input 7 8 6 2 2" xfId="56012"/>
    <cellStyle name="Input 7 8 6 3" xfId="14455"/>
    <cellStyle name="Input 7 8 6 4" xfId="45135"/>
    <cellStyle name="Input 7 8 7" xfId="14456"/>
    <cellStyle name="Input 7 8 7 2" xfId="14457"/>
    <cellStyle name="Input 7 8 7 2 2" xfId="56013"/>
    <cellStyle name="Input 7 8 7 3" xfId="14458"/>
    <cellStyle name="Input 7 8 7 4" xfId="45136"/>
    <cellStyle name="Input 7 8 8" xfId="14459"/>
    <cellStyle name="Input 7 8 8 2" xfId="14460"/>
    <cellStyle name="Input 7 8 8 2 2" xfId="56014"/>
    <cellStyle name="Input 7 8 8 3" xfId="14461"/>
    <cellStyle name="Input 7 8 8 4" xfId="45137"/>
    <cellStyle name="Input 7 8 9" xfId="14462"/>
    <cellStyle name="Input 7 8 9 2" xfId="14463"/>
    <cellStyle name="Input 7 8 9 2 2" xfId="56015"/>
    <cellStyle name="Input 7 8 9 3" xfId="14464"/>
    <cellStyle name="Input 7 8 9 4" xfId="45138"/>
    <cellStyle name="Input 7 9" xfId="14465"/>
    <cellStyle name="Input 7 9 10" xfId="14466"/>
    <cellStyle name="Input 7 9 10 2" xfId="14467"/>
    <cellStyle name="Input 7 9 10 2 2" xfId="56016"/>
    <cellStyle name="Input 7 9 10 3" xfId="14468"/>
    <cellStyle name="Input 7 9 10 4" xfId="45139"/>
    <cellStyle name="Input 7 9 11" xfId="14469"/>
    <cellStyle name="Input 7 9 11 2" xfId="14470"/>
    <cellStyle name="Input 7 9 11 2 2" xfId="56017"/>
    <cellStyle name="Input 7 9 11 3" xfId="14471"/>
    <cellStyle name="Input 7 9 11 4" xfId="45140"/>
    <cellStyle name="Input 7 9 12" xfId="14472"/>
    <cellStyle name="Input 7 9 12 2" xfId="14473"/>
    <cellStyle name="Input 7 9 12 2 2" xfId="56018"/>
    <cellStyle name="Input 7 9 12 3" xfId="14474"/>
    <cellStyle name="Input 7 9 12 4" xfId="45141"/>
    <cellStyle name="Input 7 9 13" xfId="14475"/>
    <cellStyle name="Input 7 9 13 2" xfId="14476"/>
    <cellStyle name="Input 7 9 13 2 2" xfId="56019"/>
    <cellStyle name="Input 7 9 13 3" xfId="14477"/>
    <cellStyle name="Input 7 9 13 4" xfId="45142"/>
    <cellStyle name="Input 7 9 14" xfId="14478"/>
    <cellStyle name="Input 7 9 14 2" xfId="14479"/>
    <cellStyle name="Input 7 9 14 2 2" xfId="56020"/>
    <cellStyle name="Input 7 9 14 3" xfId="14480"/>
    <cellStyle name="Input 7 9 14 4" xfId="45143"/>
    <cellStyle name="Input 7 9 15" xfId="14481"/>
    <cellStyle name="Input 7 9 15 2" xfId="14482"/>
    <cellStyle name="Input 7 9 15 2 2" xfId="56021"/>
    <cellStyle name="Input 7 9 15 3" xfId="14483"/>
    <cellStyle name="Input 7 9 15 4" xfId="45144"/>
    <cellStyle name="Input 7 9 16" xfId="14484"/>
    <cellStyle name="Input 7 9 16 2" xfId="14485"/>
    <cellStyle name="Input 7 9 16 2 2" xfId="56022"/>
    <cellStyle name="Input 7 9 16 3" xfId="14486"/>
    <cellStyle name="Input 7 9 16 4" xfId="45145"/>
    <cellStyle name="Input 7 9 17" xfId="14487"/>
    <cellStyle name="Input 7 9 17 2" xfId="14488"/>
    <cellStyle name="Input 7 9 17 2 2" xfId="56023"/>
    <cellStyle name="Input 7 9 17 3" xfId="14489"/>
    <cellStyle name="Input 7 9 17 4" xfId="45146"/>
    <cellStyle name="Input 7 9 18" xfId="14490"/>
    <cellStyle name="Input 7 9 18 2" xfId="14491"/>
    <cellStyle name="Input 7 9 18 2 2" xfId="56024"/>
    <cellStyle name="Input 7 9 18 3" xfId="14492"/>
    <cellStyle name="Input 7 9 18 4" xfId="45147"/>
    <cellStyle name="Input 7 9 19" xfId="14493"/>
    <cellStyle name="Input 7 9 19 2" xfId="14494"/>
    <cellStyle name="Input 7 9 19 2 2" xfId="56025"/>
    <cellStyle name="Input 7 9 19 3" xfId="14495"/>
    <cellStyle name="Input 7 9 19 4" xfId="45148"/>
    <cellStyle name="Input 7 9 2" xfId="14496"/>
    <cellStyle name="Input 7 9 2 2" xfId="14497"/>
    <cellStyle name="Input 7 9 2 2 2" xfId="56026"/>
    <cellStyle name="Input 7 9 2 3" xfId="14498"/>
    <cellStyle name="Input 7 9 2 4" xfId="45149"/>
    <cellStyle name="Input 7 9 20" xfId="14499"/>
    <cellStyle name="Input 7 9 20 2" xfId="14500"/>
    <cellStyle name="Input 7 9 20 3" xfId="45150"/>
    <cellStyle name="Input 7 9 20 4" xfId="45151"/>
    <cellStyle name="Input 7 9 21" xfId="45152"/>
    <cellStyle name="Input 7 9 22" xfId="45153"/>
    <cellStyle name="Input 7 9 3" xfId="14501"/>
    <cellStyle name="Input 7 9 3 2" xfId="14502"/>
    <cellStyle name="Input 7 9 3 2 2" xfId="56027"/>
    <cellStyle name="Input 7 9 3 3" xfId="14503"/>
    <cellStyle name="Input 7 9 3 4" xfId="45154"/>
    <cellStyle name="Input 7 9 4" xfId="14504"/>
    <cellStyle name="Input 7 9 4 2" xfId="14505"/>
    <cellStyle name="Input 7 9 4 2 2" xfId="56028"/>
    <cellStyle name="Input 7 9 4 3" xfId="14506"/>
    <cellStyle name="Input 7 9 4 4" xfId="45155"/>
    <cellStyle name="Input 7 9 5" xfId="14507"/>
    <cellStyle name="Input 7 9 5 2" xfId="14508"/>
    <cellStyle name="Input 7 9 5 2 2" xfId="56029"/>
    <cellStyle name="Input 7 9 5 3" xfId="14509"/>
    <cellStyle name="Input 7 9 5 4" xfId="45156"/>
    <cellStyle name="Input 7 9 6" xfId="14510"/>
    <cellStyle name="Input 7 9 6 2" xfId="14511"/>
    <cellStyle name="Input 7 9 6 2 2" xfId="56030"/>
    <cellStyle name="Input 7 9 6 3" xfId="14512"/>
    <cellStyle name="Input 7 9 6 4" xfId="45157"/>
    <cellStyle name="Input 7 9 7" xfId="14513"/>
    <cellStyle name="Input 7 9 7 2" xfId="14514"/>
    <cellStyle name="Input 7 9 7 2 2" xfId="56031"/>
    <cellStyle name="Input 7 9 7 3" xfId="14515"/>
    <cellStyle name="Input 7 9 7 4" xfId="45158"/>
    <cellStyle name="Input 7 9 8" xfId="14516"/>
    <cellStyle name="Input 7 9 8 2" xfId="14517"/>
    <cellStyle name="Input 7 9 8 2 2" xfId="56032"/>
    <cellStyle name="Input 7 9 8 3" xfId="14518"/>
    <cellStyle name="Input 7 9 8 4" xfId="45159"/>
    <cellStyle name="Input 7 9 9" xfId="14519"/>
    <cellStyle name="Input 7 9 9 2" xfId="14520"/>
    <cellStyle name="Input 7 9 9 2 2" xfId="56033"/>
    <cellStyle name="Input 7 9 9 3" xfId="14521"/>
    <cellStyle name="Input 7 9 9 4" xfId="45160"/>
    <cellStyle name="Input 8" xfId="14522"/>
    <cellStyle name="Input 8 10" xfId="14523"/>
    <cellStyle name="Input 8 10 2" xfId="14524"/>
    <cellStyle name="Input 8 10 2 2" xfId="56034"/>
    <cellStyle name="Input 8 10 3" xfId="14525"/>
    <cellStyle name="Input 8 10 4" xfId="45161"/>
    <cellStyle name="Input 8 11" xfId="14526"/>
    <cellStyle name="Input 8 11 2" xfId="14527"/>
    <cellStyle name="Input 8 11 2 2" xfId="56035"/>
    <cellStyle name="Input 8 11 3" xfId="14528"/>
    <cellStyle name="Input 8 11 4" xfId="45162"/>
    <cellStyle name="Input 8 12" xfId="14529"/>
    <cellStyle name="Input 8 12 2" xfId="14530"/>
    <cellStyle name="Input 8 12 2 2" xfId="56036"/>
    <cellStyle name="Input 8 12 3" xfId="14531"/>
    <cellStyle name="Input 8 12 4" xfId="45163"/>
    <cellStyle name="Input 8 13" xfId="14532"/>
    <cellStyle name="Input 8 13 2" xfId="14533"/>
    <cellStyle name="Input 8 13 2 2" xfId="56037"/>
    <cellStyle name="Input 8 13 3" xfId="14534"/>
    <cellStyle name="Input 8 13 4" xfId="45164"/>
    <cellStyle name="Input 8 14" xfId="14535"/>
    <cellStyle name="Input 8 14 2" xfId="14536"/>
    <cellStyle name="Input 8 14 2 2" xfId="56038"/>
    <cellStyle name="Input 8 14 3" xfId="14537"/>
    <cellStyle name="Input 8 14 4" xfId="45165"/>
    <cellStyle name="Input 8 15" xfId="14538"/>
    <cellStyle name="Input 8 15 2" xfId="14539"/>
    <cellStyle name="Input 8 15 2 2" xfId="56039"/>
    <cellStyle name="Input 8 15 3" xfId="14540"/>
    <cellStyle name="Input 8 15 4" xfId="45166"/>
    <cellStyle name="Input 8 16" xfId="14541"/>
    <cellStyle name="Input 8 16 2" xfId="14542"/>
    <cellStyle name="Input 8 16 2 2" xfId="56040"/>
    <cellStyle name="Input 8 16 3" xfId="14543"/>
    <cellStyle name="Input 8 16 4" xfId="45167"/>
    <cellStyle name="Input 8 17" xfId="14544"/>
    <cellStyle name="Input 8 17 2" xfId="14545"/>
    <cellStyle name="Input 8 17 2 2" xfId="56041"/>
    <cellStyle name="Input 8 17 3" xfId="14546"/>
    <cellStyle name="Input 8 17 4" xfId="45168"/>
    <cellStyle name="Input 8 18" xfId="14547"/>
    <cellStyle name="Input 8 18 2" xfId="14548"/>
    <cellStyle name="Input 8 18 2 2" xfId="56042"/>
    <cellStyle name="Input 8 18 3" xfId="14549"/>
    <cellStyle name="Input 8 18 4" xfId="45169"/>
    <cellStyle name="Input 8 19" xfId="14550"/>
    <cellStyle name="Input 8 19 2" xfId="14551"/>
    <cellStyle name="Input 8 19 2 2" xfId="56043"/>
    <cellStyle name="Input 8 19 3" xfId="14552"/>
    <cellStyle name="Input 8 19 4" xfId="45170"/>
    <cellStyle name="Input 8 2" xfId="14553"/>
    <cellStyle name="Input 8 2 2" xfId="14554"/>
    <cellStyle name="Input 8 2 2 2" xfId="56044"/>
    <cellStyle name="Input 8 2 3" xfId="14555"/>
    <cellStyle name="Input 8 2 4" xfId="45171"/>
    <cellStyle name="Input 8 20" xfId="14556"/>
    <cellStyle name="Input 8 20 2" xfId="14557"/>
    <cellStyle name="Input 8 20 3" xfId="45172"/>
    <cellStyle name="Input 8 20 4" xfId="45173"/>
    <cellStyle name="Input 8 21" xfId="45174"/>
    <cellStyle name="Input 8 22" xfId="45175"/>
    <cellStyle name="Input 8 3" xfId="14558"/>
    <cellStyle name="Input 8 3 2" xfId="14559"/>
    <cellStyle name="Input 8 3 2 2" xfId="56045"/>
    <cellStyle name="Input 8 3 3" xfId="14560"/>
    <cellStyle name="Input 8 3 4" xfId="45176"/>
    <cellStyle name="Input 8 4" xfId="14561"/>
    <cellStyle name="Input 8 4 2" xfId="14562"/>
    <cellStyle name="Input 8 4 2 2" xfId="56046"/>
    <cellStyle name="Input 8 4 3" xfId="14563"/>
    <cellStyle name="Input 8 4 4" xfId="45177"/>
    <cellStyle name="Input 8 5" xfId="14564"/>
    <cellStyle name="Input 8 5 2" xfId="14565"/>
    <cellStyle name="Input 8 5 2 2" xfId="56047"/>
    <cellStyle name="Input 8 5 3" xfId="14566"/>
    <cellStyle name="Input 8 5 4" xfId="45178"/>
    <cellStyle name="Input 8 6" xfId="14567"/>
    <cellStyle name="Input 8 6 2" xfId="14568"/>
    <cellStyle name="Input 8 6 2 2" xfId="56048"/>
    <cellStyle name="Input 8 6 3" xfId="14569"/>
    <cellStyle name="Input 8 6 4" xfId="45179"/>
    <cellStyle name="Input 8 7" xfId="14570"/>
    <cellStyle name="Input 8 7 2" xfId="14571"/>
    <cellStyle name="Input 8 7 2 2" xfId="56049"/>
    <cellStyle name="Input 8 7 3" xfId="14572"/>
    <cellStyle name="Input 8 7 4" xfId="45180"/>
    <cellStyle name="Input 8 8" xfId="14573"/>
    <cellStyle name="Input 8 8 2" xfId="14574"/>
    <cellStyle name="Input 8 8 2 2" xfId="56050"/>
    <cellStyle name="Input 8 8 3" xfId="14575"/>
    <cellStyle name="Input 8 8 4" xfId="45181"/>
    <cellStyle name="Input 8 9" xfId="14576"/>
    <cellStyle name="Input 8 9 2" xfId="14577"/>
    <cellStyle name="Input 8 9 2 2" xfId="56051"/>
    <cellStyle name="Input 8 9 3" xfId="14578"/>
    <cellStyle name="Input 8 9 4" xfId="45182"/>
    <cellStyle name="Input 9" xfId="14579"/>
    <cellStyle name="Input 9 10" xfId="14580"/>
    <cellStyle name="Input 9 10 2" xfId="14581"/>
    <cellStyle name="Input 9 10 2 2" xfId="56052"/>
    <cellStyle name="Input 9 10 3" xfId="14582"/>
    <cellStyle name="Input 9 10 4" xfId="45183"/>
    <cellStyle name="Input 9 11" xfId="14583"/>
    <cellStyle name="Input 9 11 2" xfId="14584"/>
    <cellStyle name="Input 9 11 2 2" xfId="56053"/>
    <cellStyle name="Input 9 11 3" xfId="14585"/>
    <cellStyle name="Input 9 11 4" xfId="45184"/>
    <cellStyle name="Input 9 12" xfId="14586"/>
    <cellStyle name="Input 9 12 2" xfId="14587"/>
    <cellStyle name="Input 9 12 2 2" xfId="56054"/>
    <cellStyle name="Input 9 12 3" xfId="14588"/>
    <cellStyle name="Input 9 12 4" xfId="45185"/>
    <cellStyle name="Input 9 13" xfId="14589"/>
    <cellStyle name="Input 9 13 2" xfId="14590"/>
    <cellStyle name="Input 9 13 2 2" xfId="56055"/>
    <cellStyle name="Input 9 13 3" xfId="14591"/>
    <cellStyle name="Input 9 13 4" xfId="45186"/>
    <cellStyle name="Input 9 14" xfId="14592"/>
    <cellStyle name="Input 9 14 2" xfId="14593"/>
    <cellStyle name="Input 9 14 2 2" xfId="56056"/>
    <cellStyle name="Input 9 14 3" xfId="14594"/>
    <cellStyle name="Input 9 14 4" xfId="45187"/>
    <cellStyle name="Input 9 15" xfId="14595"/>
    <cellStyle name="Input 9 15 2" xfId="14596"/>
    <cellStyle name="Input 9 15 2 2" xfId="56057"/>
    <cellStyle name="Input 9 15 3" xfId="14597"/>
    <cellStyle name="Input 9 15 4" xfId="45188"/>
    <cellStyle name="Input 9 16" xfId="14598"/>
    <cellStyle name="Input 9 16 2" xfId="14599"/>
    <cellStyle name="Input 9 16 2 2" xfId="56058"/>
    <cellStyle name="Input 9 16 3" xfId="14600"/>
    <cellStyle name="Input 9 16 4" xfId="45189"/>
    <cellStyle name="Input 9 17" xfId="14601"/>
    <cellStyle name="Input 9 17 2" xfId="14602"/>
    <cellStyle name="Input 9 17 2 2" xfId="56059"/>
    <cellStyle name="Input 9 17 3" xfId="14603"/>
    <cellStyle name="Input 9 17 4" xfId="45190"/>
    <cellStyle name="Input 9 18" xfId="14604"/>
    <cellStyle name="Input 9 18 2" xfId="14605"/>
    <cellStyle name="Input 9 18 2 2" xfId="56060"/>
    <cellStyle name="Input 9 18 3" xfId="14606"/>
    <cellStyle name="Input 9 18 4" xfId="45191"/>
    <cellStyle name="Input 9 19" xfId="14607"/>
    <cellStyle name="Input 9 19 2" xfId="14608"/>
    <cellStyle name="Input 9 19 2 2" xfId="56061"/>
    <cellStyle name="Input 9 19 3" xfId="14609"/>
    <cellStyle name="Input 9 19 4" xfId="45192"/>
    <cellStyle name="Input 9 2" xfId="14610"/>
    <cellStyle name="Input 9 2 2" xfId="14611"/>
    <cellStyle name="Input 9 2 2 2" xfId="56062"/>
    <cellStyle name="Input 9 2 3" xfId="14612"/>
    <cellStyle name="Input 9 2 4" xfId="45193"/>
    <cellStyle name="Input 9 20" xfId="14613"/>
    <cellStyle name="Input 9 20 2" xfId="14614"/>
    <cellStyle name="Input 9 20 3" xfId="45194"/>
    <cellStyle name="Input 9 20 4" xfId="45195"/>
    <cellStyle name="Input 9 21" xfId="45196"/>
    <cellStyle name="Input 9 22" xfId="45197"/>
    <cellStyle name="Input 9 3" xfId="14615"/>
    <cellStyle name="Input 9 3 2" xfId="14616"/>
    <cellStyle name="Input 9 3 2 2" xfId="56063"/>
    <cellStyle name="Input 9 3 3" xfId="14617"/>
    <cellStyle name="Input 9 3 4" xfId="45198"/>
    <cellStyle name="Input 9 4" xfId="14618"/>
    <cellStyle name="Input 9 4 2" xfId="14619"/>
    <cellStyle name="Input 9 4 2 2" xfId="56064"/>
    <cellStyle name="Input 9 4 3" xfId="14620"/>
    <cellStyle name="Input 9 4 4" xfId="45199"/>
    <cellStyle name="Input 9 5" xfId="14621"/>
    <cellStyle name="Input 9 5 2" xfId="14622"/>
    <cellStyle name="Input 9 5 2 2" xfId="56065"/>
    <cellStyle name="Input 9 5 3" xfId="14623"/>
    <cellStyle name="Input 9 5 4" xfId="45200"/>
    <cellStyle name="Input 9 6" xfId="14624"/>
    <cellStyle name="Input 9 6 2" xfId="14625"/>
    <cellStyle name="Input 9 6 2 2" xfId="56066"/>
    <cellStyle name="Input 9 6 3" xfId="14626"/>
    <cellStyle name="Input 9 6 4" xfId="45201"/>
    <cellStyle name="Input 9 7" xfId="14627"/>
    <cellStyle name="Input 9 7 2" xfId="14628"/>
    <cellStyle name="Input 9 7 2 2" xfId="56067"/>
    <cellStyle name="Input 9 7 3" xfId="14629"/>
    <cellStyle name="Input 9 7 4" xfId="45202"/>
    <cellStyle name="Input 9 8" xfId="14630"/>
    <cellStyle name="Input 9 8 2" xfId="14631"/>
    <cellStyle name="Input 9 8 2 2" xfId="56068"/>
    <cellStyle name="Input 9 8 3" xfId="14632"/>
    <cellStyle name="Input 9 8 4" xfId="45203"/>
    <cellStyle name="Input 9 9" xfId="14633"/>
    <cellStyle name="Input 9 9 2" xfId="14634"/>
    <cellStyle name="Input 9 9 2 2" xfId="56069"/>
    <cellStyle name="Input 9 9 3" xfId="14635"/>
    <cellStyle name="Input 9 9 4" xfId="45204"/>
    <cellStyle name="Linked Cell 10" xfId="14636"/>
    <cellStyle name="Linked Cell 10 2" xfId="45205"/>
    <cellStyle name="Linked Cell 10 3" xfId="56070"/>
    <cellStyle name="Linked Cell 11" xfId="14637"/>
    <cellStyle name="Linked Cell 11 2" xfId="45206"/>
    <cellStyle name="Linked Cell 11 3" xfId="56071"/>
    <cellStyle name="Linked Cell 12" xfId="14638"/>
    <cellStyle name="Linked Cell 12 10" xfId="14639"/>
    <cellStyle name="Linked Cell 12 10 2" xfId="45207"/>
    <cellStyle name="Linked Cell 12 11" xfId="14640"/>
    <cellStyle name="Linked Cell 12 11 2" xfId="45208"/>
    <cellStyle name="Linked Cell 12 12" xfId="14641"/>
    <cellStyle name="Linked Cell 12 12 2" xfId="45209"/>
    <cellStyle name="Linked Cell 12 13" xfId="14642"/>
    <cellStyle name="Linked Cell 12 13 2" xfId="45210"/>
    <cellStyle name="Linked Cell 12 14" xfId="14643"/>
    <cellStyle name="Linked Cell 12 14 2" xfId="45211"/>
    <cellStyle name="Linked Cell 12 15" xfId="14644"/>
    <cellStyle name="Linked Cell 12 15 2" xfId="45212"/>
    <cellStyle name="Linked Cell 12 16" xfId="14645"/>
    <cellStyle name="Linked Cell 12 16 2" xfId="45213"/>
    <cellStyle name="Linked Cell 12 17" xfId="14646"/>
    <cellStyle name="Linked Cell 12 17 2" xfId="45214"/>
    <cellStyle name="Linked Cell 12 18" xfId="14647"/>
    <cellStyle name="Linked Cell 12 18 2" xfId="45215"/>
    <cellStyle name="Linked Cell 12 19" xfId="14648"/>
    <cellStyle name="Linked Cell 12 19 2" xfId="45216"/>
    <cellStyle name="Linked Cell 12 2" xfId="14649"/>
    <cellStyle name="Linked Cell 12 2 2" xfId="45217"/>
    <cellStyle name="Linked Cell 12 20" xfId="14650"/>
    <cellStyle name="Linked Cell 12 20 2" xfId="45218"/>
    <cellStyle name="Linked Cell 12 21" xfId="14651"/>
    <cellStyle name="Linked Cell 12 21 2" xfId="45219"/>
    <cellStyle name="Linked Cell 12 22" xfId="14652"/>
    <cellStyle name="Linked Cell 12 22 2" xfId="45220"/>
    <cellStyle name="Linked Cell 12 23" xfId="14653"/>
    <cellStyle name="Linked Cell 12 23 2" xfId="45221"/>
    <cellStyle name="Linked Cell 12 24" xfId="14654"/>
    <cellStyle name="Linked Cell 12 24 2" xfId="45222"/>
    <cellStyle name="Linked Cell 12 25" xfId="14655"/>
    <cellStyle name="Linked Cell 12 25 2" xfId="45223"/>
    <cellStyle name="Linked Cell 12 26" xfId="14656"/>
    <cellStyle name="Linked Cell 12 26 2" xfId="45224"/>
    <cellStyle name="Linked Cell 12 27" xfId="14657"/>
    <cellStyle name="Linked Cell 12 27 2" xfId="45225"/>
    <cellStyle name="Linked Cell 12 28" xfId="14658"/>
    <cellStyle name="Linked Cell 12 28 2" xfId="45226"/>
    <cellStyle name="Linked Cell 12 29" xfId="14659"/>
    <cellStyle name="Linked Cell 12 29 2" xfId="45227"/>
    <cellStyle name="Linked Cell 12 3" xfId="14660"/>
    <cellStyle name="Linked Cell 12 3 2" xfId="45228"/>
    <cellStyle name="Linked Cell 12 30" xfId="14661"/>
    <cellStyle name="Linked Cell 12 30 2" xfId="45229"/>
    <cellStyle name="Linked Cell 12 31" xfId="45230"/>
    <cellStyle name="Linked Cell 12 4" xfId="14662"/>
    <cellStyle name="Linked Cell 12 4 2" xfId="45231"/>
    <cellStyle name="Linked Cell 12 5" xfId="14663"/>
    <cellStyle name="Linked Cell 12 5 2" xfId="45232"/>
    <cellStyle name="Linked Cell 12 6" xfId="14664"/>
    <cellStyle name="Linked Cell 12 6 2" xfId="45233"/>
    <cellStyle name="Linked Cell 12 7" xfId="14665"/>
    <cellStyle name="Linked Cell 12 7 2" xfId="45234"/>
    <cellStyle name="Linked Cell 12 8" xfId="14666"/>
    <cellStyle name="Linked Cell 12 8 2" xfId="45235"/>
    <cellStyle name="Linked Cell 12 9" xfId="14667"/>
    <cellStyle name="Linked Cell 12 9 2" xfId="45236"/>
    <cellStyle name="Linked Cell 13" xfId="14668"/>
    <cellStyle name="Linked Cell 13 2" xfId="45237"/>
    <cellStyle name="Linked Cell 14" xfId="14669"/>
    <cellStyle name="Linked Cell 14 2" xfId="45238"/>
    <cellStyle name="Linked Cell 15" xfId="14670"/>
    <cellStyle name="Linked Cell 15 2" xfId="45239"/>
    <cellStyle name="Linked Cell 16" xfId="14671"/>
    <cellStyle name="Linked Cell 16 2" xfId="56072"/>
    <cellStyle name="Linked Cell 17" xfId="14672"/>
    <cellStyle name="Linked Cell 18" xfId="14673"/>
    <cellStyle name="Linked Cell 2" xfId="14674"/>
    <cellStyle name="Linked Cell 2 10" xfId="14675"/>
    <cellStyle name="Linked Cell 2 10 2" xfId="56073"/>
    <cellStyle name="Linked Cell 2 11" xfId="14676"/>
    <cellStyle name="Linked Cell 2 2" xfId="14677"/>
    <cellStyle name="Linked Cell 2 2 2" xfId="45240"/>
    <cellStyle name="Linked Cell 2 3" xfId="14678"/>
    <cellStyle name="Linked Cell 2 3 2" xfId="45241"/>
    <cellStyle name="Linked Cell 2 4" xfId="14679"/>
    <cellStyle name="Linked Cell 2 4 2" xfId="45242"/>
    <cellStyle name="Linked Cell 2 5" xfId="14680"/>
    <cellStyle name="Linked Cell 2 5 2" xfId="45243"/>
    <cellStyle name="Linked Cell 2 6" xfId="14681"/>
    <cellStyle name="Linked Cell 2 6 2" xfId="45244"/>
    <cellStyle name="Linked Cell 2 7" xfId="14682"/>
    <cellStyle name="Linked Cell 2 7 2" xfId="45245"/>
    <cellStyle name="Linked Cell 2 8" xfId="14683"/>
    <cellStyle name="Linked Cell 2 8 2" xfId="45246"/>
    <cellStyle name="Linked Cell 2 9" xfId="14684"/>
    <cellStyle name="Linked Cell 2 9 2" xfId="56074"/>
    <cellStyle name="Linked Cell 3" xfId="14685"/>
    <cellStyle name="Linked Cell 3 2" xfId="14686"/>
    <cellStyle name="Linked Cell 3 2 2" xfId="45247"/>
    <cellStyle name="Linked Cell 3 3" xfId="45248"/>
    <cellStyle name="Linked Cell 3 4" xfId="56075"/>
    <cellStyle name="Linked Cell 4" xfId="14687"/>
    <cellStyle name="Linked Cell 4 2" xfId="14688"/>
    <cellStyle name="Linked Cell 4 2 2" xfId="45249"/>
    <cellStyle name="Linked Cell 4 3" xfId="45250"/>
    <cellStyle name="Linked Cell 4 4" xfId="56076"/>
    <cellStyle name="Linked Cell 5" xfId="14689"/>
    <cellStyle name="Linked Cell 5 2" xfId="14690"/>
    <cellStyle name="Linked Cell 5 2 2" xfId="45251"/>
    <cellStyle name="Linked Cell 5 3" xfId="45252"/>
    <cellStyle name="Linked Cell 5 4" xfId="56077"/>
    <cellStyle name="Linked Cell 6" xfId="14691"/>
    <cellStyle name="Linked Cell 6 2" xfId="14692"/>
    <cellStyle name="Linked Cell 6 2 2" xfId="45253"/>
    <cellStyle name="Linked Cell 6 3" xfId="45254"/>
    <cellStyle name="Linked Cell 6 4" xfId="56078"/>
    <cellStyle name="Linked Cell 7" xfId="14693"/>
    <cellStyle name="Linked Cell 7 10" xfId="14694"/>
    <cellStyle name="Linked Cell 7 10 2" xfId="45255"/>
    <cellStyle name="Linked Cell 7 11" xfId="14695"/>
    <cellStyle name="Linked Cell 7 11 2" xfId="45256"/>
    <cellStyle name="Linked Cell 7 12" xfId="45257"/>
    <cellStyle name="Linked Cell 7 13" xfId="56079"/>
    <cellStyle name="Linked Cell 7 2" xfId="14696"/>
    <cellStyle name="Linked Cell 7 2 2" xfId="45258"/>
    <cellStyle name="Linked Cell 7 3" xfId="14697"/>
    <cellStyle name="Linked Cell 7 3 2" xfId="45259"/>
    <cellStyle name="Linked Cell 7 4" xfId="14698"/>
    <cellStyle name="Linked Cell 7 4 2" xfId="45260"/>
    <cellStyle name="Linked Cell 7 5" xfId="14699"/>
    <cellStyle name="Linked Cell 7 5 2" xfId="45261"/>
    <cellStyle name="Linked Cell 7 6" xfId="14700"/>
    <cellStyle name="Linked Cell 7 6 2" xfId="45262"/>
    <cellStyle name="Linked Cell 7 7" xfId="14701"/>
    <cellStyle name="Linked Cell 7 7 2" xfId="45263"/>
    <cellStyle name="Linked Cell 7 8" xfId="14702"/>
    <cellStyle name="Linked Cell 7 8 2" xfId="45264"/>
    <cellStyle name="Linked Cell 7 9" xfId="14703"/>
    <cellStyle name="Linked Cell 7 9 2" xfId="45265"/>
    <cellStyle name="Linked Cell 8" xfId="14704"/>
    <cellStyle name="Linked Cell 8 2" xfId="45266"/>
    <cellStyle name="Linked Cell 8 3" xfId="56080"/>
    <cellStyle name="Linked Cell 9" xfId="14705"/>
    <cellStyle name="Linked Cell 9 2" xfId="45267"/>
    <cellStyle name="Linked Cell 9 3" xfId="56081"/>
    <cellStyle name="Neutral 10" xfId="14706"/>
    <cellStyle name="Neutral 10 2" xfId="45268"/>
    <cellStyle name="Neutral 10 3" xfId="56082"/>
    <cellStyle name="Neutral 11" xfId="14707"/>
    <cellStyle name="Neutral 11 2" xfId="45269"/>
    <cellStyle name="Neutral 11 3" xfId="56083"/>
    <cellStyle name="Neutral 12" xfId="14708"/>
    <cellStyle name="Neutral 12 10" xfId="14709"/>
    <cellStyle name="Neutral 12 10 2" xfId="45270"/>
    <cellStyle name="Neutral 12 11" xfId="14710"/>
    <cellStyle name="Neutral 12 11 2" xfId="45271"/>
    <cellStyle name="Neutral 12 12" xfId="14711"/>
    <cellStyle name="Neutral 12 12 2" xfId="45272"/>
    <cellStyle name="Neutral 12 13" xfId="14712"/>
    <cellStyle name="Neutral 12 13 2" xfId="45273"/>
    <cellStyle name="Neutral 12 14" xfId="14713"/>
    <cellStyle name="Neutral 12 14 2" xfId="45274"/>
    <cellStyle name="Neutral 12 15" xfId="14714"/>
    <cellStyle name="Neutral 12 15 2" xfId="45275"/>
    <cellStyle name="Neutral 12 16" xfId="14715"/>
    <cellStyle name="Neutral 12 16 2" xfId="45276"/>
    <cellStyle name="Neutral 12 17" xfId="14716"/>
    <cellStyle name="Neutral 12 17 2" xfId="45277"/>
    <cellStyle name="Neutral 12 18" xfId="14717"/>
    <cellStyle name="Neutral 12 18 2" xfId="45278"/>
    <cellStyle name="Neutral 12 19" xfId="14718"/>
    <cellStyle name="Neutral 12 19 2" xfId="45279"/>
    <cellStyle name="Neutral 12 2" xfId="14719"/>
    <cellStyle name="Neutral 12 2 2" xfId="45280"/>
    <cellStyle name="Neutral 12 20" xfId="14720"/>
    <cellStyle name="Neutral 12 20 2" xfId="45281"/>
    <cellStyle name="Neutral 12 21" xfId="14721"/>
    <cellStyle name="Neutral 12 21 2" xfId="45282"/>
    <cellStyle name="Neutral 12 22" xfId="14722"/>
    <cellStyle name="Neutral 12 22 2" xfId="45283"/>
    <cellStyle name="Neutral 12 23" xfId="14723"/>
    <cellStyle name="Neutral 12 23 2" xfId="45284"/>
    <cellStyle name="Neutral 12 24" xfId="14724"/>
    <cellStyle name="Neutral 12 24 2" xfId="45285"/>
    <cellStyle name="Neutral 12 25" xfId="14725"/>
    <cellStyle name="Neutral 12 25 2" xfId="45286"/>
    <cellStyle name="Neutral 12 26" xfId="14726"/>
    <cellStyle name="Neutral 12 26 2" xfId="45287"/>
    <cellStyle name="Neutral 12 27" xfId="14727"/>
    <cellStyle name="Neutral 12 27 2" xfId="45288"/>
    <cellStyle name="Neutral 12 28" xfId="14728"/>
    <cellStyle name="Neutral 12 28 2" xfId="45289"/>
    <cellStyle name="Neutral 12 29" xfId="14729"/>
    <cellStyle name="Neutral 12 29 2" xfId="45290"/>
    <cellStyle name="Neutral 12 3" xfId="14730"/>
    <cellStyle name="Neutral 12 3 2" xfId="45291"/>
    <cellStyle name="Neutral 12 30" xfId="14731"/>
    <cellStyle name="Neutral 12 30 2" xfId="45292"/>
    <cellStyle name="Neutral 12 31" xfId="45293"/>
    <cellStyle name="Neutral 12 4" xfId="14732"/>
    <cellStyle name="Neutral 12 4 2" xfId="45294"/>
    <cellStyle name="Neutral 12 5" xfId="14733"/>
    <cellStyle name="Neutral 12 5 2" xfId="45295"/>
    <cellStyle name="Neutral 12 6" xfId="14734"/>
    <cellStyle name="Neutral 12 6 2" xfId="45296"/>
    <cellStyle name="Neutral 12 7" xfId="14735"/>
    <cellStyle name="Neutral 12 7 2" xfId="45297"/>
    <cellStyle name="Neutral 12 8" xfId="14736"/>
    <cellStyle name="Neutral 12 8 2" xfId="45298"/>
    <cellStyle name="Neutral 12 9" xfId="14737"/>
    <cellStyle name="Neutral 12 9 2" xfId="45299"/>
    <cellStyle name="Neutral 13" xfId="14738"/>
    <cellStyle name="Neutral 13 2" xfId="45300"/>
    <cellStyle name="Neutral 14" xfId="14739"/>
    <cellStyle name="Neutral 14 2" xfId="45301"/>
    <cellStyle name="Neutral 15" xfId="14740"/>
    <cellStyle name="Neutral 15 2" xfId="45302"/>
    <cellStyle name="Neutral 16" xfId="14741"/>
    <cellStyle name="Neutral 16 2" xfId="56084"/>
    <cellStyle name="Neutral 17" xfId="14742"/>
    <cellStyle name="Neutral 18" xfId="14743"/>
    <cellStyle name="Neutral 2" xfId="14744"/>
    <cellStyle name="Neutral 2 10" xfId="14745"/>
    <cellStyle name="Neutral 2 10 2" xfId="56085"/>
    <cellStyle name="Neutral 2 11" xfId="14746"/>
    <cellStyle name="Neutral 2 2" xfId="14747"/>
    <cellStyle name="Neutral 2 2 2" xfId="45303"/>
    <cellStyle name="Neutral 2 3" xfId="14748"/>
    <cellStyle name="Neutral 2 3 2" xfId="45304"/>
    <cellStyle name="Neutral 2 4" xfId="14749"/>
    <cellStyle name="Neutral 2 4 2" xfId="45305"/>
    <cellStyle name="Neutral 2 5" xfId="14750"/>
    <cellStyle name="Neutral 2 5 2" xfId="45306"/>
    <cellStyle name="Neutral 2 6" xfId="14751"/>
    <cellStyle name="Neutral 2 6 2" xfId="45307"/>
    <cellStyle name="Neutral 2 7" xfId="14752"/>
    <cellStyle name="Neutral 2 7 2" xfId="45308"/>
    <cellStyle name="Neutral 2 8" xfId="14753"/>
    <cellStyle name="Neutral 2 8 2" xfId="45309"/>
    <cellStyle name="Neutral 2 9" xfId="14754"/>
    <cellStyle name="Neutral 2 9 2" xfId="56086"/>
    <cellStyle name="Neutral 3" xfId="14755"/>
    <cellStyle name="Neutral 3 2" xfId="14756"/>
    <cellStyle name="Neutral 3 2 2" xfId="45310"/>
    <cellStyle name="Neutral 3 3" xfId="45311"/>
    <cellStyle name="Neutral 3 4" xfId="56087"/>
    <cellStyle name="Neutral 4" xfId="14757"/>
    <cellStyle name="Neutral 4 2" xfId="14758"/>
    <cellStyle name="Neutral 4 2 2" xfId="45312"/>
    <cellStyle name="Neutral 4 3" xfId="45313"/>
    <cellStyle name="Neutral 4 4" xfId="56088"/>
    <cellStyle name="Neutral 5" xfId="14759"/>
    <cellStyle name="Neutral 5 2" xfId="14760"/>
    <cellStyle name="Neutral 5 2 2" xfId="45314"/>
    <cellStyle name="Neutral 5 3" xfId="45315"/>
    <cellStyle name="Neutral 5 4" xfId="56089"/>
    <cellStyle name="Neutral 6" xfId="14761"/>
    <cellStyle name="Neutral 6 2" xfId="14762"/>
    <cellStyle name="Neutral 6 2 2" xfId="45316"/>
    <cellStyle name="Neutral 6 3" xfId="45317"/>
    <cellStyle name="Neutral 6 4" xfId="56090"/>
    <cellStyle name="Neutral 7" xfId="14763"/>
    <cellStyle name="Neutral 7 10" xfId="14764"/>
    <cellStyle name="Neutral 7 10 2" xfId="45318"/>
    <cellStyle name="Neutral 7 11" xfId="14765"/>
    <cellStyle name="Neutral 7 11 2" xfId="45319"/>
    <cellStyle name="Neutral 7 12" xfId="45320"/>
    <cellStyle name="Neutral 7 13" xfId="56091"/>
    <cellStyle name="Neutral 7 2" xfId="14766"/>
    <cellStyle name="Neutral 7 2 2" xfId="45321"/>
    <cellStyle name="Neutral 7 3" xfId="14767"/>
    <cellStyle name="Neutral 7 3 2" xfId="45322"/>
    <cellStyle name="Neutral 7 4" xfId="14768"/>
    <cellStyle name="Neutral 7 4 2" xfId="45323"/>
    <cellStyle name="Neutral 7 5" xfId="14769"/>
    <cellStyle name="Neutral 7 5 2" xfId="45324"/>
    <cellStyle name="Neutral 7 6" xfId="14770"/>
    <cellStyle name="Neutral 7 6 2" xfId="45325"/>
    <cellStyle name="Neutral 7 7" xfId="14771"/>
    <cellStyle name="Neutral 7 7 2" xfId="45326"/>
    <cellStyle name="Neutral 7 8" xfId="14772"/>
    <cellStyle name="Neutral 7 8 2" xfId="45327"/>
    <cellStyle name="Neutral 7 9" xfId="14773"/>
    <cellStyle name="Neutral 7 9 2" xfId="45328"/>
    <cellStyle name="Neutral 8" xfId="14774"/>
    <cellStyle name="Neutral 8 2" xfId="45329"/>
    <cellStyle name="Neutral 8 3" xfId="56092"/>
    <cellStyle name="Neutral 9" xfId="14775"/>
    <cellStyle name="Neutral 9 2" xfId="45330"/>
    <cellStyle name="Neutral 9 3" xfId="56093"/>
    <cellStyle name="Normal" xfId="0" builtinId="0"/>
    <cellStyle name="Normal 10" xfId="14776"/>
    <cellStyle name="Normal 10 10" xfId="14777"/>
    <cellStyle name="Normal 10 10 2" xfId="45331"/>
    <cellStyle name="Normal 10 11" xfId="14778"/>
    <cellStyle name="Normal 10 11 2" xfId="45332"/>
    <cellStyle name="Normal 10 12" xfId="14779"/>
    <cellStyle name="Normal 10 12 2" xfId="45333"/>
    <cellStyle name="Normal 10 13" xfId="14780"/>
    <cellStyle name="Normal 10 13 2" xfId="45334"/>
    <cellStyle name="Normal 10 14" xfId="14781"/>
    <cellStyle name="Normal 10 14 2" xfId="45335"/>
    <cellStyle name="Normal 10 15" xfId="14782"/>
    <cellStyle name="Normal 10 15 2" xfId="45336"/>
    <cellStyle name="Normal 10 16" xfId="14783"/>
    <cellStyle name="Normal 10 16 2" xfId="45337"/>
    <cellStyle name="Normal 10 17" xfId="14784"/>
    <cellStyle name="Normal 10 17 2" xfId="45338"/>
    <cellStyle name="Normal 10 18" xfId="14785"/>
    <cellStyle name="Normal 10 18 2" xfId="45339"/>
    <cellStyle name="Normal 10 19" xfId="14786"/>
    <cellStyle name="Normal 10 19 2" xfId="45340"/>
    <cellStyle name="Normal 10 2" xfId="14787"/>
    <cellStyle name="Normal 10 2 2" xfId="45341"/>
    <cellStyle name="Normal 10 20" xfId="2"/>
    <cellStyle name="Normal 10 21" xfId="14788"/>
    <cellStyle name="Normal 10 22" xfId="14789"/>
    <cellStyle name="Normal 10 3" xfId="14790"/>
    <cellStyle name="Normal 10 3 2" xfId="45342"/>
    <cellStyle name="Normal 10 4" xfId="14791"/>
    <cellStyle name="Normal 10 4 2" xfId="45343"/>
    <cellStyle name="Normal 10 5" xfId="14792"/>
    <cellStyle name="Normal 10 5 2" xfId="45344"/>
    <cellStyle name="Normal 10 6" xfId="14793"/>
    <cellStyle name="Normal 10 6 2" xfId="45345"/>
    <cellStyle name="Normal 10 7" xfId="14794"/>
    <cellStyle name="Normal 10 7 2" xfId="45346"/>
    <cellStyle name="Normal 10 8" xfId="14795"/>
    <cellStyle name="Normal 10 8 2" xfId="45347"/>
    <cellStyle name="Normal 10 9" xfId="14796"/>
    <cellStyle name="Normal 10 9 2" xfId="45348"/>
    <cellStyle name="Normal 11" xfId="14797"/>
    <cellStyle name="Normal 11 2" xfId="14798"/>
    <cellStyle name="Normal 11 2 2" xfId="45349"/>
    <cellStyle name="Normal 11 3" xfId="45350"/>
    <cellStyle name="Normal 12" xfId="14799"/>
    <cellStyle name="Normal 12 2" xfId="14800"/>
    <cellStyle name="Normal 12 2 2" xfId="45351"/>
    <cellStyle name="Normal 12 3" xfId="45352"/>
    <cellStyle name="Normal 13" xfId="14801"/>
    <cellStyle name="Normal 13 2" xfId="14802"/>
    <cellStyle name="Normal 13 2 2" xfId="45353"/>
    <cellStyle name="Normal 13 3" xfId="45354"/>
    <cellStyle name="Normal 14" xfId="14803"/>
    <cellStyle name="Normal 14 2" xfId="14804"/>
    <cellStyle name="Normal 14 2 2" xfId="45355"/>
    <cellStyle name="Normal 14 3" xfId="14805"/>
    <cellStyle name="Normal 14 3 2" xfId="45356"/>
    <cellStyle name="Normal 14 4" xfId="14806"/>
    <cellStyle name="Normal 14 4 2" xfId="45357"/>
    <cellStyle name="Normal 14 5" xfId="14807"/>
    <cellStyle name="Normal 14 5 2" xfId="45358"/>
    <cellStyle name="Normal 14 6" xfId="14808"/>
    <cellStyle name="Normal 14 6 2" xfId="45359"/>
    <cellStyle name="Normal 14 7" xfId="14809"/>
    <cellStyle name="Normal 14 7 2" xfId="45360"/>
    <cellStyle name="Normal 14 8" xfId="45361"/>
    <cellStyle name="Normal 15" xfId="14810"/>
    <cellStyle name="Normal 15 2" xfId="14811"/>
    <cellStyle name="Normal 15 2 2" xfId="45362"/>
    <cellStyle name="Normal 15 3" xfId="14812"/>
    <cellStyle name="Normal 15 3 2" xfId="45363"/>
    <cellStyle name="Normal 15 4" xfId="14813"/>
    <cellStyle name="Normal 15 4 2" xfId="45364"/>
    <cellStyle name="Normal 15 5" xfId="14814"/>
    <cellStyle name="Normal 15 5 2" xfId="45365"/>
    <cellStyle name="Normal 15 6" xfId="14815"/>
    <cellStyle name="Normal 15 6 2" xfId="45366"/>
    <cellStyle name="Normal 15 7" xfId="14816"/>
    <cellStyle name="Normal 15 7 2" xfId="45367"/>
    <cellStyle name="Normal 15 8" xfId="45368"/>
    <cellStyle name="Normal 16" xfId="14817"/>
    <cellStyle name="Normal 16 2" xfId="14818"/>
    <cellStyle name="Normal 16 2 2" xfId="45369"/>
    <cellStyle name="Normal 16 3" xfId="45370"/>
    <cellStyle name="Normal 17" xfId="14819"/>
    <cellStyle name="Normal 17 2" xfId="14820"/>
    <cellStyle name="Normal 17 2 2" xfId="45371"/>
    <cellStyle name="Normal 17 3" xfId="14821"/>
    <cellStyle name="Normal 17 3 2" xfId="45372"/>
    <cellStyle name="Normal 17 4" xfId="14822"/>
    <cellStyle name="Normal 17 4 2" xfId="14823"/>
    <cellStyle name="Normal 17 4 2 2" xfId="14824"/>
    <cellStyle name="Normal 17 4 3" xfId="14825"/>
    <cellStyle name="Normal 17 5" xfId="14826"/>
    <cellStyle name="Normal 17 5 2" xfId="14827"/>
    <cellStyle name="Normal 17 5 2 2" xfId="14828"/>
    <cellStyle name="Normal 17 5 3" xfId="14829"/>
    <cellStyle name="Normal 17 6" xfId="14830"/>
    <cellStyle name="Normal 17 6 2" xfId="14831"/>
    <cellStyle name="Normal 17 6 2 2" xfId="14832"/>
    <cellStyle name="Normal 17 6 3" xfId="14833"/>
    <cellStyle name="Normal 17 7" xfId="14834"/>
    <cellStyle name="Normal 17 7 2" xfId="14835"/>
    <cellStyle name="Normal 17 8" xfId="14836"/>
    <cellStyle name="Normal 18" xfId="14837"/>
    <cellStyle name="Normal 18 2" xfId="14838"/>
    <cellStyle name="Normal 18 2 2" xfId="45373"/>
    <cellStyle name="Normal 18 3" xfId="45374"/>
    <cellStyle name="Normal 19" xfId="14839"/>
    <cellStyle name="Normal 19 2" xfId="14840"/>
    <cellStyle name="Normal 19 2 2" xfId="45375"/>
    <cellStyle name="Normal 19 3" xfId="45376"/>
    <cellStyle name="Normal 2" xfId="14841"/>
    <cellStyle name="Normal 2 10" xfId="14842"/>
    <cellStyle name="Normal 2 10 2" xfId="14843"/>
    <cellStyle name="Normal 2 10 3" xfId="14844"/>
    <cellStyle name="Normal 2 10 3 2" xfId="56094"/>
    <cellStyle name="Normal 2 10 3 3" xfId="56095"/>
    <cellStyle name="Normal 2 10 4" xfId="14845"/>
    <cellStyle name="Normal 2 11" xfId="14846"/>
    <cellStyle name="Normal 2 11 2" xfId="14847"/>
    <cellStyle name="Normal 2 11 3" xfId="14848"/>
    <cellStyle name="Normal 2 11 4" xfId="14849"/>
    <cellStyle name="Normal 2 12" xfId="14850"/>
    <cellStyle name="Normal 2 12 2" xfId="14851"/>
    <cellStyle name="Normal 2 12 3" xfId="14852"/>
    <cellStyle name="Normal 2 12 4" xfId="14853"/>
    <cellStyle name="Normal 2 13" xfId="14854"/>
    <cellStyle name="Normal 2 13 2" xfId="14855"/>
    <cellStyle name="Normal 2 13 3" xfId="14856"/>
    <cellStyle name="Normal 2 13 4" xfId="14857"/>
    <cellStyle name="Normal 2 14" xfId="14858"/>
    <cellStyle name="Normal 2 14 2" xfId="14859"/>
    <cellStyle name="Normal 2 14 3" xfId="14860"/>
    <cellStyle name="Normal 2 14 4" xfId="14861"/>
    <cellStyle name="Normal 2 15" xfId="14862"/>
    <cellStyle name="Normal 2 15 2" xfId="14863"/>
    <cellStyle name="Normal 2 15 3" xfId="14864"/>
    <cellStyle name="Normal 2 15 4" xfId="14865"/>
    <cellStyle name="Normal 2 16" xfId="14866"/>
    <cellStyle name="Normal 2 16 2" xfId="14867"/>
    <cellStyle name="Normal 2 16 3" xfId="14868"/>
    <cellStyle name="Normal 2 16 4" xfId="14869"/>
    <cellStyle name="Normal 2 17" xfId="14870"/>
    <cellStyle name="Normal 2 17 2" xfId="14871"/>
    <cellStyle name="Normal 2 17 3" xfId="14872"/>
    <cellStyle name="Normal 2 17 4" xfId="14873"/>
    <cellStyle name="Normal 2 18" xfId="14874"/>
    <cellStyle name="Normal 2 18 2" xfId="14875"/>
    <cellStyle name="Normal 2 18 3" xfId="14876"/>
    <cellStyle name="Normal 2 18 4" xfId="14877"/>
    <cellStyle name="Normal 2 19" xfId="14878"/>
    <cellStyle name="Normal 2 19 2" xfId="45377"/>
    <cellStyle name="Normal 2 2" xfId="14879"/>
    <cellStyle name="Normal 2 2 2" xfId="14880"/>
    <cellStyle name="Normal 2 2 2 2" xfId="45378"/>
    <cellStyle name="Normal 2 2 3" xfId="14881"/>
    <cellStyle name="Normal 2 2 3 2" xfId="45379"/>
    <cellStyle name="Normal 2 2 4" xfId="14882"/>
    <cellStyle name="Normal 2 2 5" xfId="37477"/>
    <cellStyle name="Normal 2 20" xfId="14883"/>
    <cellStyle name="Normal 2 20 2" xfId="45380"/>
    <cellStyle name="Normal 2 21" xfId="14884"/>
    <cellStyle name="Normal 2 21 2" xfId="45381"/>
    <cellStyle name="Normal 2 22" xfId="14885"/>
    <cellStyle name="Normal 2 22 2" xfId="45382"/>
    <cellStyle name="Normal 2 23" xfId="14886"/>
    <cellStyle name="Normal 2 23 2" xfId="45383"/>
    <cellStyle name="Normal 2 24" xfId="14887"/>
    <cellStyle name="Normal 2 24 2" xfId="45384"/>
    <cellStyle name="Normal 2 25" xfId="14888"/>
    <cellStyle name="Normal 2 25 2" xfId="45385"/>
    <cellStyle name="Normal 2 26" xfId="14889"/>
    <cellStyle name="Normal 2 26 2" xfId="45386"/>
    <cellStyle name="Normal 2 27" xfId="14890"/>
    <cellStyle name="Normal 2 27 2" xfId="45387"/>
    <cellStyle name="Normal 2 28" xfId="14891"/>
    <cellStyle name="Normal 2 28 2" xfId="45388"/>
    <cellStyle name="Normal 2 29" xfId="14892"/>
    <cellStyle name="Normal 2 29 2" xfId="45389"/>
    <cellStyle name="Normal 2 3" xfId="14893"/>
    <cellStyle name="Normal 2 3 2" xfId="14894"/>
    <cellStyle name="Normal 2 3 2 2" xfId="45390"/>
    <cellStyle name="Normal 2 3 3" xfId="14895"/>
    <cellStyle name="Normal 2 3 4" xfId="14896"/>
    <cellStyle name="Normal 2 30" xfId="3"/>
    <cellStyle name="Normal 2 30 2" xfId="56096"/>
    <cellStyle name="Normal 2 30 3" xfId="56097"/>
    <cellStyle name="Normal 2 31" xfId="14897"/>
    <cellStyle name="Normal 2 31 10" xfId="14898"/>
    <cellStyle name="Normal 2 31 10 2" xfId="56098"/>
    <cellStyle name="Normal 2 31 11" xfId="14899"/>
    <cellStyle name="Normal 2 31 12" xfId="14900"/>
    <cellStyle name="Normal 2 31 12 2" xfId="56099"/>
    <cellStyle name="Normal 2 31 13" xfId="14901"/>
    <cellStyle name="Normal 2 31 14" xfId="14902"/>
    <cellStyle name="Normal 2 31 2" xfId="14903"/>
    <cellStyle name="Normal 2 31 2 2" xfId="14904"/>
    <cellStyle name="Normal 2 31 2 2 2" xfId="56100"/>
    <cellStyle name="Normal 2 31 2 3" xfId="14905"/>
    <cellStyle name="Normal 2 31 2 3 2" xfId="56101"/>
    <cellStyle name="Normal 2 31 2 4" xfId="56102"/>
    <cellStyle name="Normal 2 31 2 4 2" xfId="56103"/>
    <cellStyle name="Normal 2 31 2_Circuits" xfId="14906"/>
    <cellStyle name="Normal 2 31 3" xfId="14907"/>
    <cellStyle name="Normal 2 31 3 2" xfId="56104"/>
    <cellStyle name="Normal 2 31 3 3" xfId="56105"/>
    <cellStyle name="Normal 2 31 4" xfId="14908"/>
    <cellStyle name="Normal 2 31 4 2" xfId="56106"/>
    <cellStyle name="Normal 2 31 5" xfId="14909"/>
    <cellStyle name="Normal 2 31 5 2" xfId="56107"/>
    <cellStyle name="Normal 2 31 6" xfId="14910"/>
    <cellStyle name="Normal 2 31 6 2" xfId="56108"/>
    <cellStyle name="Normal 2 31 7" xfId="14911"/>
    <cellStyle name="Normal 2 31 7 2" xfId="56109"/>
    <cellStyle name="Normal 2 31 8" xfId="14912"/>
    <cellStyle name="Normal 2 31 8 2" xfId="56110"/>
    <cellStyle name="Normal 2 31 9" xfId="14913"/>
    <cellStyle name="Normal 2 31 9 2" xfId="14914"/>
    <cellStyle name="Normal 2 31 9 3" xfId="14915"/>
    <cellStyle name="Normal 2 31 9 4" xfId="14916"/>
    <cellStyle name="Normal 2 31_Circuits" xfId="14917"/>
    <cellStyle name="Normal 2 32" xfId="14918"/>
    <cellStyle name="Normal 2 32 2" xfId="45391"/>
    <cellStyle name="Normal 2 33" xfId="45392"/>
    <cellStyle name="Normal 2 34" xfId="56111"/>
    <cellStyle name="Normal 2 35" xfId="56112"/>
    <cellStyle name="Normal 2 36" xfId="56113"/>
    <cellStyle name="Normal 2 37" xfId="56114"/>
    <cellStyle name="Normal 2 38" xfId="56115"/>
    <cellStyle name="Normal 2 39" xfId="56116"/>
    <cellStyle name="Normal 2 4" xfId="14919"/>
    <cellStyle name="Normal 2 4 2" xfId="14920"/>
    <cellStyle name="Normal 2 4 3" xfId="14921"/>
    <cellStyle name="Normal 2 4 4" xfId="14922"/>
    <cellStyle name="Normal 2 5" xfId="14923"/>
    <cellStyle name="Normal 2 5 2" xfId="14924"/>
    <cellStyle name="Normal 2 5 3" xfId="14925"/>
    <cellStyle name="Normal 2 5 4" xfId="14926"/>
    <cellStyle name="Normal 2 6" xfId="14927"/>
    <cellStyle name="Normal 2 6 2" xfId="14928"/>
    <cellStyle name="Normal 2 6 3" xfId="14929"/>
    <cellStyle name="Normal 2 6 4" xfId="14930"/>
    <cellStyle name="Normal 2 7" xfId="14931"/>
    <cellStyle name="Normal 2 7 10" xfId="14932"/>
    <cellStyle name="Normal 2 7 10 2" xfId="45393"/>
    <cellStyle name="Normal 2 7 11" xfId="14933"/>
    <cellStyle name="Normal 2 7 11 2" xfId="45394"/>
    <cellStyle name="Normal 2 7 12" xfId="14934"/>
    <cellStyle name="Normal 2 7 13" xfId="14935"/>
    <cellStyle name="Normal 2 7 14" xfId="14936"/>
    <cellStyle name="Normal 2 7 2" xfId="14937"/>
    <cellStyle name="Normal 2 7 2 2" xfId="45395"/>
    <cellStyle name="Normal 2 7 3" xfId="14938"/>
    <cellStyle name="Normal 2 7 3 2" xfId="45396"/>
    <cellStyle name="Normal 2 7 3 3" xfId="56117"/>
    <cellStyle name="Normal 2 7 4" xfId="14939"/>
    <cellStyle name="Normal 2 7 4 2" xfId="45397"/>
    <cellStyle name="Normal 2 7 5" xfId="14940"/>
    <cellStyle name="Normal 2 7 5 2" xfId="45398"/>
    <cellStyle name="Normal 2 7 6" xfId="14941"/>
    <cellStyle name="Normal 2 7 6 2" xfId="45399"/>
    <cellStyle name="Normal 2 7 7" xfId="14942"/>
    <cellStyle name="Normal 2 7 7 2" xfId="45400"/>
    <cellStyle name="Normal 2 7 8" xfId="14943"/>
    <cellStyle name="Normal 2 7 8 2" xfId="45401"/>
    <cellStyle name="Normal 2 7 9" xfId="14944"/>
    <cellStyle name="Normal 2 7 9 2" xfId="45402"/>
    <cellStyle name="Normal 2 7_LocalAssetCharging" xfId="14945"/>
    <cellStyle name="Normal 2 8" xfId="14946"/>
    <cellStyle name="Normal 2 8 2" xfId="14947"/>
    <cellStyle name="Normal 2 8 3" xfId="14948"/>
    <cellStyle name="Normal 2 8 4" xfId="14949"/>
    <cellStyle name="Normal 2 9" xfId="14950"/>
    <cellStyle name="Normal 2 9 2" xfId="14951"/>
    <cellStyle name="Normal 2 9 3" xfId="14952"/>
    <cellStyle name="Normal 2 9 4" xfId="14953"/>
    <cellStyle name="Normal 2_Circuits" xfId="14954"/>
    <cellStyle name="Normal 20" xfId="14955"/>
    <cellStyle name="Normal 20 10" xfId="14956"/>
    <cellStyle name="Normal 20 10 2" xfId="45403"/>
    <cellStyle name="Normal 20 11" xfId="14957"/>
    <cellStyle name="Normal 20 11 2" xfId="45404"/>
    <cellStyle name="Normal 20 12" xfId="14958"/>
    <cellStyle name="Normal 20 13" xfId="14959"/>
    <cellStyle name="Normal 20 14" xfId="14960"/>
    <cellStyle name="Normal 20 2" xfId="14961"/>
    <cellStyle name="Normal 20 2 2" xfId="45405"/>
    <cellStyle name="Normal 20 3" xfId="14962"/>
    <cellStyle name="Normal 20 3 2" xfId="45406"/>
    <cellStyle name="Normal 20 4" xfId="14963"/>
    <cellStyle name="Normal 20 4 2" xfId="45407"/>
    <cellStyle name="Normal 20 5" xfId="14964"/>
    <cellStyle name="Normal 20 5 2" xfId="45408"/>
    <cellStyle name="Normal 20 6" xfId="14965"/>
    <cellStyle name="Normal 20 6 2" xfId="45409"/>
    <cellStyle name="Normal 20 7" xfId="14966"/>
    <cellStyle name="Normal 20 7 2" xfId="45410"/>
    <cellStyle name="Normal 20 8" xfId="14967"/>
    <cellStyle name="Normal 20 8 2" xfId="45411"/>
    <cellStyle name="Normal 20 9" xfId="14968"/>
    <cellStyle name="Normal 20 9 2" xfId="45412"/>
    <cellStyle name="Normal 20_LocalAssetCharging" xfId="14969"/>
    <cellStyle name="Normal 21" xfId="14970"/>
    <cellStyle name="Normal 21 2" xfId="14971"/>
    <cellStyle name="Normal 21 2 2" xfId="56118"/>
    <cellStyle name="Normal 21 2 3" xfId="56119"/>
    <cellStyle name="Normal 21 3" xfId="14972"/>
    <cellStyle name="Normal 21 3 2" xfId="56120"/>
    <cellStyle name="Normal 21 3 3" xfId="56121"/>
    <cellStyle name="Normal 21 4" xfId="14973"/>
    <cellStyle name="Normal 21_LocalAssetCharging" xfId="14974"/>
    <cellStyle name="Normal 22" xfId="14975"/>
    <cellStyle name="Normal 22 2" xfId="45413"/>
    <cellStyle name="Normal 23" xfId="14976"/>
    <cellStyle name="Normal 23 10" xfId="14977"/>
    <cellStyle name="Normal 23 10 2" xfId="45414"/>
    <cellStyle name="Normal 23 11" xfId="45415"/>
    <cellStyle name="Normal 23 2" xfId="14978"/>
    <cellStyle name="Normal 23 2 2" xfId="45416"/>
    <cellStyle name="Normal 23 3" xfId="14979"/>
    <cellStyle name="Normal 23 3 2" xfId="45417"/>
    <cellStyle name="Normal 23 4" xfId="14980"/>
    <cellStyle name="Normal 23 4 2" xfId="45418"/>
    <cellStyle name="Normal 23 5" xfId="14981"/>
    <cellStyle name="Normal 23 5 2" xfId="45419"/>
    <cellStyle name="Normal 23 6" xfId="14982"/>
    <cellStyle name="Normal 23 6 2" xfId="45420"/>
    <cellStyle name="Normal 23 7" xfId="14983"/>
    <cellStyle name="Normal 23 7 2" xfId="45421"/>
    <cellStyle name="Normal 23 8" xfId="14984"/>
    <cellStyle name="Normal 23 8 2" xfId="45422"/>
    <cellStyle name="Normal 23 9" xfId="14985"/>
    <cellStyle name="Normal 23 9 2" xfId="45423"/>
    <cellStyle name="Normal 24" xfId="14986"/>
    <cellStyle name="Normal 24 10" xfId="14987"/>
    <cellStyle name="Normal 24 10 2" xfId="45424"/>
    <cellStyle name="Normal 24 11" xfId="45425"/>
    <cellStyle name="Normal 24 2" xfId="14988"/>
    <cellStyle name="Normal 24 2 2" xfId="45426"/>
    <cellStyle name="Normal 24 3" xfId="14989"/>
    <cellStyle name="Normal 24 3 2" xfId="45427"/>
    <cellStyle name="Normal 24 4" xfId="14990"/>
    <cellStyle name="Normal 24 4 2" xfId="45428"/>
    <cellStyle name="Normal 24 5" xfId="14991"/>
    <cellStyle name="Normal 24 5 2" xfId="45429"/>
    <cellStyle name="Normal 24 6" xfId="14992"/>
    <cellStyle name="Normal 24 6 2" xfId="45430"/>
    <cellStyle name="Normal 24 7" xfId="14993"/>
    <cellStyle name="Normal 24 7 2" xfId="45431"/>
    <cellStyle name="Normal 24 8" xfId="14994"/>
    <cellStyle name="Normal 24 8 2" xfId="45432"/>
    <cellStyle name="Normal 24 9" xfId="14995"/>
    <cellStyle name="Normal 24 9 2" xfId="45433"/>
    <cellStyle name="Normal 25" xfId="14996"/>
    <cellStyle name="Normal 25 10" xfId="14997"/>
    <cellStyle name="Normal 25 10 2" xfId="45434"/>
    <cellStyle name="Normal 25 11" xfId="45435"/>
    <cellStyle name="Normal 25 2" xfId="14998"/>
    <cellStyle name="Normal 25 2 2" xfId="45436"/>
    <cellStyle name="Normal 25 3" xfId="14999"/>
    <cellStyle name="Normal 25 3 2" xfId="45437"/>
    <cellStyle name="Normal 25 4" xfId="15000"/>
    <cellStyle name="Normal 25 4 2" xfId="45438"/>
    <cellStyle name="Normal 25 5" xfId="15001"/>
    <cellStyle name="Normal 25 5 2" xfId="45439"/>
    <cellStyle name="Normal 25 6" xfId="15002"/>
    <cellStyle name="Normal 25 6 2" xfId="45440"/>
    <cellStyle name="Normal 25 7" xfId="15003"/>
    <cellStyle name="Normal 25 7 2" xfId="45441"/>
    <cellStyle name="Normal 25 8" xfId="15004"/>
    <cellStyle name="Normal 25 8 2" xfId="45442"/>
    <cellStyle name="Normal 25 9" xfId="15005"/>
    <cellStyle name="Normal 25 9 2" xfId="45443"/>
    <cellStyle name="Normal 26" xfId="15006"/>
    <cellStyle name="Normal 26 10" xfId="15007"/>
    <cellStyle name="Normal 26 10 2" xfId="45444"/>
    <cellStyle name="Normal 26 11" xfId="45445"/>
    <cellStyle name="Normal 26 2" xfId="15008"/>
    <cellStyle name="Normal 26 2 2" xfId="45446"/>
    <cellStyle name="Normal 26 3" xfId="15009"/>
    <cellStyle name="Normal 26 3 2" xfId="45447"/>
    <cellStyle name="Normal 26 4" xfId="15010"/>
    <cellStyle name="Normal 26 4 2" xfId="45448"/>
    <cellStyle name="Normal 26 5" xfId="15011"/>
    <cellStyle name="Normal 26 5 2" xfId="45449"/>
    <cellStyle name="Normal 26 6" xfId="15012"/>
    <cellStyle name="Normal 26 6 2" xfId="45450"/>
    <cellStyle name="Normal 26 7" xfId="15013"/>
    <cellStyle name="Normal 26 7 2" xfId="45451"/>
    <cellStyle name="Normal 26 8" xfId="15014"/>
    <cellStyle name="Normal 26 8 2" xfId="45452"/>
    <cellStyle name="Normal 26 9" xfId="15015"/>
    <cellStyle name="Normal 26 9 2" xfId="45453"/>
    <cellStyle name="Normal 27" xfId="15016"/>
    <cellStyle name="Normal 27 10" xfId="15017"/>
    <cellStyle name="Normal 27 10 2" xfId="45454"/>
    <cellStyle name="Normal 27 11" xfId="45455"/>
    <cellStyle name="Normal 27 2" xfId="15018"/>
    <cellStyle name="Normal 27 2 2" xfId="45456"/>
    <cellStyle name="Normal 27 3" xfId="15019"/>
    <cellStyle name="Normal 27 3 2" xfId="45457"/>
    <cellStyle name="Normal 27 4" xfId="15020"/>
    <cellStyle name="Normal 27 4 2" xfId="45458"/>
    <cellStyle name="Normal 27 5" xfId="15021"/>
    <cellStyle name="Normal 27 5 2" xfId="45459"/>
    <cellStyle name="Normal 27 6" xfId="15022"/>
    <cellStyle name="Normal 27 6 2" xfId="45460"/>
    <cellStyle name="Normal 27 7" xfId="15023"/>
    <cellStyle name="Normal 27 7 2" xfId="45461"/>
    <cellStyle name="Normal 27 8" xfId="15024"/>
    <cellStyle name="Normal 27 8 2" xfId="45462"/>
    <cellStyle name="Normal 27 9" xfId="15025"/>
    <cellStyle name="Normal 27 9 2" xfId="45463"/>
    <cellStyle name="Normal 28" xfId="15026"/>
    <cellStyle name="Normal 28 10" xfId="15027"/>
    <cellStyle name="Normal 28 10 2" xfId="45464"/>
    <cellStyle name="Normal 28 11" xfId="45465"/>
    <cellStyle name="Normal 28 2" xfId="15028"/>
    <cellStyle name="Normal 28 2 2" xfId="45466"/>
    <cellStyle name="Normal 28 3" xfId="15029"/>
    <cellStyle name="Normal 28 3 2" xfId="45467"/>
    <cellStyle name="Normal 28 4" xfId="15030"/>
    <cellStyle name="Normal 28 4 2" xfId="45468"/>
    <cellStyle name="Normal 28 5" xfId="15031"/>
    <cellStyle name="Normal 28 5 2" xfId="45469"/>
    <cellStyle name="Normal 28 6" xfId="15032"/>
    <cellStyle name="Normal 28 6 2" xfId="45470"/>
    <cellStyle name="Normal 28 7" xfId="15033"/>
    <cellStyle name="Normal 28 7 2" xfId="45471"/>
    <cellStyle name="Normal 28 8" xfId="15034"/>
    <cellStyle name="Normal 28 8 2" xfId="45472"/>
    <cellStyle name="Normal 28 9" xfId="15035"/>
    <cellStyle name="Normal 28 9 2" xfId="45473"/>
    <cellStyle name="Normal 29" xfId="15036"/>
    <cellStyle name="Normal 29 2" xfId="15037"/>
    <cellStyle name="Normal 29 2 2" xfId="56122"/>
    <cellStyle name="Normal 29 3" xfId="15038"/>
    <cellStyle name="Normal 29 3 2" xfId="15039"/>
    <cellStyle name="Normal 29 4" xfId="56123"/>
    <cellStyle name="Normal 3" xfId="15040"/>
    <cellStyle name="Normal 3 10" xfId="15041"/>
    <cellStyle name="Normal 3 10 2" xfId="15042"/>
    <cellStyle name="Normal 3 10 2 2" xfId="15043"/>
    <cellStyle name="Normal 3 10 3" xfId="15044"/>
    <cellStyle name="Normal 3 10 4" xfId="56124"/>
    <cellStyle name="Normal 3 11" xfId="15045"/>
    <cellStyle name="Normal 3 11 2" xfId="15046"/>
    <cellStyle name="Normal 3 11 2 2" xfId="15047"/>
    <cellStyle name="Normal 3 11 3" xfId="15048"/>
    <cellStyle name="Normal 3 12" xfId="15049"/>
    <cellStyle name="Normal 3 12 2" xfId="15050"/>
    <cellStyle name="Normal 3 12 2 2" xfId="15051"/>
    <cellStyle name="Normal 3 12 3" xfId="15052"/>
    <cellStyle name="Normal 3 13" xfId="15053"/>
    <cellStyle name="Normal 3 13 2" xfId="15054"/>
    <cellStyle name="Normal 3 13 2 2" xfId="15055"/>
    <cellStyle name="Normal 3 13 3" xfId="15056"/>
    <cellStyle name="Normal 3 14" xfId="15057"/>
    <cellStyle name="Normal 3 14 2" xfId="15058"/>
    <cellStyle name="Normal 3 14 2 2" xfId="15059"/>
    <cellStyle name="Normal 3 14 3" xfId="15060"/>
    <cellStyle name="Normal 3 15" xfId="15061"/>
    <cellStyle name="Normal 3 15 2" xfId="15062"/>
    <cellStyle name="Normal 3 15 2 2" xfId="15063"/>
    <cellStyle name="Normal 3 15 3" xfId="15064"/>
    <cellStyle name="Normal 3 16" xfId="15065"/>
    <cellStyle name="Normal 3 16 2" xfId="15066"/>
    <cellStyle name="Normal 3 16 2 2" xfId="15067"/>
    <cellStyle name="Normal 3 16 3" xfId="15068"/>
    <cellStyle name="Normal 3 17" xfId="15069"/>
    <cellStyle name="Normal 3 17 2" xfId="15070"/>
    <cellStyle name="Normal 3 17 2 2" xfId="15071"/>
    <cellStyle name="Normal 3 17 3" xfId="15072"/>
    <cellStyle name="Normal 3 18" xfId="15073"/>
    <cellStyle name="Normal 3 18 2" xfId="15074"/>
    <cellStyle name="Normal 3 18 2 2" xfId="15075"/>
    <cellStyle name="Normal 3 18 3" xfId="15076"/>
    <cellStyle name="Normal 3 19" xfId="15077"/>
    <cellStyle name="Normal 3 19 2" xfId="15078"/>
    <cellStyle name="Normal 3 19 2 2" xfId="15079"/>
    <cellStyle name="Normal 3 19 3" xfId="15080"/>
    <cellStyle name="Normal 3 2" xfId="15081"/>
    <cellStyle name="Normal 3 2 10" xfId="15082"/>
    <cellStyle name="Normal 3 2 10 2" xfId="45474"/>
    <cellStyle name="Normal 3 2 11" xfId="15083"/>
    <cellStyle name="Normal 3 2 11 2" xfId="45475"/>
    <cellStyle name="Normal 3 2 12" xfId="15084"/>
    <cellStyle name="Normal 3 2 12 2" xfId="45476"/>
    <cellStyle name="Normal 3 2 13" xfId="15085"/>
    <cellStyle name="Normal 3 2 13 2" xfId="45477"/>
    <cellStyle name="Normal 3 2 14" xfId="15086"/>
    <cellStyle name="Normal 3 2 14 2" xfId="45478"/>
    <cellStyle name="Normal 3 2 15" xfId="15087"/>
    <cellStyle name="Normal 3 2 15 2" xfId="45479"/>
    <cellStyle name="Normal 3 2 16" xfId="15088"/>
    <cellStyle name="Normal 3 2 16 2" xfId="45480"/>
    <cellStyle name="Normal 3 2 17" xfId="15089"/>
    <cellStyle name="Normal 3 2 17 2" xfId="45481"/>
    <cellStyle name="Normal 3 2 18" xfId="15090"/>
    <cellStyle name="Normal 3 2 18 2" xfId="45482"/>
    <cellStyle name="Normal 3 2 19" xfId="15091"/>
    <cellStyle name="Normal 3 2 19 2" xfId="45483"/>
    <cellStyle name="Normal 3 2 2" xfId="15092"/>
    <cellStyle name="Normal 3 2 2 2" xfId="15093"/>
    <cellStyle name="Normal 3 2 2 2 2" xfId="56125"/>
    <cellStyle name="Normal 3 2 2 2 2 2" xfId="56126"/>
    <cellStyle name="Normal 3 2 2 2 3" xfId="56127"/>
    <cellStyle name="Normal 3 2 2 3" xfId="15094"/>
    <cellStyle name="Normal 3 2 2 3 2" xfId="56128"/>
    <cellStyle name="Normal 3 2 2 4" xfId="15095"/>
    <cellStyle name="Normal 3 2 2 5" xfId="56129"/>
    <cellStyle name="Normal 3 2 2 6" xfId="56130"/>
    <cellStyle name="Normal 3 2 2 7" xfId="56131"/>
    <cellStyle name="Normal 3 2 20" xfId="15096"/>
    <cellStyle name="Normal 3 2 20 2" xfId="45484"/>
    <cellStyle name="Normal 3 2 21" xfId="15097"/>
    <cellStyle name="Normal 3 2 21 2" xfId="45485"/>
    <cellStyle name="Normal 3 2 22" xfId="15098"/>
    <cellStyle name="Normal 3 2 22 2" xfId="45486"/>
    <cellStyle name="Normal 3 2 23" xfId="15099"/>
    <cellStyle name="Normal 3 2 23 2" xfId="45487"/>
    <cellStyle name="Normal 3 2 24" xfId="15100"/>
    <cellStyle name="Normal 3 2 24 2" xfId="45488"/>
    <cellStyle name="Normal 3 2 25" xfId="15101"/>
    <cellStyle name="Normal 3 2 25 2" xfId="56132"/>
    <cellStyle name="Normal 3 2 26" xfId="15102"/>
    <cellStyle name="Normal 3 2 27" xfId="15103"/>
    <cellStyle name="Normal 3 2 3" xfId="15104"/>
    <cellStyle name="Normal 3 2 3 2" xfId="15105"/>
    <cellStyle name="Normal 3 2 3 3" xfId="15106"/>
    <cellStyle name="Normal 3 2 3 4" xfId="15107"/>
    <cellStyle name="Normal 3 2 4" xfId="15108"/>
    <cellStyle name="Normal 3 2 4 2" xfId="45489"/>
    <cellStyle name="Normal 3 2 4 3" xfId="56133"/>
    <cellStyle name="Normal 3 2 5" xfId="15109"/>
    <cellStyle name="Normal 3 2 5 2" xfId="45490"/>
    <cellStyle name="Normal 3 2 5 3" xfId="56134"/>
    <cellStyle name="Normal 3 2 6" xfId="15110"/>
    <cellStyle name="Normal 3 2 6 2" xfId="45491"/>
    <cellStyle name="Normal 3 2 6 3" xfId="56135"/>
    <cellStyle name="Normal 3 2 7" xfId="15111"/>
    <cellStyle name="Normal 3 2 7 2" xfId="45492"/>
    <cellStyle name="Normal 3 2 7 3" xfId="56136"/>
    <cellStyle name="Normal 3 2 8" xfId="15112"/>
    <cellStyle name="Normal 3 2 8 2" xfId="45493"/>
    <cellStyle name="Normal 3 2 9" xfId="15113"/>
    <cellStyle name="Normal 3 2 9 2" xfId="45494"/>
    <cellStyle name="Normal 3 2_LocalAssetCharging" xfId="15114"/>
    <cellStyle name="Normal 3 20" xfId="15115"/>
    <cellStyle name="Normal 3 20 2" xfId="15116"/>
    <cellStyle name="Normal 3 20 2 2" xfId="15117"/>
    <cellStyle name="Normal 3 20 3" xfId="15118"/>
    <cellStyle name="Normal 3 21" xfId="15119"/>
    <cellStyle name="Normal 3 21 2" xfId="15120"/>
    <cellStyle name="Normal 3 21 2 2" xfId="15121"/>
    <cellStyle name="Normal 3 21 3" xfId="15122"/>
    <cellStyle name="Normal 3 22" xfId="15123"/>
    <cellStyle name="Normal 3 22 2" xfId="15124"/>
    <cellStyle name="Normal 3 22 2 2" xfId="15125"/>
    <cellStyle name="Normal 3 22 3" xfId="15126"/>
    <cellStyle name="Normal 3 23" xfId="15127"/>
    <cellStyle name="Normal 3 23 2" xfId="56137"/>
    <cellStyle name="Normal 3 24" xfId="15128"/>
    <cellStyle name="Normal 3 24 2" xfId="15129"/>
    <cellStyle name="Normal 3 25" xfId="15130"/>
    <cellStyle name="Normal 3 25 2" xfId="54352"/>
    <cellStyle name="Normal 3 26" xfId="15131"/>
    <cellStyle name="Normal 3 3" xfId="15132"/>
    <cellStyle name="Normal 3 3 2" xfId="15133"/>
    <cellStyle name="Normal 3 3 2 2" xfId="15134"/>
    <cellStyle name="Normal 3 3 2 2 2" xfId="56138"/>
    <cellStyle name="Normal 3 3 2 2 2 2" xfId="56139"/>
    <cellStyle name="Normal 3 3 2 2 3" xfId="56140"/>
    <cellStyle name="Normal 3 3 2 3" xfId="15135"/>
    <cellStyle name="Normal 3 3 2 3 2" xfId="56141"/>
    <cellStyle name="Normal 3 3 2 4" xfId="15136"/>
    <cellStyle name="Normal 3 3 2 5" xfId="56142"/>
    <cellStyle name="Normal 3 3 2 6" xfId="56143"/>
    <cellStyle name="Normal 3 3 2 7" xfId="56144"/>
    <cellStyle name="Normal 3 3 3" xfId="15137"/>
    <cellStyle name="Normal 3 3 3 2" xfId="15138"/>
    <cellStyle name="Normal 3 3 3 2 2" xfId="56145"/>
    <cellStyle name="Normal 3 3 3 3" xfId="15139"/>
    <cellStyle name="Normal 3 3 3 3 2" xfId="56146"/>
    <cellStyle name="Normal 3 3 3 4" xfId="15140"/>
    <cellStyle name="Normal 3 3 4" xfId="15141"/>
    <cellStyle name="Normal 3 3 4 2" xfId="56147"/>
    <cellStyle name="Normal 3 3 5" xfId="15142"/>
    <cellStyle name="Normal 3 3 6" xfId="56148"/>
    <cellStyle name="Normal 3 3 7" xfId="56149"/>
    <cellStyle name="Normal 3 3 8" xfId="56150"/>
    <cellStyle name="Normal 3 3_LocalAssetCharging" xfId="15143"/>
    <cellStyle name="Normal 3 4" xfId="15144"/>
    <cellStyle name="Normal 3 4 10" xfId="15145"/>
    <cellStyle name="Normal 3 4 10 2" xfId="45495"/>
    <cellStyle name="Normal 3 4 11" xfId="15146"/>
    <cellStyle name="Normal 3 4 11 2" xfId="45496"/>
    <cellStyle name="Normal 3 4 12" xfId="15147"/>
    <cellStyle name="Normal 3 4 12 2" xfId="45497"/>
    <cellStyle name="Normal 3 4 13" xfId="15148"/>
    <cellStyle name="Normal 3 4 13 2" xfId="45498"/>
    <cellStyle name="Normal 3 4 14" xfId="15149"/>
    <cellStyle name="Normal 3 4 14 2" xfId="45499"/>
    <cellStyle name="Normal 3 4 15" xfId="15150"/>
    <cellStyle name="Normal 3 4 15 2" xfId="45500"/>
    <cellStyle name="Normal 3 4 16" xfId="15151"/>
    <cellStyle name="Normal 3 4 16 2" xfId="45501"/>
    <cellStyle name="Normal 3 4 17" xfId="15152"/>
    <cellStyle name="Normal 3 4 17 2" xfId="45502"/>
    <cellStyle name="Normal 3 4 18" xfId="15153"/>
    <cellStyle name="Normal 3 4 18 2" xfId="45503"/>
    <cellStyle name="Normal 3 4 19" xfId="15154"/>
    <cellStyle name="Normal 3 4 19 2" xfId="45504"/>
    <cellStyle name="Normal 3 4 2" xfId="15155"/>
    <cellStyle name="Normal 3 4 2 2" xfId="45505"/>
    <cellStyle name="Normal 3 4 2 3" xfId="56151"/>
    <cellStyle name="Normal 3 4 20" xfId="15156"/>
    <cellStyle name="Normal 3 4 20 2" xfId="45506"/>
    <cellStyle name="Normal 3 4 21" xfId="15157"/>
    <cellStyle name="Normal 3 4 21 2" xfId="56152"/>
    <cellStyle name="Normal 3 4 22" xfId="15158"/>
    <cellStyle name="Normal 3 4 22 2" xfId="15159"/>
    <cellStyle name="Normal 3 4 23" xfId="15160"/>
    <cellStyle name="Normal 3 4 24" xfId="15161"/>
    <cellStyle name="Normal 3 4 3" xfId="15162"/>
    <cellStyle name="Normal 3 4 3 2" xfId="45507"/>
    <cellStyle name="Normal 3 4 4" xfId="15163"/>
    <cellStyle name="Normal 3 4 4 2" xfId="45508"/>
    <cellStyle name="Normal 3 4 5" xfId="15164"/>
    <cellStyle name="Normal 3 4 5 2" xfId="45509"/>
    <cellStyle name="Normal 3 4 6" xfId="15165"/>
    <cellStyle name="Normal 3 4 6 2" xfId="45510"/>
    <cellStyle name="Normal 3 4 6 3" xfId="56153"/>
    <cellStyle name="Normal 3 4 7" xfId="15166"/>
    <cellStyle name="Normal 3 4 7 2" xfId="45511"/>
    <cellStyle name="Normal 3 4 7 3" xfId="56154"/>
    <cellStyle name="Normal 3 4 8" xfId="15167"/>
    <cellStyle name="Normal 3 4 8 2" xfId="45512"/>
    <cellStyle name="Normal 3 4 9" xfId="15168"/>
    <cellStyle name="Normal 3 4 9 2" xfId="45513"/>
    <cellStyle name="Normal 3 5" xfId="15169"/>
    <cellStyle name="Normal 3 5 2" xfId="15170"/>
    <cellStyle name="Normal 3 5 3" xfId="15171"/>
    <cellStyle name="Normal 3 5 3 2" xfId="15172"/>
    <cellStyle name="Normal 3 5 3 3" xfId="56155"/>
    <cellStyle name="Normal 3 5 4" xfId="15173"/>
    <cellStyle name="Normal 3 5 5" xfId="15174"/>
    <cellStyle name="Normal 3 6" xfId="15175"/>
    <cellStyle name="Normal 3 6 2" xfId="15176"/>
    <cellStyle name="Normal 3 6 2 2" xfId="15177"/>
    <cellStyle name="Normal 3 6 2 3" xfId="56156"/>
    <cellStyle name="Normal 3 6 3" xfId="15178"/>
    <cellStyle name="Normal 3 6 3 2" xfId="56157"/>
    <cellStyle name="Normal 3 6 3 3" xfId="56158"/>
    <cellStyle name="Normal 3 6 4" xfId="15179"/>
    <cellStyle name="Normal 3 6 5" xfId="15180"/>
    <cellStyle name="Normal 3 7" xfId="15181"/>
    <cellStyle name="Normal 3 7 2" xfId="15182"/>
    <cellStyle name="Normal 3 7 2 2" xfId="15183"/>
    <cellStyle name="Normal 3 7 2 3" xfId="56159"/>
    <cellStyle name="Normal 3 7 3" xfId="15184"/>
    <cellStyle name="Normal 3 7 3 2" xfId="15185"/>
    <cellStyle name="Normal 3 7 3 3" xfId="56160"/>
    <cellStyle name="Normal 3 7 4" xfId="15186"/>
    <cellStyle name="Normal 3 7 5" xfId="15187"/>
    <cellStyle name="Normal 3 7 6" xfId="15188"/>
    <cellStyle name="Normal 3 8" xfId="15189"/>
    <cellStyle name="Normal 3 8 2" xfId="15190"/>
    <cellStyle name="Normal 3 8 2 2" xfId="15191"/>
    <cellStyle name="Normal 3 8 3" xfId="15192"/>
    <cellStyle name="Normal 3 8 4" xfId="56161"/>
    <cellStyle name="Normal 3 9" xfId="15193"/>
    <cellStyle name="Normal 3 9 2" xfId="15194"/>
    <cellStyle name="Normal 3 9 2 2" xfId="15195"/>
    <cellStyle name="Normal 3 9 3" xfId="15196"/>
    <cellStyle name="Normal 3 9 4" xfId="56162"/>
    <cellStyle name="Normal 3_Circuits" xfId="15197"/>
    <cellStyle name="Normal 30" xfId="15198"/>
    <cellStyle name="Normal 30 2" xfId="15199"/>
    <cellStyle name="Normal 31" xfId="15200"/>
    <cellStyle name="Normal 31 2" xfId="56163"/>
    <cellStyle name="Normal 31 3" xfId="56164"/>
    <cellStyle name="Normal 32" xfId="15201"/>
    <cellStyle name="Normal 32 2" xfId="15202"/>
    <cellStyle name="Normal 33" xfId="45514"/>
    <cellStyle name="Normal 34" xfId="45515"/>
    <cellStyle name="Normal 35" xfId="45516"/>
    <cellStyle name="Normal 36" xfId="45517"/>
    <cellStyle name="Normal 37" xfId="45518"/>
    <cellStyle name="Normal 38" xfId="45519"/>
    <cellStyle name="Normal 39" xfId="15203"/>
    <cellStyle name="Normal 39 10" xfId="15204"/>
    <cellStyle name="Normal 39 10 2" xfId="56165"/>
    <cellStyle name="Normal 39 11" xfId="15205"/>
    <cellStyle name="Normal 39 12" xfId="15206"/>
    <cellStyle name="Normal 39 12 2" xfId="56166"/>
    <cellStyle name="Normal 39 13" xfId="15207"/>
    <cellStyle name="Normal 39 14" xfId="15208"/>
    <cellStyle name="Normal 39 2" xfId="15209"/>
    <cellStyle name="Normal 39 2 2" xfId="15210"/>
    <cellStyle name="Normal 39 2 2 2" xfId="56167"/>
    <cellStyle name="Normal 39 2 3" xfId="15211"/>
    <cellStyle name="Normal 39 2 3 2" xfId="56168"/>
    <cellStyle name="Normal 39 2 4" xfId="56169"/>
    <cellStyle name="Normal 39 2 4 2" xfId="56170"/>
    <cellStyle name="Normal 39 2_Circuits" xfId="15212"/>
    <cellStyle name="Normal 39 3" xfId="15213"/>
    <cellStyle name="Normal 39 3 2" xfId="56171"/>
    <cellStyle name="Normal 39 3 3" xfId="56172"/>
    <cellStyle name="Normal 39 4" xfId="15214"/>
    <cellStyle name="Normal 39 4 2" xfId="56173"/>
    <cellStyle name="Normal 39 5" xfId="15215"/>
    <cellStyle name="Normal 39 5 2" xfId="56174"/>
    <cellStyle name="Normal 39 6" xfId="15216"/>
    <cellStyle name="Normal 39 6 2" xfId="56175"/>
    <cellStyle name="Normal 39 7" xfId="15217"/>
    <cellStyle name="Normal 39 7 2" xfId="56176"/>
    <cellStyle name="Normal 39 8" xfId="15218"/>
    <cellStyle name="Normal 39 8 2" xfId="56177"/>
    <cellStyle name="Normal 39 9" xfId="15219"/>
    <cellStyle name="Normal 39 9 2" xfId="15220"/>
    <cellStyle name="Normal 39 9 3" xfId="15221"/>
    <cellStyle name="Normal 39 9 4" xfId="15222"/>
    <cellStyle name="Normal 39_Circuits" xfId="15223"/>
    <cellStyle name="Normal 4" xfId="15224"/>
    <cellStyle name="Normal 4 2" xfId="15225"/>
    <cellStyle name="Normal 4 2 2" xfId="15226"/>
    <cellStyle name="Normal 4 2 2 2" xfId="45520"/>
    <cellStyle name="Normal 4 2 2 3" xfId="56178"/>
    <cellStyle name="Normal 4 2 3" xfId="45521"/>
    <cellStyle name="Normal 4 2 4" xfId="56179"/>
    <cellStyle name="Normal 4 2 5" xfId="56180"/>
    <cellStyle name="Normal 4 2 6" xfId="56181"/>
    <cellStyle name="Normal 4 2 7" xfId="56182"/>
    <cellStyle name="Normal 4 3" xfId="15227"/>
    <cellStyle name="Normal 4 3 2" xfId="45522"/>
    <cellStyle name="Normal 4 3 3" xfId="56183"/>
    <cellStyle name="Normal 4 4" xfId="15228"/>
    <cellStyle name="Normal 4 4 2" xfId="45523"/>
    <cellStyle name="Normal 4 4 3" xfId="56184"/>
    <cellStyle name="Normal 4 5" xfId="15229"/>
    <cellStyle name="Normal 4 5 2" xfId="45524"/>
    <cellStyle name="Normal 4 5 3" xfId="56185"/>
    <cellStyle name="Normal 4 6" xfId="15230"/>
    <cellStyle name="Normal 4 6 2" xfId="45525"/>
    <cellStyle name="Normal 4 6 3" xfId="56186"/>
    <cellStyle name="Normal 4 7" xfId="45526"/>
    <cellStyle name="Normal 40" xfId="45527"/>
    <cellStyle name="Normal 41" xfId="45528"/>
    <cellStyle name="Normal 42" xfId="45529"/>
    <cellStyle name="Normal 43" xfId="15231"/>
    <cellStyle name="Normal 43 2" xfId="15232"/>
    <cellStyle name="Normal 44" xfId="15233"/>
    <cellStyle name="Normal 44 2" xfId="15234"/>
    <cellStyle name="Normal 45" xfId="15235"/>
    <cellStyle name="Normal 45 2" xfId="15236"/>
    <cellStyle name="Normal 46" xfId="15237"/>
    <cellStyle name="Normal 46 2" xfId="15238"/>
    <cellStyle name="Normal 46 2 2" xfId="15239"/>
    <cellStyle name="Normal 46 3" xfId="15240"/>
    <cellStyle name="Normal 46 3 2" xfId="15241"/>
    <cellStyle name="Normal 46 4" xfId="15242"/>
    <cellStyle name="Normal 47" xfId="56187"/>
    <cellStyle name="Normal 5" xfId="5"/>
    <cellStyle name="Normal 5 2" xfId="15243"/>
    <cellStyle name="Normal 5 2 2" xfId="15244"/>
    <cellStyle name="Normal 5 2 2 2" xfId="15245"/>
    <cellStyle name="Normal 5 2 2 2 2" xfId="45530"/>
    <cellStyle name="Normal 5 2 2 3" xfId="45531"/>
    <cellStyle name="Normal 5 2 3" xfId="37478"/>
    <cellStyle name="Normal 5 2 3 2" xfId="54348"/>
    <cellStyle name="Normal 5 2 4" xfId="56188"/>
    <cellStyle name="Normal 5 3" xfId="15246"/>
    <cellStyle name="Normal 5 3 2" xfId="45532"/>
    <cellStyle name="Normal 5 3 3" xfId="56189"/>
    <cellStyle name="Normal 5 4" xfId="15247"/>
    <cellStyle name="Normal 5 4 2" xfId="45533"/>
    <cellStyle name="Normal 5 4 3" xfId="56190"/>
    <cellStyle name="Normal 5 5" xfId="15248"/>
    <cellStyle name="Normal 5 5 2" xfId="45534"/>
    <cellStyle name="Normal 5 5 3" xfId="56191"/>
    <cellStyle name="Normal 5 6" xfId="15249"/>
    <cellStyle name="Normal 5 6 2" xfId="45535"/>
    <cellStyle name="Normal 5 6 3" xfId="56192"/>
    <cellStyle name="Normal 5 7" xfId="15250"/>
    <cellStyle name="Normal 5 7 2" xfId="45536"/>
    <cellStyle name="Normal 5 8" xfId="15251"/>
    <cellStyle name="Normal 5 9" xfId="56193"/>
    <cellStyle name="Normal 6" xfId="15252"/>
    <cellStyle name="Normal 6 10" xfId="45537"/>
    <cellStyle name="Normal 6 2" xfId="15253"/>
    <cellStyle name="Normal 6 2 10" xfId="15254"/>
    <cellStyle name="Normal 6 2 10 2" xfId="45538"/>
    <cellStyle name="Normal 6 2 11" xfId="15255"/>
    <cellStyle name="Normal 6 2 11 2" xfId="45539"/>
    <cellStyle name="Normal 6 2 12" xfId="15256"/>
    <cellStyle name="Normal 6 2 12 2" xfId="45540"/>
    <cellStyle name="Normal 6 2 13" xfId="15257"/>
    <cellStyle name="Normal 6 2 13 2" xfId="45541"/>
    <cellStyle name="Normal 6 2 14" xfId="15258"/>
    <cellStyle name="Normal 6 2 14 2" xfId="45542"/>
    <cellStyle name="Normal 6 2 15" xfId="15259"/>
    <cellStyle name="Normal 6 2 15 2" xfId="45543"/>
    <cellStyle name="Normal 6 2 16" xfId="15260"/>
    <cellStyle name="Normal 6 2 16 2" xfId="45544"/>
    <cellStyle name="Normal 6 2 17" xfId="15261"/>
    <cellStyle name="Normal 6 2 17 2" xfId="45545"/>
    <cellStyle name="Normal 6 2 18" xfId="15262"/>
    <cellStyle name="Normal 6 2 18 2" xfId="45546"/>
    <cellStyle name="Normal 6 2 19" xfId="15263"/>
    <cellStyle name="Normal 6 2 19 2" xfId="45547"/>
    <cellStyle name="Normal 6 2 2" xfId="15264"/>
    <cellStyle name="Normal 6 2 2 2" xfId="15265"/>
    <cellStyle name="Normal 6 2 2 2 2" xfId="45548"/>
    <cellStyle name="Normal 6 2 2 3" xfId="45549"/>
    <cellStyle name="Normal 6 2 20" xfId="45550"/>
    <cellStyle name="Normal 6 2 21" xfId="45551"/>
    <cellStyle name="Normal 6 2 3" xfId="15266"/>
    <cellStyle name="Normal 6 2 3 2" xfId="45552"/>
    <cellStyle name="Normal 6 2 4" xfId="15267"/>
    <cellStyle name="Normal 6 2 4 2" xfId="45553"/>
    <cellStyle name="Normal 6 2 5" xfId="15268"/>
    <cellStyle name="Normal 6 2 5 2" xfId="45554"/>
    <cellStyle name="Normal 6 2 6" xfId="15269"/>
    <cellStyle name="Normal 6 2 6 2" xfId="45555"/>
    <cellStyle name="Normal 6 2 7" xfId="15270"/>
    <cellStyle name="Normal 6 2 7 2" xfId="45556"/>
    <cellStyle name="Normal 6 2 8" xfId="15271"/>
    <cellStyle name="Normal 6 2 8 2" xfId="45557"/>
    <cellStyle name="Normal 6 2 9" xfId="15272"/>
    <cellStyle name="Normal 6 2 9 2" xfId="45558"/>
    <cellStyle name="Normal 6 3" xfId="15273"/>
    <cellStyle name="Normal 6 3 10" xfId="15274"/>
    <cellStyle name="Normal 6 3 10 2" xfId="45559"/>
    <cellStyle name="Normal 6 3 11" xfId="15275"/>
    <cellStyle name="Normal 6 3 11 2" xfId="45560"/>
    <cellStyle name="Normal 6 3 12" xfId="15276"/>
    <cellStyle name="Normal 6 3 12 2" xfId="45561"/>
    <cellStyle name="Normal 6 3 13" xfId="15277"/>
    <cellStyle name="Normal 6 3 13 2" xfId="45562"/>
    <cellStyle name="Normal 6 3 14" xfId="15278"/>
    <cellStyle name="Normal 6 3 14 2" xfId="45563"/>
    <cellStyle name="Normal 6 3 15" xfId="15279"/>
    <cellStyle name="Normal 6 3 15 2" xfId="45564"/>
    <cellStyle name="Normal 6 3 16" xfId="15280"/>
    <cellStyle name="Normal 6 3 16 2" xfId="45565"/>
    <cellStyle name="Normal 6 3 17" xfId="15281"/>
    <cellStyle name="Normal 6 3 17 2" xfId="45566"/>
    <cellStyle name="Normal 6 3 18" xfId="15282"/>
    <cellStyle name="Normal 6 3 18 2" xfId="45567"/>
    <cellStyle name="Normal 6 3 19" xfId="15283"/>
    <cellStyle name="Normal 6 3 19 2" xfId="45568"/>
    <cellStyle name="Normal 6 3 2" xfId="15284"/>
    <cellStyle name="Normal 6 3 2 2" xfId="45569"/>
    <cellStyle name="Normal 6 3 20" xfId="45570"/>
    <cellStyle name="Normal 6 3 3" xfId="15285"/>
    <cellStyle name="Normal 6 3 3 2" xfId="45571"/>
    <cellStyle name="Normal 6 3 4" xfId="15286"/>
    <cellStyle name="Normal 6 3 4 2" xfId="45572"/>
    <cellStyle name="Normal 6 3 5" xfId="15287"/>
    <cellStyle name="Normal 6 3 5 2" xfId="45573"/>
    <cellStyle name="Normal 6 3 6" xfId="15288"/>
    <cellStyle name="Normal 6 3 6 2" xfId="45574"/>
    <cellStyle name="Normal 6 3 7" xfId="15289"/>
    <cellStyle name="Normal 6 3 7 2" xfId="45575"/>
    <cellStyle name="Normal 6 3 8" xfId="15290"/>
    <cellStyle name="Normal 6 3 8 2" xfId="45576"/>
    <cellStyle name="Normal 6 3 9" xfId="15291"/>
    <cellStyle name="Normal 6 3 9 2" xfId="45577"/>
    <cellStyle name="Normal 6 4" xfId="15292"/>
    <cellStyle name="Normal 6 4 2" xfId="45578"/>
    <cellStyle name="Normal 6 5" xfId="15293"/>
    <cellStyle name="Normal 6 5 2" xfId="45579"/>
    <cellStyle name="Normal 6 6" xfId="15294"/>
    <cellStyle name="Normal 6 6 2" xfId="45580"/>
    <cellStyle name="Normal 6 7" xfId="15295"/>
    <cellStyle name="Normal 6 7 2" xfId="45581"/>
    <cellStyle name="Normal 6 8" xfId="15296"/>
    <cellStyle name="Normal 6 8 2" xfId="45582"/>
    <cellStyle name="Normal 6 9" xfId="45583"/>
    <cellStyle name="Normal 7" xfId="15297"/>
    <cellStyle name="Normal 7 10" xfId="15298"/>
    <cellStyle name="Normal 7 10 2" xfId="45584"/>
    <cellStyle name="Normal 7 11" xfId="15299"/>
    <cellStyle name="Normal 7 11 2" xfId="45585"/>
    <cellStyle name="Normal 7 12" xfId="15300"/>
    <cellStyle name="Normal 7 12 2" xfId="15301"/>
    <cellStyle name="Normal 7 12 2 2" xfId="15302"/>
    <cellStyle name="Normal 7 12 3" xfId="15303"/>
    <cellStyle name="Normal 7 13" xfId="15304"/>
    <cellStyle name="Normal 7 13 2" xfId="15305"/>
    <cellStyle name="Normal 7 13 2 2" xfId="15306"/>
    <cellStyle name="Normal 7 13 3" xfId="15307"/>
    <cellStyle name="Normal 7 14" xfId="15308"/>
    <cellStyle name="Normal 7 14 2" xfId="15309"/>
    <cellStyle name="Normal 7 14 2 2" xfId="15310"/>
    <cellStyle name="Normal 7 14 3" xfId="15311"/>
    <cellStyle name="Normal 7 15" xfId="15312"/>
    <cellStyle name="Normal 7 15 2" xfId="15313"/>
    <cellStyle name="Normal 7 15 2 2" xfId="15314"/>
    <cellStyle name="Normal 7 15 3" xfId="15315"/>
    <cellStyle name="Normal 7 16" xfId="15316"/>
    <cellStyle name="Normal 7 16 2" xfId="15317"/>
    <cellStyle name="Normal 7 16 2 2" xfId="15318"/>
    <cellStyle name="Normal 7 16 3" xfId="15319"/>
    <cellStyle name="Normal 7 17" xfId="15320"/>
    <cellStyle name="Normal 7 17 2" xfId="15321"/>
    <cellStyle name="Normal 7 17 2 2" xfId="15322"/>
    <cellStyle name="Normal 7 17 3" xfId="15323"/>
    <cellStyle name="Normal 7 18" xfId="15324"/>
    <cellStyle name="Normal 7 18 2" xfId="15325"/>
    <cellStyle name="Normal 7 18 2 2" xfId="15326"/>
    <cellStyle name="Normal 7 18 3" xfId="15327"/>
    <cellStyle name="Normal 7 19" xfId="15328"/>
    <cellStyle name="Normal 7 19 2" xfId="15329"/>
    <cellStyle name="Normal 7 19 2 2" xfId="15330"/>
    <cellStyle name="Normal 7 19 3" xfId="15331"/>
    <cellStyle name="Normal 7 2" xfId="15332"/>
    <cellStyle name="Normal 7 2 2" xfId="15333"/>
    <cellStyle name="Normal 7 2 2 2" xfId="45586"/>
    <cellStyle name="Normal 7 2 3" xfId="45587"/>
    <cellStyle name="Normal 7 2 4" xfId="56194"/>
    <cellStyle name="Normal 7 20" xfId="15334"/>
    <cellStyle name="Normal 7 20 2" xfId="15335"/>
    <cellStyle name="Normal 7 20 2 2" xfId="15336"/>
    <cellStyle name="Normal 7 20 3" xfId="15337"/>
    <cellStyle name="Normal 7 21" xfId="15338"/>
    <cellStyle name="Normal 7 21 2" xfId="15339"/>
    <cellStyle name="Normal 7 21 2 2" xfId="15340"/>
    <cellStyle name="Normal 7 21 3" xfId="15341"/>
    <cellStyle name="Normal 7 22" xfId="15342"/>
    <cellStyle name="Normal 7 22 2" xfId="15343"/>
    <cellStyle name="Normal 7 22 2 2" xfId="15344"/>
    <cellStyle name="Normal 7 22 3" xfId="15345"/>
    <cellStyle name="Normal 7 23" xfId="15346"/>
    <cellStyle name="Normal 7 23 2" xfId="15347"/>
    <cellStyle name="Normal 7 23 2 2" xfId="15348"/>
    <cellStyle name="Normal 7 23 3" xfId="15349"/>
    <cellStyle name="Normal 7 24" xfId="15350"/>
    <cellStyle name="Normal 7 24 2" xfId="15351"/>
    <cellStyle name="Normal 7 24 2 2" xfId="15352"/>
    <cellStyle name="Normal 7 24 3" xfId="15353"/>
    <cellStyle name="Normal 7 25" xfId="15354"/>
    <cellStyle name="Normal 7 25 2" xfId="15355"/>
    <cellStyle name="Normal 7 25 2 2" xfId="15356"/>
    <cellStyle name="Normal 7 25 3" xfId="15357"/>
    <cellStyle name="Normal 7 26" xfId="15358"/>
    <cellStyle name="Normal 7 26 2" xfId="15359"/>
    <cellStyle name="Normal 7 26 2 2" xfId="15360"/>
    <cellStyle name="Normal 7 26 3" xfId="15361"/>
    <cellStyle name="Normal 7 27" xfId="15362"/>
    <cellStyle name="Normal 7 27 2" xfId="15363"/>
    <cellStyle name="Normal 7 27 2 2" xfId="15364"/>
    <cellStyle name="Normal 7 27 3" xfId="15365"/>
    <cellStyle name="Normal 7 28" xfId="15366"/>
    <cellStyle name="Normal 7 28 2" xfId="15367"/>
    <cellStyle name="Normal 7 28 2 2" xfId="15368"/>
    <cellStyle name="Normal 7 28 3" xfId="15369"/>
    <cellStyle name="Normal 7 29" xfId="15370"/>
    <cellStyle name="Normal 7 29 2" xfId="15371"/>
    <cellStyle name="Normal 7 29 2 2" xfId="15372"/>
    <cellStyle name="Normal 7 29 3" xfId="15373"/>
    <cellStyle name="Normal 7 3" xfId="15374"/>
    <cellStyle name="Normal 7 3 2" xfId="45588"/>
    <cellStyle name="Normal 7 30" xfId="15375"/>
    <cellStyle name="Normal 7 30 2" xfId="15376"/>
    <cellStyle name="Normal 7 30 2 2" xfId="15377"/>
    <cellStyle name="Normal 7 30 3" xfId="15378"/>
    <cellStyle name="Normal 7 31" xfId="15379"/>
    <cellStyle name="Normal 7 31 2" xfId="15380"/>
    <cellStyle name="Normal 7 32" xfId="15381"/>
    <cellStyle name="Normal 7 4" xfId="15382"/>
    <cellStyle name="Normal 7 4 2" xfId="45589"/>
    <cellStyle name="Normal 7 5" xfId="15383"/>
    <cellStyle name="Normal 7 5 2" xfId="45590"/>
    <cellStyle name="Normal 7 6" xfId="15384"/>
    <cellStyle name="Normal 7 6 2" xfId="45591"/>
    <cellStyle name="Normal 7 7" xfId="15385"/>
    <cellStyle name="Normal 7 7 2" xfId="45592"/>
    <cellStyle name="Normal 7 8" xfId="15386"/>
    <cellStyle name="Normal 7 8 2" xfId="45593"/>
    <cellStyle name="Normal 7 9" xfId="15387"/>
    <cellStyle name="Normal 7 9 2" xfId="45594"/>
    <cellStyle name="Normal 8" xfId="15388"/>
    <cellStyle name="Normal 8 10" xfId="15389"/>
    <cellStyle name="Normal 8 10 2" xfId="45595"/>
    <cellStyle name="Normal 8 11" xfId="15390"/>
    <cellStyle name="Normal 8 11 2" xfId="45596"/>
    <cellStyle name="Normal 8 12" xfId="15391"/>
    <cellStyle name="Normal 8 12 2" xfId="45597"/>
    <cellStyle name="Normal 8 13" xfId="15392"/>
    <cellStyle name="Normal 8 13 2" xfId="45598"/>
    <cellStyle name="Normal 8 14" xfId="15393"/>
    <cellStyle name="Normal 8 14 2" xfId="45599"/>
    <cellStyle name="Normal 8 15" xfId="15394"/>
    <cellStyle name="Normal 8 15 2" xfId="45600"/>
    <cellStyle name="Normal 8 16" xfId="15395"/>
    <cellStyle name="Normal 8 16 2" xfId="45601"/>
    <cellStyle name="Normal 8 17" xfId="15396"/>
    <cellStyle name="Normal 8 17 2" xfId="45602"/>
    <cellStyle name="Normal 8 18" xfId="15397"/>
    <cellStyle name="Normal 8 18 2" xfId="45603"/>
    <cellStyle name="Normal 8 19" xfId="15398"/>
    <cellStyle name="Normal 8 19 2" xfId="45604"/>
    <cellStyle name="Normal 8 2" xfId="15399"/>
    <cellStyle name="Normal 8 2 10" xfId="15400"/>
    <cellStyle name="Normal 8 2 10 2" xfId="45605"/>
    <cellStyle name="Normal 8 2 11" xfId="15401"/>
    <cellStyle name="Normal 8 2 11 2" xfId="45606"/>
    <cellStyle name="Normal 8 2 12" xfId="15402"/>
    <cellStyle name="Normal 8 2 12 2" xfId="45607"/>
    <cellStyle name="Normal 8 2 13" xfId="15403"/>
    <cellStyle name="Normal 8 2 13 2" xfId="45608"/>
    <cellStyle name="Normal 8 2 14" xfId="15404"/>
    <cellStyle name="Normal 8 2 14 2" xfId="45609"/>
    <cellStyle name="Normal 8 2 15" xfId="15405"/>
    <cellStyle name="Normal 8 2 15 2" xfId="45610"/>
    <cellStyle name="Normal 8 2 16" xfId="15406"/>
    <cellStyle name="Normal 8 2 16 2" xfId="45611"/>
    <cellStyle name="Normal 8 2 17" xfId="15407"/>
    <cellStyle name="Normal 8 2 17 2" xfId="45612"/>
    <cellStyle name="Normal 8 2 18" xfId="15408"/>
    <cellStyle name="Normal 8 2 18 2" xfId="45613"/>
    <cellStyle name="Normal 8 2 19" xfId="15409"/>
    <cellStyle name="Normal 8 2 19 2" xfId="45614"/>
    <cellStyle name="Normal 8 2 2" xfId="15410"/>
    <cellStyle name="Normal 8 2 2 2" xfId="45615"/>
    <cellStyle name="Normal 8 2 20" xfId="15411"/>
    <cellStyle name="Normal 8 2 20 2" xfId="45616"/>
    <cellStyle name="Normal 8 2 21" xfId="15412"/>
    <cellStyle name="Normal 8 2 21 2" xfId="45617"/>
    <cellStyle name="Normal 8 2 22" xfId="15413"/>
    <cellStyle name="Normal 8 2 22 2" xfId="45618"/>
    <cellStyle name="Normal 8 2 23" xfId="15414"/>
    <cellStyle name="Normal 8 2 23 2" xfId="45619"/>
    <cellStyle name="Normal 8 2 24" xfId="15415"/>
    <cellStyle name="Normal 8 2 24 2" xfId="45620"/>
    <cellStyle name="Normal 8 2 25" xfId="15416"/>
    <cellStyle name="Normal 8 2 25 2" xfId="45621"/>
    <cellStyle name="Normal 8 2 26" xfId="15417"/>
    <cellStyle name="Normal 8 2 26 2" xfId="45622"/>
    <cellStyle name="Normal 8 2 27" xfId="15418"/>
    <cellStyle name="Normal 8 2 27 2" xfId="45623"/>
    <cellStyle name="Normal 8 2 28" xfId="15419"/>
    <cellStyle name="Normal 8 2 28 2" xfId="45624"/>
    <cellStyle name="Normal 8 2 29" xfId="15420"/>
    <cellStyle name="Normal 8 2 29 2" xfId="45625"/>
    <cellStyle name="Normal 8 2 3" xfId="15421"/>
    <cellStyle name="Normal 8 2 3 2" xfId="45626"/>
    <cellStyle name="Normal 8 2 30" xfId="15422"/>
    <cellStyle name="Normal 8 2 30 2" xfId="45627"/>
    <cellStyle name="Normal 8 2 31" xfId="15423"/>
    <cellStyle name="Normal 8 2 31 2" xfId="45628"/>
    <cellStyle name="Normal 8 2 32" xfId="15424"/>
    <cellStyle name="Normal 8 2 32 2" xfId="45629"/>
    <cellStyle name="Normal 8 2 33" xfId="15425"/>
    <cellStyle name="Normal 8 2 33 2" xfId="45630"/>
    <cellStyle name="Normal 8 2 34" xfId="15426"/>
    <cellStyle name="Normal 8 2 34 2" xfId="45631"/>
    <cellStyle name="Normal 8 2 35" xfId="15427"/>
    <cellStyle name="Normal 8 2 35 2" xfId="45632"/>
    <cellStyle name="Normal 8 2 36" xfId="15428"/>
    <cellStyle name="Normal 8 2 36 2" xfId="45633"/>
    <cellStyle name="Normal 8 2 37" xfId="15429"/>
    <cellStyle name="Normal 8 2 37 2" xfId="45634"/>
    <cellStyle name="Normal 8 2 38" xfId="15430"/>
    <cellStyle name="Normal 8 2 38 2" xfId="45635"/>
    <cellStyle name="Normal 8 2 39" xfId="15431"/>
    <cellStyle name="Normal 8 2 39 2" xfId="45636"/>
    <cellStyle name="Normal 8 2 4" xfId="15432"/>
    <cellStyle name="Normal 8 2 4 2" xfId="45637"/>
    <cellStyle name="Normal 8 2 40" xfId="45638"/>
    <cellStyle name="Normal 8 2 41" xfId="56195"/>
    <cellStyle name="Normal 8 2 5" xfId="15433"/>
    <cellStyle name="Normal 8 2 5 2" xfId="45639"/>
    <cellStyle name="Normal 8 2 6" xfId="15434"/>
    <cellStyle name="Normal 8 2 6 2" xfId="45640"/>
    <cellStyle name="Normal 8 2 7" xfId="15435"/>
    <cellStyle name="Normal 8 2 7 2" xfId="45641"/>
    <cellStyle name="Normal 8 2 8" xfId="15436"/>
    <cellStyle name="Normal 8 2 8 2" xfId="45642"/>
    <cellStyle name="Normal 8 2 9" xfId="15437"/>
    <cellStyle name="Normal 8 2 9 2" xfId="45643"/>
    <cellStyle name="Normal 8 20" xfId="45644"/>
    <cellStyle name="Normal 8 3" xfId="15438"/>
    <cellStyle name="Normal 8 3 10" xfId="15439"/>
    <cellStyle name="Normal 8 3 10 2" xfId="45645"/>
    <cellStyle name="Normal 8 3 11" xfId="15440"/>
    <cellStyle name="Normal 8 3 11 2" xfId="45646"/>
    <cellStyle name="Normal 8 3 12" xfId="15441"/>
    <cellStyle name="Normal 8 3 12 2" xfId="45647"/>
    <cellStyle name="Normal 8 3 13" xfId="15442"/>
    <cellStyle name="Normal 8 3 13 2" xfId="45648"/>
    <cellStyle name="Normal 8 3 14" xfId="15443"/>
    <cellStyle name="Normal 8 3 14 2" xfId="45649"/>
    <cellStyle name="Normal 8 3 15" xfId="15444"/>
    <cellStyle name="Normal 8 3 15 2" xfId="45650"/>
    <cellStyle name="Normal 8 3 16" xfId="15445"/>
    <cellStyle name="Normal 8 3 16 2" xfId="45651"/>
    <cellStyle name="Normal 8 3 17" xfId="15446"/>
    <cellStyle name="Normal 8 3 17 2" xfId="45652"/>
    <cellStyle name="Normal 8 3 18" xfId="15447"/>
    <cellStyle name="Normal 8 3 18 2" xfId="45653"/>
    <cellStyle name="Normal 8 3 19" xfId="15448"/>
    <cellStyle name="Normal 8 3 19 2" xfId="45654"/>
    <cellStyle name="Normal 8 3 2" xfId="15449"/>
    <cellStyle name="Normal 8 3 2 2" xfId="45655"/>
    <cellStyle name="Normal 8 3 20" xfId="15450"/>
    <cellStyle name="Normal 8 3 20 2" xfId="45656"/>
    <cellStyle name="Normal 8 3 21" xfId="15451"/>
    <cellStyle name="Normal 8 3 21 2" xfId="45657"/>
    <cellStyle name="Normal 8 3 22" xfId="15452"/>
    <cellStyle name="Normal 8 3 22 2" xfId="45658"/>
    <cellStyle name="Normal 8 3 23" xfId="15453"/>
    <cellStyle name="Normal 8 3 23 2" xfId="45659"/>
    <cellStyle name="Normal 8 3 24" xfId="15454"/>
    <cellStyle name="Normal 8 3 24 2" xfId="45660"/>
    <cellStyle name="Normal 8 3 25" xfId="15455"/>
    <cellStyle name="Normal 8 3 25 2" xfId="45661"/>
    <cellStyle name="Normal 8 3 26" xfId="15456"/>
    <cellStyle name="Normal 8 3 26 2" xfId="45662"/>
    <cellStyle name="Normal 8 3 27" xfId="15457"/>
    <cellStyle name="Normal 8 3 27 2" xfId="45663"/>
    <cellStyle name="Normal 8 3 28" xfId="15458"/>
    <cellStyle name="Normal 8 3 28 2" xfId="45664"/>
    <cellStyle name="Normal 8 3 29" xfId="15459"/>
    <cellStyle name="Normal 8 3 29 2" xfId="45665"/>
    <cellStyle name="Normal 8 3 3" xfId="15460"/>
    <cellStyle name="Normal 8 3 3 2" xfId="45666"/>
    <cellStyle name="Normal 8 3 30" xfId="15461"/>
    <cellStyle name="Normal 8 3 30 2" xfId="45667"/>
    <cellStyle name="Normal 8 3 31" xfId="15462"/>
    <cellStyle name="Normal 8 3 31 2" xfId="45668"/>
    <cellStyle name="Normal 8 3 32" xfId="15463"/>
    <cellStyle name="Normal 8 3 32 2" xfId="45669"/>
    <cellStyle name="Normal 8 3 33" xfId="15464"/>
    <cellStyle name="Normal 8 3 33 2" xfId="45670"/>
    <cellStyle name="Normal 8 3 34" xfId="15465"/>
    <cellStyle name="Normal 8 3 34 2" xfId="45671"/>
    <cellStyle name="Normal 8 3 35" xfId="15466"/>
    <cellStyle name="Normal 8 3 35 2" xfId="45672"/>
    <cellStyle name="Normal 8 3 36" xfId="15467"/>
    <cellStyle name="Normal 8 3 36 2" xfId="45673"/>
    <cellStyle name="Normal 8 3 37" xfId="15468"/>
    <cellStyle name="Normal 8 3 37 2" xfId="45674"/>
    <cellStyle name="Normal 8 3 38" xfId="15469"/>
    <cellStyle name="Normal 8 3 38 2" xfId="45675"/>
    <cellStyle name="Normal 8 3 39" xfId="15470"/>
    <cellStyle name="Normal 8 3 39 2" xfId="45676"/>
    <cellStyle name="Normal 8 3 4" xfId="15471"/>
    <cellStyle name="Normal 8 3 4 2" xfId="45677"/>
    <cellStyle name="Normal 8 3 40" xfId="45678"/>
    <cellStyle name="Normal 8 3 5" xfId="15472"/>
    <cellStyle name="Normal 8 3 5 2" xfId="45679"/>
    <cellStyle name="Normal 8 3 6" xfId="15473"/>
    <cellStyle name="Normal 8 3 6 2" xfId="45680"/>
    <cellStyle name="Normal 8 3 7" xfId="15474"/>
    <cellStyle name="Normal 8 3 7 2" xfId="45681"/>
    <cellStyle name="Normal 8 3 8" xfId="15475"/>
    <cellStyle name="Normal 8 3 8 2" xfId="45682"/>
    <cellStyle name="Normal 8 3 9" xfId="15476"/>
    <cellStyle name="Normal 8 3 9 2" xfId="45683"/>
    <cellStyle name="Normal 8 4" xfId="15477"/>
    <cellStyle name="Normal 8 4 2" xfId="45684"/>
    <cellStyle name="Normal 8 5" xfId="15478"/>
    <cellStyle name="Normal 8 5 2" xfId="45685"/>
    <cellStyle name="Normal 8 6" xfId="15479"/>
    <cellStyle name="Normal 8 6 2" xfId="45686"/>
    <cellStyle name="Normal 8 7" xfId="15480"/>
    <cellStyle name="Normal 8 7 2" xfId="45687"/>
    <cellStyle name="Normal 8 8" xfId="15481"/>
    <cellStyle name="Normal 8 8 2" xfId="45688"/>
    <cellStyle name="Normal 8 9" xfId="15482"/>
    <cellStyle name="Normal 8 9 2" xfId="45689"/>
    <cellStyle name="Normal 9" xfId="15483"/>
    <cellStyle name="Normal 9 10" xfId="15484"/>
    <cellStyle name="Normal 9 10 2" xfId="45690"/>
    <cellStyle name="Normal 9 11" xfId="15485"/>
    <cellStyle name="Normal 9 11 2" xfId="45691"/>
    <cellStyle name="Normal 9 12" xfId="15486"/>
    <cellStyle name="Normal 9 12 2" xfId="45692"/>
    <cellStyle name="Normal 9 13" xfId="15487"/>
    <cellStyle name="Normal 9 13 2" xfId="45693"/>
    <cellStyle name="Normal 9 14" xfId="15488"/>
    <cellStyle name="Normal 9 14 2" xfId="45694"/>
    <cellStyle name="Normal 9 15" xfId="15489"/>
    <cellStyle name="Normal 9 15 2" xfId="45695"/>
    <cellStyle name="Normal 9 16" xfId="15490"/>
    <cellStyle name="Normal 9 16 2" xfId="45696"/>
    <cellStyle name="Normal 9 17" xfId="15491"/>
    <cellStyle name="Normal 9 17 2" xfId="45697"/>
    <cellStyle name="Normal 9 18" xfId="15492"/>
    <cellStyle name="Normal 9 18 2" xfId="45698"/>
    <cellStyle name="Normal 9 19" xfId="15493"/>
    <cellStyle name="Normal 9 19 2" xfId="45699"/>
    <cellStyle name="Normal 9 2" xfId="15494"/>
    <cellStyle name="Normal 9 2 2" xfId="45700"/>
    <cellStyle name="Normal 9 20" xfId="15495"/>
    <cellStyle name="Normal 9 20 2" xfId="45701"/>
    <cellStyle name="Normal 9 21" xfId="15496"/>
    <cellStyle name="Normal 9 21 2" xfId="45702"/>
    <cellStyle name="Normal 9 22" xfId="15497"/>
    <cellStyle name="Normal 9 22 2" xfId="45703"/>
    <cellStyle name="Normal 9 23" xfId="15498"/>
    <cellStyle name="Normal 9 23 2" xfId="45704"/>
    <cellStyle name="Normal 9 24" xfId="15499"/>
    <cellStyle name="Normal 9 24 2" xfId="45705"/>
    <cellStyle name="Normal 9 25" xfId="15500"/>
    <cellStyle name="Normal 9 25 2" xfId="45706"/>
    <cellStyle name="Normal 9 26" xfId="15501"/>
    <cellStyle name="Normal 9 26 2" xfId="45707"/>
    <cellStyle name="Normal 9 27" xfId="15502"/>
    <cellStyle name="Normal 9 27 2" xfId="45708"/>
    <cellStyle name="Normal 9 28" xfId="15503"/>
    <cellStyle name="Normal 9 28 2" xfId="45709"/>
    <cellStyle name="Normal 9 29" xfId="15504"/>
    <cellStyle name="Normal 9 29 2" xfId="45710"/>
    <cellStyle name="Normal 9 3" xfId="15505"/>
    <cellStyle name="Normal 9 3 2" xfId="45711"/>
    <cellStyle name="Normal 9 30" xfId="15506"/>
    <cellStyle name="Normal 9 30 2" xfId="45712"/>
    <cellStyle name="Normal 9 31" xfId="45713"/>
    <cellStyle name="Normal 9 4" xfId="15507"/>
    <cellStyle name="Normal 9 4 2" xfId="45714"/>
    <cellStyle name="Normal 9 5" xfId="15508"/>
    <cellStyle name="Normal 9 5 2" xfId="45715"/>
    <cellStyle name="Normal 9 6" xfId="15509"/>
    <cellStyle name="Normal 9 6 2" xfId="45716"/>
    <cellStyle name="Normal 9 7" xfId="15510"/>
    <cellStyle name="Normal 9 7 2" xfId="45717"/>
    <cellStyle name="Normal 9 8" xfId="15511"/>
    <cellStyle name="Normal 9 8 2" xfId="45718"/>
    <cellStyle name="Normal 9 9" xfId="15512"/>
    <cellStyle name="Normal 9 9 2" xfId="45719"/>
    <cellStyle name="Normal_Template WILKS Tariff Model" xfId="1"/>
    <cellStyle name="Normal_Template WILKS Tariff Model 2" xfId="63417"/>
    <cellStyle name="Note 10" xfId="15513"/>
    <cellStyle name="Note 10 10" xfId="15514"/>
    <cellStyle name="Note 10 10 2" xfId="15515"/>
    <cellStyle name="Note 10 10 2 2" xfId="56196"/>
    <cellStyle name="Note 10 10 3" xfId="15516"/>
    <cellStyle name="Note 10 10 4" xfId="45720"/>
    <cellStyle name="Note 10 11" xfId="15517"/>
    <cellStyle name="Note 10 11 2" xfId="15518"/>
    <cellStyle name="Note 10 11 2 2" xfId="56197"/>
    <cellStyle name="Note 10 11 3" xfId="15519"/>
    <cellStyle name="Note 10 11 4" xfId="45721"/>
    <cellStyle name="Note 10 12" xfId="15520"/>
    <cellStyle name="Note 10 12 2" xfId="15521"/>
    <cellStyle name="Note 10 12 2 2" xfId="56198"/>
    <cellStyle name="Note 10 12 3" xfId="15522"/>
    <cellStyle name="Note 10 12 4" xfId="45722"/>
    <cellStyle name="Note 10 13" xfId="15523"/>
    <cellStyle name="Note 10 13 2" xfId="15524"/>
    <cellStyle name="Note 10 13 2 2" xfId="56199"/>
    <cellStyle name="Note 10 13 3" xfId="15525"/>
    <cellStyle name="Note 10 13 4" xfId="45723"/>
    <cellStyle name="Note 10 14" xfId="15526"/>
    <cellStyle name="Note 10 14 2" xfId="15527"/>
    <cellStyle name="Note 10 14 2 2" xfId="56200"/>
    <cellStyle name="Note 10 14 3" xfId="15528"/>
    <cellStyle name="Note 10 14 4" xfId="45724"/>
    <cellStyle name="Note 10 15" xfId="15529"/>
    <cellStyle name="Note 10 15 2" xfId="15530"/>
    <cellStyle name="Note 10 15 2 2" xfId="56201"/>
    <cellStyle name="Note 10 15 3" xfId="15531"/>
    <cellStyle name="Note 10 15 4" xfId="45725"/>
    <cellStyle name="Note 10 16" xfId="15532"/>
    <cellStyle name="Note 10 16 2" xfId="15533"/>
    <cellStyle name="Note 10 16 2 2" xfId="56202"/>
    <cellStyle name="Note 10 16 3" xfId="15534"/>
    <cellStyle name="Note 10 16 4" xfId="45726"/>
    <cellStyle name="Note 10 17" xfId="15535"/>
    <cellStyle name="Note 10 17 2" xfId="15536"/>
    <cellStyle name="Note 10 17 2 2" xfId="56203"/>
    <cellStyle name="Note 10 17 3" xfId="15537"/>
    <cellStyle name="Note 10 17 4" xfId="45727"/>
    <cellStyle name="Note 10 18" xfId="15538"/>
    <cellStyle name="Note 10 18 2" xfId="15539"/>
    <cellStyle name="Note 10 18 2 2" xfId="56204"/>
    <cellStyle name="Note 10 18 3" xfId="15540"/>
    <cellStyle name="Note 10 18 4" xfId="45728"/>
    <cellStyle name="Note 10 19" xfId="15541"/>
    <cellStyle name="Note 10 19 2" xfId="15542"/>
    <cellStyle name="Note 10 19 2 2" xfId="56205"/>
    <cellStyle name="Note 10 19 3" xfId="15543"/>
    <cellStyle name="Note 10 19 4" xfId="45729"/>
    <cellStyle name="Note 10 2" xfId="15544"/>
    <cellStyle name="Note 10 2 2" xfId="45730"/>
    <cellStyle name="Note 10 20" xfId="15545"/>
    <cellStyle name="Note 10 20 2" xfId="15546"/>
    <cellStyle name="Note 10 20 2 2" xfId="56206"/>
    <cellStyle name="Note 10 20 3" xfId="15547"/>
    <cellStyle name="Note 10 20 4" xfId="45731"/>
    <cellStyle name="Note 10 21" xfId="15548"/>
    <cellStyle name="Note 10 21 2" xfId="15549"/>
    <cellStyle name="Note 10 21 2 2" xfId="56207"/>
    <cellStyle name="Note 10 21 3" xfId="15550"/>
    <cellStyle name="Note 10 21 4" xfId="45732"/>
    <cellStyle name="Note 10 22" xfId="15551"/>
    <cellStyle name="Note 10 22 2" xfId="15552"/>
    <cellStyle name="Note 10 22 2 2" xfId="56208"/>
    <cellStyle name="Note 10 22 3" xfId="15553"/>
    <cellStyle name="Note 10 22 4" xfId="45733"/>
    <cellStyle name="Note 10 23" xfId="15554"/>
    <cellStyle name="Note 10 23 2" xfId="15555"/>
    <cellStyle name="Note 10 23 2 2" xfId="56209"/>
    <cellStyle name="Note 10 23 3" xfId="15556"/>
    <cellStyle name="Note 10 23 4" xfId="45734"/>
    <cellStyle name="Note 10 24" xfId="15557"/>
    <cellStyle name="Note 10 24 2" xfId="15558"/>
    <cellStyle name="Note 10 24 3" xfId="45735"/>
    <cellStyle name="Note 10 24 4" xfId="45736"/>
    <cellStyle name="Note 10 25" xfId="45737"/>
    <cellStyle name="Note 10 26" xfId="45738"/>
    <cellStyle name="Note 10 3" xfId="15559"/>
    <cellStyle name="Note 10 3 2" xfId="45739"/>
    <cellStyle name="Note 10 4" xfId="15560"/>
    <cellStyle name="Note 10 4 2" xfId="45740"/>
    <cellStyle name="Note 10 5" xfId="15561"/>
    <cellStyle name="Note 10 5 2" xfId="45741"/>
    <cellStyle name="Note 10 6" xfId="15562"/>
    <cellStyle name="Note 10 6 2" xfId="15563"/>
    <cellStyle name="Note 10 6 2 2" xfId="56210"/>
    <cellStyle name="Note 10 6 3" xfId="15564"/>
    <cellStyle name="Note 10 6 4" xfId="45742"/>
    <cellStyle name="Note 10 7" xfId="15565"/>
    <cellStyle name="Note 10 7 2" xfId="15566"/>
    <cellStyle name="Note 10 7 2 2" xfId="56211"/>
    <cellStyle name="Note 10 7 3" xfId="15567"/>
    <cellStyle name="Note 10 7 4" xfId="45743"/>
    <cellStyle name="Note 10 8" xfId="15568"/>
    <cellStyle name="Note 10 8 2" xfId="15569"/>
    <cellStyle name="Note 10 8 2 2" xfId="56212"/>
    <cellStyle name="Note 10 8 3" xfId="15570"/>
    <cellStyle name="Note 10 8 4" xfId="45744"/>
    <cellStyle name="Note 10 9" xfId="15571"/>
    <cellStyle name="Note 10 9 2" xfId="15572"/>
    <cellStyle name="Note 10 9 2 2" xfId="56213"/>
    <cellStyle name="Note 10 9 3" xfId="15573"/>
    <cellStyle name="Note 10 9 4" xfId="45745"/>
    <cellStyle name="Note 11" xfId="15574"/>
    <cellStyle name="Note 11 10" xfId="15575"/>
    <cellStyle name="Note 11 10 2" xfId="15576"/>
    <cellStyle name="Note 11 10 2 2" xfId="56214"/>
    <cellStyle name="Note 11 10 3" xfId="15577"/>
    <cellStyle name="Note 11 10 4" xfId="45746"/>
    <cellStyle name="Note 11 11" xfId="15578"/>
    <cellStyle name="Note 11 11 2" xfId="15579"/>
    <cellStyle name="Note 11 11 2 2" xfId="56215"/>
    <cellStyle name="Note 11 11 3" xfId="15580"/>
    <cellStyle name="Note 11 11 4" xfId="45747"/>
    <cellStyle name="Note 11 12" xfId="15581"/>
    <cellStyle name="Note 11 12 2" xfId="15582"/>
    <cellStyle name="Note 11 12 2 2" xfId="56216"/>
    <cellStyle name="Note 11 12 3" xfId="15583"/>
    <cellStyle name="Note 11 12 4" xfId="45748"/>
    <cellStyle name="Note 11 13" xfId="15584"/>
    <cellStyle name="Note 11 13 2" xfId="15585"/>
    <cellStyle name="Note 11 13 2 2" xfId="56217"/>
    <cellStyle name="Note 11 13 3" xfId="15586"/>
    <cellStyle name="Note 11 13 4" xfId="45749"/>
    <cellStyle name="Note 11 14" xfId="15587"/>
    <cellStyle name="Note 11 14 2" xfId="15588"/>
    <cellStyle name="Note 11 14 2 2" xfId="56218"/>
    <cellStyle name="Note 11 14 3" xfId="15589"/>
    <cellStyle name="Note 11 14 4" xfId="45750"/>
    <cellStyle name="Note 11 15" xfId="15590"/>
    <cellStyle name="Note 11 15 2" xfId="15591"/>
    <cellStyle name="Note 11 15 2 2" xfId="56219"/>
    <cellStyle name="Note 11 15 3" xfId="15592"/>
    <cellStyle name="Note 11 15 4" xfId="45751"/>
    <cellStyle name="Note 11 16" xfId="15593"/>
    <cellStyle name="Note 11 16 2" xfId="15594"/>
    <cellStyle name="Note 11 16 2 2" xfId="56220"/>
    <cellStyle name="Note 11 16 3" xfId="15595"/>
    <cellStyle name="Note 11 16 4" xfId="45752"/>
    <cellStyle name="Note 11 17" xfId="15596"/>
    <cellStyle name="Note 11 17 2" xfId="15597"/>
    <cellStyle name="Note 11 17 2 2" xfId="56221"/>
    <cellStyle name="Note 11 17 3" xfId="15598"/>
    <cellStyle name="Note 11 17 4" xfId="45753"/>
    <cellStyle name="Note 11 18" xfId="15599"/>
    <cellStyle name="Note 11 18 2" xfId="15600"/>
    <cellStyle name="Note 11 18 2 2" xfId="56222"/>
    <cellStyle name="Note 11 18 3" xfId="15601"/>
    <cellStyle name="Note 11 18 4" xfId="45754"/>
    <cellStyle name="Note 11 19" xfId="15602"/>
    <cellStyle name="Note 11 19 2" xfId="15603"/>
    <cellStyle name="Note 11 19 2 2" xfId="56223"/>
    <cellStyle name="Note 11 19 3" xfId="15604"/>
    <cellStyle name="Note 11 19 4" xfId="45755"/>
    <cellStyle name="Note 11 2" xfId="15605"/>
    <cellStyle name="Note 11 2 2" xfId="45756"/>
    <cellStyle name="Note 11 20" xfId="15606"/>
    <cellStyle name="Note 11 20 2" xfId="15607"/>
    <cellStyle name="Note 11 20 2 2" xfId="56224"/>
    <cellStyle name="Note 11 20 3" xfId="15608"/>
    <cellStyle name="Note 11 20 4" xfId="45757"/>
    <cellStyle name="Note 11 21" xfId="15609"/>
    <cellStyle name="Note 11 21 2" xfId="15610"/>
    <cellStyle name="Note 11 21 2 2" xfId="56225"/>
    <cellStyle name="Note 11 21 3" xfId="15611"/>
    <cellStyle name="Note 11 21 4" xfId="45758"/>
    <cellStyle name="Note 11 22" xfId="15612"/>
    <cellStyle name="Note 11 22 2" xfId="15613"/>
    <cellStyle name="Note 11 22 2 2" xfId="56226"/>
    <cellStyle name="Note 11 22 3" xfId="15614"/>
    <cellStyle name="Note 11 22 4" xfId="45759"/>
    <cellStyle name="Note 11 23" xfId="15615"/>
    <cellStyle name="Note 11 23 2" xfId="15616"/>
    <cellStyle name="Note 11 23 2 2" xfId="56227"/>
    <cellStyle name="Note 11 23 3" xfId="15617"/>
    <cellStyle name="Note 11 23 4" xfId="45760"/>
    <cellStyle name="Note 11 24" xfId="15618"/>
    <cellStyle name="Note 11 24 2" xfId="15619"/>
    <cellStyle name="Note 11 24 3" xfId="45761"/>
    <cellStyle name="Note 11 24 4" xfId="45762"/>
    <cellStyle name="Note 11 25" xfId="45763"/>
    <cellStyle name="Note 11 26" xfId="45764"/>
    <cellStyle name="Note 11 3" xfId="15620"/>
    <cellStyle name="Note 11 3 2" xfId="45765"/>
    <cellStyle name="Note 11 4" xfId="15621"/>
    <cellStyle name="Note 11 4 2" xfId="45766"/>
    <cellStyle name="Note 11 5" xfId="15622"/>
    <cellStyle name="Note 11 5 2" xfId="45767"/>
    <cellStyle name="Note 11 6" xfId="15623"/>
    <cellStyle name="Note 11 6 2" xfId="15624"/>
    <cellStyle name="Note 11 6 2 2" xfId="56228"/>
    <cellStyle name="Note 11 6 3" xfId="15625"/>
    <cellStyle name="Note 11 6 4" xfId="45768"/>
    <cellStyle name="Note 11 7" xfId="15626"/>
    <cellStyle name="Note 11 7 2" xfId="15627"/>
    <cellStyle name="Note 11 7 2 2" xfId="56229"/>
    <cellStyle name="Note 11 7 3" xfId="15628"/>
    <cellStyle name="Note 11 7 4" xfId="45769"/>
    <cellStyle name="Note 11 8" xfId="15629"/>
    <cellStyle name="Note 11 8 2" xfId="15630"/>
    <cellStyle name="Note 11 8 2 2" xfId="56230"/>
    <cellStyle name="Note 11 8 3" xfId="15631"/>
    <cellStyle name="Note 11 8 4" xfId="45770"/>
    <cellStyle name="Note 11 9" xfId="15632"/>
    <cellStyle name="Note 11 9 2" xfId="15633"/>
    <cellStyle name="Note 11 9 2 2" xfId="56231"/>
    <cellStyle name="Note 11 9 3" xfId="15634"/>
    <cellStyle name="Note 11 9 4" xfId="45771"/>
    <cellStyle name="Note 12" xfId="15635"/>
    <cellStyle name="Note 12 10" xfId="15636"/>
    <cellStyle name="Note 12 10 10" xfId="15637"/>
    <cellStyle name="Note 12 10 10 2" xfId="15638"/>
    <cellStyle name="Note 12 10 10 2 2" xfId="56232"/>
    <cellStyle name="Note 12 10 10 3" xfId="15639"/>
    <cellStyle name="Note 12 10 10 4" xfId="45772"/>
    <cellStyle name="Note 12 10 11" xfId="15640"/>
    <cellStyle name="Note 12 10 11 2" xfId="15641"/>
    <cellStyle name="Note 12 10 11 2 2" xfId="56233"/>
    <cellStyle name="Note 12 10 11 3" xfId="15642"/>
    <cellStyle name="Note 12 10 11 4" xfId="45773"/>
    <cellStyle name="Note 12 10 12" xfId="15643"/>
    <cellStyle name="Note 12 10 12 2" xfId="15644"/>
    <cellStyle name="Note 12 10 12 2 2" xfId="56234"/>
    <cellStyle name="Note 12 10 12 3" xfId="15645"/>
    <cellStyle name="Note 12 10 12 4" xfId="45774"/>
    <cellStyle name="Note 12 10 13" xfId="15646"/>
    <cellStyle name="Note 12 10 13 2" xfId="15647"/>
    <cellStyle name="Note 12 10 13 2 2" xfId="56235"/>
    <cellStyle name="Note 12 10 13 3" xfId="15648"/>
    <cellStyle name="Note 12 10 13 4" xfId="45775"/>
    <cellStyle name="Note 12 10 14" xfId="15649"/>
    <cellStyle name="Note 12 10 14 2" xfId="15650"/>
    <cellStyle name="Note 12 10 14 2 2" xfId="56236"/>
    <cellStyle name="Note 12 10 14 3" xfId="15651"/>
    <cellStyle name="Note 12 10 14 4" xfId="45776"/>
    <cellStyle name="Note 12 10 15" xfId="15652"/>
    <cellStyle name="Note 12 10 15 2" xfId="15653"/>
    <cellStyle name="Note 12 10 15 2 2" xfId="56237"/>
    <cellStyle name="Note 12 10 15 3" xfId="15654"/>
    <cellStyle name="Note 12 10 15 4" xfId="45777"/>
    <cellStyle name="Note 12 10 16" xfId="15655"/>
    <cellStyle name="Note 12 10 16 2" xfId="15656"/>
    <cellStyle name="Note 12 10 16 2 2" xfId="56238"/>
    <cellStyle name="Note 12 10 16 3" xfId="15657"/>
    <cellStyle name="Note 12 10 16 4" xfId="45778"/>
    <cellStyle name="Note 12 10 17" xfId="15658"/>
    <cellStyle name="Note 12 10 17 2" xfId="15659"/>
    <cellStyle name="Note 12 10 17 2 2" xfId="56239"/>
    <cellStyle name="Note 12 10 17 3" xfId="15660"/>
    <cellStyle name="Note 12 10 17 4" xfId="45779"/>
    <cellStyle name="Note 12 10 18" xfId="15661"/>
    <cellStyle name="Note 12 10 18 2" xfId="15662"/>
    <cellStyle name="Note 12 10 18 2 2" xfId="56240"/>
    <cellStyle name="Note 12 10 18 3" xfId="15663"/>
    <cellStyle name="Note 12 10 18 4" xfId="45780"/>
    <cellStyle name="Note 12 10 19" xfId="15664"/>
    <cellStyle name="Note 12 10 19 2" xfId="15665"/>
    <cellStyle name="Note 12 10 19 2 2" xfId="56241"/>
    <cellStyle name="Note 12 10 19 3" xfId="15666"/>
    <cellStyle name="Note 12 10 19 4" xfId="45781"/>
    <cellStyle name="Note 12 10 2" xfId="15667"/>
    <cellStyle name="Note 12 10 2 2" xfId="15668"/>
    <cellStyle name="Note 12 10 2 2 2" xfId="56242"/>
    <cellStyle name="Note 12 10 2 3" xfId="15669"/>
    <cellStyle name="Note 12 10 2 4" xfId="45782"/>
    <cellStyle name="Note 12 10 20" xfId="15670"/>
    <cellStyle name="Note 12 10 20 2" xfId="15671"/>
    <cellStyle name="Note 12 10 20 3" xfId="45783"/>
    <cellStyle name="Note 12 10 20 4" xfId="45784"/>
    <cellStyle name="Note 12 10 21" xfId="45785"/>
    <cellStyle name="Note 12 10 22" xfId="45786"/>
    <cellStyle name="Note 12 10 3" xfId="15672"/>
    <cellStyle name="Note 12 10 3 2" xfId="15673"/>
    <cellStyle name="Note 12 10 3 2 2" xfId="56243"/>
    <cellStyle name="Note 12 10 3 3" xfId="15674"/>
    <cellStyle name="Note 12 10 3 4" xfId="45787"/>
    <cellStyle name="Note 12 10 4" xfId="15675"/>
    <cellStyle name="Note 12 10 4 2" xfId="15676"/>
    <cellStyle name="Note 12 10 4 2 2" xfId="56244"/>
    <cellStyle name="Note 12 10 4 3" xfId="15677"/>
    <cellStyle name="Note 12 10 4 4" xfId="45788"/>
    <cellStyle name="Note 12 10 5" xfId="15678"/>
    <cellStyle name="Note 12 10 5 2" xfId="15679"/>
    <cellStyle name="Note 12 10 5 2 2" xfId="56245"/>
    <cellStyle name="Note 12 10 5 3" xfId="15680"/>
    <cellStyle name="Note 12 10 5 4" xfId="45789"/>
    <cellStyle name="Note 12 10 6" xfId="15681"/>
    <cellStyle name="Note 12 10 6 2" xfId="15682"/>
    <cellStyle name="Note 12 10 6 2 2" xfId="56246"/>
    <cellStyle name="Note 12 10 6 3" xfId="15683"/>
    <cellStyle name="Note 12 10 6 4" xfId="45790"/>
    <cellStyle name="Note 12 10 7" xfId="15684"/>
    <cellStyle name="Note 12 10 7 2" xfId="15685"/>
    <cellStyle name="Note 12 10 7 2 2" xfId="56247"/>
    <cellStyle name="Note 12 10 7 3" xfId="15686"/>
    <cellStyle name="Note 12 10 7 4" xfId="45791"/>
    <cellStyle name="Note 12 10 8" xfId="15687"/>
    <cellStyle name="Note 12 10 8 2" xfId="15688"/>
    <cellStyle name="Note 12 10 8 2 2" xfId="56248"/>
    <cellStyle name="Note 12 10 8 3" xfId="15689"/>
    <cellStyle name="Note 12 10 8 4" xfId="45792"/>
    <cellStyle name="Note 12 10 9" xfId="15690"/>
    <cellStyle name="Note 12 10 9 2" xfId="15691"/>
    <cellStyle name="Note 12 10 9 2 2" xfId="56249"/>
    <cellStyle name="Note 12 10 9 3" xfId="15692"/>
    <cellStyle name="Note 12 10 9 4" xfId="45793"/>
    <cellStyle name="Note 12 11" xfId="15693"/>
    <cellStyle name="Note 12 11 10" xfId="15694"/>
    <cellStyle name="Note 12 11 10 2" xfId="15695"/>
    <cellStyle name="Note 12 11 10 2 2" xfId="56250"/>
    <cellStyle name="Note 12 11 10 3" xfId="15696"/>
    <cellStyle name="Note 12 11 10 4" xfId="45794"/>
    <cellStyle name="Note 12 11 11" xfId="15697"/>
    <cellStyle name="Note 12 11 11 2" xfId="15698"/>
    <cellStyle name="Note 12 11 11 2 2" xfId="56251"/>
    <cellStyle name="Note 12 11 11 3" xfId="15699"/>
    <cellStyle name="Note 12 11 11 4" xfId="45795"/>
    <cellStyle name="Note 12 11 12" xfId="15700"/>
    <cellStyle name="Note 12 11 12 2" xfId="15701"/>
    <cellStyle name="Note 12 11 12 2 2" xfId="56252"/>
    <cellStyle name="Note 12 11 12 3" xfId="15702"/>
    <cellStyle name="Note 12 11 12 4" xfId="45796"/>
    <cellStyle name="Note 12 11 13" xfId="15703"/>
    <cellStyle name="Note 12 11 13 2" xfId="15704"/>
    <cellStyle name="Note 12 11 13 2 2" xfId="56253"/>
    <cellStyle name="Note 12 11 13 3" xfId="15705"/>
    <cellStyle name="Note 12 11 13 4" xfId="45797"/>
    <cellStyle name="Note 12 11 14" xfId="15706"/>
    <cellStyle name="Note 12 11 14 2" xfId="15707"/>
    <cellStyle name="Note 12 11 14 2 2" xfId="56254"/>
    <cellStyle name="Note 12 11 14 3" xfId="15708"/>
    <cellStyle name="Note 12 11 14 4" xfId="45798"/>
    <cellStyle name="Note 12 11 15" xfId="15709"/>
    <cellStyle name="Note 12 11 15 2" xfId="15710"/>
    <cellStyle name="Note 12 11 15 2 2" xfId="56255"/>
    <cellStyle name="Note 12 11 15 3" xfId="15711"/>
    <cellStyle name="Note 12 11 15 4" xfId="45799"/>
    <cellStyle name="Note 12 11 16" xfId="15712"/>
    <cellStyle name="Note 12 11 16 2" xfId="15713"/>
    <cellStyle name="Note 12 11 16 2 2" xfId="56256"/>
    <cellStyle name="Note 12 11 16 3" xfId="15714"/>
    <cellStyle name="Note 12 11 16 4" xfId="45800"/>
    <cellStyle name="Note 12 11 17" xfId="15715"/>
    <cellStyle name="Note 12 11 17 2" xfId="15716"/>
    <cellStyle name="Note 12 11 17 2 2" xfId="56257"/>
    <cellStyle name="Note 12 11 17 3" xfId="15717"/>
    <cellStyle name="Note 12 11 17 4" xfId="45801"/>
    <cellStyle name="Note 12 11 18" xfId="15718"/>
    <cellStyle name="Note 12 11 18 2" xfId="15719"/>
    <cellStyle name="Note 12 11 18 2 2" xfId="56258"/>
    <cellStyle name="Note 12 11 18 3" xfId="15720"/>
    <cellStyle name="Note 12 11 18 4" xfId="45802"/>
    <cellStyle name="Note 12 11 19" xfId="15721"/>
    <cellStyle name="Note 12 11 19 2" xfId="15722"/>
    <cellStyle name="Note 12 11 19 2 2" xfId="56259"/>
    <cellStyle name="Note 12 11 19 3" xfId="15723"/>
    <cellStyle name="Note 12 11 19 4" xfId="45803"/>
    <cellStyle name="Note 12 11 2" xfId="15724"/>
    <cellStyle name="Note 12 11 2 2" xfId="15725"/>
    <cellStyle name="Note 12 11 2 2 2" xfId="56260"/>
    <cellStyle name="Note 12 11 2 3" xfId="15726"/>
    <cellStyle name="Note 12 11 2 4" xfId="45804"/>
    <cellStyle name="Note 12 11 20" xfId="15727"/>
    <cellStyle name="Note 12 11 20 2" xfId="15728"/>
    <cellStyle name="Note 12 11 20 3" xfId="45805"/>
    <cellStyle name="Note 12 11 20 4" xfId="45806"/>
    <cellStyle name="Note 12 11 21" xfId="45807"/>
    <cellStyle name="Note 12 11 22" xfId="45808"/>
    <cellStyle name="Note 12 11 3" xfId="15729"/>
    <cellStyle name="Note 12 11 3 2" xfId="15730"/>
    <cellStyle name="Note 12 11 3 2 2" xfId="56261"/>
    <cellStyle name="Note 12 11 3 3" xfId="15731"/>
    <cellStyle name="Note 12 11 3 4" xfId="45809"/>
    <cellStyle name="Note 12 11 4" xfId="15732"/>
    <cellStyle name="Note 12 11 4 2" xfId="15733"/>
    <cellStyle name="Note 12 11 4 2 2" xfId="56262"/>
    <cellStyle name="Note 12 11 4 3" xfId="15734"/>
    <cellStyle name="Note 12 11 4 4" xfId="45810"/>
    <cellStyle name="Note 12 11 5" xfId="15735"/>
    <cellStyle name="Note 12 11 5 2" xfId="15736"/>
    <cellStyle name="Note 12 11 5 2 2" xfId="56263"/>
    <cellStyle name="Note 12 11 5 3" xfId="15737"/>
    <cellStyle name="Note 12 11 5 4" xfId="45811"/>
    <cellStyle name="Note 12 11 6" xfId="15738"/>
    <cellStyle name="Note 12 11 6 2" xfId="15739"/>
    <cellStyle name="Note 12 11 6 2 2" xfId="56264"/>
    <cellStyle name="Note 12 11 6 3" xfId="15740"/>
    <cellStyle name="Note 12 11 6 4" xfId="45812"/>
    <cellStyle name="Note 12 11 7" xfId="15741"/>
    <cellStyle name="Note 12 11 7 2" xfId="15742"/>
    <cellStyle name="Note 12 11 7 2 2" xfId="56265"/>
    <cellStyle name="Note 12 11 7 3" xfId="15743"/>
    <cellStyle name="Note 12 11 7 4" xfId="45813"/>
    <cellStyle name="Note 12 11 8" xfId="15744"/>
    <cellStyle name="Note 12 11 8 2" xfId="15745"/>
    <cellStyle name="Note 12 11 8 2 2" xfId="56266"/>
    <cellStyle name="Note 12 11 8 3" xfId="15746"/>
    <cellStyle name="Note 12 11 8 4" xfId="45814"/>
    <cellStyle name="Note 12 11 9" xfId="15747"/>
    <cellStyle name="Note 12 11 9 2" xfId="15748"/>
    <cellStyle name="Note 12 11 9 2 2" xfId="56267"/>
    <cellStyle name="Note 12 11 9 3" xfId="15749"/>
    <cellStyle name="Note 12 11 9 4" xfId="45815"/>
    <cellStyle name="Note 12 12" xfId="15750"/>
    <cellStyle name="Note 12 12 10" xfId="15751"/>
    <cellStyle name="Note 12 12 10 2" xfId="15752"/>
    <cellStyle name="Note 12 12 10 2 2" xfId="56268"/>
    <cellStyle name="Note 12 12 10 3" xfId="15753"/>
    <cellStyle name="Note 12 12 10 4" xfId="45816"/>
    <cellStyle name="Note 12 12 11" xfId="15754"/>
    <cellStyle name="Note 12 12 11 2" xfId="15755"/>
    <cellStyle name="Note 12 12 11 2 2" xfId="56269"/>
    <cellStyle name="Note 12 12 11 3" xfId="15756"/>
    <cellStyle name="Note 12 12 11 4" xfId="45817"/>
    <cellStyle name="Note 12 12 12" xfId="15757"/>
    <cellStyle name="Note 12 12 12 2" xfId="15758"/>
    <cellStyle name="Note 12 12 12 2 2" xfId="56270"/>
    <cellStyle name="Note 12 12 12 3" xfId="15759"/>
    <cellStyle name="Note 12 12 12 4" xfId="45818"/>
    <cellStyle name="Note 12 12 13" xfId="15760"/>
    <cellStyle name="Note 12 12 13 2" xfId="15761"/>
    <cellStyle name="Note 12 12 13 2 2" xfId="56271"/>
    <cellStyle name="Note 12 12 13 3" xfId="15762"/>
    <cellStyle name="Note 12 12 13 4" xfId="45819"/>
    <cellStyle name="Note 12 12 14" xfId="15763"/>
    <cellStyle name="Note 12 12 14 2" xfId="15764"/>
    <cellStyle name="Note 12 12 14 2 2" xfId="56272"/>
    <cellStyle name="Note 12 12 14 3" xfId="15765"/>
    <cellStyle name="Note 12 12 14 4" xfId="45820"/>
    <cellStyle name="Note 12 12 15" xfId="15766"/>
    <cellStyle name="Note 12 12 15 2" xfId="15767"/>
    <cellStyle name="Note 12 12 15 2 2" xfId="56273"/>
    <cellStyle name="Note 12 12 15 3" xfId="15768"/>
    <cellStyle name="Note 12 12 15 4" xfId="45821"/>
    <cellStyle name="Note 12 12 16" xfId="15769"/>
    <cellStyle name="Note 12 12 16 2" xfId="15770"/>
    <cellStyle name="Note 12 12 16 2 2" xfId="56274"/>
    <cellStyle name="Note 12 12 16 3" xfId="15771"/>
    <cellStyle name="Note 12 12 16 4" xfId="45822"/>
    <cellStyle name="Note 12 12 17" xfId="15772"/>
    <cellStyle name="Note 12 12 17 2" xfId="15773"/>
    <cellStyle name="Note 12 12 17 2 2" xfId="56275"/>
    <cellStyle name="Note 12 12 17 3" xfId="15774"/>
    <cellStyle name="Note 12 12 17 4" xfId="45823"/>
    <cellStyle name="Note 12 12 18" xfId="15775"/>
    <cellStyle name="Note 12 12 18 2" xfId="15776"/>
    <cellStyle name="Note 12 12 18 2 2" xfId="56276"/>
    <cellStyle name="Note 12 12 18 3" xfId="15777"/>
    <cellStyle name="Note 12 12 18 4" xfId="45824"/>
    <cellStyle name="Note 12 12 19" xfId="15778"/>
    <cellStyle name="Note 12 12 19 2" xfId="15779"/>
    <cellStyle name="Note 12 12 19 2 2" xfId="56277"/>
    <cellStyle name="Note 12 12 19 3" xfId="15780"/>
    <cellStyle name="Note 12 12 19 4" xfId="45825"/>
    <cellStyle name="Note 12 12 2" xfId="15781"/>
    <cellStyle name="Note 12 12 2 2" xfId="15782"/>
    <cellStyle name="Note 12 12 2 2 2" xfId="56278"/>
    <cellStyle name="Note 12 12 2 3" xfId="15783"/>
    <cellStyle name="Note 12 12 2 4" xfId="45826"/>
    <cellStyle name="Note 12 12 20" xfId="15784"/>
    <cellStyle name="Note 12 12 20 2" xfId="15785"/>
    <cellStyle name="Note 12 12 20 3" xfId="45827"/>
    <cellStyle name="Note 12 12 20 4" xfId="45828"/>
    <cellStyle name="Note 12 12 21" xfId="45829"/>
    <cellStyle name="Note 12 12 22" xfId="45830"/>
    <cellStyle name="Note 12 12 3" xfId="15786"/>
    <cellStyle name="Note 12 12 3 2" xfId="15787"/>
    <cellStyle name="Note 12 12 3 2 2" xfId="56279"/>
    <cellStyle name="Note 12 12 3 3" xfId="15788"/>
    <cellStyle name="Note 12 12 3 4" xfId="45831"/>
    <cellStyle name="Note 12 12 4" xfId="15789"/>
    <cellStyle name="Note 12 12 4 2" xfId="15790"/>
    <cellStyle name="Note 12 12 4 2 2" xfId="56280"/>
    <cellStyle name="Note 12 12 4 3" xfId="15791"/>
    <cellStyle name="Note 12 12 4 4" xfId="45832"/>
    <cellStyle name="Note 12 12 5" xfId="15792"/>
    <cellStyle name="Note 12 12 5 2" xfId="15793"/>
    <cellStyle name="Note 12 12 5 2 2" xfId="56281"/>
    <cellStyle name="Note 12 12 5 3" xfId="15794"/>
    <cellStyle name="Note 12 12 5 4" xfId="45833"/>
    <cellStyle name="Note 12 12 6" xfId="15795"/>
    <cellStyle name="Note 12 12 6 2" xfId="15796"/>
    <cellStyle name="Note 12 12 6 2 2" xfId="56282"/>
    <cellStyle name="Note 12 12 6 3" xfId="15797"/>
    <cellStyle name="Note 12 12 6 4" xfId="45834"/>
    <cellStyle name="Note 12 12 7" xfId="15798"/>
    <cellStyle name="Note 12 12 7 2" xfId="15799"/>
    <cellStyle name="Note 12 12 7 2 2" xfId="56283"/>
    <cellStyle name="Note 12 12 7 3" xfId="15800"/>
    <cellStyle name="Note 12 12 7 4" xfId="45835"/>
    <cellStyle name="Note 12 12 8" xfId="15801"/>
    <cellStyle name="Note 12 12 8 2" xfId="15802"/>
    <cellStyle name="Note 12 12 8 2 2" xfId="56284"/>
    <cellStyle name="Note 12 12 8 3" xfId="15803"/>
    <cellStyle name="Note 12 12 8 4" xfId="45836"/>
    <cellStyle name="Note 12 12 9" xfId="15804"/>
    <cellStyle name="Note 12 12 9 2" xfId="15805"/>
    <cellStyle name="Note 12 12 9 2 2" xfId="56285"/>
    <cellStyle name="Note 12 12 9 3" xfId="15806"/>
    <cellStyle name="Note 12 12 9 4" xfId="45837"/>
    <cellStyle name="Note 12 13" xfId="15807"/>
    <cellStyle name="Note 12 13 10" xfId="15808"/>
    <cellStyle name="Note 12 13 10 2" xfId="15809"/>
    <cellStyle name="Note 12 13 10 2 2" xfId="56286"/>
    <cellStyle name="Note 12 13 10 3" xfId="15810"/>
    <cellStyle name="Note 12 13 10 4" xfId="45838"/>
    <cellStyle name="Note 12 13 11" xfId="15811"/>
    <cellStyle name="Note 12 13 11 2" xfId="15812"/>
    <cellStyle name="Note 12 13 11 2 2" xfId="56287"/>
    <cellStyle name="Note 12 13 11 3" xfId="15813"/>
    <cellStyle name="Note 12 13 11 4" xfId="45839"/>
    <cellStyle name="Note 12 13 12" xfId="15814"/>
    <cellStyle name="Note 12 13 12 2" xfId="15815"/>
    <cellStyle name="Note 12 13 12 2 2" xfId="56288"/>
    <cellStyle name="Note 12 13 12 3" xfId="15816"/>
    <cellStyle name="Note 12 13 12 4" xfId="45840"/>
    <cellStyle name="Note 12 13 13" xfId="15817"/>
    <cellStyle name="Note 12 13 13 2" xfId="15818"/>
    <cellStyle name="Note 12 13 13 2 2" xfId="56289"/>
    <cellStyle name="Note 12 13 13 3" xfId="15819"/>
    <cellStyle name="Note 12 13 13 4" xfId="45841"/>
    <cellStyle name="Note 12 13 14" xfId="15820"/>
    <cellStyle name="Note 12 13 14 2" xfId="15821"/>
    <cellStyle name="Note 12 13 14 2 2" xfId="56290"/>
    <cellStyle name="Note 12 13 14 3" xfId="15822"/>
    <cellStyle name="Note 12 13 14 4" xfId="45842"/>
    <cellStyle name="Note 12 13 15" xfId="15823"/>
    <cellStyle name="Note 12 13 15 2" xfId="15824"/>
    <cellStyle name="Note 12 13 15 2 2" xfId="56291"/>
    <cellStyle name="Note 12 13 15 3" xfId="15825"/>
    <cellStyle name="Note 12 13 15 4" xfId="45843"/>
    <cellStyle name="Note 12 13 16" xfId="15826"/>
    <cellStyle name="Note 12 13 16 2" xfId="15827"/>
    <cellStyle name="Note 12 13 16 2 2" xfId="56292"/>
    <cellStyle name="Note 12 13 16 3" xfId="15828"/>
    <cellStyle name="Note 12 13 16 4" xfId="45844"/>
    <cellStyle name="Note 12 13 17" xfId="15829"/>
    <cellStyle name="Note 12 13 17 2" xfId="15830"/>
    <cellStyle name="Note 12 13 17 2 2" xfId="56293"/>
    <cellStyle name="Note 12 13 17 3" xfId="15831"/>
    <cellStyle name="Note 12 13 17 4" xfId="45845"/>
    <cellStyle name="Note 12 13 18" xfId="15832"/>
    <cellStyle name="Note 12 13 18 2" xfId="15833"/>
    <cellStyle name="Note 12 13 18 2 2" xfId="56294"/>
    <cellStyle name="Note 12 13 18 3" xfId="15834"/>
    <cellStyle name="Note 12 13 18 4" xfId="45846"/>
    <cellStyle name="Note 12 13 19" xfId="15835"/>
    <cellStyle name="Note 12 13 19 2" xfId="15836"/>
    <cellStyle name="Note 12 13 19 2 2" xfId="56295"/>
    <cellStyle name="Note 12 13 19 3" xfId="15837"/>
    <cellStyle name="Note 12 13 19 4" xfId="45847"/>
    <cellStyle name="Note 12 13 2" xfId="15838"/>
    <cellStyle name="Note 12 13 2 2" xfId="15839"/>
    <cellStyle name="Note 12 13 2 2 2" xfId="56296"/>
    <cellStyle name="Note 12 13 2 3" xfId="15840"/>
    <cellStyle name="Note 12 13 2 4" xfId="45848"/>
    <cellStyle name="Note 12 13 20" xfId="15841"/>
    <cellStyle name="Note 12 13 20 2" xfId="15842"/>
    <cellStyle name="Note 12 13 20 3" xfId="45849"/>
    <cellStyle name="Note 12 13 20 4" xfId="45850"/>
    <cellStyle name="Note 12 13 21" xfId="45851"/>
    <cellStyle name="Note 12 13 22" xfId="45852"/>
    <cellStyle name="Note 12 13 3" xfId="15843"/>
    <cellStyle name="Note 12 13 3 2" xfId="15844"/>
    <cellStyle name="Note 12 13 3 2 2" xfId="56297"/>
    <cellStyle name="Note 12 13 3 3" xfId="15845"/>
    <cellStyle name="Note 12 13 3 4" xfId="45853"/>
    <cellStyle name="Note 12 13 4" xfId="15846"/>
    <cellStyle name="Note 12 13 4 2" xfId="15847"/>
    <cellStyle name="Note 12 13 4 2 2" xfId="56298"/>
    <cellStyle name="Note 12 13 4 3" xfId="15848"/>
    <cellStyle name="Note 12 13 4 4" xfId="45854"/>
    <cellStyle name="Note 12 13 5" xfId="15849"/>
    <cellStyle name="Note 12 13 5 2" xfId="15850"/>
    <cellStyle name="Note 12 13 5 2 2" xfId="56299"/>
    <cellStyle name="Note 12 13 5 3" xfId="15851"/>
    <cellStyle name="Note 12 13 5 4" xfId="45855"/>
    <cellStyle name="Note 12 13 6" xfId="15852"/>
    <cellStyle name="Note 12 13 6 2" xfId="15853"/>
    <cellStyle name="Note 12 13 6 2 2" xfId="56300"/>
    <cellStyle name="Note 12 13 6 3" xfId="15854"/>
    <cellStyle name="Note 12 13 6 4" xfId="45856"/>
    <cellStyle name="Note 12 13 7" xfId="15855"/>
    <cellStyle name="Note 12 13 7 2" xfId="15856"/>
    <cellStyle name="Note 12 13 7 2 2" xfId="56301"/>
    <cellStyle name="Note 12 13 7 3" xfId="15857"/>
    <cellStyle name="Note 12 13 7 4" xfId="45857"/>
    <cellStyle name="Note 12 13 8" xfId="15858"/>
    <cellStyle name="Note 12 13 8 2" xfId="15859"/>
    <cellStyle name="Note 12 13 8 2 2" xfId="56302"/>
    <cellStyle name="Note 12 13 8 3" xfId="15860"/>
    <cellStyle name="Note 12 13 8 4" xfId="45858"/>
    <cellStyle name="Note 12 13 9" xfId="15861"/>
    <cellStyle name="Note 12 13 9 2" xfId="15862"/>
    <cellStyle name="Note 12 13 9 2 2" xfId="56303"/>
    <cellStyle name="Note 12 13 9 3" xfId="15863"/>
    <cellStyle name="Note 12 13 9 4" xfId="45859"/>
    <cellStyle name="Note 12 14" xfId="15864"/>
    <cellStyle name="Note 12 14 10" xfId="15865"/>
    <cellStyle name="Note 12 14 10 2" xfId="15866"/>
    <cellStyle name="Note 12 14 10 2 2" xfId="56304"/>
    <cellStyle name="Note 12 14 10 3" xfId="15867"/>
    <cellStyle name="Note 12 14 10 4" xfId="45860"/>
    <cellStyle name="Note 12 14 11" xfId="15868"/>
    <cellStyle name="Note 12 14 11 2" xfId="15869"/>
    <cellStyle name="Note 12 14 11 2 2" xfId="56305"/>
    <cellStyle name="Note 12 14 11 3" xfId="15870"/>
    <cellStyle name="Note 12 14 11 4" xfId="45861"/>
    <cellStyle name="Note 12 14 12" xfId="15871"/>
    <cellStyle name="Note 12 14 12 2" xfId="15872"/>
    <cellStyle name="Note 12 14 12 2 2" xfId="56306"/>
    <cellStyle name="Note 12 14 12 3" xfId="15873"/>
    <cellStyle name="Note 12 14 12 4" xfId="45862"/>
    <cellStyle name="Note 12 14 13" xfId="15874"/>
    <cellStyle name="Note 12 14 13 2" xfId="15875"/>
    <cellStyle name="Note 12 14 13 2 2" xfId="56307"/>
    <cellStyle name="Note 12 14 13 3" xfId="15876"/>
    <cellStyle name="Note 12 14 13 4" xfId="45863"/>
    <cellStyle name="Note 12 14 14" xfId="15877"/>
    <cellStyle name="Note 12 14 14 2" xfId="15878"/>
    <cellStyle name="Note 12 14 14 2 2" xfId="56308"/>
    <cellStyle name="Note 12 14 14 3" xfId="15879"/>
    <cellStyle name="Note 12 14 14 4" xfId="45864"/>
    <cellStyle name="Note 12 14 15" xfId="15880"/>
    <cellStyle name="Note 12 14 15 2" xfId="15881"/>
    <cellStyle name="Note 12 14 15 2 2" xfId="56309"/>
    <cellStyle name="Note 12 14 15 3" xfId="15882"/>
    <cellStyle name="Note 12 14 15 4" xfId="45865"/>
    <cellStyle name="Note 12 14 16" xfId="15883"/>
    <cellStyle name="Note 12 14 16 2" xfId="15884"/>
    <cellStyle name="Note 12 14 16 2 2" xfId="56310"/>
    <cellStyle name="Note 12 14 16 3" xfId="15885"/>
    <cellStyle name="Note 12 14 16 4" xfId="45866"/>
    <cellStyle name="Note 12 14 17" xfId="15886"/>
    <cellStyle name="Note 12 14 17 2" xfId="15887"/>
    <cellStyle name="Note 12 14 17 2 2" xfId="56311"/>
    <cellStyle name="Note 12 14 17 3" xfId="15888"/>
    <cellStyle name="Note 12 14 17 4" xfId="45867"/>
    <cellStyle name="Note 12 14 18" xfId="15889"/>
    <cellStyle name="Note 12 14 18 2" xfId="15890"/>
    <cellStyle name="Note 12 14 18 2 2" xfId="56312"/>
    <cellStyle name="Note 12 14 18 3" xfId="15891"/>
    <cellStyle name="Note 12 14 18 4" xfId="45868"/>
    <cellStyle name="Note 12 14 19" xfId="15892"/>
    <cellStyle name="Note 12 14 19 2" xfId="15893"/>
    <cellStyle name="Note 12 14 19 2 2" xfId="56313"/>
    <cellStyle name="Note 12 14 19 3" xfId="15894"/>
    <cellStyle name="Note 12 14 19 4" xfId="45869"/>
    <cellStyle name="Note 12 14 2" xfId="15895"/>
    <cellStyle name="Note 12 14 2 2" xfId="15896"/>
    <cellStyle name="Note 12 14 2 2 2" xfId="56314"/>
    <cellStyle name="Note 12 14 2 3" xfId="15897"/>
    <cellStyle name="Note 12 14 2 4" xfId="45870"/>
    <cellStyle name="Note 12 14 20" xfId="15898"/>
    <cellStyle name="Note 12 14 20 2" xfId="15899"/>
    <cellStyle name="Note 12 14 20 3" xfId="45871"/>
    <cellStyle name="Note 12 14 20 4" xfId="45872"/>
    <cellStyle name="Note 12 14 21" xfId="45873"/>
    <cellStyle name="Note 12 14 22" xfId="45874"/>
    <cellStyle name="Note 12 14 3" xfId="15900"/>
    <cellStyle name="Note 12 14 3 2" xfId="15901"/>
    <cellStyle name="Note 12 14 3 2 2" xfId="56315"/>
    <cellStyle name="Note 12 14 3 3" xfId="15902"/>
    <cellStyle name="Note 12 14 3 4" xfId="45875"/>
    <cellStyle name="Note 12 14 4" xfId="15903"/>
    <cellStyle name="Note 12 14 4 2" xfId="15904"/>
    <cellStyle name="Note 12 14 4 2 2" xfId="56316"/>
    <cellStyle name="Note 12 14 4 3" xfId="15905"/>
    <cellStyle name="Note 12 14 4 4" xfId="45876"/>
    <cellStyle name="Note 12 14 5" xfId="15906"/>
    <cellStyle name="Note 12 14 5 2" xfId="15907"/>
    <cellStyle name="Note 12 14 5 2 2" xfId="56317"/>
    <cellStyle name="Note 12 14 5 3" xfId="15908"/>
    <cellStyle name="Note 12 14 5 4" xfId="45877"/>
    <cellStyle name="Note 12 14 6" xfId="15909"/>
    <cellStyle name="Note 12 14 6 2" xfId="15910"/>
    <cellStyle name="Note 12 14 6 2 2" xfId="56318"/>
    <cellStyle name="Note 12 14 6 3" xfId="15911"/>
    <cellStyle name="Note 12 14 6 4" xfId="45878"/>
    <cellStyle name="Note 12 14 7" xfId="15912"/>
    <cellStyle name="Note 12 14 7 2" xfId="15913"/>
    <cellStyle name="Note 12 14 7 2 2" xfId="56319"/>
    <cellStyle name="Note 12 14 7 3" xfId="15914"/>
    <cellStyle name="Note 12 14 7 4" xfId="45879"/>
    <cellStyle name="Note 12 14 8" xfId="15915"/>
    <cellStyle name="Note 12 14 8 2" xfId="15916"/>
    <cellStyle name="Note 12 14 8 2 2" xfId="56320"/>
    <cellStyle name="Note 12 14 8 3" xfId="15917"/>
    <cellStyle name="Note 12 14 8 4" xfId="45880"/>
    <cellStyle name="Note 12 14 9" xfId="15918"/>
    <cellStyle name="Note 12 14 9 2" xfId="15919"/>
    <cellStyle name="Note 12 14 9 2 2" xfId="56321"/>
    <cellStyle name="Note 12 14 9 3" xfId="15920"/>
    <cellStyle name="Note 12 14 9 4" xfId="45881"/>
    <cellStyle name="Note 12 15" xfId="15921"/>
    <cellStyle name="Note 12 15 10" xfId="15922"/>
    <cellStyle name="Note 12 15 10 2" xfId="15923"/>
    <cellStyle name="Note 12 15 10 2 2" xfId="56322"/>
    <cellStyle name="Note 12 15 10 3" xfId="15924"/>
    <cellStyle name="Note 12 15 10 4" xfId="45882"/>
    <cellStyle name="Note 12 15 11" xfId="15925"/>
    <cellStyle name="Note 12 15 11 2" xfId="15926"/>
    <cellStyle name="Note 12 15 11 2 2" xfId="56323"/>
    <cellStyle name="Note 12 15 11 3" xfId="15927"/>
    <cellStyle name="Note 12 15 11 4" xfId="45883"/>
    <cellStyle name="Note 12 15 12" xfId="15928"/>
    <cellStyle name="Note 12 15 12 2" xfId="15929"/>
    <cellStyle name="Note 12 15 12 2 2" xfId="56324"/>
    <cellStyle name="Note 12 15 12 3" xfId="15930"/>
    <cellStyle name="Note 12 15 12 4" xfId="45884"/>
    <cellStyle name="Note 12 15 13" xfId="15931"/>
    <cellStyle name="Note 12 15 13 2" xfId="15932"/>
    <cellStyle name="Note 12 15 13 2 2" xfId="56325"/>
    <cellStyle name="Note 12 15 13 3" xfId="15933"/>
    <cellStyle name="Note 12 15 13 4" xfId="45885"/>
    <cellStyle name="Note 12 15 14" xfId="15934"/>
    <cellStyle name="Note 12 15 14 2" xfId="15935"/>
    <cellStyle name="Note 12 15 14 2 2" xfId="56326"/>
    <cellStyle name="Note 12 15 14 3" xfId="15936"/>
    <cellStyle name="Note 12 15 14 4" xfId="45886"/>
    <cellStyle name="Note 12 15 15" xfId="15937"/>
    <cellStyle name="Note 12 15 15 2" xfId="15938"/>
    <cellStyle name="Note 12 15 15 2 2" xfId="56327"/>
    <cellStyle name="Note 12 15 15 3" xfId="15939"/>
    <cellStyle name="Note 12 15 15 4" xfId="45887"/>
    <cellStyle name="Note 12 15 16" xfId="15940"/>
    <cellStyle name="Note 12 15 16 2" xfId="15941"/>
    <cellStyle name="Note 12 15 16 2 2" xfId="56328"/>
    <cellStyle name="Note 12 15 16 3" xfId="15942"/>
    <cellStyle name="Note 12 15 16 4" xfId="45888"/>
    <cellStyle name="Note 12 15 17" xfId="15943"/>
    <cellStyle name="Note 12 15 17 2" xfId="15944"/>
    <cellStyle name="Note 12 15 17 2 2" xfId="56329"/>
    <cellStyle name="Note 12 15 17 3" xfId="15945"/>
    <cellStyle name="Note 12 15 17 4" xfId="45889"/>
    <cellStyle name="Note 12 15 18" xfId="15946"/>
    <cellStyle name="Note 12 15 18 2" xfId="15947"/>
    <cellStyle name="Note 12 15 18 2 2" xfId="56330"/>
    <cellStyle name="Note 12 15 18 3" xfId="15948"/>
    <cellStyle name="Note 12 15 18 4" xfId="45890"/>
    <cellStyle name="Note 12 15 19" xfId="15949"/>
    <cellStyle name="Note 12 15 19 2" xfId="15950"/>
    <cellStyle name="Note 12 15 19 2 2" xfId="56331"/>
    <cellStyle name="Note 12 15 19 3" xfId="15951"/>
    <cellStyle name="Note 12 15 19 4" xfId="45891"/>
    <cellStyle name="Note 12 15 2" xfId="15952"/>
    <cellStyle name="Note 12 15 2 2" xfId="15953"/>
    <cellStyle name="Note 12 15 2 2 2" xfId="56332"/>
    <cellStyle name="Note 12 15 2 3" xfId="15954"/>
    <cellStyle name="Note 12 15 2 4" xfId="45892"/>
    <cellStyle name="Note 12 15 20" xfId="15955"/>
    <cellStyle name="Note 12 15 20 2" xfId="15956"/>
    <cellStyle name="Note 12 15 20 3" xfId="45893"/>
    <cellStyle name="Note 12 15 20 4" xfId="45894"/>
    <cellStyle name="Note 12 15 21" xfId="45895"/>
    <cellStyle name="Note 12 15 22" xfId="45896"/>
    <cellStyle name="Note 12 15 3" xfId="15957"/>
    <cellStyle name="Note 12 15 3 2" xfId="15958"/>
    <cellStyle name="Note 12 15 3 2 2" xfId="56333"/>
    <cellStyle name="Note 12 15 3 3" xfId="15959"/>
    <cellStyle name="Note 12 15 3 4" xfId="45897"/>
    <cellStyle name="Note 12 15 4" xfId="15960"/>
    <cellStyle name="Note 12 15 4 2" xfId="15961"/>
    <cellStyle name="Note 12 15 4 2 2" xfId="56334"/>
    <cellStyle name="Note 12 15 4 3" xfId="15962"/>
    <cellStyle name="Note 12 15 4 4" xfId="45898"/>
    <cellStyle name="Note 12 15 5" xfId="15963"/>
    <cellStyle name="Note 12 15 5 2" xfId="15964"/>
    <cellStyle name="Note 12 15 5 2 2" xfId="56335"/>
    <cellStyle name="Note 12 15 5 3" xfId="15965"/>
    <cellStyle name="Note 12 15 5 4" xfId="45899"/>
    <cellStyle name="Note 12 15 6" xfId="15966"/>
    <cellStyle name="Note 12 15 6 2" xfId="15967"/>
    <cellStyle name="Note 12 15 6 2 2" xfId="56336"/>
    <cellStyle name="Note 12 15 6 3" xfId="15968"/>
    <cellStyle name="Note 12 15 6 4" xfId="45900"/>
    <cellStyle name="Note 12 15 7" xfId="15969"/>
    <cellStyle name="Note 12 15 7 2" xfId="15970"/>
    <cellStyle name="Note 12 15 7 2 2" xfId="56337"/>
    <cellStyle name="Note 12 15 7 3" xfId="15971"/>
    <cellStyle name="Note 12 15 7 4" xfId="45901"/>
    <cellStyle name="Note 12 15 8" xfId="15972"/>
    <cellStyle name="Note 12 15 8 2" xfId="15973"/>
    <cellStyle name="Note 12 15 8 2 2" xfId="56338"/>
    <cellStyle name="Note 12 15 8 3" xfId="15974"/>
    <cellStyle name="Note 12 15 8 4" xfId="45902"/>
    <cellStyle name="Note 12 15 9" xfId="15975"/>
    <cellStyle name="Note 12 15 9 2" xfId="15976"/>
    <cellStyle name="Note 12 15 9 2 2" xfId="56339"/>
    <cellStyle name="Note 12 15 9 3" xfId="15977"/>
    <cellStyle name="Note 12 15 9 4" xfId="45903"/>
    <cellStyle name="Note 12 16" xfId="15978"/>
    <cellStyle name="Note 12 16 10" xfId="15979"/>
    <cellStyle name="Note 12 16 10 2" xfId="15980"/>
    <cellStyle name="Note 12 16 10 2 2" xfId="56340"/>
    <cellStyle name="Note 12 16 10 3" xfId="15981"/>
    <cellStyle name="Note 12 16 10 4" xfId="45904"/>
    <cellStyle name="Note 12 16 11" xfId="15982"/>
    <cellStyle name="Note 12 16 11 2" xfId="15983"/>
    <cellStyle name="Note 12 16 11 2 2" xfId="56341"/>
    <cellStyle name="Note 12 16 11 3" xfId="15984"/>
    <cellStyle name="Note 12 16 11 4" xfId="45905"/>
    <cellStyle name="Note 12 16 12" xfId="15985"/>
    <cellStyle name="Note 12 16 12 2" xfId="15986"/>
    <cellStyle name="Note 12 16 12 2 2" xfId="56342"/>
    <cellStyle name="Note 12 16 12 3" xfId="15987"/>
    <cellStyle name="Note 12 16 12 4" xfId="45906"/>
    <cellStyle name="Note 12 16 13" xfId="15988"/>
    <cellStyle name="Note 12 16 13 2" xfId="15989"/>
    <cellStyle name="Note 12 16 13 2 2" xfId="56343"/>
    <cellStyle name="Note 12 16 13 3" xfId="15990"/>
    <cellStyle name="Note 12 16 13 4" xfId="45907"/>
    <cellStyle name="Note 12 16 14" xfId="15991"/>
    <cellStyle name="Note 12 16 14 2" xfId="15992"/>
    <cellStyle name="Note 12 16 14 2 2" xfId="56344"/>
    <cellStyle name="Note 12 16 14 3" xfId="15993"/>
    <cellStyle name="Note 12 16 14 4" xfId="45908"/>
    <cellStyle name="Note 12 16 15" xfId="15994"/>
    <cellStyle name="Note 12 16 15 2" xfId="15995"/>
    <cellStyle name="Note 12 16 15 2 2" xfId="56345"/>
    <cellStyle name="Note 12 16 15 3" xfId="15996"/>
    <cellStyle name="Note 12 16 15 4" xfId="45909"/>
    <cellStyle name="Note 12 16 16" xfId="15997"/>
    <cellStyle name="Note 12 16 16 2" xfId="15998"/>
    <cellStyle name="Note 12 16 16 2 2" xfId="56346"/>
    <cellStyle name="Note 12 16 16 3" xfId="15999"/>
    <cellStyle name="Note 12 16 16 4" xfId="45910"/>
    <cellStyle name="Note 12 16 17" xfId="16000"/>
    <cellStyle name="Note 12 16 17 2" xfId="16001"/>
    <cellStyle name="Note 12 16 17 2 2" xfId="56347"/>
    <cellStyle name="Note 12 16 17 3" xfId="16002"/>
    <cellStyle name="Note 12 16 17 4" xfId="45911"/>
    <cellStyle name="Note 12 16 18" xfId="16003"/>
    <cellStyle name="Note 12 16 18 2" xfId="16004"/>
    <cellStyle name="Note 12 16 18 2 2" xfId="56348"/>
    <cellStyle name="Note 12 16 18 3" xfId="16005"/>
    <cellStyle name="Note 12 16 18 4" xfId="45912"/>
    <cellStyle name="Note 12 16 19" xfId="16006"/>
    <cellStyle name="Note 12 16 19 2" xfId="16007"/>
    <cellStyle name="Note 12 16 19 2 2" xfId="56349"/>
    <cellStyle name="Note 12 16 19 3" xfId="16008"/>
    <cellStyle name="Note 12 16 19 4" xfId="45913"/>
    <cellStyle name="Note 12 16 2" xfId="16009"/>
    <cellStyle name="Note 12 16 2 2" xfId="16010"/>
    <cellStyle name="Note 12 16 2 2 2" xfId="56350"/>
    <cellStyle name="Note 12 16 2 3" xfId="16011"/>
    <cellStyle name="Note 12 16 2 4" xfId="45914"/>
    <cellStyle name="Note 12 16 20" xfId="16012"/>
    <cellStyle name="Note 12 16 20 2" xfId="16013"/>
    <cellStyle name="Note 12 16 20 3" xfId="45915"/>
    <cellStyle name="Note 12 16 20 4" xfId="45916"/>
    <cellStyle name="Note 12 16 21" xfId="45917"/>
    <cellStyle name="Note 12 16 22" xfId="45918"/>
    <cellStyle name="Note 12 16 3" xfId="16014"/>
    <cellStyle name="Note 12 16 3 2" xfId="16015"/>
    <cellStyle name="Note 12 16 3 2 2" xfId="56351"/>
    <cellStyle name="Note 12 16 3 3" xfId="16016"/>
    <cellStyle name="Note 12 16 3 4" xfId="45919"/>
    <cellStyle name="Note 12 16 4" xfId="16017"/>
    <cellStyle name="Note 12 16 4 2" xfId="16018"/>
    <cellStyle name="Note 12 16 4 2 2" xfId="56352"/>
    <cellStyle name="Note 12 16 4 3" xfId="16019"/>
    <cellStyle name="Note 12 16 4 4" xfId="45920"/>
    <cellStyle name="Note 12 16 5" xfId="16020"/>
    <cellStyle name="Note 12 16 5 2" xfId="16021"/>
    <cellStyle name="Note 12 16 5 2 2" xfId="56353"/>
    <cellStyle name="Note 12 16 5 3" xfId="16022"/>
    <cellStyle name="Note 12 16 5 4" xfId="45921"/>
    <cellStyle name="Note 12 16 6" xfId="16023"/>
    <cellStyle name="Note 12 16 6 2" xfId="16024"/>
    <cellStyle name="Note 12 16 6 2 2" xfId="56354"/>
    <cellStyle name="Note 12 16 6 3" xfId="16025"/>
    <cellStyle name="Note 12 16 6 4" xfId="45922"/>
    <cellStyle name="Note 12 16 7" xfId="16026"/>
    <cellStyle name="Note 12 16 7 2" xfId="16027"/>
    <cellStyle name="Note 12 16 7 2 2" xfId="56355"/>
    <cellStyle name="Note 12 16 7 3" xfId="16028"/>
    <cellStyle name="Note 12 16 7 4" xfId="45923"/>
    <cellStyle name="Note 12 16 8" xfId="16029"/>
    <cellStyle name="Note 12 16 8 2" xfId="16030"/>
    <cellStyle name="Note 12 16 8 2 2" xfId="56356"/>
    <cellStyle name="Note 12 16 8 3" xfId="16031"/>
    <cellStyle name="Note 12 16 8 4" xfId="45924"/>
    <cellStyle name="Note 12 16 9" xfId="16032"/>
    <cellStyle name="Note 12 16 9 2" xfId="16033"/>
    <cellStyle name="Note 12 16 9 2 2" xfId="56357"/>
    <cellStyle name="Note 12 16 9 3" xfId="16034"/>
    <cellStyle name="Note 12 16 9 4" xfId="45925"/>
    <cellStyle name="Note 12 17" xfId="16035"/>
    <cellStyle name="Note 12 17 10" xfId="16036"/>
    <cellStyle name="Note 12 17 10 2" xfId="16037"/>
    <cellStyle name="Note 12 17 10 2 2" xfId="56358"/>
    <cellStyle name="Note 12 17 10 3" xfId="16038"/>
    <cellStyle name="Note 12 17 10 4" xfId="45926"/>
    <cellStyle name="Note 12 17 11" xfId="16039"/>
    <cellStyle name="Note 12 17 11 2" xfId="16040"/>
    <cellStyle name="Note 12 17 11 2 2" xfId="56359"/>
    <cellStyle name="Note 12 17 11 3" xfId="16041"/>
    <cellStyle name="Note 12 17 11 4" xfId="45927"/>
    <cellStyle name="Note 12 17 12" xfId="16042"/>
    <cellStyle name="Note 12 17 12 2" xfId="16043"/>
    <cellStyle name="Note 12 17 12 2 2" xfId="56360"/>
    <cellStyle name="Note 12 17 12 3" xfId="16044"/>
    <cellStyle name="Note 12 17 12 4" xfId="45928"/>
    <cellStyle name="Note 12 17 13" xfId="16045"/>
    <cellStyle name="Note 12 17 13 2" xfId="16046"/>
    <cellStyle name="Note 12 17 13 2 2" xfId="56361"/>
    <cellStyle name="Note 12 17 13 3" xfId="16047"/>
    <cellStyle name="Note 12 17 13 4" xfId="45929"/>
    <cellStyle name="Note 12 17 14" xfId="16048"/>
    <cellStyle name="Note 12 17 14 2" xfId="16049"/>
    <cellStyle name="Note 12 17 14 2 2" xfId="56362"/>
    <cellStyle name="Note 12 17 14 3" xfId="16050"/>
    <cellStyle name="Note 12 17 14 4" xfId="45930"/>
    <cellStyle name="Note 12 17 15" xfId="16051"/>
    <cellStyle name="Note 12 17 15 2" xfId="16052"/>
    <cellStyle name="Note 12 17 15 2 2" xfId="56363"/>
    <cellStyle name="Note 12 17 15 3" xfId="16053"/>
    <cellStyle name="Note 12 17 15 4" xfId="45931"/>
    <cellStyle name="Note 12 17 16" xfId="16054"/>
    <cellStyle name="Note 12 17 16 2" xfId="16055"/>
    <cellStyle name="Note 12 17 16 2 2" xfId="56364"/>
    <cellStyle name="Note 12 17 16 3" xfId="16056"/>
    <cellStyle name="Note 12 17 16 4" xfId="45932"/>
    <cellStyle name="Note 12 17 17" xfId="16057"/>
    <cellStyle name="Note 12 17 17 2" xfId="16058"/>
    <cellStyle name="Note 12 17 17 2 2" xfId="56365"/>
    <cellStyle name="Note 12 17 17 3" xfId="16059"/>
    <cellStyle name="Note 12 17 17 4" xfId="45933"/>
    <cellStyle name="Note 12 17 18" xfId="16060"/>
    <cellStyle name="Note 12 17 18 2" xfId="16061"/>
    <cellStyle name="Note 12 17 18 2 2" xfId="56366"/>
    <cellStyle name="Note 12 17 18 3" xfId="16062"/>
    <cellStyle name="Note 12 17 18 4" xfId="45934"/>
    <cellStyle name="Note 12 17 19" xfId="16063"/>
    <cellStyle name="Note 12 17 19 2" xfId="16064"/>
    <cellStyle name="Note 12 17 19 2 2" xfId="56367"/>
    <cellStyle name="Note 12 17 19 3" xfId="16065"/>
    <cellStyle name="Note 12 17 19 4" xfId="45935"/>
    <cellStyle name="Note 12 17 2" xfId="16066"/>
    <cellStyle name="Note 12 17 2 2" xfId="16067"/>
    <cellStyle name="Note 12 17 2 2 2" xfId="56368"/>
    <cellStyle name="Note 12 17 2 3" xfId="16068"/>
    <cellStyle name="Note 12 17 2 4" xfId="45936"/>
    <cellStyle name="Note 12 17 20" xfId="16069"/>
    <cellStyle name="Note 12 17 20 2" xfId="16070"/>
    <cellStyle name="Note 12 17 20 3" xfId="45937"/>
    <cellStyle name="Note 12 17 20 4" xfId="45938"/>
    <cellStyle name="Note 12 17 21" xfId="45939"/>
    <cellStyle name="Note 12 17 22" xfId="45940"/>
    <cellStyle name="Note 12 17 3" xfId="16071"/>
    <cellStyle name="Note 12 17 3 2" xfId="16072"/>
    <cellStyle name="Note 12 17 3 2 2" xfId="56369"/>
    <cellStyle name="Note 12 17 3 3" xfId="16073"/>
    <cellStyle name="Note 12 17 3 4" xfId="45941"/>
    <cellStyle name="Note 12 17 4" xfId="16074"/>
    <cellStyle name="Note 12 17 4 2" xfId="16075"/>
    <cellStyle name="Note 12 17 4 2 2" xfId="56370"/>
    <cellStyle name="Note 12 17 4 3" xfId="16076"/>
    <cellStyle name="Note 12 17 4 4" xfId="45942"/>
    <cellStyle name="Note 12 17 5" xfId="16077"/>
    <cellStyle name="Note 12 17 5 2" xfId="16078"/>
    <cellStyle name="Note 12 17 5 2 2" xfId="56371"/>
    <cellStyle name="Note 12 17 5 3" xfId="16079"/>
    <cellStyle name="Note 12 17 5 4" xfId="45943"/>
    <cellStyle name="Note 12 17 6" xfId="16080"/>
    <cellStyle name="Note 12 17 6 2" xfId="16081"/>
    <cellStyle name="Note 12 17 6 2 2" xfId="56372"/>
    <cellStyle name="Note 12 17 6 3" xfId="16082"/>
    <cellStyle name="Note 12 17 6 4" xfId="45944"/>
    <cellStyle name="Note 12 17 7" xfId="16083"/>
    <cellStyle name="Note 12 17 7 2" xfId="16084"/>
    <cellStyle name="Note 12 17 7 2 2" xfId="56373"/>
    <cellStyle name="Note 12 17 7 3" xfId="16085"/>
    <cellStyle name="Note 12 17 7 4" xfId="45945"/>
    <cellStyle name="Note 12 17 8" xfId="16086"/>
    <cellStyle name="Note 12 17 8 2" xfId="16087"/>
    <cellStyle name="Note 12 17 8 2 2" xfId="56374"/>
    <cellStyle name="Note 12 17 8 3" xfId="16088"/>
    <cellStyle name="Note 12 17 8 4" xfId="45946"/>
    <cellStyle name="Note 12 17 9" xfId="16089"/>
    <cellStyle name="Note 12 17 9 2" xfId="16090"/>
    <cellStyle name="Note 12 17 9 2 2" xfId="56375"/>
    <cellStyle name="Note 12 17 9 3" xfId="16091"/>
    <cellStyle name="Note 12 17 9 4" xfId="45947"/>
    <cellStyle name="Note 12 18" xfId="16092"/>
    <cellStyle name="Note 12 18 10" xfId="16093"/>
    <cellStyle name="Note 12 18 10 2" xfId="16094"/>
    <cellStyle name="Note 12 18 10 2 2" xfId="56376"/>
    <cellStyle name="Note 12 18 10 3" xfId="16095"/>
    <cellStyle name="Note 12 18 10 4" xfId="45948"/>
    <cellStyle name="Note 12 18 11" xfId="16096"/>
    <cellStyle name="Note 12 18 11 2" xfId="16097"/>
    <cellStyle name="Note 12 18 11 2 2" xfId="56377"/>
    <cellStyle name="Note 12 18 11 3" xfId="16098"/>
    <cellStyle name="Note 12 18 11 4" xfId="45949"/>
    <cellStyle name="Note 12 18 12" xfId="16099"/>
    <cellStyle name="Note 12 18 12 2" xfId="16100"/>
    <cellStyle name="Note 12 18 12 2 2" xfId="56378"/>
    <cellStyle name="Note 12 18 12 3" xfId="16101"/>
    <cellStyle name="Note 12 18 12 4" xfId="45950"/>
    <cellStyle name="Note 12 18 13" xfId="16102"/>
    <cellStyle name="Note 12 18 13 2" xfId="16103"/>
    <cellStyle name="Note 12 18 13 2 2" xfId="56379"/>
    <cellStyle name="Note 12 18 13 3" xfId="16104"/>
    <cellStyle name="Note 12 18 13 4" xfId="45951"/>
    <cellStyle name="Note 12 18 14" xfId="16105"/>
    <cellStyle name="Note 12 18 14 2" xfId="16106"/>
    <cellStyle name="Note 12 18 14 2 2" xfId="56380"/>
    <cellStyle name="Note 12 18 14 3" xfId="16107"/>
    <cellStyle name="Note 12 18 14 4" xfId="45952"/>
    <cellStyle name="Note 12 18 15" xfId="16108"/>
    <cellStyle name="Note 12 18 15 2" xfId="16109"/>
    <cellStyle name="Note 12 18 15 2 2" xfId="56381"/>
    <cellStyle name="Note 12 18 15 3" xfId="16110"/>
    <cellStyle name="Note 12 18 15 4" xfId="45953"/>
    <cellStyle name="Note 12 18 16" xfId="16111"/>
    <cellStyle name="Note 12 18 16 2" xfId="16112"/>
    <cellStyle name="Note 12 18 16 2 2" xfId="56382"/>
    <cellStyle name="Note 12 18 16 3" xfId="16113"/>
    <cellStyle name="Note 12 18 16 4" xfId="45954"/>
    <cellStyle name="Note 12 18 17" xfId="16114"/>
    <cellStyle name="Note 12 18 17 2" xfId="16115"/>
    <cellStyle name="Note 12 18 17 2 2" xfId="56383"/>
    <cellStyle name="Note 12 18 17 3" xfId="16116"/>
    <cellStyle name="Note 12 18 17 4" xfId="45955"/>
    <cellStyle name="Note 12 18 18" xfId="16117"/>
    <cellStyle name="Note 12 18 18 2" xfId="16118"/>
    <cellStyle name="Note 12 18 18 2 2" xfId="56384"/>
    <cellStyle name="Note 12 18 18 3" xfId="16119"/>
    <cellStyle name="Note 12 18 18 4" xfId="45956"/>
    <cellStyle name="Note 12 18 19" xfId="16120"/>
    <cellStyle name="Note 12 18 19 2" xfId="16121"/>
    <cellStyle name="Note 12 18 19 2 2" xfId="56385"/>
    <cellStyle name="Note 12 18 19 3" xfId="16122"/>
    <cellStyle name="Note 12 18 19 4" xfId="45957"/>
    <cellStyle name="Note 12 18 2" xfId="16123"/>
    <cellStyle name="Note 12 18 2 2" xfId="16124"/>
    <cellStyle name="Note 12 18 2 2 2" xfId="56386"/>
    <cellStyle name="Note 12 18 2 3" xfId="16125"/>
    <cellStyle name="Note 12 18 2 4" xfId="45958"/>
    <cellStyle name="Note 12 18 20" xfId="16126"/>
    <cellStyle name="Note 12 18 20 2" xfId="16127"/>
    <cellStyle name="Note 12 18 20 3" xfId="45959"/>
    <cellStyle name="Note 12 18 20 4" xfId="45960"/>
    <cellStyle name="Note 12 18 21" xfId="45961"/>
    <cellStyle name="Note 12 18 22" xfId="45962"/>
    <cellStyle name="Note 12 18 3" xfId="16128"/>
    <cellStyle name="Note 12 18 3 2" xfId="16129"/>
    <cellStyle name="Note 12 18 3 2 2" xfId="56387"/>
    <cellStyle name="Note 12 18 3 3" xfId="16130"/>
    <cellStyle name="Note 12 18 3 4" xfId="45963"/>
    <cellStyle name="Note 12 18 4" xfId="16131"/>
    <cellStyle name="Note 12 18 4 2" xfId="16132"/>
    <cellStyle name="Note 12 18 4 2 2" xfId="56388"/>
    <cellStyle name="Note 12 18 4 3" xfId="16133"/>
    <cellStyle name="Note 12 18 4 4" xfId="45964"/>
    <cellStyle name="Note 12 18 5" xfId="16134"/>
    <cellStyle name="Note 12 18 5 2" xfId="16135"/>
    <cellStyle name="Note 12 18 5 2 2" xfId="56389"/>
    <cellStyle name="Note 12 18 5 3" xfId="16136"/>
    <cellStyle name="Note 12 18 5 4" xfId="45965"/>
    <cellStyle name="Note 12 18 6" xfId="16137"/>
    <cellStyle name="Note 12 18 6 2" xfId="16138"/>
    <cellStyle name="Note 12 18 6 2 2" xfId="56390"/>
    <cellStyle name="Note 12 18 6 3" xfId="16139"/>
    <cellStyle name="Note 12 18 6 4" xfId="45966"/>
    <cellStyle name="Note 12 18 7" xfId="16140"/>
    <cellStyle name="Note 12 18 7 2" xfId="16141"/>
    <cellStyle name="Note 12 18 7 2 2" xfId="56391"/>
    <cellStyle name="Note 12 18 7 3" xfId="16142"/>
    <cellStyle name="Note 12 18 7 4" xfId="45967"/>
    <cellStyle name="Note 12 18 8" xfId="16143"/>
    <cellStyle name="Note 12 18 8 2" xfId="16144"/>
    <cellStyle name="Note 12 18 8 2 2" xfId="56392"/>
    <cellStyle name="Note 12 18 8 3" xfId="16145"/>
    <cellStyle name="Note 12 18 8 4" xfId="45968"/>
    <cellStyle name="Note 12 18 9" xfId="16146"/>
    <cellStyle name="Note 12 18 9 2" xfId="16147"/>
    <cellStyle name="Note 12 18 9 2 2" xfId="56393"/>
    <cellStyle name="Note 12 18 9 3" xfId="16148"/>
    <cellStyle name="Note 12 18 9 4" xfId="45969"/>
    <cellStyle name="Note 12 19" xfId="16149"/>
    <cellStyle name="Note 12 19 10" xfId="16150"/>
    <cellStyle name="Note 12 19 10 2" xfId="16151"/>
    <cellStyle name="Note 12 19 10 2 2" xfId="56394"/>
    <cellStyle name="Note 12 19 10 3" xfId="16152"/>
    <cellStyle name="Note 12 19 10 4" xfId="45970"/>
    <cellStyle name="Note 12 19 11" xfId="16153"/>
    <cellStyle name="Note 12 19 11 2" xfId="16154"/>
    <cellStyle name="Note 12 19 11 2 2" xfId="56395"/>
    <cellStyle name="Note 12 19 11 3" xfId="16155"/>
    <cellStyle name="Note 12 19 11 4" xfId="45971"/>
    <cellStyle name="Note 12 19 12" xfId="16156"/>
    <cellStyle name="Note 12 19 12 2" xfId="16157"/>
    <cellStyle name="Note 12 19 12 2 2" xfId="56396"/>
    <cellStyle name="Note 12 19 12 3" xfId="16158"/>
    <cellStyle name="Note 12 19 12 4" xfId="45972"/>
    <cellStyle name="Note 12 19 13" xfId="16159"/>
    <cellStyle name="Note 12 19 13 2" xfId="16160"/>
    <cellStyle name="Note 12 19 13 2 2" xfId="56397"/>
    <cellStyle name="Note 12 19 13 3" xfId="16161"/>
    <cellStyle name="Note 12 19 13 4" xfId="45973"/>
    <cellStyle name="Note 12 19 14" xfId="16162"/>
    <cellStyle name="Note 12 19 14 2" xfId="16163"/>
    <cellStyle name="Note 12 19 14 2 2" xfId="56398"/>
    <cellStyle name="Note 12 19 14 3" xfId="16164"/>
    <cellStyle name="Note 12 19 14 4" xfId="45974"/>
    <cellStyle name="Note 12 19 15" xfId="16165"/>
    <cellStyle name="Note 12 19 15 2" xfId="16166"/>
    <cellStyle name="Note 12 19 15 2 2" xfId="56399"/>
    <cellStyle name="Note 12 19 15 3" xfId="16167"/>
    <cellStyle name="Note 12 19 15 4" xfId="45975"/>
    <cellStyle name="Note 12 19 16" xfId="16168"/>
    <cellStyle name="Note 12 19 16 2" xfId="16169"/>
    <cellStyle name="Note 12 19 16 2 2" xfId="56400"/>
    <cellStyle name="Note 12 19 16 3" xfId="16170"/>
    <cellStyle name="Note 12 19 16 4" xfId="45976"/>
    <cellStyle name="Note 12 19 17" xfId="16171"/>
    <cellStyle name="Note 12 19 17 2" xfId="16172"/>
    <cellStyle name="Note 12 19 17 2 2" xfId="56401"/>
    <cellStyle name="Note 12 19 17 3" xfId="16173"/>
    <cellStyle name="Note 12 19 17 4" xfId="45977"/>
    <cellStyle name="Note 12 19 18" xfId="16174"/>
    <cellStyle name="Note 12 19 18 2" xfId="16175"/>
    <cellStyle name="Note 12 19 18 2 2" xfId="56402"/>
    <cellStyle name="Note 12 19 18 3" xfId="16176"/>
    <cellStyle name="Note 12 19 18 4" xfId="45978"/>
    <cellStyle name="Note 12 19 19" xfId="16177"/>
    <cellStyle name="Note 12 19 19 2" xfId="16178"/>
    <cellStyle name="Note 12 19 19 2 2" xfId="56403"/>
    <cellStyle name="Note 12 19 19 3" xfId="16179"/>
    <cellStyle name="Note 12 19 19 4" xfId="45979"/>
    <cellStyle name="Note 12 19 2" xfId="16180"/>
    <cellStyle name="Note 12 19 2 2" xfId="16181"/>
    <cellStyle name="Note 12 19 2 2 2" xfId="56404"/>
    <cellStyle name="Note 12 19 2 3" xfId="16182"/>
    <cellStyle name="Note 12 19 2 4" xfId="45980"/>
    <cellStyle name="Note 12 19 20" xfId="16183"/>
    <cellStyle name="Note 12 19 20 2" xfId="16184"/>
    <cellStyle name="Note 12 19 20 3" xfId="45981"/>
    <cellStyle name="Note 12 19 20 4" xfId="45982"/>
    <cellStyle name="Note 12 19 21" xfId="45983"/>
    <cellStyle name="Note 12 19 22" xfId="45984"/>
    <cellStyle name="Note 12 19 3" xfId="16185"/>
    <cellStyle name="Note 12 19 3 2" xfId="16186"/>
    <cellStyle name="Note 12 19 3 2 2" xfId="56405"/>
    <cellStyle name="Note 12 19 3 3" xfId="16187"/>
    <cellStyle name="Note 12 19 3 4" xfId="45985"/>
    <cellStyle name="Note 12 19 4" xfId="16188"/>
    <cellStyle name="Note 12 19 4 2" xfId="16189"/>
    <cellStyle name="Note 12 19 4 2 2" xfId="56406"/>
    <cellStyle name="Note 12 19 4 3" xfId="16190"/>
    <cellStyle name="Note 12 19 4 4" xfId="45986"/>
    <cellStyle name="Note 12 19 5" xfId="16191"/>
    <cellStyle name="Note 12 19 5 2" xfId="16192"/>
    <cellStyle name="Note 12 19 5 2 2" xfId="56407"/>
    <cellStyle name="Note 12 19 5 3" xfId="16193"/>
    <cellStyle name="Note 12 19 5 4" xfId="45987"/>
    <cellStyle name="Note 12 19 6" xfId="16194"/>
    <cellStyle name="Note 12 19 6 2" xfId="16195"/>
    <cellStyle name="Note 12 19 6 2 2" xfId="56408"/>
    <cellStyle name="Note 12 19 6 3" xfId="16196"/>
    <cellStyle name="Note 12 19 6 4" xfId="45988"/>
    <cellStyle name="Note 12 19 7" xfId="16197"/>
    <cellStyle name="Note 12 19 7 2" xfId="16198"/>
    <cellStyle name="Note 12 19 7 2 2" xfId="56409"/>
    <cellStyle name="Note 12 19 7 3" xfId="16199"/>
    <cellStyle name="Note 12 19 7 4" xfId="45989"/>
    <cellStyle name="Note 12 19 8" xfId="16200"/>
    <cellStyle name="Note 12 19 8 2" xfId="16201"/>
    <cellStyle name="Note 12 19 8 2 2" xfId="56410"/>
    <cellStyle name="Note 12 19 8 3" xfId="16202"/>
    <cellStyle name="Note 12 19 8 4" xfId="45990"/>
    <cellStyle name="Note 12 19 9" xfId="16203"/>
    <cellStyle name="Note 12 19 9 2" xfId="16204"/>
    <cellStyle name="Note 12 19 9 2 2" xfId="56411"/>
    <cellStyle name="Note 12 19 9 3" xfId="16205"/>
    <cellStyle name="Note 12 19 9 4" xfId="45991"/>
    <cellStyle name="Note 12 2" xfId="16206"/>
    <cellStyle name="Note 12 2 10" xfId="16207"/>
    <cellStyle name="Note 12 2 10 10" xfId="16208"/>
    <cellStyle name="Note 12 2 10 10 2" xfId="16209"/>
    <cellStyle name="Note 12 2 10 10 2 2" xfId="56412"/>
    <cellStyle name="Note 12 2 10 10 3" xfId="16210"/>
    <cellStyle name="Note 12 2 10 10 4" xfId="45992"/>
    <cellStyle name="Note 12 2 10 11" xfId="16211"/>
    <cellStyle name="Note 12 2 10 11 2" xfId="16212"/>
    <cellStyle name="Note 12 2 10 11 2 2" xfId="56413"/>
    <cellStyle name="Note 12 2 10 11 3" xfId="16213"/>
    <cellStyle name="Note 12 2 10 11 4" xfId="45993"/>
    <cellStyle name="Note 12 2 10 12" xfId="16214"/>
    <cellStyle name="Note 12 2 10 12 2" xfId="16215"/>
    <cellStyle name="Note 12 2 10 12 2 2" xfId="56414"/>
    <cellStyle name="Note 12 2 10 12 3" xfId="16216"/>
    <cellStyle name="Note 12 2 10 12 4" xfId="45994"/>
    <cellStyle name="Note 12 2 10 13" xfId="16217"/>
    <cellStyle name="Note 12 2 10 13 2" xfId="16218"/>
    <cellStyle name="Note 12 2 10 13 2 2" xfId="56415"/>
    <cellStyle name="Note 12 2 10 13 3" xfId="16219"/>
    <cellStyle name="Note 12 2 10 13 4" xfId="45995"/>
    <cellStyle name="Note 12 2 10 14" xfId="16220"/>
    <cellStyle name="Note 12 2 10 14 2" xfId="16221"/>
    <cellStyle name="Note 12 2 10 14 2 2" xfId="56416"/>
    <cellStyle name="Note 12 2 10 14 3" xfId="16222"/>
    <cellStyle name="Note 12 2 10 14 4" xfId="45996"/>
    <cellStyle name="Note 12 2 10 15" xfId="16223"/>
    <cellStyle name="Note 12 2 10 15 2" xfId="16224"/>
    <cellStyle name="Note 12 2 10 15 2 2" xfId="56417"/>
    <cellStyle name="Note 12 2 10 15 3" xfId="16225"/>
    <cellStyle name="Note 12 2 10 15 4" xfId="45997"/>
    <cellStyle name="Note 12 2 10 16" xfId="16226"/>
    <cellStyle name="Note 12 2 10 16 2" xfId="16227"/>
    <cellStyle name="Note 12 2 10 16 2 2" xfId="56418"/>
    <cellStyle name="Note 12 2 10 16 3" xfId="16228"/>
    <cellStyle name="Note 12 2 10 16 4" xfId="45998"/>
    <cellStyle name="Note 12 2 10 17" xfId="16229"/>
    <cellStyle name="Note 12 2 10 17 2" xfId="16230"/>
    <cellStyle name="Note 12 2 10 17 2 2" xfId="56419"/>
    <cellStyle name="Note 12 2 10 17 3" xfId="16231"/>
    <cellStyle name="Note 12 2 10 17 4" xfId="45999"/>
    <cellStyle name="Note 12 2 10 18" xfId="16232"/>
    <cellStyle name="Note 12 2 10 18 2" xfId="16233"/>
    <cellStyle name="Note 12 2 10 18 2 2" xfId="56420"/>
    <cellStyle name="Note 12 2 10 18 3" xfId="16234"/>
    <cellStyle name="Note 12 2 10 18 4" xfId="46000"/>
    <cellStyle name="Note 12 2 10 19" xfId="16235"/>
    <cellStyle name="Note 12 2 10 19 2" xfId="16236"/>
    <cellStyle name="Note 12 2 10 19 2 2" xfId="56421"/>
    <cellStyle name="Note 12 2 10 19 3" xfId="16237"/>
    <cellStyle name="Note 12 2 10 19 4" xfId="46001"/>
    <cellStyle name="Note 12 2 10 2" xfId="16238"/>
    <cellStyle name="Note 12 2 10 2 2" xfId="16239"/>
    <cellStyle name="Note 12 2 10 2 2 2" xfId="56422"/>
    <cellStyle name="Note 12 2 10 2 3" xfId="16240"/>
    <cellStyle name="Note 12 2 10 2 4" xfId="46002"/>
    <cellStyle name="Note 12 2 10 20" xfId="16241"/>
    <cellStyle name="Note 12 2 10 20 2" xfId="16242"/>
    <cellStyle name="Note 12 2 10 20 3" xfId="46003"/>
    <cellStyle name="Note 12 2 10 20 4" xfId="46004"/>
    <cellStyle name="Note 12 2 10 21" xfId="46005"/>
    <cellStyle name="Note 12 2 10 22" xfId="46006"/>
    <cellStyle name="Note 12 2 10 3" xfId="16243"/>
    <cellStyle name="Note 12 2 10 3 2" xfId="16244"/>
    <cellStyle name="Note 12 2 10 3 2 2" xfId="56423"/>
    <cellStyle name="Note 12 2 10 3 3" xfId="16245"/>
    <cellStyle name="Note 12 2 10 3 4" xfId="46007"/>
    <cellStyle name="Note 12 2 10 4" xfId="16246"/>
    <cellStyle name="Note 12 2 10 4 2" xfId="16247"/>
    <cellStyle name="Note 12 2 10 4 2 2" xfId="56424"/>
    <cellStyle name="Note 12 2 10 4 3" xfId="16248"/>
    <cellStyle name="Note 12 2 10 4 4" xfId="46008"/>
    <cellStyle name="Note 12 2 10 5" xfId="16249"/>
    <cellStyle name="Note 12 2 10 5 2" xfId="16250"/>
    <cellStyle name="Note 12 2 10 5 2 2" xfId="56425"/>
    <cellStyle name="Note 12 2 10 5 3" xfId="16251"/>
    <cellStyle name="Note 12 2 10 5 4" xfId="46009"/>
    <cellStyle name="Note 12 2 10 6" xfId="16252"/>
    <cellStyle name="Note 12 2 10 6 2" xfId="16253"/>
    <cellStyle name="Note 12 2 10 6 2 2" xfId="56426"/>
    <cellStyle name="Note 12 2 10 6 3" xfId="16254"/>
    <cellStyle name="Note 12 2 10 6 4" xfId="46010"/>
    <cellStyle name="Note 12 2 10 7" xfId="16255"/>
    <cellStyle name="Note 12 2 10 7 2" xfId="16256"/>
    <cellStyle name="Note 12 2 10 7 2 2" xfId="56427"/>
    <cellStyle name="Note 12 2 10 7 3" xfId="16257"/>
    <cellStyle name="Note 12 2 10 7 4" xfId="46011"/>
    <cellStyle name="Note 12 2 10 8" xfId="16258"/>
    <cellStyle name="Note 12 2 10 8 2" xfId="16259"/>
    <cellStyle name="Note 12 2 10 8 2 2" xfId="56428"/>
    <cellStyle name="Note 12 2 10 8 3" xfId="16260"/>
    <cellStyle name="Note 12 2 10 8 4" xfId="46012"/>
    <cellStyle name="Note 12 2 10 9" xfId="16261"/>
    <cellStyle name="Note 12 2 10 9 2" xfId="16262"/>
    <cellStyle name="Note 12 2 10 9 2 2" xfId="56429"/>
    <cellStyle name="Note 12 2 10 9 3" xfId="16263"/>
    <cellStyle name="Note 12 2 10 9 4" xfId="46013"/>
    <cellStyle name="Note 12 2 11" xfId="16264"/>
    <cellStyle name="Note 12 2 11 10" xfId="16265"/>
    <cellStyle name="Note 12 2 11 10 2" xfId="16266"/>
    <cellStyle name="Note 12 2 11 10 2 2" xfId="56430"/>
    <cellStyle name="Note 12 2 11 10 3" xfId="16267"/>
    <cellStyle name="Note 12 2 11 10 4" xfId="46014"/>
    <cellStyle name="Note 12 2 11 11" xfId="16268"/>
    <cellStyle name="Note 12 2 11 11 2" xfId="16269"/>
    <cellStyle name="Note 12 2 11 11 2 2" xfId="56431"/>
    <cellStyle name="Note 12 2 11 11 3" xfId="16270"/>
    <cellStyle name="Note 12 2 11 11 4" xfId="46015"/>
    <cellStyle name="Note 12 2 11 12" xfId="16271"/>
    <cellStyle name="Note 12 2 11 12 2" xfId="16272"/>
    <cellStyle name="Note 12 2 11 12 2 2" xfId="56432"/>
    <cellStyle name="Note 12 2 11 12 3" xfId="16273"/>
    <cellStyle name="Note 12 2 11 12 4" xfId="46016"/>
    <cellStyle name="Note 12 2 11 13" xfId="16274"/>
    <cellStyle name="Note 12 2 11 13 2" xfId="16275"/>
    <cellStyle name="Note 12 2 11 13 2 2" xfId="56433"/>
    <cellStyle name="Note 12 2 11 13 3" xfId="16276"/>
    <cellStyle name="Note 12 2 11 13 4" xfId="46017"/>
    <cellStyle name="Note 12 2 11 14" xfId="16277"/>
    <cellStyle name="Note 12 2 11 14 2" xfId="16278"/>
    <cellStyle name="Note 12 2 11 14 2 2" xfId="56434"/>
    <cellStyle name="Note 12 2 11 14 3" xfId="16279"/>
    <cellStyle name="Note 12 2 11 14 4" xfId="46018"/>
    <cellStyle name="Note 12 2 11 15" xfId="16280"/>
    <cellStyle name="Note 12 2 11 15 2" xfId="16281"/>
    <cellStyle name="Note 12 2 11 15 2 2" xfId="56435"/>
    <cellStyle name="Note 12 2 11 15 3" xfId="16282"/>
    <cellStyle name="Note 12 2 11 15 4" xfId="46019"/>
    <cellStyle name="Note 12 2 11 16" xfId="16283"/>
    <cellStyle name="Note 12 2 11 16 2" xfId="16284"/>
    <cellStyle name="Note 12 2 11 16 2 2" xfId="56436"/>
    <cellStyle name="Note 12 2 11 16 3" xfId="16285"/>
    <cellStyle name="Note 12 2 11 16 4" xfId="46020"/>
    <cellStyle name="Note 12 2 11 17" xfId="16286"/>
    <cellStyle name="Note 12 2 11 17 2" xfId="16287"/>
    <cellStyle name="Note 12 2 11 17 2 2" xfId="56437"/>
    <cellStyle name="Note 12 2 11 17 3" xfId="16288"/>
    <cellStyle name="Note 12 2 11 17 4" xfId="46021"/>
    <cellStyle name="Note 12 2 11 18" xfId="16289"/>
    <cellStyle name="Note 12 2 11 18 2" xfId="16290"/>
    <cellStyle name="Note 12 2 11 18 2 2" xfId="56438"/>
    <cellStyle name="Note 12 2 11 18 3" xfId="16291"/>
    <cellStyle name="Note 12 2 11 18 4" xfId="46022"/>
    <cellStyle name="Note 12 2 11 19" xfId="16292"/>
    <cellStyle name="Note 12 2 11 19 2" xfId="16293"/>
    <cellStyle name="Note 12 2 11 19 2 2" xfId="56439"/>
    <cellStyle name="Note 12 2 11 19 3" xfId="16294"/>
    <cellStyle name="Note 12 2 11 19 4" xfId="46023"/>
    <cellStyle name="Note 12 2 11 2" xfId="16295"/>
    <cellStyle name="Note 12 2 11 2 2" xfId="16296"/>
    <cellStyle name="Note 12 2 11 2 2 2" xfId="56440"/>
    <cellStyle name="Note 12 2 11 2 3" xfId="16297"/>
    <cellStyle name="Note 12 2 11 2 4" xfId="46024"/>
    <cellStyle name="Note 12 2 11 20" xfId="16298"/>
    <cellStyle name="Note 12 2 11 20 2" xfId="16299"/>
    <cellStyle name="Note 12 2 11 20 3" xfId="46025"/>
    <cellStyle name="Note 12 2 11 20 4" xfId="46026"/>
    <cellStyle name="Note 12 2 11 21" xfId="46027"/>
    <cellStyle name="Note 12 2 11 22" xfId="46028"/>
    <cellStyle name="Note 12 2 11 3" xfId="16300"/>
    <cellStyle name="Note 12 2 11 3 2" xfId="16301"/>
    <cellStyle name="Note 12 2 11 3 2 2" xfId="56441"/>
    <cellStyle name="Note 12 2 11 3 3" xfId="16302"/>
    <cellStyle name="Note 12 2 11 3 4" xfId="46029"/>
    <cellStyle name="Note 12 2 11 4" xfId="16303"/>
    <cellStyle name="Note 12 2 11 4 2" xfId="16304"/>
    <cellStyle name="Note 12 2 11 4 2 2" xfId="56442"/>
    <cellStyle name="Note 12 2 11 4 3" xfId="16305"/>
    <cellStyle name="Note 12 2 11 4 4" xfId="46030"/>
    <cellStyle name="Note 12 2 11 5" xfId="16306"/>
    <cellStyle name="Note 12 2 11 5 2" xfId="16307"/>
    <cellStyle name="Note 12 2 11 5 2 2" xfId="56443"/>
    <cellStyle name="Note 12 2 11 5 3" xfId="16308"/>
    <cellStyle name="Note 12 2 11 5 4" xfId="46031"/>
    <cellStyle name="Note 12 2 11 6" xfId="16309"/>
    <cellStyle name="Note 12 2 11 6 2" xfId="16310"/>
    <cellStyle name="Note 12 2 11 6 2 2" xfId="56444"/>
    <cellStyle name="Note 12 2 11 6 3" xfId="16311"/>
    <cellStyle name="Note 12 2 11 6 4" xfId="46032"/>
    <cellStyle name="Note 12 2 11 7" xfId="16312"/>
    <cellStyle name="Note 12 2 11 7 2" xfId="16313"/>
    <cellStyle name="Note 12 2 11 7 2 2" xfId="56445"/>
    <cellStyle name="Note 12 2 11 7 3" xfId="16314"/>
    <cellStyle name="Note 12 2 11 7 4" xfId="46033"/>
    <cellStyle name="Note 12 2 11 8" xfId="16315"/>
    <cellStyle name="Note 12 2 11 8 2" xfId="16316"/>
    <cellStyle name="Note 12 2 11 8 2 2" xfId="56446"/>
    <cellStyle name="Note 12 2 11 8 3" xfId="16317"/>
    <cellStyle name="Note 12 2 11 8 4" xfId="46034"/>
    <cellStyle name="Note 12 2 11 9" xfId="16318"/>
    <cellStyle name="Note 12 2 11 9 2" xfId="16319"/>
    <cellStyle name="Note 12 2 11 9 2 2" xfId="56447"/>
    <cellStyle name="Note 12 2 11 9 3" xfId="16320"/>
    <cellStyle name="Note 12 2 11 9 4" xfId="46035"/>
    <cellStyle name="Note 12 2 12" xfId="16321"/>
    <cellStyle name="Note 12 2 12 10" xfId="16322"/>
    <cellStyle name="Note 12 2 12 10 2" xfId="16323"/>
    <cellStyle name="Note 12 2 12 10 2 2" xfId="56448"/>
    <cellStyle name="Note 12 2 12 10 3" xfId="16324"/>
    <cellStyle name="Note 12 2 12 10 4" xfId="46036"/>
    <cellStyle name="Note 12 2 12 11" xfId="16325"/>
    <cellStyle name="Note 12 2 12 11 2" xfId="16326"/>
    <cellStyle name="Note 12 2 12 11 2 2" xfId="56449"/>
    <cellStyle name="Note 12 2 12 11 3" xfId="16327"/>
    <cellStyle name="Note 12 2 12 11 4" xfId="46037"/>
    <cellStyle name="Note 12 2 12 12" xfId="16328"/>
    <cellStyle name="Note 12 2 12 12 2" xfId="16329"/>
    <cellStyle name="Note 12 2 12 12 2 2" xfId="56450"/>
    <cellStyle name="Note 12 2 12 12 3" xfId="16330"/>
    <cellStyle name="Note 12 2 12 12 4" xfId="46038"/>
    <cellStyle name="Note 12 2 12 13" xfId="16331"/>
    <cellStyle name="Note 12 2 12 13 2" xfId="16332"/>
    <cellStyle name="Note 12 2 12 13 2 2" xfId="56451"/>
    <cellStyle name="Note 12 2 12 13 3" xfId="16333"/>
    <cellStyle name="Note 12 2 12 13 4" xfId="46039"/>
    <cellStyle name="Note 12 2 12 14" xfId="16334"/>
    <cellStyle name="Note 12 2 12 14 2" xfId="16335"/>
    <cellStyle name="Note 12 2 12 14 2 2" xfId="56452"/>
    <cellStyle name="Note 12 2 12 14 3" xfId="16336"/>
    <cellStyle name="Note 12 2 12 14 4" xfId="46040"/>
    <cellStyle name="Note 12 2 12 15" xfId="16337"/>
    <cellStyle name="Note 12 2 12 15 2" xfId="16338"/>
    <cellStyle name="Note 12 2 12 15 2 2" xfId="56453"/>
    <cellStyle name="Note 12 2 12 15 3" xfId="16339"/>
    <cellStyle name="Note 12 2 12 15 4" xfId="46041"/>
    <cellStyle name="Note 12 2 12 16" xfId="16340"/>
    <cellStyle name="Note 12 2 12 16 2" xfId="16341"/>
    <cellStyle name="Note 12 2 12 16 2 2" xfId="56454"/>
    <cellStyle name="Note 12 2 12 16 3" xfId="16342"/>
    <cellStyle name="Note 12 2 12 16 4" xfId="46042"/>
    <cellStyle name="Note 12 2 12 17" xfId="16343"/>
    <cellStyle name="Note 12 2 12 17 2" xfId="16344"/>
    <cellStyle name="Note 12 2 12 17 2 2" xfId="56455"/>
    <cellStyle name="Note 12 2 12 17 3" xfId="16345"/>
    <cellStyle name="Note 12 2 12 17 4" xfId="46043"/>
    <cellStyle name="Note 12 2 12 18" xfId="16346"/>
    <cellStyle name="Note 12 2 12 18 2" xfId="16347"/>
    <cellStyle name="Note 12 2 12 18 2 2" xfId="56456"/>
    <cellStyle name="Note 12 2 12 18 3" xfId="16348"/>
    <cellStyle name="Note 12 2 12 18 4" xfId="46044"/>
    <cellStyle name="Note 12 2 12 19" xfId="16349"/>
    <cellStyle name="Note 12 2 12 19 2" xfId="16350"/>
    <cellStyle name="Note 12 2 12 19 2 2" xfId="56457"/>
    <cellStyle name="Note 12 2 12 19 3" xfId="16351"/>
    <cellStyle name="Note 12 2 12 19 4" xfId="46045"/>
    <cellStyle name="Note 12 2 12 2" xfId="16352"/>
    <cellStyle name="Note 12 2 12 2 2" xfId="16353"/>
    <cellStyle name="Note 12 2 12 2 2 2" xfId="56458"/>
    <cellStyle name="Note 12 2 12 2 3" xfId="16354"/>
    <cellStyle name="Note 12 2 12 2 4" xfId="46046"/>
    <cellStyle name="Note 12 2 12 20" xfId="16355"/>
    <cellStyle name="Note 12 2 12 20 2" xfId="16356"/>
    <cellStyle name="Note 12 2 12 20 3" xfId="46047"/>
    <cellStyle name="Note 12 2 12 20 4" xfId="46048"/>
    <cellStyle name="Note 12 2 12 21" xfId="46049"/>
    <cellStyle name="Note 12 2 12 22" xfId="46050"/>
    <cellStyle name="Note 12 2 12 3" xfId="16357"/>
    <cellStyle name="Note 12 2 12 3 2" xfId="16358"/>
    <cellStyle name="Note 12 2 12 3 2 2" xfId="56459"/>
    <cellStyle name="Note 12 2 12 3 3" xfId="16359"/>
    <cellStyle name="Note 12 2 12 3 4" xfId="46051"/>
    <cellStyle name="Note 12 2 12 4" xfId="16360"/>
    <cellStyle name="Note 12 2 12 4 2" xfId="16361"/>
    <cellStyle name="Note 12 2 12 4 2 2" xfId="56460"/>
    <cellStyle name="Note 12 2 12 4 3" xfId="16362"/>
    <cellStyle name="Note 12 2 12 4 4" xfId="46052"/>
    <cellStyle name="Note 12 2 12 5" xfId="16363"/>
    <cellStyle name="Note 12 2 12 5 2" xfId="16364"/>
    <cellStyle name="Note 12 2 12 5 2 2" xfId="56461"/>
    <cellStyle name="Note 12 2 12 5 3" xfId="16365"/>
    <cellStyle name="Note 12 2 12 5 4" xfId="46053"/>
    <cellStyle name="Note 12 2 12 6" xfId="16366"/>
    <cellStyle name="Note 12 2 12 6 2" xfId="16367"/>
    <cellStyle name="Note 12 2 12 6 2 2" xfId="56462"/>
    <cellStyle name="Note 12 2 12 6 3" xfId="16368"/>
    <cellStyle name="Note 12 2 12 6 4" xfId="46054"/>
    <cellStyle name="Note 12 2 12 7" xfId="16369"/>
    <cellStyle name="Note 12 2 12 7 2" xfId="16370"/>
    <cellStyle name="Note 12 2 12 7 2 2" xfId="56463"/>
    <cellStyle name="Note 12 2 12 7 3" xfId="16371"/>
    <cellStyle name="Note 12 2 12 7 4" xfId="46055"/>
    <cellStyle name="Note 12 2 12 8" xfId="16372"/>
    <cellStyle name="Note 12 2 12 8 2" xfId="16373"/>
    <cellStyle name="Note 12 2 12 8 2 2" xfId="56464"/>
    <cellStyle name="Note 12 2 12 8 3" xfId="16374"/>
    <cellStyle name="Note 12 2 12 8 4" xfId="46056"/>
    <cellStyle name="Note 12 2 12 9" xfId="16375"/>
    <cellStyle name="Note 12 2 12 9 2" xfId="16376"/>
    <cellStyle name="Note 12 2 12 9 2 2" xfId="56465"/>
    <cellStyle name="Note 12 2 12 9 3" xfId="16377"/>
    <cellStyle name="Note 12 2 12 9 4" xfId="46057"/>
    <cellStyle name="Note 12 2 13" xfId="16378"/>
    <cellStyle name="Note 12 2 13 10" xfId="16379"/>
    <cellStyle name="Note 12 2 13 10 2" xfId="16380"/>
    <cellStyle name="Note 12 2 13 10 2 2" xfId="56466"/>
    <cellStyle name="Note 12 2 13 10 3" xfId="16381"/>
    <cellStyle name="Note 12 2 13 10 4" xfId="46058"/>
    <cellStyle name="Note 12 2 13 11" xfId="16382"/>
    <cellStyle name="Note 12 2 13 11 2" xfId="16383"/>
    <cellStyle name="Note 12 2 13 11 2 2" xfId="56467"/>
    <cellStyle name="Note 12 2 13 11 3" xfId="16384"/>
    <cellStyle name="Note 12 2 13 11 4" xfId="46059"/>
    <cellStyle name="Note 12 2 13 12" xfId="16385"/>
    <cellStyle name="Note 12 2 13 12 2" xfId="16386"/>
    <cellStyle name="Note 12 2 13 12 2 2" xfId="56468"/>
    <cellStyle name="Note 12 2 13 12 3" xfId="16387"/>
    <cellStyle name="Note 12 2 13 12 4" xfId="46060"/>
    <cellStyle name="Note 12 2 13 13" xfId="16388"/>
    <cellStyle name="Note 12 2 13 13 2" xfId="16389"/>
    <cellStyle name="Note 12 2 13 13 2 2" xfId="56469"/>
    <cellStyle name="Note 12 2 13 13 3" xfId="16390"/>
    <cellStyle name="Note 12 2 13 13 4" xfId="46061"/>
    <cellStyle name="Note 12 2 13 14" xfId="16391"/>
    <cellStyle name="Note 12 2 13 14 2" xfId="16392"/>
    <cellStyle name="Note 12 2 13 14 2 2" xfId="56470"/>
    <cellStyle name="Note 12 2 13 14 3" xfId="16393"/>
    <cellStyle name="Note 12 2 13 14 4" xfId="46062"/>
    <cellStyle name="Note 12 2 13 15" xfId="16394"/>
    <cellStyle name="Note 12 2 13 15 2" xfId="16395"/>
    <cellStyle name="Note 12 2 13 15 2 2" xfId="56471"/>
    <cellStyle name="Note 12 2 13 15 3" xfId="16396"/>
    <cellStyle name="Note 12 2 13 15 4" xfId="46063"/>
    <cellStyle name="Note 12 2 13 16" xfId="16397"/>
    <cellStyle name="Note 12 2 13 16 2" xfId="16398"/>
    <cellStyle name="Note 12 2 13 16 2 2" xfId="56472"/>
    <cellStyle name="Note 12 2 13 16 3" xfId="16399"/>
    <cellStyle name="Note 12 2 13 16 4" xfId="46064"/>
    <cellStyle name="Note 12 2 13 17" xfId="16400"/>
    <cellStyle name="Note 12 2 13 17 2" xfId="16401"/>
    <cellStyle name="Note 12 2 13 17 2 2" xfId="56473"/>
    <cellStyle name="Note 12 2 13 17 3" xfId="16402"/>
    <cellStyle name="Note 12 2 13 17 4" xfId="46065"/>
    <cellStyle name="Note 12 2 13 18" xfId="16403"/>
    <cellStyle name="Note 12 2 13 18 2" xfId="16404"/>
    <cellStyle name="Note 12 2 13 18 2 2" xfId="56474"/>
    <cellStyle name="Note 12 2 13 18 3" xfId="16405"/>
    <cellStyle name="Note 12 2 13 18 4" xfId="46066"/>
    <cellStyle name="Note 12 2 13 19" xfId="16406"/>
    <cellStyle name="Note 12 2 13 19 2" xfId="16407"/>
    <cellStyle name="Note 12 2 13 19 2 2" xfId="56475"/>
    <cellStyle name="Note 12 2 13 19 3" xfId="16408"/>
    <cellStyle name="Note 12 2 13 19 4" xfId="46067"/>
    <cellStyle name="Note 12 2 13 2" xfId="16409"/>
    <cellStyle name="Note 12 2 13 2 2" xfId="16410"/>
    <cellStyle name="Note 12 2 13 2 2 2" xfId="56476"/>
    <cellStyle name="Note 12 2 13 2 3" xfId="16411"/>
    <cellStyle name="Note 12 2 13 2 4" xfId="46068"/>
    <cellStyle name="Note 12 2 13 20" xfId="16412"/>
    <cellStyle name="Note 12 2 13 20 2" xfId="16413"/>
    <cellStyle name="Note 12 2 13 20 3" xfId="46069"/>
    <cellStyle name="Note 12 2 13 20 4" xfId="46070"/>
    <cellStyle name="Note 12 2 13 21" xfId="46071"/>
    <cellStyle name="Note 12 2 13 22" xfId="46072"/>
    <cellStyle name="Note 12 2 13 3" xfId="16414"/>
    <cellStyle name="Note 12 2 13 3 2" xfId="16415"/>
    <cellStyle name="Note 12 2 13 3 2 2" xfId="56477"/>
    <cellStyle name="Note 12 2 13 3 3" xfId="16416"/>
    <cellStyle name="Note 12 2 13 3 4" xfId="46073"/>
    <cellStyle name="Note 12 2 13 4" xfId="16417"/>
    <cellStyle name="Note 12 2 13 4 2" xfId="16418"/>
    <cellStyle name="Note 12 2 13 4 2 2" xfId="56478"/>
    <cellStyle name="Note 12 2 13 4 3" xfId="16419"/>
    <cellStyle name="Note 12 2 13 4 4" xfId="46074"/>
    <cellStyle name="Note 12 2 13 5" xfId="16420"/>
    <cellStyle name="Note 12 2 13 5 2" xfId="16421"/>
    <cellStyle name="Note 12 2 13 5 2 2" xfId="56479"/>
    <cellStyle name="Note 12 2 13 5 3" xfId="16422"/>
    <cellStyle name="Note 12 2 13 5 4" xfId="46075"/>
    <cellStyle name="Note 12 2 13 6" xfId="16423"/>
    <cellStyle name="Note 12 2 13 6 2" xfId="16424"/>
    <cellStyle name="Note 12 2 13 6 2 2" xfId="56480"/>
    <cellStyle name="Note 12 2 13 6 3" xfId="16425"/>
    <cellStyle name="Note 12 2 13 6 4" xfId="46076"/>
    <cellStyle name="Note 12 2 13 7" xfId="16426"/>
    <cellStyle name="Note 12 2 13 7 2" xfId="16427"/>
    <cellStyle name="Note 12 2 13 7 2 2" xfId="56481"/>
    <cellStyle name="Note 12 2 13 7 3" xfId="16428"/>
    <cellStyle name="Note 12 2 13 7 4" xfId="46077"/>
    <cellStyle name="Note 12 2 13 8" xfId="16429"/>
    <cellStyle name="Note 12 2 13 8 2" xfId="16430"/>
    <cellStyle name="Note 12 2 13 8 2 2" xfId="56482"/>
    <cellStyle name="Note 12 2 13 8 3" xfId="16431"/>
    <cellStyle name="Note 12 2 13 8 4" xfId="46078"/>
    <cellStyle name="Note 12 2 13 9" xfId="16432"/>
    <cellStyle name="Note 12 2 13 9 2" xfId="16433"/>
    <cellStyle name="Note 12 2 13 9 2 2" xfId="56483"/>
    <cellStyle name="Note 12 2 13 9 3" xfId="16434"/>
    <cellStyle name="Note 12 2 13 9 4" xfId="46079"/>
    <cellStyle name="Note 12 2 14" xfId="16435"/>
    <cellStyle name="Note 12 2 14 10" xfId="16436"/>
    <cellStyle name="Note 12 2 14 10 2" xfId="16437"/>
    <cellStyle name="Note 12 2 14 10 2 2" xfId="56484"/>
    <cellStyle name="Note 12 2 14 10 3" xfId="16438"/>
    <cellStyle name="Note 12 2 14 10 4" xfId="46080"/>
    <cellStyle name="Note 12 2 14 11" xfId="16439"/>
    <cellStyle name="Note 12 2 14 11 2" xfId="16440"/>
    <cellStyle name="Note 12 2 14 11 2 2" xfId="56485"/>
    <cellStyle name="Note 12 2 14 11 3" xfId="16441"/>
    <cellStyle name="Note 12 2 14 11 4" xfId="46081"/>
    <cellStyle name="Note 12 2 14 12" xfId="16442"/>
    <cellStyle name="Note 12 2 14 12 2" xfId="16443"/>
    <cellStyle name="Note 12 2 14 12 2 2" xfId="56486"/>
    <cellStyle name="Note 12 2 14 12 3" xfId="16444"/>
    <cellStyle name="Note 12 2 14 12 4" xfId="46082"/>
    <cellStyle name="Note 12 2 14 13" xfId="16445"/>
    <cellStyle name="Note 12 2 14 13 2" xfId="16446"/>
    <cellStyle name="Note 12 2 14 13 2 2" xfId="56487"/>
    <cellStyle name="Note 12 2 14 13 3" xfId="16447"/>
    <cellStyle name="Note 12 2 14 13 4" xfId="46083"/>
    <cellStyle name="Note 12 2 14 14" xfId="16448"/>
    <cellStyle name="Note 12 2 14 14 2" xfId="16449"/>
    <cellStyle name="Note 12 2 14 14 2 2" xfId="56488"/>
    <cellStyle name="Note 12 2 14 14 3" xfId="16450"/>
    <cellStyle name="Note 12 2 14 14 4" xfId="46084"/>
    <cellStyle name="Note 12 2 14 15" xfId="16451"/>
    <cellStyle name="Note 12 2 14 15 2" xfId="16452"/>
    <cellStyle name="Note 12 2 14 15 2 2" xfId="56489"/>
    <cellStyle name="Note 12 2 14 15 3" xfId="16453"/>
    <cellStyle name="Note 12 2 14 15 4" xfId="46085"/>
    <cellStyle name="Note 12 2 14 16" xfId="16454"/>
    <cellStyle name="Note 12 2 14 16 2" xfId="16455"/>
    <cellStyle name="Note 12 2 14 16 2 2" xfId="56490"/>
    <cellStyle name="Note 12 2 14 16 3" xfId="16456"/>
    <cellStyle name="Note 12 2 14 16 4" xfId="46086"/>
    <cellStyle name="Note 12 2 14 17" xfId="16457"/>
    <cellStyle name="Note 12 2 14 17 2" xfId="16458"/>
    <cellStyle name="Note 12 2 14 17 2 2" xfId="56491"/>
    <cellStyle name="Note 12 2 14 17 3" xfId="16459"/>
    <cellStyle name="Note 12 2 14 17 4" xfId="46087"/>
    <cellStyle name="Note 12 2 14 18" xfId="16460"/>
    <cellStyle name="Note 12 2 14 18 2" xfId="16461"/>
    <cellStyle name="Note 12 2 14 18 2 2" xfId="56492"/>
    <cellStyle name="Note 12 2 14 18 3" xfId="16462"/>
    <cellStyle name="Note 12 2 14 18 4" xfId="46088"/>
    <cellStyle name="Note 12 2 14 19" xfId="16463"/>
    <cellStyle name="Note 12 2 14 19 2" xfId="16464"/>
    <cellStyle name="Note 12 2 14 19 2 2" xfId="56493"/>
    <cellStyle name="Note 12 2 14 19 3" xfId="16465"/>
    <cellStyle name="Note 12 2 14 19 4" xfId="46089"/>
    <cellStyle name="Note 12 2 14 2" xfId="16466"/>
    <cellStyle name="Note 12 2 14 2 2" xfId="16467"/>
    <cellStyle name="Note 12 2 14 2 2 2" xfId="56494"/>
    <cellStyle name="Note 12 2 14 2 3" xfId="16468"/>
    <cellStyle name="Note 12 2 14 2 4" xfId="46090"/>
    <cellStyle name="Note 12 2 14 20" xfId="16469"/>
    <cellStyle name="Note 12 2 14 20 2" xfId="16470"/>
    <cellStyle name="Note 12 2 14 20 3" xfId="46091"/>
    <cellStyle name="Note 12 2 14 20 4" xfId="46092"/>
    <cellStyle name="Note 12 2 14 21" xfId="46093"/>
    <cellStyle name="Note 12 2 14 22" xfId="46094"/>
    <cellStyle name="Note 12 2 14 3" xfId="16471"/>
    <cellStyle name="Note 12 2 14 3 2" xfId="16472"/>
    <cellStyle name="Note 12 2 14 3 2 2" xfId="56495"/>
    <cellStyle name="Note 12 2 14 3 3" xfId="16473"/>
    <cellStyle name="Note 12 2 14 3 4" xfId="46095"/>
    <cellStyle name="Note 12 2 14 4" xfId="16474"/>
    <cellStyle name="Note 12 2 14 4 2" xfId="16475"/>
    <cellStyle name="Note 12 2 14 4 2 2" xfId="56496"/>
    <cellStyle name="Note 12 2 14 4 3" xfId="16476"/>
    <cellStyle name="Note 12 2 14 4 4" xfId="46096"/>
    <cellStyle name="Note 12 2 14 5" xfId="16477"/>
    <cellStyle name="Note 12 2 14 5 2" xfId="16478"/>
    <cellStyle name="Note 12 2 14 5 2 2" xfId="56497"/>
    <cellStyle name="Note 12 2 14 5 3" xfId="16479"/>
    <cellStyle name="Note 12 2 14 5 4" xfId="46097"/>
    <cellStyle name="Note 12 2 14 6" xfId="16480"/>
    <cellStyle name="Note 12 2 14 6 2" xfId="16481"/>
    <cellStyle name="Note 12 2 14 6 2 2" xfId="56498"/>
    <cellStyle name="Note 12 2 14 6 3" xfId="16482"/>
    <cellStyle name="Note 12 2 14 6 4" xfId="46098"/>
    <cellStyle name="Note 12 2 14 7" xfId="16483"/>
    <cellStyle name="Note 12 2 14 7 2" xfId="16484"/>
    <cellStyle name="Note 12 2 14 7 2 2" xfId="56499"/>
    <cellStyle name="Note 12 2 14 7 3" xfId="16485"/>
    <cellStyle name="Note 12 2 14 7 4" xfId="46099"/>
    <cellStyle name="Note 12 2 14 8" xfId="16486"/>
    <cellStyle name="Note 12 2 14 8 2" xfId="16487"/>
    <cellStyle name="Note 12 2 14 8 2 2" xfId="56500"/>
    <cellStyle name="Note 12 2 14 8 3" xfId="16488"/>
    <cellStyle name="Note 12 2 14 8 4" xfId="46100"/>
    <cellStyle name="Note 12 2 14 9" xfId="16489"/>
    <cellStyle name="Note 12 2 14 9 2" xfId="16490"/>
    <cellStyle name="Note 12 2 14 9 2 2" xfId="56501"/>
    <cellStyle name="Note 12 2 14 9 3" xfId="16491"/>
    <cellStyle name="Note 12 2 14 9 4" xfId="46101"/>
    <cellStyle name="Note 12 2 15" xfId="16492"/>
    <cellStyle name="Note 12 2 15 10" xfId="16493"/>
    <cellStyle name="Note 12 2 15 10 2" xfId="16494"/>
    <cellStyle name="Note 12 2 15 10 2 2" xfId="56502"/>
    <cellStyle name="Note 12 2 15 10 3" xfId="16495"/>
    <cellStyle name="Note 12 2 15 10 4" xfId="46102"/>
    <cellStyle name="Note 12 2 15 11" xfId="16496"/>
    <cellStyle name="Note 12 2 15 11 2" xfId="16497"/>
    <cellStyle name="Note 12 2 15 11 2 2" xfId="56503"/>
    <cellStyle name="Note 12 2 15 11 3" xfId="16498"/>
    <cellStyle name="Note 12 2 15 11 4" xfId="46103"/>
    <cellStyle name="Note 12 2 15 12" xfId="16499"/>
    <cellStyle name="Note 12 2 15 12 2" xfId="16500"/>
    <cellStyle name="Note 12 2 15 12 2 2" xfId="56504"/>
    <cellStyle name="Note 12 2 15 12 3" xfId="16501"/>
    <cellStyle name="Note 12 2 15 12 4" xfId="46104"/>
    <cellStyle name="Note 12 2 15 13" xfId="16502"/>
    <cellStyle name="Note 12 2 15 13 2" xfId="16503"/>
    <cellStyle name="Note 12 2 15 13 2 2" xfId="56505"/>
    <cellStyle name="Note 12 2 15 13 3" xfId="16504"/>
    <cellStyle name="Note 12 2 15 13 4" xfId="46105"/>
    <cellStyle name="Note 12 2 15 14" xfId="16505"/>
    <cellStyle name="Note 12 2 15 14 2" xfId="16506"/>
    <cellStyle name="Note 12 2 15 14 2 2" xfId="56506"/>
    <cellStyle name="Note 12 2 15 14 3" xfId="16507"/>
    <cellStyle name="Note 12 2 15 14 4" xfId="46106"/>
    <cellStyle name="Note 12 2 15 15" xfId="16508"/>
    <cellStyle name="Note 12 2 15 15 2" xfId="16509"/>
    <cellStyle name="Note 12 2 15 15 2 2" xfId="56507"/>
    <cellStyle name="Note 12 2 15 15 3" xfId="16510"/>
    <cellStyle name="Note 12 2 15 15 4" xfId="46107"/>
    <cellStyle name="Note 12 2 15 16" xfId="16511"/>
    <cellStyle name="Note 12 2 15 16 2" xfId="16512"/>
    <cellStyle name="Note 12 2 15 16 2 2" xfId="56508"/>
    <cellStyle name="Note 12 2 15 16 3" xfId="16513"/>
    <cellStyle name="Note 12 2 15 16 4" xfId="46108"/>
    <cellStyle name="Note 12 2 15 17" xfId="16514"/>
    <cellStyle name="Note 12 2 15 17 2" xfId="16515"/>
    <cellStyle name="Note 12 2 15 17 2 2" xfId="56509"/>
    <cellStyle name="Note 12 2 15 17 3" xfId="16516"/>
    <cellStyle name="Note 12 2 15 17 4" xfId="46109"/>
    <cellStyle name="Note 12 2 15 18" xfId="16517"/>
    <cellStyle name="Note 12 2 15 18 2" xfId="16518"/>
    <cellStyle name="Note 12 2 15 18 2 2" xfId="56510"/>
    <cellStyle name="Note 12 2 15 18 3" xfId="16519"/>
    <cellStyle name="Note 12 2 15 18 4" xfId="46110"/>
    <cellStyle name="Note 12 2 15 19" xfId="16520"/>
    <cellStyle name="Note 12 2 15 19 2" xfId="16521"/>
    <cellStyle name="Note 12 2 15 19 2 2" xfId="56511"/>
    <cellStyle name="Note 12 2 15 19 3" xfId="16522"/>
    <cellStyle name="Note 12 2 15 19 4" xfId="46111"/>
    <cellStyle name="Note 12 2 15 2" xfId="16523"/>
    <cellStyle name="Note 12 2 15 2 2" xfId="16524"/>
    <cellStyle name="Note 12 2 15 2 2 2" xfId="56512"/>
    <cellStyle name="Note 12 2 15 2 3" xfId="16525"/>
    <cellStyle name="Note 12 2 15 2 4" xfId="46112"/>
    <cellStyle name="Note 12 2 15 20" xfId="16526"/>
    <cellStyle name="Note 12 2 15 20 2" xfId="16527"/>
    <cellStyle name="Note 12 2 15 20 3" xfId="46113"/>
    <cellStyle name="Note 12 2 15 20 4" xfId="46114"/>
    <cellStyle name="Note 12 2 15 21" xfId="46115"/>
    <cellStyle name="Note 12 2 15 22" xfId="46116"/>
    <cellStyle name="Note 12 2 15 3" xfId="16528"/>
    <cellStyle name="Note 12 2 15 3 2" xfId="16529"/>
    <cellStyle name="Note 12 2 15 3 2 2" xfId="56513"/>
    <cellStyle name="Note 12 2 15 3 3" xfId="16530"/>
    <cellStyle name="Note 12 2 15 3 4" xfId="46117"/>
    <cellStyle name="Note 12 2 15 4" xfId="16531"/>
    <cellStyle name="Note 12 2 15 4 2" xfId="16532"/>
    <cellStyle name="Note 12 2 15 4 2 2" xfId="56514"/>
    <cellStyle name="Note 12 2 15 4 3" xfId="16533"/>
    <cellStyle name="Note 12 2 15 4 4" xfId="46118"/>
    <cellStyle name="Note 12 2 15 5" xfId="16534"/>
    <cellStyle name="Note 12 2 15 5 2" xfId="16535"/>
    <cellStyle name="Note 12 2 15 5 2 2" xfId="56515"/>
    <cellStyle name="Note 12 2 15 5 3" xfId="16536"/>
    <cellStyle name="Note 12 2 15 5 4" xfId="46119"/>
    <cellStyle name="Note 12 2 15 6" xfId="16537"/>
    <cellStyle name="Note 12 2 15 6 2" xfId="16538"/>
    <cellStyle name="Note 12 2 15 6 2 2" xfId="56516"/>
    <cellStyle name="Note 12 2 15 6 3" xfId="16539"/>
    <cellStyle name="Note 12 2 15 6 4" xfId="46120"/>
    <cellStyle name="Note 12 2 15 7" xfId="16540"/>
    <cellStyle name="Note 12 2 15 7 2" xfId="16541"/>
    <cellStyle name="Note 12 2 15 7 2 2" xfId="56517"/>
    <cellStyle name="Note 12 2 15 7 3" xfId="16542"/>
    <cellStyle name="Note 12 2 15 7 4" xfId="46121"/>
    <cellStyle name="Note 12 2 15 8" xfId="16543"/>
    <cellStyle name="Note 12 2 15 8 2" xfId="16544"/>
    <cellStyle name="Note 12 2 15 8 2 2" xfId="56518"/>
    <cellStyle name="Note 12 2 15 8 3" xfId="16545"/>
    <cellStyle name="Note 12 2 15 8 4" xfId="46122"/>
    <cellStyle name="Note 12 2 15 9" xfId="16546"/>
    <cellStyle name="Note 12 2 15 9 2" xfId="16547"/>
    <cellStyle name="Note 12 2 15 9 2 2" xfId="56519"/>
    <cellStyle name="Note 12 2 15 9 3" xfId="16548"/>
    <cellStyle name="Note 12 2 15 9 4" xfId="46123"/>
    <cellStyle name="Note 12 2 16" xfId="16549"/>
    <cellStyle name="Note 12 2 16 2" xfId="16550"/>
    <cellStyle name="Note 12 2 16 2 2" xfId="56520"/>
    <cellStyle name="Note 12 2 16 3" xfId="16551"/>
    <cellStyle name="Note 12 2 16 4" xfId="46124"/>
    <cellStyle name="Note 12 2 17" xfId="16552"/>
    <cellStyle name="Note 12 2 17 2" xfId="16553"/>
    <cellStyle name="Note 12 2 17 2 2" xfId="56521"/>
    <cellStyle name="Note 12 2 17 3" xfId="16554"/>
    <cellStyle name="Note 12 2 17 4" xfId="46125"/>
    <cellStyle name="Note 12 2 18" xfId="16555"/>
    <cellStyle name="Note 12 2 18 2" xfId="16556"/>
    <cellStyle name="Note 12 2 18 2 2" xfId="56522"/>
    <cellStyle name="Note 12 2 18 3" xfId="16557"/>
    <cellStyle name="Note 12 2 18 4" xfId="46126"/>
    <cellStyle name="Note 12 2 19" xfId="16558"/>
    <cellStyle name="Note 12 2 19 2" xfId="16559"/>
    <cellStyle name="Note 12 2 19 2 2" xfId="56523"/>
    <cellStyle name="Note 12 2 19 3" xfId="16560"/>
    <cellStyle name="Note 12 2 19 4" xfId="46127"/>
    <cellStyle name="Note 12 2 2" xfId="16561"/>
    <cellStyle name="Note 12 2 2 10" xfId="16562"/>
    <cellStyle name="Note 12 2 2 10 10" xfId="16563"/>
    <cellStyle name="Note 12 2 2 10 10 2" xfId="16564"/>
    <cellStyle name="Note 12 2 2 10 10 2 2" xfId="56524"/>
    <cellStyle name="Note 12 2 2 10 10 3" xfId="16565"/>
    <cellStyle name="Note 12 2 2 10 10 4" xfId="46128"/>
    <cellStyle name="Note 12 2 2 10 11" xfId="16566"/>
    <cellStyle name="Note 12 2 2 10 11 2" xfId="16567"/>
    <cellStyle name="Note 12 2 2 10 11 2 2" xfId="56525"/>
    <cellStyle name="Note 12 2 2 10 11 3" xfId="16568"/>
    <cellStyle name="Note 12 2 2 10 11 4" xfId="46129"/>
    <cellStyle name="Note 12 2 2 10 12" xfId="16569"/>
    <cellStyle name="Note 12 2 2 10 12 2" xfId="16570"/>
    <cellStyle name="Note 12 2 2 10 12 2 2" xfId="56526"/>
    <cellStyle name="Note 12 2 2 10 12 3" xfId="16571"/>
    <cellStyle name="Note 12 2 2 10 12 4" xfId="46130"/>
    <cellStyle name="Note 12 2 2 10 13" xfId="16572"/>
    <cellStyle name="Note 12 2 2 10 13 2" xfId="16573"/>
    <cellStyle name="Note 12 2 2 10 13 2 2" xfId="56527"/>
    <cellStyle name="Note 12 2 2 10 13 3" xfId="16574"/>
    <cellStyle name="Note 12 2 2 10 13 4" xfId="46131"/>
    <cellStyle name="Note 12 2 2 10 14" xfId="16575"/>
    <cellStyle name="Note 12 2 2 10 14 2" xfId="16576"/>
    <cellStyle name="Note 12 2 2 10 14 2 2" xfId="56528"/>
    <cellStyle name="Note 12 2 2 10 14 3" xfId="16577"/>
    <cellStyle name="Note 12 2 2 10 14 4" xfId="46132"/>
    <cellStyle name="Note 12 2 2 10 15" xfId="16578"/>
    <cellStyle name="Note 12 2 2 10 15 2" xfId="16579"/>
    <cellStyle name="Note 12 2 2 10 15 2 2" xfId="56529"/>
    <cellStyle name="Note 12 2 2 10 15 3" xfId="16580"/>
    <cellStyle name="Note 12 2 2 10 15 4" xfId="46133"/>
    <cellStyle name="Note 12 2 2 10 16" xfId="16581"/>
    <cellStyle name="Note 12 2 2 10 16 2" xfId="16582"/>
    <cellStyle name="Note 12 2 2 10 16 2 2" xfId="56530"/>
    <cellStyle name="Note 12 2 2 10 16 3" xfId="16583"/>
    <cellStyle name="Note 12 2 2 10 16 4" xfId="46134"/>
    <cellStyle name="Note 12 2 2 10 17" xfId="16584"/>
    <cellStyle name="Note 12 2 2 10 17 2" xfId="16585"/>
    <cellStyle name="Note 12 2 2 10 17 2 2" xfId="56531"/>
    <cellStyle name="Note 12 2 2 10 17 3" xfId="16586"/>
    <cellStyle name="Note 12 2 2 10 17 4" xfId="46135"/>
    <cellStyle name="Note 12 2 2 10 18" xfId="16587"/>
    <cellStyle name="Note 12 2 2 10 18 2" xfId="16588"/>
    <cellStyle name="Note 12 2 2 10 18 2 2" xfId="56532"/>
    <cellStyle name="Note 12 2 2 10 18 3" xfId="16589"/>
    <cellStyle name="Note 12 2 2 10 18 4" xfId="46136"/>
    <cellStyle name="Note 12 2 2 10 19" xfId="16590"/>
    <cellStyle name="Note 12 2 2 10 19 2" xfId="16591"/>
    <cellStyle name="Note 12 2 2 10 19 2 2" xfId="56533"/>
    <cellStyle name="Note 12 2 2 10 19 3" xfId="16592"/>
    <cellStyle name="Note 12 2 2 10 19 4" xfId="46137"/>
    <cellStyle name="Note 12 2 2 10 2" xfId="16593"/>
    <cellStyle name="Note 12 2 2 10 2 2" xfId="16594"/>
    <cellStyle name="Note 12 2 2 10 2 2 2" xfId="56534"/>
    <cellStyle name="Note 12 2 2 10 2 3" xfId="16595"/>
    <cellStyle name="Note 12 2 2 10 2 4" xfId="46138"/>
    <cellStyle name="Note 12 2 2 10 20" xfId="16596"/>
    <cellStyle name="Note 12 2 2 10 20 2" xfId="16597"/>
    <cellStyle name="Note 12 2 2 10 20 3" xfId="46139"/>
    <cellStyle name="Note 12 2 2 10 20 4" xfId="46140"/>
    <cellStyle name="Note 12 2 2 10 21" xfId="46141"/>
    <cellStyle name="Note 12 2 2 10 22" xfId="46142"/>
    <cellStyle name="Note 12 2 2 10 3" xfId="16598"/>
    <cellStyle name="Note 12 2 2 10 3 2" xfId="16599"/>
    <cellStyle name="Note 12 2 2 10 3 2 2" xfId="56535"/>
    <cellStyle name="Note 12 2 2 10 3 3" xfId="16600"/>
    <cellStyle name="Note 12 2 2 10 3 4" xfId="46143"/>
    <cellStyle name="Note 12 2 2 10 4" xfId="16601"/>
    <cellStyle name="Note 12 2 2 10 4 2" xfId="16602"/>
    <cellStyle name="Note 12 2 2 10 4 2 2" xfId="56536"/>
    <cellStyle name="Note 12 2 2 10 4 3" xfId="16603"/>
    <cellStyle name="Note 12 2 2 10 4 4" xfId="46144"/>
    <cellStyle name="Note 12 2 2 10 5" xfId="16604"/>
    <cellStyle name="Note 12 2 2 10 5 2" xfId="16605"/>
    <cellStyle name="Note 12 2 2 10 5 2 2" xfId="56537"/>
    <cellStyle name="Note 12 2 2 10 5 3" xfId="16606"/>
    <cellStyle name="Note 12 2 2 10 5 4" xfId="46145"/>
    <cellStyle name="Note 12 2 2 10 6" xfId="16607"/>
    <cellStyle name="Note 12 2 2 10 6 2" xfId="16608"/>
    <cellStyle name="Note 12 2 2 10 6 2 2" xfId="56538"/>
    <cellStyle name="Note 12 2 2 10 6 3" xfId="16609"/>
    <cellStyle name="Note 12 2 2 10 6 4" xfId="46146"/>
    <cellStyle name="Note 12 2 2 10 7" xfId="16610"/>
    <cellStyle name="Note 12 2 2 10 7 2" xfId="16611"/>
    <cellStyle name="Note 12 2 2 10 7 2 2" xfId="56539"/>
    <cellStyle name="Note 12 2 2 10 7 3" xfId="16612"/>
    <cellStyle name="Note 12 2 2 10 7 4" xfId="46147"/>
    <cellStyle name="Note 12 2 2 10 8" xfId="16613"/>
    <cellStyle name="Note 12 2 2 10 8 2" xfId="16614"/>
    <cellStyle name="Note 12 2 2 10 8 2 2" xfId="56540"/>
    <cellStyle name="Note 12 2 2 10 8 3" xfId="16615"/>
    <cellStyle name="Note 12 2 2 10 8 4" xfId="46148"/>
    <cellStyle name="Note 12 2 2 10 9" xfId="16616"/>
    <cellStyle name="Note 12 2 2 10 9 2" xfId="16617"/>
    <cellStyle name="Note 12 2 2 10 9 2 2" xfId="56541"/>
    <cellStyle name="Note 12 2 2 10 9 3" xfId="16618"/>
    <cellStyle name="Note 12 2 2 10 9 4" xfId="46149"/>
    <cellStyle name="Note 12 2 2 11" xfId="16619"/>
    <cellStyle name="Note 12 2 2 11 10" xfId="16620"/>
    <cellStyle name="Note 12 2 2 11 10 2" xfId="16621"/>
    <cellStyle name="Note 12 2 2 11 10 2 2" xfId="56542"/>
    <cellStyle name="Note 12 2 2 11 10 3" xfId="16622"/>
    <cellStyle name="Note 12 2 2 11 10 4" xfId="46150"/>
    <cellStyle name="Note 12 2 2 11 11" xfId="16623"/>
    <cellStyle name="Note 12 2 2 11 11 2" xfId="16624"/>
    <cellStyle name="Note 12 2 2 11 11 2 2" xfId="56543"/>
    <cellStyle name="Note 12 2 2 11 11 3" xfId="16625"/>
    <cellStyle name="Note 12 2 2 11 11 4" xfId="46151"/>
    <cellStyle name="Note 12 2 2 11 12" xfId="16626"/>
    <cellStyle name="Note 12 2 2 11 12 2" xfId="16627"/>
    <cellStyle name="Note 12 2 2 11 12 2 2" xfId="56544"/>
    <cellStyle name="Note 12 2 2 11 12 3" xfId="16628"/>
    <cellStyle name="Note 12 2 2 11 12 4" xfId="46152"/>
    <cellStyle name="Note 12 2 2 11 13" xfId="16629"/>
    <cellStyle name="Note 12 2 2 11 13 2" xfId="16630"/>
    <cellStyle name="Note 12 2 2 11 13 2 2" xfId="56545"/>
    <cellStyle name="Note 12 2 2 11 13 3" xfId="16631"/>
    <cellStyle name="Note 12 2 2 11 13 4" xfId="46153"/>
    <cellStyle name="Note 12 2 2 11 14" xfId="16632"/>
    <cellStyle name="Note 12 2 2 11 14 2" xfId="16633"/>
    <cellStyle name="Note 12 2 2 11 14 2 2" xfId="56546"/>
    <cellStyle name="Note 12 2 2 11 14 3" xfId="16634"/>
    <cellStyle name="Note 12 2 2 11 14 4" xfId="46154"/>
    <cellStyle name="Note 12 2 2 11 15" xfId="16635"/>
    <cellStyle name="Note 12 2 2 11 15 2" xfId="16636"/>
    <cellStyle name="Note 12 2 2 11 15 2 2" xfId="56547"/>
    <cellStyle name="Note 12 2 2 11 15 3" xfId="16637"/>
    <cellStyle name="Note 12 2 2 11 15 4" xfId="46155"/>
    <cellStyle name="Note 12 2 2 11 16" xfId="16638"/>
    <cellStyle name="Note 12 2 2 11 16 2" xfId="16639"/>
    <cellStyle name="Note 12 2 2 11 16 2 2" xfId="56548"/>
    <cellStyle name="Note 12 2 2 11 16 3" xfId="16640"/>
    <cellStyle name="Note 12 2 2 11 16 4" xfId="46156"/>
    <cellStyle name="Note 12 2 2 11 17" xfId="16641"/>
    <cellStyle name="Note 12 2 2 11 17 2" xfId="16642"/>
    <cellStyle name="Note 12 2 2 11 17 2 2" xfId="56549"/>
    <cellStyle name="Note 12 2 2 11 17 3" xfId="16643"/>
    <cellStyle name="Note 12 2 2 11 17 4" xfId="46157"/>
    <cellStyle name="Note 12 2 2 11 18" xfId="16644"/>
    <cellStyle name="Note 12 2 2 11 18 2" xfId="16645"/>
    <cellStyle name="Note 12 2 2 11 18 2 2" xfId="56550"/>
    <cellStyle name="Note 12 2 2 11 18 3" xfId="16646"/>
    <cellStyle name="Note 12 2 2 11 18 4" xfId="46158"/>
    <cellStyle name="Note 12 2 2 11 19" xfId="16647"/>
    <cellStyle name="Note 12 2 2 11 19 2" xfId="16648"/>
    <cellStyle name="Note 12 2 2 11 19 2 2" xfId="56551"/>
    <cellStyle name="Note 12 2 2 11 19 3" xfId="16649"/>
    <cellStyle name="Note 12 2 2 11 19 4" xfId="46159"/>
    <cellStyle name="Note 12 2 2 11 2" xfId="16650"/>
    <cellStyle name="Note 12 2 2 11 2 2" xfId="16651"/>
    <cellStyle name="Note 12 2 2 11 2 2 2" xfId="56552"/>
    <cellStyle name="Note 12 2 2 11 2 3" xfId="16652"/>
    <cellStyle name="Note 12 2 2 11 2 4" xfId="46160"/>
    <cellStyle name="Note 12 2 2 11 20" xfId="16653"/>
    <cellStyle name="Note 12 2 2 11 20 2" xfId="16654"/>
    <cellStyle name="Note 12 2 2 11 20 3" xfId="46161"/>
    <cellStyle name="Note 12 2 2 11 20 4" xfId="46162"/>
    <cellStyle name="Note 12 2 2 11 21" xfId="46163"/>
    <cellStyle name="Note 12 2 2 11 22" xfId="46164"/>
    <cellStyle name="Note 12 2 2 11 3" xfId="16655"/>
    <cellStyle name="Note 12 2 2 11 3 2" xfId="16656"/>
    <cellStyle name="Note 12 2 2 11 3 2 2" xfId="56553"/>
    <cellStyle name="Note 12 2 2 11 3 3" xfId="16657"/>
    <cellStyle name="Note 12 2 2 11 3 4" xfId="46165"/>
    <cellStyle name="Note 12 2 2 11 4" xfId="16658"/>
    <cellStyle name="Note 12 2 2 11 4 2" xfId="16659"/>
    <cellStyle name="Note 12 2 2 11 4 2 2" xfId="56554"/>
    <cellStyle name="Note 12 2 2 11 4 3" xfId="16660"/>
    <cellStyle name="Note 12 2 2 11 4 4" xfId="46166"/>
    <cellStyle name="Note 12 2 2 11 5" xfId="16661"/>
    <cellStyle name="Note 12 2 2 11 5 2" xfId="16662"/>
    <cellStyle name="Note 12 2 2 11 5 2 2" xfId="56555"/>
    <cellStyle name="Note 12 2 2 11 5 3" xfId="16663"/>
    <cellStyle name="Note 12 2 2 11 5 4" xfId="46167"/>
    <cellStyle name="Note 12 2 2 11 6" xfId="16664"/>
    <cellStyle name="Note 12 2 2 11 6 2" xfId="16665"/>
    <cellStyle name="Note 12 2 2 11 6 2 2" xfId="56556"/>
    <cellStyle name="Note 12 2 2 11 6 3" xfId="16666"/>
    <cellStyle name="Note 12 2 2 11 6 4" xfId="46168"/>
    <cellStyle name="Note 12 2 2 11 7" xfId="16667"/>
    <cellStyle name="Note 12 2 2 11 7 2" xfId="16668"/>
    <cellStyle name="Note 12 2 2 11 7 2 2" xfId="56557"/>
    <cellStyle name="Note 12 2 2 11 7 3" xfId="16669"/>
    <cellStyle name="Note 12 2 2 11 7 4" xfId="46169"/>
    <cellStyle name="Note 12 2 2 11 8" xfId="16670"/>
    <cellStyle name="Note 12 2 2 11 8 2" xfId="16671"/>
    <cellStyle name="Note 12 2 2 11 8 2 2" xfId="56558"/>
    <cellStyle name="Note 12 2 2 11 8 3" xfId="16672"/>
    <cellStyle name="Note 12 2 2 11 8 4" xfId="46170"/>
    <cellStyle name="Note 12 2 2 11 9" xfId="16673"/>
    <cellStyle name="Note 12 2 2 11 9 2" xfId="16674"/>
    <cellStyle name="Note 12 2 2 11 9 2 2" xfId="56559"/>
    <cellStyle name="Note 12 2 2 11 9 3" xfId="16675"/>
    <cellStyle name="Note 12 2 2 11 9 4" xfId="46171"/>
    <cellStyle name="Note 12 2 2 12" xfId="16676"/>
    <cellStyle name="Note 12 2 2 12 10" xfId="16677"/>
    <cellStyle name="Note 12 2 2 12 10 2" xfId="16678"/>
    <cellStyle name="Note 12 2 2 12 10 2 2" xfId="56560"/>
    <cellStyle name="Note 12 2 2 12 10 3" xfId="16679"/>
    <cellStyle name="Note 12 2 2 12 10 4" xfId="46172"/>
    <cellStyle name="Note 12 2 2 12 11" xfId="16680"/>
    <cellStyle name="Note 12 2 2 12 11 2" xfId="16681"/>
    <cellStyle name="Note 12 2 2 12 11 2 2" xfId="56561"/>
    <cellStyle name="Note 12 2 2 12 11 3" xfId="16682"/>
    <cellStyle name="Note 12 2 2 12 11 4" xfId="46173"/>
    <cellStyle name="Note 12 2 2 12 12" xfId="16683"/>
    <cellStyle name="Note 12 2 2 12 12 2" xfId="16684"/>
    <cellStyle name="Note 12 2 2 12 12 2 2" xfId="56562"/>
    <cellStyle name="Note 12 2 2 12 12 3" xfId="16685"/>
    <cellStyle name="Note 12 2 2 12 12 4" xfId="46174"/>
    <cellStyle name="Note 12 2 2 12 13" xfId="16686"/>
    <cellStyle name="Note 12 2 2 12 13 2" xfId="16687"/>
    <cellStyle name="Note 12 2 2 12 13 2 2" xfId="56563"/>
    <cellStyle name="Note 12 2 2 12 13 3" xfId="16688"/>
    <cellStyle name="Note 12 2 2 12 13 4" xfId="46175"/>
    <cellStyle name="Note 12 2 2 12 14" xfId="16689"/>
    <cellStyle name="Note 12 2 2 12 14 2" xfId="16690"/>
    <cellStyle name="Note 12 2 2 12 14 2 2" xfId="56564"/>
    <cellStyle name="Note 12 2 2 12 14 3" xfId="16691"/>
    <cellStyle name="Note 12 2 2 12 14 4" xfId="46176"/>
    <cellStyle name="Note 12 2 2 12 15" xfId="16692"/>
    <cellStyle name="Note 12 2 2 12 15 2" xfId="16693"/>
    <cellStyle name="Note 12 2 2 12 15 2 2" xfId="56565"/>
    <cellStyle name="Note 12 2 2 12 15 3" xfId="16694"/>
    <cellStyle name="Note 12 2 2 12 15 4" xfId="46177"/>
    <cellStyle name="Note 12 2 2 12 16" xfId="16695"/>
    <cellStyle name="Note 12 2 2 12 16 2" xfId="16696"/>
    <cellStyle name="Note 12 2 2 12 16 2 2" xfId="56566"/>
    <cellStyle name="Note 12 2 2 12 16 3" xfId="16697"/>
    <cellStyle name="Note 12 2 2 12 16 4" xfId="46178"/>
    <cellStyle name="Note 12 2 2 12 17" xfId="16698"/>
    <cellStyle name="Note 12 2 2 12 17 2" xfId="16699"/>
    <cellStyle name="Note 12 2 2 12 17 2 2" xfId="56567"/>
    <cellStyle name="Note 12 2 2 12 17 3" xfId="16700"/>
    <cellStyle name="Note 12 2 2 12 17 4" xfId="46179"/>
    <cellStyle name="Note 12 2 2 12 18" xfId="16701"/>
    <cellStyle name="Note 12 2 2 12 18 2" xfId="16702"/>
    <cellStyle name="Note 12 2 2 12 18 2 2" xfId="56568"/>
    <cellStyle name="Note 12 2 2 12 18 3" xfId="16703"/>
    <cellStyle name="Note 12 2 2 12 18 4" xfId="46180"/>
    <cellStyle name="Note 12 2 2 12 19" xfId="16704"/>
    <cellStyle name="Note 12 2 2 12 19 2" xfId="16705"/>
    <cellStyle name="Note 12 2 2 12 19 2 2" xfId="56569"/>
    <cellStyle name="Note 12 2 2 12 19 3" xfId="16706"/>
    <cellStyle name="Note 12 2 2 12 19 4" xfId="46181"/>
    <cellStyle name="Note 12 2 2 12 2" xfId="16707"/>
    <cellStyle name="Note 12 2 2 12 2 2" xfId="16708"/>
    <cellStyle name="Note 12 2 2 12 2 2 2" xfId="56570"/>
    <cellStyle name="Note 12 2 2 12 2 3" xfId="16709"/>
    <cellStyle name="Note 12 2 2 12 2 4" xfId="46182"/>
    <cellStyle name="Note 12 2 2 12 20" xfId="16710"/>
    <cellStyle name="Note 12 2 2 12 20 2" xfId="16711"/>
    <cellStyle name="Note 12 2 2 12 20 3" xfId="46183"/>
    <cellStyle name="Note 12 2 2 12 20 4" xfId="46184"/>
    <cellStyle name="Note 12 2 2 12 21" xfId="46185"/>
    <cellStyle name="Note 12 2 2 12 22" xfId="46186"/>
    <cellStyle name="Note 12 2 2 12 3" xfId="16712"/>
    <cellStyle name="Note 12 2 2 12 3 2" xfId="16713"/>
    <cellStyle name="Note 12 2 2 12 3 2 2" xfId="56571"/>
    <cellStyle name="Note 12 2 2 12 3 3" xfId="16714"/>
    <cellStyle name="Note 12 2 2 12 3 4" xfId="46187"/>
    <cellStyle name="Note 12 2 2 12 4" xfId="16715"/>
    <cellStyle name="Note 12 2 2 12 4 2" xfId="16716"/>
    <cellStyle name="Note 12 2 2 12 4 2 2" xfId="56572"/>
    <cellStyle name="Note 12 2 2 12 4 3" xfId="16717"/>
    <cellStyle name="Note 12 2 2 12 4 4" xfId="46188"/>
    <cellStyle name="Note 12 2 2 12 5" xfId="16718"/>
    <cellStyle name="Note 12 2 2 12 5 2" xfId="16719"/>
    <cellStyle name="Note 12 2 2 12 5 2 2" xfId="56573"/>
    <cellStyle name="Note 12 2 2 12 5 3" xfId="16720"/>
    <cellStyle name="Note 12 2 2 12 5 4" xfId="46189"/>
    <cellStyle name="Note 12 2 2 12 6" xfId="16721"/>
    <cellStyle name="Note 12 2 2 12 6 2" xfId="16722"/>
    <cellStyle name="Note 12 2 2 12 6 2 2" xfId="56574"/>
    <cellStyle name="Note 12 2 2 12 6 3" xfId="16723"/>
    <cellStyle name="Note 12 2 2 12 6 4" xfId="46190"/>
    <cellStyle name="Note 12 2 2 12 7" xfId="16724"/>
    <cellStyle name="Note 12 2 2 12 7 2" xfId="16725"/>
    <cellStyle name="Note 12 2 2 12 7 2 2" xfId="56575"/>
    <cellStyle name="Note 12 2 2 12 7 3" xfId="16726"/>
    <cellStyle name="Note 12 2 2 12 7 4" xfId="46191"/>
    <cellStyle name="Note 12 2 2 12 8" xfId="16727"/>
    <cellStyle name="Note 12 2 2 12 8 2" xfId="16728"/>
    <cellStyle name="Note 12 2 2 12 8 2 2" xfId="56576"/>
    <cellStyle name="Note 12 2 2 12 8 3" xfId="16729"/>
    <cellStyle name="Note 12 2 2 12 8 4" xfId="46192"/>
    <cellStyle name="Note 12 2 2 12 9" xfId="16730"/>
    <cellStyle name="Note 12 2 2 12 9 2" xfId="16731"/>
    <cellStyle name="Note 12 2 2 12 9 2 2" xfId="56577"/>
    <cellStyle name="Note 12 2 2 12 9 3" xfId="16732"/>
    <cellStyle name="Note 12 2 2 12 9 4" xfId="46193"/>
    <cellStyle name="Note 12 2 2 13" xfId="16733"/>
    <cellStyle name="Note 12 2 2 13 10" xfId="16734"/>
    <cellStyle name="Note 12 2 2 13 10 2" xfId="16735"/>
    <cellStyle name="Note 12 2 2 13 10 2 2" xfId="56578"/>
    <cellStyle name="Note 12 2 2 13 10 3" xfId="16736"/>
    <cellStyle name="Note 12 2 2 13 10 4" xfId="46194"/>
    <cellStyle name="Note 12 2 2 13 11" xfId="16737"/>
    <cellStyle name="Note 12 2 2 13 11 2" xfId="16738"/>
    <cellStyle name="Note 12 2 2 13 11 2 2" xfId="56579"/>
    <cellStyle name="Note 12 2 2 13 11 3" xfId="16739"/>
    <cellStyle name="Note 12 2 2 13 11 4" xfId="46195"/>
    <cellStyle name="Note 12 2 2 13 12" xfId="16740"/>
    <cellStyle name="Note 12 2 2 13 12 2" xfId="16741"/>
    <cellStyle name="Note 12 2 2 13 12 2 2" xfId="56580"/>
    <cellStyle name="Note 12 2 2 13 12 3" xfId="16742"/>
    <cellStyle name="Note 12 2 2 13 12 4" xfId="46196"/>
    <cellStyle name="Note 12 2 2 13 13" xfId="16743"/>
    <cellStyle name="Note 12 2 2 13 13 2" xfId="16744"/>
    <cellStyle name="Note 12 2 2 13 13 2 2" xfId="56581"/>
    <cellStyle name="Note 12 2 2 13 13 3" xfId="16745"/>
    <cellStyle name="Note 12 2 2 13 13 4" xfId="46197"/>
    <cellStyle name="Note 12 2 2 13 14" xfId="16746"/>
    <cellStyle name="Note 12 2 2 13 14 2" xfId="16747"/>
    <cellStyle name="Note 12 2 2 13 14 2 2" xfId="56582"/>
    <cellStyle name="Note 12 2 2 13 14 3" xfId="16748"/>
    <cellStyle name="Note 12 2 2 13 14 4" xfId="46198"/>
    <cellStyle name="Note 12 2 2 13 15" xfId="16749"/>
    <cellStyle name="Note 12 2 2 13 15 2" xfId="16750"/>
    <cellStyle name="Note 12 2 2 13 15 2 2" xfId="56583"/>
    <cellStyle name="Note 12 2 2 13 15 3" xfId="16751"/>
    <cellStyle name="Note 12 2 2 13 15 4" xfId="46199"/>
    <cellStyle name="Note 12 2 2 13 16" xfId="16752"/>
    <cellStyle name="Note 12 2 2 13 16 2" xfId="16753"/>
    <cellStyle name="Note 12 2 2 13 16 2 2" xfId="56584"/>
    <cellStyle name="Note 12 2 2 13 16 3" xfId="16754"/>
    <cellStyle name="Note 12 2 2 13 16 4" xfId="46200"/>
    <cellStyle name="Note 12 2 2 13 17" xfId="16755"/>
    <cellStyle name="Note 12 2 2 13 17 2" xfId="16756"/>
    <cellStyle name="Note 12 2 2 13 17 2 2" xfId="56585"/>
    <cellStyle name="Note 12 2 2 13 17 3" xfId="16757"/>
    <cellStyle name="Note 12 2 2 13 17 4" xfId="46201"/>
    <cellStyle name="Note 12 2 2 13 18" xfId="16758"/>
    <cellStyle name="Note 12 2 2 13 18 2" xfId="16759"/>
    <cellStyle name="Note 12 2 2 13 18 2 2" xfId="56586"/>
    <cellStyle name="Note 12 2 2 13 18 3" xfId="16760"/>
    <cellStyle name="Note 12 2 2 13 18 4" xfId="46202"/>
    <cellStyle name="Note 12 2 2 13 19" xfId="16761"/>
    <cellStyle name="Note 12 2 2 13 19 2" xfId="16762"/>
    <cellStyle name="Note 12 2 2 13 19 2 2" xfId="56587"/>
    <cellStyle name="Note 12 2 2 13 19 3" xfId="16763"/>
    <cellStyle name="Note 12 2 2 13 19 4" xfId="46203"/>
    <cellStyle name="Note 12 2 2 13 2" xfId="16764"/>
    <cellStyle name="Note 12 2 2 13 2 2" xfId="16765"/>
    <cellStyle name="Note 12 2 2 13 2 2 2" xfId="56588"/>
    <cellStyle name="Note 12 2 2 13 2 3" xfId="16766"/>
    <cellStyle name="Note 12 2 2 13 2 4" xfId="46204"/>
    <cellStyle name="Note 12 2 2 13 20" xfId="16767"/>
    <cellStyle name="Note 12 2 2 13 20 2" xfId="16768"/>
    <cellStyle name="Note 12 2 2 13 20 3" xfId="46205"/>
    <cellStyle name="Note 12 2 2 13 20 4" xfId="46206"/>
    <cellStyle name="Note 12 2 2 13 21" xfId="46207"/>
    <cellStyle name="Note 12 2 2 13 22" xfId="46208"/>
    <cellStyle name="Note 12 2 2 13 3" xfId="16769"/>
    <cellStyle name="Note 12 2 2 13 3 2" xfId="16770"/>
    <cellStyle name="Note 12 2 2 13 3 2 2" xfId="56589"/>
    <cellStyle name="Note 12 2 2 13 3 3" xfId="16771"/>
    <cellStyle name="Note 12 2 2 13 3 4" xfId="46209"/>
    <cellStyle name="Note 12 2 2 13 4" xfId="16772"/>
    <cellStyle name="Note 12 2 2 13 4 2" xfId="16773"/>
    <cellStyle name="Note 12 2 2 13 4 2 2" xfId="56590"/>
    <cellStyle name="Note 12 2 2 13 4 3" xfId="16774"/>
    <cellStyle name="Note 12 2 2 13 4 4" xfId="46210"/>
    <cellStyle name="Note 12 2 2 13 5" xfId="16775"/>
    <cellStyle name="Note 12 2 2 13 5 2" xfId="16776"/>
    <cellStyle name="Note 12 2 2 13 5 2 2" xfId="56591"/>
    <cellStyle name="Note 12 2 2 13 5 3" xfId="16777"/>
    <cellStyle name="Note 12 2 2 13 5 4" xfId="46211"/>
    <cellStyle name="Note 12 2 2 13 6" xfId="16778"/>
    <cellStyle name="Note 12 2 2 13 6 2" xfId="16779"/>
    <cellStyle name="Note 12 2 2 13 6 2 2" xfId="56592"/>
    <cellStyle name="Note 12 2 2 13 6 3" xfId="16780"/>
    <cellStyle name="Note 12 2 2 13 6 4" xfId="46212"/>
    <cellStyle name="Note 12 2 2 13 7" xfId="16781"/>
    <cellStyle name="Note 12 2 2 13 7 2" xfId="16782"/>
    <cellStyle name="Note 12 2 2 13 7 2 2" xfId="56593"/>
    <cellStyle name="Note 12 2 2 13 7 3" xfId="16783"/>
    <cellStyle name="Note 12 2 2 13 7 4" xfId="46213"/>
    <cellStyle name="Note 12 2 2 13 8" xfId="16784"/>
    <cellStyle name="Note 12 2 2 13 8 2" xfId="16785"/>
    <cellStyle name="Note 12 2 2 13 8 2 2" xfId="56594"/>
    <cellStyle name="Note 12 2 2 13 8 3" xfId="16786"/>
    <cellStyle name="Note 12 2 2 13 8 4" xfId="46214"/>
    <cellStyle name="Note 12 2 2 13 9" xfId="16787"/>
    <cellStyle name="Note 12 2 2 13 9 2" xfId="16788"/>
    <cellStyle name="Note 12 2 2 13 9 2 2" xfId="56595"/>
    <cellStyle name="Note 12 2 2 13 9 3" xfId="16789"/>
    <cellStyle name="Note 12 2 2 13 9 4" xfId="46215"/>
    <cellStyle name="Note 12 2 2 14" xfId="16790"/>
    <cellStyle name="Note 12 2 2 14 10" xfId="16791"/>
    <cellStyle name="Note 12 2 2 14 10 2" xfId="16792"/>
    <cellStyle name="Note 12 2 2 14 10 2 2" xfId="56596"/>
    <cellStyle name="Note 12 2 2 14 10 3" xfId="16793"/>
    <cellStyle name="Note 12 2 2 14 10 4" xfId="46216"/>
    <cellStyle name="Note 12 2 2 14 11" xfId="16794"/>
    <cellStyle name="Note 12 2 2 14 11 2" xfId="16795"/>
    <cellStyle name="Note 12 2 2 14 11 2 2" xfId="56597"/>
    <cellStyle name="Note 12 2 2 14 11 3" xfId="16796"/>
    <cellStyle name="Note 12 2 2 14 11 4" xfId="46217"/>
    <cellStyle name="Note 12 2 2 14 12" xfId="16797"/>
    <cellStyle name="Note 12 2 2 14 12 2" xfId="16798"/>
    <cellStyle name="Note 12 2 2 14 12 2 2" xfId="56598"/>
    <cellStyle name="Note 12 2 2 14 12 3" xfId="16799"/>
    <cellStyle name="Note 12 2 2 14 12 4" xfId="46218"/>
    <cellStyle name="Note 12 2 2 14 13" xfId="16800"/>
    <cellStyle name="Note 12 2 2 14 13 2" xfId="16801"/>
    <cellStyle name="Note 12 2 2 14 13 2 2" xfId="56599"/>
    <cellStyle name="Note 12 2 2 14 13 3" xfId="16802"/>
    <cellStyle name="Note 12 2 2 14 13 4" xfId="46219"/>
    <cellStyle name="Note 12 2 2 14 14" xfId="16803"/>
    <cellStyle name="Note 12 2 2 14 14 2" xfId="16804"/>
    <cellStyle name="Note 12 2 2 14 14 2 2" xfId="56600"/>
    <cellStyle name="Note 12 2 2 14 14 3" xfId="16805"/>
    <cellStyle name="Note 12 2 2 14 14 4" xfId="46220"/>
    <cellStyle name="Note 12 2 2 14 15" xfId="16806"/>
    <cellStyle name="Note 12 2 2 14 15 2" xfId="16807"/>
    <cellStyle name="Note 12 2 2 14 15 2 2" xfId="56601"/>
    <cellStyle name="Note 12 2 2 14 15 3" xfId="16808"/>
    <cellStyle name="Note 12 2 2 14 15 4" xfId="46221"/>
    <cellStyle name="Note 12 2 2 14 16" xfId="16809"/>
    <cellStyle name="Note 12 2 2 14 16 2" xfId="16810"/>
    <cellStyle name="Note 12 2 2 14 16 2 2" xfId="56602"/>
    <cellStyle name="Note 12 2 2 14 16 3" xfId="16811"/>
    <cellStyle name="Note 12 2 2 14 16 4" xfId="46222"/>
    <cellStyle name="Note 12 2 2 14 17" xfId="16812"/>
    <cellStyle name="Note 12 2 2 14 17 2" xfId="16813"/>
    <cellStyle name="Note 12 2 2 14 17 2 2" xfId="56603"/>
    <cellStyle name="Note 12 2 2 14 17 3" xfId="16814"/>
    <cellStyle name="Note 12 2 2 14 17 4" xfId="46223"/>
    <cellStyle name="Note 12 2 2 14 18" xfId="16815"/>
    <cellStyle name="Note 12 2 2 14 18 2" xfId="16816"/>
    <cellStyle name="Note 12 2 2 14 18 2 2" xfId="56604"/>
    <cellStyle name="Note 12 2 2 14 18 3" xfId="16817"/>
    <cellStyle name="Note 12 2 2 14 18 4" xfId="46224"/>
    <cellStyle name="Note 12 2 2 14 19" xfId="16818"/>
    <cellStyle name="Note 12 2 2 14 19 2" xfId="16819"/>
    <cellStyle name="Note 12 2 2 14 19 2 2" xfId="56605"/>
    <cellStyle name="Note 12 2 2 14 19 3" xfId="16820"/>
    <cellStyle name="Note 12 2 2 14 19 4" xfId="46225"/>
    <cellStyle name="Note 12 2 2 14 2" xfId="16821"/>
    <cellStyle name="Note 12 2 2 14 2 2" xfId="16822"/>
    <cellStyle name="Note 12 2 2 14 2 2 2" xfId="56606"/>
    <cellStyle name="Note 12 2 2 14 2 3" xfId="16823"/>
    <cellStyle name="Note 12 2 2 14 2 4" xfId="46226"/>
    <cellStyle name="Note 12 2 2 14 20" xfId="16824"/>
    <cellStyle name="Note 12 2 2 14 20 2" xfId="16825"/>
    <cellStyle name="Note 12 2 2 14 20 3" xfId="46227"/>
    <cellStyle name="Note 12 2 2 14 20 4" xfId="46228"/>
    <cellStyle name="Note 12 2 2 14 21" xfId="46229"/>
    <cellStyle name="Note 12 2 2 14 22" xfId="46230"/>
    <cellStyle name="Note 12 2 2 14 3" xfId="16826"/>
    <cellStyle name="Note 12 2 2 14 3 2" xfId="16827"/>
    <cellStyle name="Note 12 2 2 14 3 2 2" xfId="56607"/>
    <cellStyle name="Note 12 2 2 14 3 3" xfId="16828"/>
    <cellStyle name="Note 12 2 2 14 3 4" xfId="46231"/>
    <cellStyle name="Note 12 2 2 14 4" xfId="16829"/>
    <cellStyle name="Note 12 2 2 14 4 2" xfId="16830"/>
    <cellStyle name="Note 12 2 2 14 4 2 2" xfId="56608"/>
    <cellStyle name="Note 12 2 2 14 4 3" xfId="16831"/>
    <cellStyle name="Note 12 2 2 14 4 4" xfId="46232"/>
    <cellStyle name="Note 12 2 2 14 5" xfId="16832"/>
    <cellStyle name="Note 12 2 2 14 5 2" xfId="16833"/>
    <cellStyle name="Note 12 2 2 14 5 2 2" xfId="56609"/>
    <cellStyle name="Note 12 2 2 14 5 3" xfId="16834"/>
    <cellStyle name="Note 12 2 2 14 5 4" xfId="46233"/>
    <cellStyle name="Note 12 2 2 14 6" xfId="16835"/>
    <cellStyle name="Note 12 2 2 14 6 2" xfId="16836"/>
    <cellStyle name="Note 12 2 2 14 6 2 2" xfId="56610"/>
    <cellStyle name="Note 12 2 2 14 6 3" xfId="16837"/>
    <cellStyle name="Note 12 2 2 14 6 4" xfId="46234"/>
    <cellStyle name="Note 12 2 2 14 7" xfId="16838"/>
    <cellStyle name="Note 12 2 2 14 7 2" xfId="16839"/>
    <cellStyle name="Note 12 2 2 14 7 2 2" xfId="56611"/>
    <cellStyle name="Note 12 2 2 14 7 3" xfId="16840"/>
    <cellStyle name="Note 12 2 2 14 7 4" xfId="46235"/>
    <cellStyle name="Note 12 2 2 14 8" xfId="16841"/>
    <cellStyle name="Note 12 2 2 14 8 2" xfId="16842"/>
    <cellStyle name="Note 12 2 2 14 8 2 2" xfId="56612"/>
    <cellStyle name="Note 12 2 2 14 8 3" xfId="16843"/>
    <cellStyle name="Note 12 2 2 14 8 4" xfId="46236"/>
    <cellStyle name="Note 12 2 2 14 9" xfId="16844"/>
    <cellStyle name="Note 12 2 2 14 9 2" xfId="16845"/>
    <cellStyle name="Note 12 2 2 14 9 2 2" xfId="56613"/>
    <cellStyle name="Note 12 2 2 14 9 3" xfId="16846"/>
    <cellStyle name="Note 12 2 2 14 9 4" xfId="46237"/>
    <cellStyle name="Note 12 2 2 15" xfId="16847"/>
    <cellStyle name="Note 12 2 2 15 10" xfId="16848"/>
    <cellStyle name="Note 12 2 2 15 10 2" xfId="16849"/>
    <cellStyle name="Note 12 2 2 15 10 2 2" xfId="56614"/>
    <cellStyle name="Note 12 2 2 15 10 3" xfId="16850"/>
    <cellStyle name="Note 12 2 2 15 10 4" xfId="46238"/>
    <cellStyle name="Note 12 2 2 15 11" xfId="16851"/>
    <cellStyle name="Note 12 2 2 15 11 2" xfId="16852"/>
    <cellStyle name="Note 12 2 2 15 11 2 2" xfId="56615"/>
    <cellStyle name="Note 12 2 2 15 11 3" xfId="16853"/>
    <cellStyle name="Note 12 2 2 15 11 4" xfId="46239"/>
    <cellStyle name="Note 12 2 2 15 12" xfId="16854"/>
    <cellStyle name="Note 12 2 2 15 12 2" xfId="16855"/>
    <cellStyle name="Note 12 2 2 15 12 2 2" xfId="56616"/>
    <cellStyle name="Note 12 2 2 15 12 3" xfId="16856"/>
    <cellStyle name="Note 12 2 2 15 12 4" xfId="46240"/>
    <cellStyle name="Note 12 2 2 15 13" xfId="16857"/>
    <cellStyle name="Note 12 2 2 15 13 2" xfId="16858"/>
    <cellStyle name="Note 12 2 2 15 13 2 2" xfId="56617"/>
    <cellStyle name="Note 12 2 2 15 13 3" xfId="16859"/>
    <cellStyle name="Note 12 2 2 15 13 4" xfId="46241"/>
    <cellStyle name="Note 12 2 2 15 14" xfId="16860"/>
    <cellStyle name="Note 12 2 2 15 14 2" xfId="16861"/>
    <cellStyle name="Note 12 2 2 15 14 2 2" xfId="56618"/>
    <cellStyle name="Note 12 2 2 15 14 3" xfId="16862"/>
    <cellStyle name="Note 12 2 2 15 14 4" xfId="46242"/>
    <cellStyle name="Note 12 2 2 15 15" xfId="16863"/>
    <cellStyle name="Note 12 2 2 15 15 2" xfId="16864"/>
    <cellStyle name="Note 12 2 2 15 15 2 2" xfId="56619"/>
    <cellStyle name="Note 12 2 2 15 15 3" xfId="16865"/>
    <cellStyle name="Note 12 2 2 15 15 4" xfId="46243"/>
    <cellStyle name="Note 12 2 2 15 16" xfId="16866"/>
    <cellStyle name="Note 12 2 2 15 16 2" xfId="16867"/>
    <cellStyle name="Note 12 2 2 15 16 2 2" xfId="56620"/>
    <cellStyle name="Note 12 2 2 15 16 3" xfId="16868"/>
    <cellStyle name="Note 12 2 2 15 16 4" xfId="46244"/>
    <cellStyle name="Note 12 2 2 15 17" xfId="16869"/>
    <cellStyle name="Note 12 2 2 15 17 2" xfId="16870"/>
    <cellStyle name="Note 12 2 2 15 17 2 2" xfId="56621"/>
    <cellStyle name="Note 12 2 2 15 17 3" xfId="16871"/>
    <cellStyle name="Note 12 2 2 15 17 4" xfId="46245"/>
    <cellStyle name="Note 12 2 2 15 18" xfId="16872"/>
    <cellStyle name="Note 12 2 2 15 18 2" xfId="16873"/>
    <cellStyle name="Note 12 2 2 15 18 2 2" xfId="56622"/>
    <cellStyle name="Note 12 2 2 15 18 3" xfId="16874"/>
    <cellStyle name="Note 12 2 2 15 18 4" xfId="46246"/>
    <cellStyle name="Note 12 2 2 15 19" xfId="16875"/>
    <cellStyle name="Note 12 2 2 15 19 2" xfId="16876"/>
    <cellStyle name="Note 12 2 2 15 19 2 2" xfId="56623"/>
    <cellStyle name="Note 12 2 2 15 19 3" xfId="16877"/>
    <cellStyle name="Note 12 2 2 15 19 4" xfId="46247"/>
    <cellStyle name="Note 12 2 2 15 2" xfId="16878"/>
    <cellStyle name="Note 12 2 2 15 2 2" xfId="16879"/>
    <cellStyle name="Note 12 2 2 15 2 2 2" xfId="56624"/>
    <cellStyle name="Note 12 2 2 15 2 3" xfId="16880"/>
    <cellStyle name="Note 12 2 2 15 2 4" xfId="46248"/>
    <cellStyle name="Note 12 2 2 15 20" xfId="16881"/>
    <cellStyle name="Note 12 2 2 15 20 2" xfId="16882"/>
    <cellStyle name="Note 12 2 2 15 20 3" xfId="46249"/>
    <cellStyle name="Note 12 2 2 15 20 4" xfId="46250"/>
    <cellStyle name="Note 12 2 2 15 21" xfId="46251"/>
    <cellStyle name="Note 12 2 2 15 22" xfId="46252"/>
    <cellStyle name="Note 12 2 2 15 3" xfId="16883"/>
    <cellStyle name="Note 12 2 2 15 3 2" xfId="16884"/>
    <cellStyle name="Note 12 2 2 15 3 2 2" xfId="56625"/>
    <cellStyle name="Note 12 2 2 15 3 3" xfId="16885"/>
    <cellStyle name="Note 12 2 2 15 3 4" xfId="46253"/>
    <cellStyle name="Note 12 2 2 15 4" xfId="16886"/>
    <cellStyle name="Note 12 2 2 15 4 2" xfId="16887"/>
    <cellStyle name="Note 12 2 2 15 4 2 2" xfId="56626"/>
    <cellStyle name="Note 12 2 2 15 4 3" xfId="16888"/>
    <cellStyle name="Note 12 2 2 15 4 4" xfId="46254"/>
    <cellStyle name="Note 12 2 2 15 5" xfId="16889"/>
    <cellStyle name="Note 12 2 2 15 5 2" xfId="16890"/>
    <cellStyle name="Note 12 2 2 15 5 2 2" xfId="56627"/>
    <cellStyle name="Note 12 2 2 15 5 3" xfId="16891"/>
    <cellStyle name="Note 12 2 2 15 5 4" xfId="46255"/>
    <cellStyle name="Note 12 2 2 15 6" xfId="16892"/>
    <cellStyle name="Note 12 2 2 15 6 2" xfId="16893"/>
    <cellStyle name="Note 12 2 2 15 6 2 2" xfId="56628"/>
    <cellStyle name="Note 12 2 2 15 6 3" xfId="16894"/>
    <cellStyle name="Note 12 2 2 15 6 4" xfId="46256"/>
    <cellStyle name="Note 12 2 2 15 7" xfId="16895"/>
    <cellStyle name="Note 12 2 2 15 7 2" xfId="16896"/>
    <cellStyle name="Note 12 2 2 15 7 2 2" xfId="56629"/>
    <cellStyle name="Note 12 2 2 15 7 3" xfId="16897"/>
    <cellStyle name="Note 12 2 2 15 7 4" xfId="46257"/>
    <cellStyle name="Note 12 2 2 15 8" xfId="16898"/>
    <cellStyle name="Note 12 2 2 15 8 2" xfId="16899"/>
    <cellStyle name="Note 12 2 2 15 8 2 2" xfId="56630"/>
    <cellStyle name="Note 12 2 2 15 8 3" xfId="16900"/>
    <cellStyle name="Note 12 2 2 15 8 4" xfId="46258"/>
    <cellStyle name="Note 12 2 2 15 9" xfId="16901"/>
    <cellStyle name="Note 12 2 2 15 9 2" xfId="16902"/>
    <cellStyle name="Note 12 2 2 15 9 2 2" xfId="56631"/>
    <cellStyle name="Note 12 2 2 15 9 3" xfId="16903"/>
    <cellStyle name="Note 12 2 2 15 9 4" xfId="46259"/>
    <cellStyle name="Note 12 2 2 16" xfId="16904"/>
    <cellStyle name="Note 12 2 2 16 2" xfId="16905"/>
    <cellStyle name="Note 12 2 2 16 2 2" xfId="56632"/>
    <cellStyle name="Note 12 2 2 16 3" xfId="16906"/>
    <cellStyle name="Note 12 2 2 16 4" xfId="46260"/>
    <cellStyle name="Note 12 2 2 17" xfId="16907"/>
    <cellStyle name="Note 12 2 2 17 2" xfId="16908"/>
    <cellStyle name="Note 12 2 2 17 2 2" xfId="56633"/>
    <cellStyle name="Note 12 2 2 17 3" xfId="16909"/>
    <cellStyle name="Note 12 2 2 17 4" xfId="46261"/>
    <cellStyle name="Note 12 2 2 18" xfId="16910"/>
    <cellStyle name="Note 12 2 2 18 2" xfId="16911"/>
    <cellStyle name="Note 12 2 2 18 2 2" xfId="56634"/>
    <cellStyle name="Note 12 2 2 18 3" xfId="16912"/>
    <cellStyle name="Note 12 2 2 18 4" xfId="46262"/>
    <cellStyle name="Note 12 2 2 19" xfId="16913"/>
    <cellStyle name="Note 12 2 2 19 2" xfId="16914"/>
    <cellStyle name="Note 12 2 2 19 2 2" xfId="56635"/>
    <cellStyle name="Note 12 2 2 19 3" xfId="16915"/>
    <cellStyle name="Note 12 2 2 19 4" xfId="46263"/>
    <cellStyle name="Note 12 2 2 2" xfId="16916"/>
    <cellStyle name="Note 12 2 2 2 10" xfId="16917"/>
    <cellStyle name="Note 12 2 2 2 10 2" xfId="16918"/>
    <cellStyle name="Note 12 2 2 2 10 2 2" xfId="56636"/>
    <cellStyle name="Note 12 2 2 2 10 3" xfId="16919"/>
    <cellStyle name="Note 12 2 2 2 10 4" xfId="46264"/>
    <cellStyle name="Note 12 2 2 2 11" xfId="16920"/>
    <cellStyle name="Note 12 2 2 2 11 2" xfId="16921"/>
    <cellStyle name="Note 12 2 2 2 11 2 2" xfId="56637"/>
    <cellStyle name="Note 12 2 2 2 11 3" xfId="16922"/>
    <cellStyle name="Note 12 2 2 2 11 4" xfId="46265"/>
    <cellStyle name="Note 12 2 2 2 12" xfId="16923"/>
    <cellStyle name="Note 12 2 2 2 12 2" xfId="16924"/>
    <cellStyle name="Note 12 2 2 2 12 2 2" xfId="56638"/>
    <cellStyle name="Note 12 2 2 2 12 3" xfId="16925"/>
    <cellStyle name="Note 12 2 2 2 12 4" xfId="46266"/>
    <cellStyle name="Note 12 2 2 2 13" xfId="16926"/>
    <cellStyle name="Note 12 2 2 2 13 2" xfId="16927"/>
    <cellStyle name="Note 12 2 2 2 13 2 2" xfId="56639"/>
    <cellStyle name="Note 12 2 2 2 13 3" xfId="16928"/>
    <cellStyle name="Note 12 2 2 2 13 4" xfId="46267"/>
    <cellStyle name="Note 12 2 2 2 14" xfId="16929"/>
    <cellStyle name="Note 12 2 2 2 14 2" xfId="16930"/>
    <cellStyle name="Note 12 2 2 2 14 2 2" xfId="56640"/>
    <cellStyle name="Note 12 2 2 2 14 3" xfId="16931"/>
    <cellStyle name="Note 12 2 2 2 14 4" xfId="46268"/>
    <cellStyle name="Note 12 2 2 2 15" xfId="16932"/>
    <cellStyle name="Note 12 2 2 2 15 2" xfId="16933"/>
    <cellStyle name="Note 12 2 2 2 15 2 2" xfId="56641"/>
    <cellStyle name="Note 12 2 2 2 15 3" xfId="16934"/>
    <cellStyle name="Note 12 2 2 2 15 4" xfId="46269"/>
    <cellStyle name="Note 12 2 2 2 16" xfId="16935"/>
    <cellStyle name="Note 12 2 2 2 16 2" xfId="16936"/>
    <cellStyle name="Note 12 2 2 2 16 2 2" xfId="56642"/>
    <cellStyle name="Note 12 2 2 2 16 3" xfId="16937"/>
    <cellStyle name="Note 12 2 2 2 16 4" xfId="46270"/>
    <cellStyle name="Note 12 2 2 2 17" xfId="16938"/>
    <cellStyle name="Note 12 2 2 2 17 2" xfId="16939"/>
    <cellStyle name="Note 12 2 2 2 17 2 2" xfId="56643"/>
    <cellStyle name="Note 12 2 2 2 17 3" xfId="16940"/>
    <cellStyle name="Note 12 2 2 2 17 4" xfId="46271"/>
    <cellStyle name="Note 12 2 2 2 18" xfId="16941"/>
    <cellStyle name="Note 12 2 2 2 18 2" xfId="16942"/>
    <cellStyle name="Note 12 2 2 2 18 2 2" xfId="56644"/>
    <cellStyle name="Note 12 2 2 2 18 3" xfId="16943"/>
    <cellStyle name="Note 12 2 2 2 18 4" xfId="46272"/>
    <cellStyle name="Note 12 2 2 2 19" xfId="16944"/>
    <cellStyle name="Note 12 2 2 2 19 2" xfId="16945"/>
    <cellStyle name="Note 12 2 2 2 19 2 2" xfId="56645"/>
    <cellStyle name="Note 12 2 2 2 19 3" xfId="16946"/>
    <cellStyle name="Note 12 2 2 2 19 4" xfId="46273"/>
    <cellStyle name="Note 12 2 2 2 2" xfId="16947"/>
    <cellStyle name="Note 12 2 2 2 2 10" xfId="16948"/>
    <cellStyle name="Note 12 2 2 2 2 10 2" xfId="16949"/>
    <cellStyle name="Note 12 2 2 2 2 10 2 2" xfId="56646"/>
    <cellStyle name="Note 12 2 2 2 2 10 3" xfId="16950"/>
    <cellStyle name="Note 12 2 2 2 2 10 4" xfId="46274"/>
    <cellStyle name="Note 12 2 2 2 2 11" xfId="16951"/>
    <cellStyle name="Note 12 2 2 2 2 11 2" xfId="16952"/>
    <cellStyle name="Note 12 2 2 2 2 11 2 2" xfId="56647"/>
    <cellStyle name="Note 12 2 2 2 2 11 3" xfId="16953"/>
    <cellStyle name="Note 12 2 2 2 2 11 4" xfId="46275"/>
    <cellStyle name="Note 12 2 2 2 2 12" xfId="16954"/>
    <cellStyle name="Note 12 2 2 2 2 12 2" xfId="16955"/>
    <cellStyle name="Note 12 2 2 2 2 12 2 2" xfId="56648"/>
    <cellStyle name="Note 12 2 2 2 2 12 3" xfId="16956"/>
    <cellStyle name="Note 12 2 2 2 2 12 4" xfId="46276"/>
    <cellStyle name="Note 12 2 2 2 2 13" xfId="16957"/>
    <cellStyle name="Note 12 2 2 2 2 13 2" xfId="16958"/>
    <cellStyle name="Note 12 2 2 2 2 13 2 2" xfId="56649"/>
    <cellStyle name="Note 12 2 2 2 2 13 3" xfId="16959"/>
    <cellStyle name="Note 12 2 2 2 2 13 4" xfId="46277"/>
    <cellStyle name="Note 12 2 2 2 2 14" xfId="16960"/>
    <cellStyle name="Note 12 2 2 2 2 14 2" xfId="16961"/>
    <cellStyle name="Note 12 2 2 2 2 14 2 2" xfId="56650"/>
    <cellStyle name="Note 12 2 2 2 2 14 3" xfId="16962"/>
    <cellStyle name="Note 12 2 2 2 2 14 4" xfId="46278"/>
    <cellStyle name="Note 12 2 2 2 2 15" xfId="16963"/>
    <cellStyle name="Note 12 2 2 2 2 15 2" xfId="16964"/>
    <cellStyle name="Note 12 2 2 2 2 15 2 2" xfId="56651"/>
    <cellStyle name="Note 12 2 2 2 2 15 3" xfId="16965"/>
    <cellStyle name="Note 12 2 2 2 2 15 4" xfId="46279"/>
    <cellStyle name="Note 12 2 2 2 2 16" xfId="16966"/>
    <cellStyle name="Note 12 2 2 2 2 16 2" xfId="16967"/>
    <cellStyle name="Note 12 2 2 2 2 16 2 2" xfId="56652"/>
    <cellStyle name="Note 12 2 2 2 2 16 3" xfId="16968"/>
    <cellStyle name="Note 12 2 2 2 2 16 4" xfId="46280"/>
    <cellStyle name="Note 12 2 2 2 2 17" xfId="16969"/>
    <cellStyle name="Note 12 2 2 2 2 17 2" xfId="16970"/>
    <cellStyle name="Note 12 2 2 2 2 17 2 2" xfId="56653"/>
    <cellStyle name="Note 12 2 2 2 2 17 3" xfId="16971"/>
    <cellStyle name="Note 12 2 2 2 2 17 4" xfId="46281"/>
    <cellStyle name="Note 12 2 2 2 2 18" xfId="16972"/>
    <cellStyle name="Note 12 2 2 2 2 18 2" xfId="16973"/>
    <cellStyle name="Note 12 2 2 2 2 18 2 2" xfId="56654"/>
    <cellStyle name="Note 12 2 2 2 2 18 3" xfId="16974"/>
    <cellStyle name="Note 12 2 2 2 2 18 4" xfId="46282"/>
    <cellStyle name="Note 12 2 2 2 2 19" xfId="16975"/>
    <cellStyle name="Note 12 2 2 2 2 19 2" xfId="16976"/>
    <cellStyle name="Note 12 2 2 2 2 19 2 2" xfId="56655"/>
    <cellStyle name="Note 12 2 2 2 2 19 3" xfId="16977"/>
    <cellStyle name="Note 12 2 2 2 2 19 4" xfId="46283"/>
    <cellStyle name="Note 12 2 2 2 2 2" xfId="16978"/>
    <cellStyle name="Note 12 2 2 2 2 2 10" xfId="16979"/>
    <cellStyle name="Note 12 2 2 2 2 2 10 2" xfId="16980"/>
    <cellStyle name="Note 12 2 2 2 2 2 10 2 2" xfId="56656"/>
    <cellStyle name="Note 12 2 2 2 2 2 10 3" xfId="16981"/>
    <cellStyle name="Note 12 2 2 2 2 2 10 4" xfId="46284"/>
    <cellStyle name="Note 12 2 2 2 2 2 11" xfId="16982"/>
    <cellStyle name="Note 12 2 2 2 2 2 11 2" xfId="16983"/>
    <cellStyle name="Note 12 2 2 2 2 2 11 2 2" xfId="56657"/>
    <cellStyle name="Note 12 2 2 2 2 2 11 3" xfId="16984"/>
    <cellStyle name="Note 12 2 2 2 2 2 11 4" xfId="46285"/>
    <cellStyle name="Note 12 2 2 2 2 2 12" xfId="16985"/>
    <cellStyle name="Note 12 2 2 2 2 2 12 2" xfId="16986"/>
    <cellStyle name="Note 12 2 2 2 2 2 12 2 2" xfId="56658"/>
    <cellStyle name="Note 12 2 2 2 2 2 12 3" xfId="16987"/>
    <cellStyle name="Note 12 2 2 2 2 2 12 4" xfId="46286"/>
    <cellStyle name="Note 12 2 2 2 2 2 13" xfId="16988"/>
    <cellStyle name="Note 12 2 2 2 2 2 13 2" xfId="16989"/>
    <cellStyle name="Note 12 2 2 2 2 2 13 2 2" xfId="56659"/>
    <cellStyle name="Note 12 2 2 2 2 2 13 3" xfId="16990"/>
    <cellStyle name="Note 12 2 2 2 2 2 13 4" xfId="46287"/>
    <cellStyle name="Note 12 2 2 2 2 2 14" xfId="16991"/>
    <cellStyle name="Note 12 2 2 2 2 2 14 2" xfId="16992"/>
    <cellStyle name="Note 12 2 2 2 2 2 14 2 2" xfId="56660"/>
    <cellStyle name="Note 12 2 2 2 2 2 14 3" xfId="16993"/>
    <cellStyle name="Note 12 2 2 2 2 2 14 4" xfId="46288"/>
    <cellStyle name="Note 12 2 2 2 2 2 15" xfId="16994"/>
    <cellStyle name="Note 12 2 2 2 2 2 15 2" xfId="16995"/>
    <cellStyle name="Note 12 2 2 2 2 2 15 2 2" xfId="56661"/>
    <cellStyle name="Note 12 2 2 2 2 2 15 3" xfId="16996"/>
    <cellStyle name="Note 12 2 2 2 2 2 15 4" xfId="46289"/>
    <cellStyle name="Note 12 2 2 2 2 2 16" xfId="16997"/>
    <cellStyle name="Note 12 2 2 2 2 2 16 2" xfId="16998"/>
    <cellStyle name="Note 12 2 2 2 2 2 16 2 2" xfId="56662"/>
    <cellStyle name="Note 12 2 2 2 2 2 16 3" xfId="16999"/>
    <cellStyle name="Note 12 2 2 2 2 2 16 4" xfId="46290"/>
    <cellStyle name="Note 12 2 2 2 2 2 17" xfId="17000"/>
    <cellStyle name="Note 12 2 2 2 2 2 17 2" xfId="17001"/>
    <cellStyle name="Note 12 2 2 2 2 2 17 2 2" xfId="56663"/>
    <cellStyle name="Note 12 2 2 2 2 2 17 3" xfId="17002"/>
    <cellStyle name="Note 12 2 2 2 2 2 17 4" xfId="46291"/>
    <cellStyle name="Note 12 2 2 2 2 2 18" xfId="17003"/>
    <cellStyle name="Note 12 2 2 2 2 2 18 2" xfId="17004"/>
    <cellStyle name="Note 12 2 2 2 2 2 18 2 2" xfId="56664"/>
    <cellStyle name="Note 12 2 2 2 2 2 18 3" xfId="17005"/>
    <cellStyle name="Note 12 2 2 2 2 2 18 4" xfId="46292"/>
    <cellStyle name="Note 12 2 2 2 2 2 19" xfId="17006"/>
    <cellStyle name="Note 12 2 2 2 2 2 19 2" xfId="17007"/>
    <cellStyle name="Note 12 2 2 2 2 2 19 2 2" xfId="56665"/>
    <cellStyle name="Note 12 2 2 2 2 2 19 3" xfId="17008"/>
    <cellStyle name="Note 12 2 2 2 2 2 19 4" xfId="46293"/>
    <cellStyle name="Note 12 2 2 2 2 2 2" xfId="17009"/>
    <cellStyle name="Note 12 2 2 2 2 2 2 2" xfId="17010"/>
    <cellStyle name="Note 12 2 2 2 2 2 2 2 2" xfId="56666"/>
    <cellStyle name="Note 12 2 2 2 2 2 2 3" xfId="17011"/>
    <cellStyle name="Note 12 2 2 2 2 2 2 4" xfId="46294"/>
    <cellStyle name="Note 12 2 2 2 2 2 20" xfId="17012"/>
    <cellStyle name="Note 12 2 2 2 2 2 20 2" xfId="17013"/>
    <cellStyle name="Note 12 2 2 2 2 2 20 3" xfId="46295"/>
    <cellStyle name="Note 12 2 2 2 2 2 20 4" xfId="46296"/>
    <cellStyle name="Note 12 2 2 2 2 2 21" xfId="46297"/>
    <cellStyle name="Note 12 2 2 2 2 2 22" xfId="46298"/>
    <cellStyle name="Note 12 2 2 2 2 2 3" xfId="17014"/>
    <cellStyle name="Note 12 2 2 2 2 2 3 2" xfId="17015"/>
    <cellStyle name="Note 12 2 2 2 2 2 3 2 2" xfId="56667"/>
    <cellStyle name="Note 12 2 2 2 2 2 3 3" xfId="17016"/>
    <cellStyle name="Note 12 2 2 2 2 2 3 4" xfId="46299"/>
    <cellStyle name="Note 12 2 2 2 2 2 4" xfId="17017"/>
    <cellStyle name="Note 12 2 2 2 2 2 4 2" xfId="17018"/>
    <cellStyle name="Note 12 2 2 2 2 2 4 2 2" xfId="56668"/>
    <cellStyle name="Note 12 2 2 2 2 2 4 3" xfId="17019"/>
    <cellStyle name="Note 12 2 2 2 2 2 4 4" xfId="46300"/>
    <cellStyle name="Note 12 2 2 2 2 2 5" xfId="17020"/>
    <cellStyle name="Note 12 2 2 2 2 2 5 2" xfId="17021"/>
    <cellStyle name="Note 12 2 2 2 2 2 5 2 2" xfId="56669"/>
    <cellStyle name="Note 12 2 2 2 2 2 5 3" xfId="17022"/>
    <cellStyle name="Note 12 2 2 2 2 2 5 4" xfId="46301"/>
    <cellStyle name="Note 12 2 2 2 2 2 6" xfId="17023"/>
    <cellStyle name="Note 12 2 2 2 2 2 6 2" xfId="17024"/>
    <cellStyle name="Note 12 2 2 2 2 2 6 2 2" xfId="56670"/>
    <cellStyle name="Note 12 2 2 2 2 2 6 3" xfId="17025"/>
    <cellStyle name="Note 12 2 2 2 2 2 6 4" xfId="46302"/>
    <cellStyle name="Note 12 2 2 2 2 2 7" xfId="17026"/>
    <cellStyle name="Note 12 2 2 2 2 2 7 2" xfId="17027"/>
    <cellStyle name="Note 12 2 2 2 2 2 7 2 2" xfId="56671"/>
    <cellStyle name="Note 12 2 2 2 2 2 7 3" xfId="17028"/>
    <cellStyle name="Note 12 2 2 2 2 2 7 4" xfId="46303"/>
    <cellStyle name="Note 12 2 2 2 2 2 8" xfId="17029"/>
    <cellStyle name="Note 12 2 2 2 2 2 8 2" xfId="17030"/>
    <cellStyle name="Note 12 2 2 2 2 2 8 2 2" xfId="56672"/>
    <cellStyle name="Note 12 2 2 2 2 2 8 3" xfId="17031"/>
    <cellStyle name="Note 12 2 2 2 2 2 8 4" xfId="46304"/>
    <cellStyle name="Note 12 2 2 2 2 2 9" xfId="17032"/>
    <cellStyle name="Note 12 2 2 2 2 2 9 2" xfId="17033"/>
    <cellStyle name="Note 12 2 2 2 2 2 9 2 2" xfId="56673"/>
    <cellStyle name="Note 12 2 2 2 2 2 9 3" xfId="17034"/>
    <cellStyle name="Note 12 2 2 2 2 2 9 4" xfId="46305"/>
    <cellStyle name="Note 12 2 2 2 2 20" xfId="17035"/>
    <cellStyle name="Note 12 2 2 2 2 20 2" xfId="17036"/>
    <cellStyle name="Note 12 2 2 2 2 20 2 2" xfId="56674"/>
    <cellStyle name="Note 12 2 2 2 2 20 3" xfId="17037"/>
    <cellStyle name="Note 12 2 2 2 2 20 4" xfId="46306"/>
    <cellStyle name="Note 12 2 2 2 2 21" xfId="17038"/>
    <cellStyle name="Note 12 2 2 2 2 21 2" xfId="17039"/>
    <cellStyle name="Note 12 2 2 2 2 21 2 2" xfId="56675"/>
    <cellStyle name="Note 12 2 2 2 2 21 3" xfId="17040"/>
    <cellStyle name="Note 12 2 2 2 2 21 4" xfId="46307"/>
    <cellStyle name="Note 12 2 2 2 2 22" xfId="17041"/>
    <cellStyle name="Note 12 2 2 2 2 22 2" xfId="17042"/>
    <cellStyle name="Note 12 2 2 2 2 22 2 2" xfId="56676"/>
    <cellStyle name="Note 12 2 2 2 2 22 3" xfId="17043"/>
    <cellStyle name="Note 12 2 2 2 2 22 4" xfId="46308"/>
    <cellStyle name="Note 12 2 2 2 2 23" xfId="17044"/>
    <cellStyle name="Note 12 2 2 2 2 23 2" xfId="17045"/>
    <cellStyle name="Note 12 2 2 2 2 23 3" xfId="46309"/>
    <cellStyle name="Note 12 2 2 2 2 23 4" xfId="46310"/>
    <cellStyle name="Note 12 2 2 2 2 24" xfId="46311"/>
    <cellStyle name="Note 12 2 2 2 2 25" xfId="46312"/>
    <cellStyle name="Note 12 2 2 2 2 3" xfId="17046"/>
    <cellStyle name="Note 12 2 2 2 2 3 10" xfId="17047"/>
    <cellStyle name="Note 12 2 2 2 2 3 10 2" xfId="17048"/>
    <cellStyle name="Note 12 2 2 2 2 3 10 2 2" xfId="56677"/>
    <cellStyle name="Note 12 2 2 2 2 3 10 3" xfId="17049"/>
    <cellStyle name="Note 12 2 2 2 2 3 10 4" xfId="46313"/>
    <cellStyle name="Note 12 2 2 2 2 3 11" xfId="17050"/>
    <cellStyle name="Note 12 2 2 2 2 3 11 2" xfId="17051"/>
    <cellStyle name="Note 12 2 2 2 2 3 11 2 2" xfId="56678"/>
    <cellStyle name="Note 12 2 2 2 2 3 11 3" xfId="17052"/>
    <cellStyle name="Note 12 2 2 2 2 3 11 4" xfId="46314"/>
    <cellStyle name="Note 12 2 2 2 2 3 12" xfId="17053"/>
    <cellStyle name="Note 12 2 2 2 2 3 12 2" xfId="17054"/>
    <cellStyle name="Note 12 2 2 2 2 3 12 2 2" xfId="56679"/>
    <cellStyle name="Note 12 2 2 2 2 3 12 3" xfId="17055"/>
    <cellStyle name="Note 12 2 2 2 2 3 12 4" xfId="46315"/>
    <cellStyle name="Note 12 2 2 2 2 3 13" xfId="17056"/>
    <cellStyle name="Note 12 2 2 2 2 3 13 2" xfId="17057"/>
    <cellStyle name="Note 12 2 2 2 2 3 13 2 2" xfId="56680"/>
    <cellStyle name="Note 12 2 2 2 2 3 13 3" xfId="17058"/>
    <cellStyle name="Note 12 2 2 2 2 3 13 4" xfId="46316"/>
    <cellStyle name="Note 12 2 2 2 2 3 14" xfId="17059"/>
    <cellStyle name="Note 12 2 2 2 2 3 14 2" xfId="17060"/>
    <cellStyle name="Note 12 2 2 2 2 3 14 2 2" xfId="56681"/>
    <cellStyle name="Note 12 2 2 2 2 3 14 3" xfId="17061"/>
    <cellStyle name="Note 12 2 2 2 2 3 14 4" xfId="46317"/>
    <cellStyle name="Note 12 2 2 2 2 3 15" xfId="17062"/>
    <cellStyle name="Note 12 2 2 2 2 3 15 2" xfId="17063"/>
    <cellStyle name="Note 12 2 2 2 2 3 15 2 2" xfId="56682"/>
    <cellStyle name="Note 12 2 2 2 2 3 15 3" xfId="17064"/>
    <cellStyle name="Note 12 2 2 2 2 3 15 4" xfId="46318"/>
    <cellStyle name="Note 12 2 2 2 2 3 16" xfId="17065"/>
    <cellStyle name="Note 12 2 2 2 2 3 16 2" xfId="17066"/>
    <cellStyle name="Note 12 2 2 2 2 3 16 2 2" xfId="56683"/>
    <cellStyle name="Note 12 2 2 2 2 3 16 3" xfId="17067"/>
    <cellStyle name="Note 12 2 2 2 2 3 16 4" xfId="46319"/>
    <cellStyle name="Note 12 2 2 2 2 3 17" xfId="17068"/>
    <cellStyle name="Note 12 2 2 2 2 3 17 2" xfId="17069"/>
    <cellStyle name="Note 12 2 2 2 2 3 17 2 2" xfId="56684"/>
    <cellStyle name="Note 12 2 2 2 2 3 17 3" xfId="17070"/>
    <cellStyle name="Note 12 2 2 2 2 3 17 4" xfId="46320"/>
    <cellStyle name="Note 12 2 2 2 2 3 18" xfId="17071"/>
    <cellStyle name="Note 12 2 2 2 2 3 18 2" xfId="17072"/>
    <cellStyle name="Note 12 2 2 2 2 3 18 2 2" xfId="56685"/>
    <cellStyle name="Note 12 2 2 2 2 3 18 3" xfId="17073"/>
    <cellStyle name="Note 12 2 2 2 2 3 18 4" xfId="46321"/>
    <cellStyle name="Note 12 2 2 2 2 3 19" xfId="17074"/>
    <cellStyle name="Note 12 2 2 2 2 3 19 2" xfId="17075"/>
    <cellStyle name="Note 12 2 2 2 2 3 19 2 2" xfId="56686"/>
    <cellStyle name="Note 12 2 2 2 2 3 19 3" xfId="17076"/>
    <cellStyle name="Note 12 2 2 2 2 3 19 4" xfId="46322"/>
    <cellStyle name="Note 12 2 2 2 2 3 2" xfId="17077"/>
    <cellStyle name="Note 12 2 2 2 2 3 2 2" xfId="17078"/>
    <cellStyle name="Note 12 2 2 2 2 3 2 2 2" xfId="56687"/>
    <cellStyle name="Note 12 2 2 2 2 3 2 3" xfId="17079"/>
    <cellStyle name="Note 12 2 2 2 2 3 2 4" xfId="46323"/>
    <cellStyle name="Note 12 2 2 2 2 3 20" xfId="17080"/>
    <cellStyle name="Note 12 2 2 2 2 3 20 2" xfId="17081"/>
    <cellStyle name="Note 12 2 2 2 2 3 20 3" xfId="46324"/>
    <cellStyle name="Note 12 2 2 2 2 3 20 4" xfId="46325"/>
    <cellStyle name="Note 12 2 2 2 2 3 21" xfId="46326"/>
    <cellStyle name="Note 12 2 2 2 2 3 22" xfId="46327"/>
    <cellStyle name="Note 12 2 2 2 2 3 3" xfId="17082"/>
    <cellStyle name="Note 12 2 2 2 2 3 3 2" xfId="17083"/>
    <cellStyle name="Note 12 2 2 2 2 3 3 2 2" xfId="56688"/>
    <cellStyle name="Note 12 2 2 2 2 3 3 3" xfId="17084"/>
    <cellStyle name="Note 12 2 2 2 2 3 3 4" xfId="46328"/>
    <cellStyle name="Note 12 2 2 2 2 3 4" xfId="17085"/>
    <cellStyle name="Note 12 2 2 2 2 3 4 2" xfId="17086"/>
    <cellStyle name="Note 12 2 2 2 2 3 4 2 2" xfId="56689"/>
    <cellStyle name="Note 12 2 2 2 2 3 4 3" xfId="17087"/>
    <cellStyle name="Note 12 2 2 2 2 3 4 4" xfId="46329"/>
    <cellStyle name="Note 12 2 2 2 2 3 5" xfId="17088"/>
    <cellStyle name="Note 12 2 2 2 2 3 5 2" xfId="17089"/>
    <cellStyle name="Note 12 2 2 2 2 3 5 2 2" xfId="56690"/>
    <cellStyle name="Note 12 2 2 2 2 3 5 3" xfId="17090"/>
    <cellStyle name="Note 12 2 2 2 2 3 5 4" xfId="46330"/>
    <cellStyle name="Note 12 2 2 2 2 3 6" xfId="17091"/>
    <cellStyle name="Note 12 2 2 2 2 3 6 2" xfId="17092"/>
    <cellStyle name="Note 12 2 2 2 2 3 6 2 2" xfId="56691"/>
    <cellStyle name="Note 12 2 2 2 2 3 6 3" xfId="17093"/>
    <cellStyle name="Note 12 2 2 2 2 3 6 4" xfId="46331"/>
    <cellStyle name="Note 12 2 2 2 2 3 7" xfId="17094"/>
    <cellStyle name="Note 12 2 2 2 2 3 7 2" xfId="17095"/>
    <cellStyle name="Note 12 2 2 2 2 3 7 2 2" xfId="56692"/>
    <cellStyle name="Note 12 2 2 2 2 3 7 3" xfId="17096"/>
    <cellStyle name="Note 12 2 2 2 2 3 7 4" xfId="46332"/>
    <cellStyle name="Note 12 2 2 2 2 3 8" xfId="17097"/>
    <cellStyle name="Note 12 2 2 2 2 3 8 2" xfId="17098"/>
    <cellStyle name="Note 12 2 2 2 2 3 8 2 2" xfId="56693"/>
    <cellStyle name="Note 12 2 2 2 2 3 8 3" xfId="17099"/>
    <cellStyle name="Note 12 2 2 2 2 3 8 4" xfId="46333"/>
    <cellStyle name="Note 12 2 2 2 2 3 9" xfId="17100"/>
    <cellStyle name="Note 12 2 2 2 2 3 9 2" xfId="17101"/>
    <cellStyle name="Note 12 2 2 2 2 3 9 2 2" xfId="56694"/>
    <cellStyle name="Note 12 2 2 2 2 3 9 3" xfId="17102"/>
    <cellStyle name="Note 12 2 2 2 2 3 9 4" xfId="46334"/>
    <cellStyle name="Note 12 2 2 2 2 4" xfId="17103"/>
    <cellStyle name="Note 12 2 2 2 2 4 10" xfId="17104"/>
    <cellStyle name="Note 12 2 2 2 2 4 10 2" xfId="17105"/>
    <cellStyle name="Note 12 2 2 2 2 4 10 2 2" xfId="56695"/>
    <cellStyle name="Note 12 2 2 2 2 4 10 3" xfId="17106"/>
    <cellStyle name="Note 12 2 2 2 2 4 10 4" xfId="46335"/>
    <cellStyle name="Note 12 2 2 2 2 4 11" xfId="17107"/>
    <cellStyle name="Note 12 2 2 2 2 4 11 2" xfId="17108"/>
    <cellStyle name="Note 12 2 2 2 2 4 11 2 2" xfId="56696"/>
    <cellStyle name="Note 12 2 2 2 2 4 11 3" xfId="17109"/>
    <cellStyle name="Note 12 2 2 2 2 4 11 4" xfId="46336"/>
    <cellStyle name="Note 12 2 2 2 2 4 12" xfId="17110"/>
    <cellStyle name="Note 12 2 2 2 2 4 12 2" xfId="17111"/>
    <cellStyle name="Note 12 2 2 2 2 4 12 2 2" xfId="56697"/>
    <cellStyle name="Note 12 2 2 2 2 4 12 3" xfId="17112"/>
    <cellStyle name="Note 12 2 2 2 2 4 12 4" xfId="46337"/>
    <cellStyle name="Note 12 2 2 2 2 4 13" xfId="17113"/>
    <cellStyle name="Note 12 2 2 2 2 4 13 2" xfId="17114"/>
    <cellStyle name="Note 12 2 2 2 2 4 13 2 2" xfId="56698"/>
    <cellStyle name="Note 12 2 2 2 2 4 13 3" xfId="17115"/>
    <cellStyle name="Note 12 2 2 2 2 4 13 4" xfId="46338"/>
    <cellStyle name="Note 12 2 2 2 2 4 14" xfId="17116"/>
    <cellStyle name="Note 12 2 2 2 2 4 14 2" xfId="17117"/>
    <cellStyle name="Note 12 2 2 2 2 4 14 2 2" xfId="56699"/>
    <cellStyle name="Note 12 2 2 2 2 4 14 3" xfId="17118"/>
    <cellStyle name="Note 12 2 2 2 2 4 14 4" xfId="46339"/>
    <cellStyle name="Note 12 2 2 2 2 4 15" xfId="17119"/>
    <cellStyle name="Note 12 2 2 2 2 4 15 2" xfId="17120"/>
    <cellStyle name="Note 12 2 2 2 2 4 15 2 2" xfId="56700"/>
    <cellStyle name="Note 12 2 2 2 2 4 15 3" xfId="17121"/>
    <cellStyle name="Note 12 2 2 2 2 4 15 4" xfId="46340"/>
    <cellStyle name="Note 12 2 2 2 2 4 16" xfId="17122"/>
    <cellStyle name="Note 12 2 2 2 2 4 16 2" xfId="17123"/>
    <cellStyle name="Note 12 2 2 2 2 4 16 2 2" xfId="56701"/>
    <cellStyle name="Note 12 2 2 2 2 4 16 3" xfId="17124"/>
    <cellStyle name="Note 12 2 2 2 2 4 16 4" xfId="46341"/>
    <cellStyle name="Note 12 2 2 2 2 4 17" xfId="17125"/>
    <cellStyle name="Note 12 2 2 2 2 4 17 2" xfId="17126"/>
    <cellStyle name="Note 12 2 2 2 2 4 17 2 2" xfId="56702"/>
    <cellStyle name="Note 12 2 2 2 2 4 17 3" xfId="17127"/>
    <cellStyle name="Note 12 2 2 2 2 4 17 4" xfId="46342"/>
    <cellStyle name="Note 12 2 2 2 2 4 18" xfId="17128"/>
    <cellStyle name="Note 12 2 2 2 2 4 18 2" xfId="17129"/>
    <cellStyle name="Note 12 2 2 2 2 4 18 2 2" xfId="56703"/>
    <cellStyle name="Note 12 2 2 2 2 4 18 3" xfId="17130"/>
    <cellStyle name="Note 12 2 2 2 2 4 18 4" xfId="46343"/>
    <cellStyle name="Note 12 2 2 2 2 4 19" xfId="17131"/>
    <cellStyle name="Note 12 2 2 2 2 4 19 2" xfId="17132"/>
    <cellStyle name="Note 12 2 2 2 2 4 19 2 2" xfId="56704"/>
    <cellStyle name="Note 12 2 2 2 2 4 19 3" xfId="17133"/>
    <cellStyle name="Note 12 2 2 2 2 4 19 4" xfId="46344"/>
    <cellStyle name="Note 12 2 2 2 2 4 2" xfId="17134"/>
    <cellStyle name="Note 12 2 2 2 2 4 2 2" xfId="17135"/>
    <cellStyle name="Note 12 2 2 2 2 4 2 2 2" xfId="56705"/>
    <cellStyle name="Note 12 2 2 2 2 4 2 3" xfId="17136"/>
    <cellStyle name="Note 12 2 2 2 2 4 2 4" xfId="46345"/>
    <cellStyle name="Note 12 2 2 2 2 4 20" xfId="17137"/>
    <cellStyle name="Note 12 2 2 2 2 4 20 2" xfId="17138"/>
    <cellStyle name="Note 12 2 2 2 2 4 20 3" xfId="46346"/>
    <cellStyle name="Note 12 2 2 2 2 4 20 4" xfId="46347"/>
    <cellStyle name="Note 12 2 2 2 2 4 21" xfId="46348"/>
    <cellStyle name="Note 12 2 2 2 2 4 22" xfId="46349"/>
    <cellStyle name="Note 12 2 2 2 2 4 3" xfId="17139"/>
    <cellStyle name="Note 12 2 2 2 2 4 3 2" xfId="17140"/>
    <cellStyle name="Note 12 2 2 2 2 4 3 2 2" xfId="56706"/>
    <cellStyle name="Note 12 2 2 2 2 4 3 3" xfId="17141"/>
    <cellStyle name="Note 12 2 2 2 2 4 3 4" xfId="46350"/>
    <cellStyle name="Note 12 2 2 2 2 4 4" xfId="17142"/>
    <cellStyle name="Note 12 2 2 2 2 4 4 2" xfId="17143"/>
    <cellStyle name="Note 12 2 2 2 2 4 4 2 2" xfId="56707"/>
    <cellStyle name="Note 12 2 2 2 2 4 4 3" xfId="17144"/>
    <cellStyle name="Note 12 2 2 2 2 4 4 4" xfId="46351"/>
    <cellStyle name="Note 12 2 2 2 2 4 5" xfId="17145"/>
    <cellStyle name="Note 12 2 2 2 2 4 5 2" xfId="17146"/>
    <cellStyle name="Note 12 2 2 2 2 4 5 2 2" xfId="56708"/>
    <cellStyle name="Note 12 2 2 2 2 4 5 3" xfId="17147"/>
    <cellStyle name="Note 12 2 2 2 2 4 5 4" xfId="46352"/>
    <cellStyle name="Note 12 2 2 2 2 4 6" xfId="17148"/>
    <cellStyle name="Note 12 2 2 2 2 4 6 2" xfId="17149"/>
    <cellStyle name="Note 12 2 2 2 2 4 6 2 2" xfId="56709"/>
    <cellStyle name="Note 12 2 2 2 2 4 6 3" xfId="17150"/>
    <cellStyle name="Note 12 2 2 2 2 4 6 4" xfId="46353"/>
    <cellStyle name="Note 12 2 2 2 2 4 7" xfId="17151"/>
    <cellStyle name="Note 12 2 2 2 2 4 7 2" xfId="17152"/>
    <cellStyle name="Note 12 2 2 2 2 4 7 2 2" xfId="56710"/>
    <cellStyle name="Note 12 2 2 2 2 4 7 3" xfId="17153"/>
    <cellStyle name="Note 12 2 2 2 2 4 7 4" xfId="46354"/>
    <cellStyle name="Note 12 2 2 2 2 4 8" xfId="17154"/>
    <cellStyle name="Note 12 2 2 2 2 4 8 2" xfId="17155"/>
    <cellStyle name="Note 12 2 2 2 2 4 8 2 2" xfId="56711"/>
    <cellStyle name="Note 12 2 2 2 2 4 8 3" xfId="17156"/>
    <cellStyle name="Note 12 2 2 2 2 4 8 4" xfId="46355"/>
    <cellStyle name="Note 12 2 2 2 2 4 9" xfId="17157"/>
    <cellStyle name="Note 12 2 2 2 2 4 9 2" xfId="17158"/>
    <cellStyle name="Note 12 2 2 2 2 4 9 2 2" xfId="56712"/>
    <cellStyle name="Note 12 2 2 2 2 4 9 3" xfId="17159"/>
    <cellStyle name="Note 12 2 2 2 2 4 9 4" xfId="46356"/>
    <cellStyle name="Note 12 2 2 2 2 5" xfId="17160"/>
    <cellStyle name="Note 12 2 2 2 2 5 2" xfId="17161"/>
    <cellStyle name="Note 12 2 2 2 2 5 2 2" xfId="56713"/>
    <cellStyle name="Note 12 2 2 2 2 5 3" xfId="17162"/>
    <cellStyle name="Note 12 2 2 2 2 5 4" xfId="46357"/>
    <cellStyle name="Note 12 2 2 2 2 6" xfId="17163"/>
    <cellStyle name="Note 12 2 2 2 2 6 2" xfId="17164"/>
    <cellStyle name="Note 12 2 2 2 2 6 2 2" xfId="56714"/>
    <cellStyle name="Note 12 2 2 2 2 6 3" xfId="17165"/>
    <cellStyle name="Note 12 2 2 2 2 6 4" xfId="46358"/>
    <cellStyle name="Note 12 2 2 2 2 7" xfId="17166"/>
    <cellStyle name="Note 12 2 2 2 2 7 2" xfId="17167"/>
    <cellStyle name="Note 12 2 2 2 2 7 2 2" xfId="56715"/>
    <cellStyle name="Note 12 2 2 2 2 7 3" xfId="17168"/>
    <cellStyle name="Note 12 2 2 2 2 7 4" xfId="46359"/>
    <cellStyle name="Note 12 2 2 2 2 8" xfId="17169"/>
    <cellStyle name="Note 12 2 2 2 2 8 2" xfId="17170"/>
    <cellStyle name="Note 12 2 2 2 2 8 2 2" xfId="56716"/>
    <cellStyle name="Note 12 2 2 2 2 8 3" xfId="17171"/>
    <cellStyle name="Note 12 2 2 2 2 8 4" xfId="46360"/>
    <cellStyle name="Note 12 2 2 2 2 9" xfId="17172"/>
    <cellStyle name="Note 12 2 2 2 2 9 2" xfId="17173"/>
    <cellStyle name="Note 12 2 2 2 2 9 2 2" xfId="56717"/>
    <cellStyle name="Note 12 2 2 2 2 9 3" xfId="17174"/>
    <cellStyle name="Note 12 2 2 2 2 9 4" xfId="46361"/>
    <cellStyle name="Note 12 2 2 2 20" xfId="17175"/>
    <cellStyle name="Note 12 2 2 2 20 2" xfId="17176"/>
    <cellStyle name="Note 12 2 2 2 20 2 2" xfId="56718"/>
    <cellStyle name="Note 12 2 2 2 20 3" xfId="17177"/>
    <cellStyle name="Note 12 2 2 2 20 4" xfId="46362"/>
    <cellStyle name="Note 12 2 2 2 21" xfId="17178"/>
    <cellStyle name="Note 12 2 2 2 21 2" xfId="17179"/>
    <cellStyle name="Note 12 2 2 2 21 2 2" xfId="56719"/>
    <cellStyle name="Note 12 2 2 2 21 3" xfId="17180"/>
    <cellStyle name="Note 12 2 2 2 21 4" xfId="46363"/>
    <cellStyle name="Note 12 2 2 2 22" xfId="17181"/>
    <cellStyle name="Note 12 2 2 2 22 2" xfId="17182"/>
    <cellStyle name="Note 12 2 2 2 22 2 2" xfId="56720"/>
    <cellStyle name="Note 12 2 2 2 22 3" xfId="17183"/>
    <cellStyle name="Note 12 2 2 2 22 4" xfId="46364"/>
    <cellStyle name="Note 12 2 2 2 23" xfId="17184"/>
    <cellStyle name="Note 12 2 2 2 23 2" xfId="17185"/>
    <cellStyle name="Note 12 2 2 2 23 3" xfId="46365"/>
    <cellStyle name="Note 12 2 2 2 23 4" xfId="46366"/>
    <cellStyle name="Note 12 2 2 2 24" xfId="46367"/>
    <cellStyle name="Note 12 2 2 2 25" xfId="46368"/>
    <cellStyle name="Note 12 2 2 2 3" xfId="17186"/>
    <cellStyle name="Note 12 2 2 2 3 10" xfId="17187"/>
    <cellStyle name="Note 12 2 2 2 3 10 2" xfId="17188"/>
    <cellStyle name="Note 12 2 2 2 3 10 2 2" xfId="56721"/>
    <cellStyle name="Note 12 2 2 2 3 10 3" xfId="17189"/>
    <cellStyle name="Note 12 2 2 2 3 10 4" xfId="46369"/>
    <cellStyle name="Note 12 2 2 2 3 11" xfId="17190"/>
    <cellStyle name="Note 12 2 2 2 3 11 2" xfId="17191"/>
    <cellStyle name="Note 12 2 2 2 3 11 2 2" xfId="56722"/>
    <cellStyle name="Note 12 2 2 2 3 11 3" xfId="17192"/>
    <cellStyle name="Note 12 2 2 2 3 11 4" xfId="46370"/>
    <cellStyle name="Note 12 2 2 2 3 12" xfId="17193"/>
    <cellStyle name="Note 12 2 2 2 3 12 2" xfId="17194"/>
    <cellStyle name="Note 12 2 2 2 3 12 2 2" xfId="56723"/>
    <cellStyle name="Note 12 2 2 2 3 12 3" xfId="17195"/>
    <cellStyle name="Note 12 2 2 2 3 12 4" xfId="46371"/>
    <cellStyle name="Note 12 2 2 2 3 13" xfId="17196"/>
    <cellStyle name="Note 12 2 2 2 3 13 2" xfId="17197"/>
    <cellStyle name="Note 12 2 2 2 3 13 2 2" xfId="56724"/>
    <cellStyle name="Note 12 2 2 2 3 13 3" xfId="17198"/>
    <cellStyle name="Note 12 2 2 2 3 13 4" xfId="46372"/>
    <cellStyle name="Note 12 2 2 2 3 14" xfId="17199"/>
    <cellStyle name="Note 12 2 2 2 3 14 2" xfId="17200"/>
    <cellStyle name="Note 12 2 2 2 3 14 2 2" xfId="56725"/>
    <cellStyle name="Note 12 2 2 2 3 14 3" xfId="17201"/>
    <cellStyle name="Note 12 2 2 2 3 14 4" xfId="46373"/>
    <cellStyle name="Note 12 2 2 2 3 15" xfId="17202"/>
    <cellStyle name="Note 12 2 2 2 3 15 2" xfId="17203"/>
    <cellStyle name="Note 12 2 2 2 3 15 2 2" xfId="56726"/>
    <cellStyle name="Note 12 2 2 2 3 15 3" xfId="17204"/>
    <cellStyle name="Note 12 2 2 2 3 15 4" xfId="46374"/>
    <cellStyle name="Note 12 2 2 2 3 16" xfId="17205"/>
    <cellStyle name="Note 12 2 2 2 3 16 2" xfId="17206"/>
    <cellStyle name="Note 12 2 2 2 3 16 2 2" xfId="56727"/>
    <cellStyle name="Note 12 2 2 2 3 16 3" xfId="17207"/>
    <cellStyle name="Note 12 2 2 2 3 16 4" xfId="46375"/>
    <cellStyle name="Note 12 2 2 2 3 17" xfId="17208"/>
    <cellStyle name="Note 12 2 2 2 3 17 2" xfId="17209"/>
    <cellStyle name="Note 12 2 2 2 3 17 2 2" xfId="56728"/>
    <cellStyle name="Note 12 2 2 2 3 17 3" xfId="17210"/>
    <cellStyle name="Note 12 2 2 2 3 17 4" xfId="46376"/>
    <cellStyle name="Note 12 2 2 2 3 18" xfId="17211"/>
    <cellStyle name="Note 12 2 2 2 3 18 2" xfId="17212"/>
    <cellStyle name="Note 12 2 2 2 3 18 2 2" xfId="56729"/>
    <cellStyle name="Note 12 2 2 2 3 18 3" xfId="17213"/>
    <cellStyle name="Note 12 2 2 2 3 18 4" xfId="46377"/>
    <cellStyle name="Note 12 2 2 2 3 19" xfId="17214"/>
    <cellStyle name="Note 12 2 2 2 3 19 2" xfId="17215"/>
    <cellStyle name="Note 12 2 2 2 3 19 2 2" xfId="56730"/>
    <cellStyle name="Note 12 2 2 2 3 19 3" xfId="17216"/>
    <cellStyle name="Note 12 2 2 2 3 19 4" xfId="46378"/>
    <cellStyle name="Note 12 2 2 2 3 2" xfId="17217"/>
    <cellStyle name="Note 12 2 2 2 3 2 2" xfId="17218"/>
    <cellStyle name="Note 12 2 2 2 3 2 2 2" xfId="56731"/>
    <cellStyle name="Note 12 2 2 2 3 2 3" xfId="17219"/>
    <cellStyle name="Note 12 2 2 2 3 2 4" xfId="46379"/>
    <cellStyle name="Note 12 2 2 2 3 20" xfId="17220"/>
    <cellStyle name="Note 12 2 2 2 3 20 2" xfId="17221"/>
    <cellStyle name="Note 12 2 2 2 3 20 3" xfId="46380"/>
    <cellStyle name="Note 12 2 2 2 3 20 4" xfId="46381"/>
    <cellStyle name="Note 12 2 2 2 3 21" xfId="46382"/>
    <cellStyle name="Note 12 2 2 2 3 22" xfId="46383"/>
    <cellStyle name="Note 12 2 2 2 3 3" xfId="17222"/>
    <cellStyle name="Note 12 2 2 2 3 3 2" xfId="17223"/>
    <cellStyle name="Note 12 2 2 2 3 3 2 2" xfId="56732"/>
    <cellStyle name="Note 12 2 2 2 3 3 3" xfId="17224"/>
    <cellStyle name="Note 12 2 2 2 3 3 4" xfId="46384"/>
    <cellStyle name="Note 12 2 2 2 3 4" xfId="17225"/>
    <cellStyle name="Note 12 2 2 2 3 4 2" xfId="17226"/>
    <cellStyle name="Note 12 2 2 2 3 4 2 2" xfId="56733"/>
    <cellStyle name="Note 12 2 2 2 3 4 3" xfId="17227"/>
    <cellStyle name="Note 12 2 2 2 3 4 4" xfId="46385"/>
    <cellStyle name="Note 12 2 2 2 3 5" xfId="17228"/>
    <cellStyle name="Note 12 2 2 2 3 5 2" xfId="17229"/>
    <cellStyle name="Note 12 2 2 2 3 5 2 2" xfId="56734"/>
    <cellStyle name="Note 12 2 2 2 3 5 3" xfId="17230"/>
    <cellStyle name="Note 12 2 2 2 3 5 4" xfId="46386"/>
    <cellStyle name="Note 12 2 2 2 3 6" xfId="17231"/>
    <cellStyle name="Note 12 2 2 2 3 6 2" xfId="17232"/>
    <cellStyle name="Note 12 2 2 2 3 6 2 2" xfId="56735"/>
    <cellStyle name="Note 12 2 2 2 3 6 3" xfId="17233"/>
    <cellStyle name="Note 12 2 2 2 3 6 4" xfId="46387"/>
    <cellStyle name="Note 12 2 2 2 3 7" xfId="17234"/>
    <cellStyle name="Note 12 2 2 2 3 7 2" xfId="17235"/>
    <cellStyle name="Note 12 2 2 2 3 7 2 2" xfId="56736"/>
    <cellStyle name="Note 12 2 2 2 3 7 3" xfId="17236"/>
    <cellStyle name="Note 12 2 2 2 3 7 4" xfId="46388"/>
    <cellStyle name="Note 12 2 2 2 3 8" xfId="17237"/>
    <cellStyle name="Note 12 2 2 2 3 8 2" xfId="17238"/>
    <cellStyle name="Note 12 2 2 2 3 8 2 2" xfId="56737"/>
    <cellStyle name="Note 12 2 2 2 3 8 3" xfId="17239"/>
    <cellStyle name="Note 12 2 2 2 3 8 4" xfId="46389"/>
    <cellStyle name="Note 12 2 2 2 3 9" xfId="17240"/>
    <cellStyle name="Note 12 2 2 2 3 9 2" xfId="17241"/>
    <cellStyle name="Note 12 2 2 2 3 9 2 2" xfId="56738"/>
    <cellStyle name="Note 12 2 2 2 3 9 3" xfId="17242"/>
    <cellStyle name="Note 12 2 2 2 3 9 4" xfId="46390"/>
    <cellStyle name="Note 12 2 2 2 4" xfId="17243"/>
    <cellStyle name="Note 12 2 2 2 4 10" xfId="17244"/>
    <cellStyle name="Note 12 2 2 2 4 10 2" xfId="17245"/>
    <cellStyle name="Note 12 2 2 2 4 10 2 2" xfId="56739"/>
    <cellStyle name="Note 12 2 2 2 4 10 3" xfId="17246"/>
    <cellStyle name="Note 12 2 2 2 4 10 4" xfId="46391"/>
    <cellStyle name="Note 12 2 2 2 4 11" xfId="17247"/>
    <cellStyle name="Note 12 2 2 2 4 11 2" xfId="17248"/>
    <cellStyle name="Note 12 2 2 2 4 11 2 2" xfId="56740"/>
    <cellStyle name="Note 12 2 2 2 4 11 3" xfId="17249"/>
    <cellStyle name="Note 12 2 2 2 4 11 4" xfId="46392"/>
    <cellStyle name="Note 12 2 2 2 4 12" xfId="17250"/>
    <cellStyle name="Note 12 2 2 2 4 12 2" xfId="17251"/>
    <cellStyle name="Note 12 2 2 2 4 12 2 2" xfId="56741"/>
    <cellStyle name="Note 12 2 2 2 4 12 3" xfId="17252"/>
    <cellStyle name="Note 12 2 2 2 4 12 4" xfId="46393"/>
    <cellStyle name="Note 12 2 2 2 4 13" xfId="17253"/>
    <cellStyle name="Note 12 2 2 2 4 13 2" xfId="17254"/>
    <cellStyle name="Note 12 2 2 2 4 13 2 2" xfId="56742"/>
    <cellStyle name="Note 12 2 2 2 4 13 3" xfId="17255"/>
    <cellStyle name="Note 12 2 2 2 4 13 4" xfId="46394"/>
    <cellStyle name="Note 12 2 2 2 4 14" xfId="17256"/>
    <cellStyle name="Note 12 2 2 2 4 14 2" xfId="17257"/>
    <cellStyle name="Note 12 2 2 2 4 14 2 2" xfId="56743"/>
    <cellStyle name="Note 12 2 2 2 4 14 3" xfId="17258"/>
    <cellStyle name="Note 12 2 2 2 4 14 4" xfId="46395"/>
    <cellStyle name="Note 12 2 2 2 4 15" xfId="17259"/>
    <cellStyle name="Note 12 2 2 2 4 15 2" xfId="17260"/>
    <cellStyle name="Note 12 2 2 2 4 15 2 2" xfId="56744"/>
    <cellStyle name="Note 12 2 2 2 4 15 3" xfId="17261"/>
    <cellStyle name="Note 12 2 2 2 4 15 4" xfId="46396"/>
    <cellStyle name="Note 12 2 2 2 4 16" xfId="17262"/>
    <cellStyle name="Note 12 2 2 2 4 16 2" xfId="17263"/>
    <cellStyle name="Note 12 2 2 2 4 16 2 2" xfId="56745"/>
    <cellStyle name="Note 12 2 2 2 4 16 3" xfId="17264"/>
    <cellStyle name="Note 12 2 2 2 4 16 4" xfId="46397"/>
    <cellStyle name="Note 12 2 2 2 4 17" xfId="17265"/>
    <cellStyle name="Note 12 2 2 2 4 17 2" xfId="17266"/>
    <cellStyle name="Note 12 2 2 2 4 17 2 2" xfId="56746"/>
    <cellStyle name="Note 12 2 2 2 4 17 3" xfId="17267"/>
    <cellStyle name="Note 12 2 2 2 4 17 4" xfId="46398"/>
    <cellStyle name="Note 12 2 2 2 4 18" xfId="17268"/>
    <cellStyle name="Note 12 2 2 2 4 18 2" xfId="17269"/>
    <cellStyle name="Note 12 2 2 2 4 18 2 2" xfId="56747"/>
    <cellStyle name="Note 12 2 2 2 4 18 3" xfId="17270"/>
    <cellStyle name="Note 12 2 2 2 4 18 4" xfId="46399"/>
    <cellStyle name="Note 12 2 2 2 4 19" xfId="17271"/>
    <cellStyle name="Note 12 2 2 2 4 19 2" xfId="17272"/>
    <cellStyle name="Note 12 2 2 2 4 19 2 2" xfId="56748"/>
    <cellStyle name="Note 12 2 2 2 4 19 3" xfId="17273"/>
    <cellStyle name="Note 12 2 2 2 4 19 4" xfId="46400"/>
    <cellStyle name="Note 12 2 2 2 4 2" xfId="17274"/>
    <cellStyle name="Note 12 2 2 2 4 2 2" xfId="17275"/>
    <cellStyle name="Note 12 2 2 2 4 2 2 2" xfId="56749"/>
    <cellStyle name="Note 12 2 2 2 4 2 3" xfId="17276"/>
    <cellStyle name="Note 12 2 2 2 4 2 4" xfId="46401"/>
    <cellStyle name="Note 12 2 2 2 4 20" xfId="17277"/>
    <cellStyle name="Note 12 2 2 2 4 20 2" xfId="17278"/>
    <cellStyle name="Note 12 2 2 2 4 20 3" xfId="46402"/>
    <cellStyle name="Note 12 2 2 2 4 20 4" xfId="46403"/>
    <cellStyle name="Note 12 2 2 2 4 21" xfId="46404"/>
    <cellStyle name="Note 12 2 2 2 4 22" xfId="46405"/>
    <cellStyle name="Note 12 2 2 2 4 3" xfId="17279"/>
    <cellStyle name="Note 12 2 2 2 4 3 2" xfId="17280"/>
    <cellStyle name="Note 12 2 2 2 4 3 2 2" xfId="56750"/>
    <cellStyle name="Note 12 2 2 2 4 3 3" xfId="17281"/>
    <cellStyle name="Note 12 2 2 2 4 3 4" xfId="46406"/>
    <cellStyle name="Note 12 2 2 2 4 4" xfId="17282"/>
    <cellStyle name="Note 12 2 2 2 4 4 2" xfId="17283"/>
    <cellStyle name="Note 12 2 2 2 4 4 2 2" xfId="56751"/>
    <cellStyle name="Note 12 2 2 2 4 4 3" xfId="17284"/>
    <cellStyle name="Note 12 2 2 2 4 4 4" xfId="46407"/>
    <cellStyle name="Note 12 2 2 2 4 5" xfId="17285"/>
    <cellStyle name="Note 12 2 2 2 4 5 2" xfId="17286"/>
    <cellStyle name="Note 12 2 2 2 4 5 2 2" xfId="56752"/>
    <cellStyle name="Note 12 2 2 2 4 5 3" xfId="17287"/>
    <cellStyle name="Note 12 2 2 2 4 5 4" xfId="46408"/>
    <cellStyle name="Note 12 2 2 2 4 6" xfId="17288"/>
    <cellStyle name="Note 12 2 2 2 4 6 2" xfId="17289"/>
    <cellStyle name="Note 12 2 2 2 4 6 2 2" xfId="56753"/>
    <cellStyle name="Note 12 2 2 2 4 6 3" xfId="17290"/>
    <cellStyle name="Note 12 2 2 2 4 6 4" xfId="46409"/>
    <cellStyle name="Note 12 2 2 2 4 7" xfId="17291"/>
    <cellStyle name="Note 12 2 2 2 4 7 2" xfId="17292"/>
    <cellStyle name="Note 12 2 2 2 4 7 2 2" xfId="56754"/>
    <cellStyle name="Note 12 2 2 2 4 7 3" xfId="17293"/>
    <cellStyle name="Note 12 2 2 2 4 7 4" xfId="46410"/>
    <cellStyle name="Note 12 2 2 2 4 8" xfId="17294"/>
    <cellStyle name="Note 12 2 2 2 4 8 2" xfId="17295"/>
    <cellStyle name="Note 12 2 2 2 4 8 2 2" xfId="56755"/>
    <cellStyle name="Note 12 2 2 2 4 8 3" xfId="17296"/>
    <cellStyle name="Note 12 2 2 2 4 8 4" xfId="46411"/>
    <cellStyle name="Note 12 2 2 2 4 9" xfId="17297"/>
    <cellStyle name="Note 12 2 2 2 4 9 2" xfId="17298"/>
    <cellStyle name="Note 12 2 2 2 4 9 2 2" xfId="56756"/>
    <cellStyle name="Note 12 2 2 2 4 9 3" xfId="17299"/>
    <cellStyle name="Note 12 2 2 2 4 9 4" xfId="46412"/>
    <cellStyle name="Note 12 2 2 2 5" xfId="17300"/>
    <cellStyle name="Note 12 2 2 2 5 2" xfId="17301"/>
    <cellStyle name="Note 12 2 2 2 5 2 2" xfId="56757"/>
    <cellStyle name="Note 12 2 2 2 5 3" xfId="17302"/>
    <cellStyle name="Note 12 2 2 2 5 4" xfId="46413"/>
    <cellStyle name="Note 12 2 2 2 6" xfId="17303"/>
    <cellStyle name="Note 12 2 2 2 6 2" xfId="17304"/>
    <cellStyle name="Note 12 2 2 2 6 2 2" xfId="56758"/>
    <cellStyle name="Note 12 2 2 2 6 3" xfId="17305"/>
    <cellStyle name="Note 12 2 2 2 6 4" xfId="46414"/>
    <cellStyle name="Note 12 2 2 2 7" xfId="17306"/>
    <cellStyle name="Note 12 2 2 2 7 2" xfId="17307"/>
    <cellStyle name="Note 12 2 2 2 7 2 2" xfId="56759"/>
    <cellStyle name="Note 12 2 2 2 7 3" xfId="17308"/>
    <cellStyle name="Note 12 2 2 2 7 4" xfId="46415"/>
    <cellStyle name="Note 12 2 2 2 8" xfId="17309"/>
    <cellStyle name="Note 12 2 2 2 8 2" xfId="17310"/>
    <cellStyle name="Note 12 2 2 2 8 2 2" xfId="56760"/>
    <cellStyle name="Note 12 2 2 2 8 3" xfId="17311"/>
    <cellStyle name="Note 12 2 2 2 8 4" xfId="46416"/>
    <cellStyle name="Note 12 2 2 2 9" xfId="17312"/>
    <cellStyle name="Note 12 2 2 2 9 2" xfId="17313"/>
    <cellStyle name="Note 12 2 2 2 9 2 2" xfId="56761"/>
    <cellStyle name="Note 12 2 2 2 9 3" xfId="17314"/>
    <cellStyle name="Note 12 2 2 2 9 4" xfId="46417"/>
    <cellStyle name="Note 12 2 2 20" xfId="17315"/>
    <cellStyle name="Note 12 2 2 20 2" xfId="17316"/>
    <cellStyle name="Note 12 2 2 20 2 2" xfId="56762"/>
    <cellStyle name="Note 12 2 2 20 3" xfId="17317"/>
    <cellStyle name="Note 12 2 2 20 4" xfId="46418"/>
    <cellStyle name="Note 12 2 2 21" xfId="17318"/>
    <cellStyle name="Note 12 2 2 21 2" xfId="17319"/>
    <cellStyle name="Note 12 2 2 21 2 2" xfId="56763"/>
    <cellStyle name="Note 12 2 2 21 3" xfId="17320"/>
    <cellStyle name="Note 12 2 2 21 4" xfId="46419"/>
    <cellStyle name="Note 12 2 2 22" xfId="17321"/>
    <cellStyle name="Note 12 2 2 22 2" xfId="17322"/>
    <cellStyle name="Note 12 2 2 22 2 2" xfId="56764"/>
    <cellStyle name="Note 12 2 2 22 3" xfId="17323"/>
    <cellStyle name="Note 12 2 2 22 4" xfId="46420"/>
    <cellStyle name="Note 12 2 2 23" xfId="17324"/>
    <cellStyle name="Note 12 2 2 23 2" xfId="17325"/>
    <cellStyle name="Note 12 2 2 23 2 2" xfId="56765"/>
    <cellStyle name="Note 12 2 2 23 3" xfId="17326"/>
    <cellStyle name="Note 12 2 2 23 4" xfId="46421"/>
    <cellStyle name="Note 12 2 2 24" xfId="17327"/>
    <cellStyle name="Note 12 2 2 24 2" xfId="17328"/>
    <cellStyle name="Note 12 2 2 24 2 2" xfId="56766"/>
    <cellStyle name="Note 12 2 2 24 3" xfId="17329"/>
    <cellStyle name="Note 12 2 2 24 4" xfId="46422"/>
    <cellStyle name="Note 12 2 2 25" xfId="17330"/>
    <cellStyle name="Note 12 2 2 25 2" xfId="17331"/>
    <cellStyle name="Note 12 2 2 25 2 2" xfId="56767"/>
    <cellStyle name="Note 12 2 2 25 3" xfId="17332"/>
    <cellStyle name="Note 12 2 2 25 4" xfId="46423"/>
    <cellStyle name="Note 12 2 2 26" xfId="17333"/>
    <cellStyle name="Note 12 2 2 26 2" xfId="17334"/>
    <cellStyle name="Note 12 2 2 26 2 2" xfId="56768"/>
    <cellStyle name="Note 12 2 2 26 3" xfId="17335"/>
    <cellStyle name="Note 12 2 2 26 4" xfId="46424"/>
    <cellStyle name="Note 12 2 2 27" xfId="17336"/>
    <cellStyle name="Note 12 2 2 27 2" xfId="17337"/>
    <cellStyle name="Note 12 2 2 27 2 2" xfId="56769"/>
    <cellStyle name="Note 12 2 2 27 3" xfId="17338"/>
    <cellStyle name="Note 12 2 2 27 4" xfId="46425"/>
    <cellStyle name="Note 12 2 2 28" xfId="17339"/>
    <cellStyle name="Note 12 2 2 28 2" xfId="17340"/>
    <cellStyle name="Note 12 2 2 28 2 2" xfId="56770"/>
    <cellStyle name="Note 12 2 2 28 3" xfId="17341"/>
    <cellStyle name="Note 12 2 2 28 4" xfId="46426"/>
    <cellStyle name="Note 12 2 2 29" xfId="17342"/>
    <cellStyle name="Note 12 2 2 29 2" xfId="17343"/>
    <cellStyle name="Note 12 2 2 29 2 2" xfId="56771"/>
    <cellStyle name="Note 12 2 2 29 3" xfId="17344"/>
    <cellStyle name="Note 12 2 2 29 4" xfId="46427"/>
    <cellStyle name="Note 12 2 2 3" xfId="17345"/>
    <cellStyle name="Note 12 2 2 3 10" xfId="17346"/>
    <cellStyle name="Note 12 2 2 3 10 2" xfId="17347"/>
    <cellStyle name="Note 12 2 2 3 10 2 2" xfId="56772"/>
    <cellStyle name="Note 12 2 2 3 10 3" xfId="17348"/>
    <cellStyle name="Note 12 2 2 3 10 4" xfId="46428"/>
    <cellStyle name="Note 12 2 2 3 11" xfId="17349"/>
    <cellStyle name="Note 12 2 2 3 11 2" xfId="17350"/>
    <cellStyle name="Note 12 2 2 3 11 2 2" xfId="56773"/>
    <cellStyle name="Note 12 2 2 3 11 3" xfId="17351"/>
    <cellStyle name="Note 12 2 2 3 11 4" xfId="46429"/>
    <cellStyle name="Note 12 2 2 3 12" xfId="17352"/>
    <cellStyle name="Note 12 2 2 3 12 2" xfId="17353"/>
    <cellStyle name="Note 12 2 2 3 12 2 2" xfId="56774"/>
    <cellStyle name="Note 12 2 2 3 12 3" xfId="17354"/>
    <cellStyle name="Note 12 2 2 3 12 4" xfId="46430"/>
    <cellStyle name="Note 12 2 2 3 13" xfId="17355"/>
    <cellStyle name="Note 12 2 2 3 13 2" xfId="17356"/>
    <cellStyle name="Note 12 2 2 3 13 2 2" xfId="56775"/>
    <cellStyle name="Note 12 2 2 3 13 3" xfId="17357"/>
    <cellStyle name="Note 12 2 2 3 13 4" xfId="46431"/>
    <cellStyle name="Note 12 2 2 3 14" xfId="17358"/>
    <cellStyle name="Note 12 2 2 3 14 2" xfId="17359"/>
    <cellStyle name="Note 12 2 2 3 14 2 2" xfId="56776"/>
    <cellStyle name="Note 12 2 2 3 14 3" xfId="17360"/>
    <cellStyle name="Note 12 2 2 3 14 4" xfId="46432"/>
    <cellStyle name="Note 12 2 2 3 15" xfId="17361"/>
    <cellStyle name="Note 12 2 2 3 15 2" xfId="17362"/>
    <cellStyle name="Note 12 2 2 3 15 2 2" xfId="56777"/>
    <cellStyle name="Note 12 2 2 3 15 3" xfId="17363"/>
    <cellStyle name="Note 12 2 2 3 15 4" xfId="46433"/>
    <cellStyle name="Note 12 2 2 3 16" xfId="17364"/>
    <cellStyle name="Note 12 2 2 3 16 2" xfId="17365"/>
    <cellStyle name="Note 12 2 2 3 16 2 2" xfId="56778"/>
    <cellStyle name="Note 12 2 2 3 16 3" xfId="17366"/>
    <cellStyle name="Note 12 2 2 3 16 4" xfId="46434"/>
    <cellStyle name="Note 12 2 2 3 17" xfId="17367"/>
    <cellStyle name="Note 12 2 2 3 17 2" xfId="17368"/>
    <cellStyle name="Note 12 2 2 3 17 2 2" xfId="56779"/>
    <cellStyle name="Note 12 2 2 3 17 3" xfId="17369"/>
    <cellStyle name="Note 12 2 2 3 17 4" xfId="46435"/>
    <cellStyle name="Note 12 2 2 3 18" xfId="17370"/>
    <cellStyle name="Note 12 2 2 3 18 2" xfId="17371"/>
    <cellStyle name="Note 12 2 2 3 18 2 2" xfId="56780"/>
    <cellStyle name="Note 12 2 2 3 18 3" xfId="17372"/>
    <cellStyle name="Note 12 2 2 3 18 4" xfId="46436"/>
    <cellStyle name="Note 12 2 2 3 19" xfId="17373"/>
    <cellStyle name="Note 12 2 2 3 19 2" xfId="17374"/>
    <cellStyle name="Note 12 2 2 3 19 2 2" xfId="56781"/>
    <cellStyle name="Note 12 2 2 3 19 3" xfId="17375"/>
    <cellStyle name="Note 12 2 2 3 19 4" xfId="46437"/>
    <cellStyle name="Note 12 2 2 3 2" xfId="17376"/>
    <cellStyle name="Note 12 2 2 3 2 2" xfId="17377"/>
    <cellStyle name="Note 12 2 2 3 2 2 2" xfId="56782"/>
    <cellStyle name="Note 12 2 2 3 2 3" xfId="17378"/>
    <cellStyle name="Note 12 2 2 3 2 4" xfId="46438"/>
    <cellStyle name="Note 12 2 2 3 20" xfId="17379"/>
    <cellStyle name="Note 12 2 2 3 20 2" xfId="17380"/>
    <cellStyle name="Note 12 2 2 3 20 3" xfId="46439"/>
    <cellStyle name="Note 12 2 2 3 20 4" xfId="46440"/>
    <cellStyle name="Note 12 2 2 3 21" xfId="46441"/>
    <cellStyle name="Note 12 2 2 3 22" xfId="46442"/>
    <cellStyle name="Note 12 2 2 3 3" xfId="17381"/>
    <cellStyle name="Note 12 2 2 3 3 2" xfId="17382"/>
    <cellStyle name="Note 12 2 2 3 3 2 2" xfId="56783"/>
    <cellStyle name="Note 12 2 2 3 3 3" xfId="17383"/>
    <cellStyle name="Note 12 2 2 3 3 4" xfId="46443"/>
    <cellStyle name="Note 12 2 2 3 4" xfId="17384"/>
    <cellStyle name="Note 12 2 2 3 4 2" xfId="17385"/>
    <cellStyle name="Note 12 2 2 3 4 2 2" xfId="56784"/>
    <cellStyle name="Note 12 2 2 3 4 3" xfId="17386"/>
    <cellStyle name="Note 12 2 2 3 4 4" xfId="46444"/>
    <cellStyle name="Note 12 2 2 3 5" xfId="17387"/>
    <cellStyle name="Note 12 2 2 3 5 2" xfId="17388"/>
    <cellStyle name="Note 12 2 2 3 5 2 2" xfId="56785"/>
    <cellStyle name="Note 12 2 2 3 5 3" xfId="17389"/>
    <cellStyle name="Note 12 2 2 3 5 4" xfId="46445"/>
    <cellStyle name="Note 12 2 2 3 6" xfId="17390"/>
    <cellStyle name="Note 12 2 2 3 6 2" xfId="17391"/>
    <cellStyle name="Note 12 2 2 3 6 2 2" xfId="56786"/>
    <cellStyle name="Note 12 2 2 3 6 3" xfId="17392"/>
    <cellStyle name="Note 12 2 2 3 6 4" xfId="46446"/>
    <cellStyle name="Note 12 2 2 3 7" xfId="17393"/>
    <cellStyle name="Note 12 2 2 3 7 2" xfId="17394"/>
    <cellStyle name="Note 12 2 2 3 7 2 2" xfId="56787"/>
    <cellStyle name="Note 12 2 2 3 7 3" xfId="17395"/>
    <cellStyle name="Note 12 2 2 3 7 4" xfId="46447"/>
    <cellStyle name="Note 12 2 2 3 8" xfId="17396"/>
    <cellStyle name="Note 12 2 2 3 8 2" xfId="17397"/>
    <cellStyle name="Note 12 2 2 3 8 2 2" xfId="56788"/>
    <cellStyle name="Note 12 2 2 3 8 3" xfId="17398"/>
    <cellStyle name="Note 12 2 2 3 8 4" xfId="46448"/>
    <cellStyle name="Note 12 2 2 3 9" xfId="17399"/>
    <cellStyle name="Note 12 2 2 3 9 2" xfId="17400"/>
    <cellStyle name="Note 12 2 2 3 9 2 2" xfId="56789"/>
    <cellStyle name="Note 12 2 2 3 9 3" xfId="17401"/>
    <cellStyle name="Note 12 2 2 3 9 4" xfId="46449"/>
    <cellStyle name="Note 12 2 2 30" xfId="17402"/>
    <cellStyle name="Note 12 2 2 30 2" xfId="17403"/>
    <cellStyle name="Note 12 2 2 30 2 2" xfId="56790"/>
    <cellStyle name="Note 12 2 2 30 3" xfId="17404"/>
    <cellStyle name="Note 12 2 2 30 4" xfId="46450"/>
    <cellStyle name="Note 12 2 2 31" xfId="17405"/>
    <cellStyle name="Note 12 2 2 31 2" xfId="17406"/>
    <cellStyle name="Note 12 2 2 31 2 2" xfId="56791"/>
    <cellStyle name="Note 12 2 2 31 3" xfId="17407"/>
    <cellStyle name="Note 12 2 2 31 4" xfId="46451"/>
    <cellStyle name="Note 12 2 2 32" xfId="17408"/>
    <cellStyle name="Note 12 2 2 32 2" xfId="17409"/>
    <cellStyle name="Note 12 2 2 32 2 2" xfId="56792"/>
    <cellStyle name="Note 12 2 2 32 3" xfId="17410"/>
    <cellStyle name="Note 12 2 2 32 4" xfId="46452"/>
    <cellStyle name="Note 12 2 2 33" xfId="17411"/>
    <cellStyle name="Note 12 2 2 33 2" xfId="17412"/>
    <cellStyle name="Note 12 2 2 33 2 2" xfId="56793"/>
    <cellStyle name="Note 12 2 2 33 3" xfId="17413"/>
    <cellStyle name="Note 12 2 2 33 4" xfId="46453"/>
    <cellStyle name="Note 12 2 2 34" xfId="17414"/>
    <cellStyle name="Note 12 2 2 34 2" xfId="17415"/>
    <cellStyle name="Note 12 2 2 34 3" xfId="46454"/>
    <cellStyle name="Note 12 2 2 34 4" xfId="46455"/>
    <cellStyle name="Note 12 2 2 35" xfId="46456"/>
    <cellStyle name="Note 12 2 2 36" xfId="46457"/>
    <cellStyle name="Note 12 2 2 4" xfId="17416"/>
    <cellStyle name="Note 12 2 2 4 10" xfId="17417"/>
    <cellStyle name="Note 12 2 2 4 10 2" xfId="17418"/>
    <cellStyle name="Note 12 2 2 4 10 2 2" xfId="56794"/>
    <cellStyle name="Note 12 2 2 4 10 3" xfId="17419"/>
    <cellStyle name="Note 12 2 2 4 10 4" xfId="46458"/>
    <cellStyle name="Note 12 2 2 4 11" xfId="17420"/>
    <cellStyle name="Note 12 2 2 4 11 2" xfId="17421"/>
    <cellStyle name="Note 12 2 2 4 11 2 2" xfId="56795"/>
    <cellStyle name="Note 12 2 2 4 11 3" xfId="17422"/>
    <cellStyle name="Note 12 2 2 4 11 4" xfId="46459"/>
    <cellStyle name="Note 12 2 2 4 12" xfId="17423"/>
    <cellStyle name="Note 12 2 2 4 12 2" xfId="17424"/>
    <cellStyle name="Note 12 2 2 4 12 2 2" xfId="56796"/>
    <cellStyle name="Note 12 2 2 4 12 3" xfId="17425"/>
    <cellStyle name="Note 12 2 2 4 12 4" xfId="46460"/>
    <cellStyle name="Note 12 2 2 4 13" xfId="17426"/>
    <cellStyle name="Note 12 2 2 4 13 2" xfId="17427"/>
    <cellStyle name="Note 12 2 2 4 13 2 2" xfId="56797"/>
    <cellStyle name="Note 12 2 2 4 13 3" xfId="17428"/>
    <cellStyle name="Note 12 2 2 4 13 4" xfId="46461"/>
    <cellStyle name="Note 12 2 2 4 14" xfId="17429"/>
    <cellStyle name="Note 12 2 2 4 14 2" xfId="17430"/>
    <cellStyle name="Note 12 2 2 4 14 2 2" xfId="56798"/>
    <cellStyle name="Note 12 2 2 4 14 3" xfId="17431"/>
    <cellStyle name="Note 12 2 2 4 14 4" xfId="46462"/>
    <cellStyle name="Note 12 2 2 4 15" xfId="17432"/>
    <cellStyle name="Note 12 2 2 4 15 2" xfId="17433"/>
    <cellStyle name="Note 12 2 2 4 15 2 2" xfId="56799"/>
    <cellStyle name="Note 12 2 2 4 15 3" xfId="17434"/>
    <cellStyle name="Note 12 2 2 4 15 4" xfId="46463"/>
    <cellStyle name="Note 12 2 2 4 16" xfId="17435"/>
    <cellStyle name="Note 12 2 2 4 16 2" xfId="17436"/>
    <cellStyle name="Note 12 2 2 4 16 2 2" xfId="56800"/>
    <cellStyle name="Note 12 2 2 4 16 3" xfId="17437"/>
    <cellStyle name="Note 12 2 2 4 16 4" xfId="46464"/>
    <cellStyle name="Note 12 2 2 4 17" xfId="17438"/>
    <cellStyle name="Note 12 2 2 4 17 2" xfId="17439"/>
    <cellStyle name="Note 12 2 2 4 17 2 2" xfId="56801"/>
    <cellStyle name="Note 12 2 2 4 17 3" xfId="17440"/>
    <cellStyle name="Note 12 2 2 4 17 4" xfId="46465"/>
    <cellStyle name="Note 12 2 2 4 18" xfId="17441"/>
    <cellStyle name="Note 12 2 2 4 18 2" xfId="17442"/>
    <cellStyle name="Note 12 2 2 4 18 2 2" xfId="56802"/>
    <cellStyle name="Note 12 2 2 4 18 3" xfId="17443"/>
    <cellStyle name="Note 12 2 2 4 18 4" xfId="46466"/>
    <cellStyle name="Note 12 2 2 4 19" xfId="17444"/>
    <cellStyle name="Note 12 2 2 4 19 2" xfId="17445"/>
    <cellStyle name="Note 12 2 2 4 19 2 2" xfId="56803"/>
    <cellStyle name="Note 12 2 2 4 19 3" xfId="17446"/>
    <cellStyle name="Note 12 2 2 4 19 4" xfId="46467"/>
    <cellStyle name="Note 12 2 2 4 2" xfId="17447"/>
    <cellStyle name="Note 12 2 2 4 2 2" xfId="17448"/>
    <cellStyle name="Note 12 2 2 4 2 2 2" xfId="56804"/>
    <cellStyle name="Note 12 2 2 4 2 3" xfId="17449"/>
    <cellStyle name="Note 12 2 2 4 2 4" xfId="46468"/>
    <cellStyle name="Note 12 2 2 4 20" xfId="17450"/>
    <cellStyle name="Note 12 2 2 4 20 2" xfId="17451"/>
    <cellStyle name="Note 12 2 2 4 20 3" xfId="46469"/>
    <cellStyle name="Note 12 2 2 4 20 4" xfId="46470"/>
    <cellStyle name="Note 12 2 2 4 21" xfId="46471"/>
    <cellStyle name="Note 12 2 2 4 22" xfId="46472"/>
    <cellStyle name="Note 12 2 2 4 3" xfId="17452"/>
    <cellStyle name="Note 12 2 2 4 3 2" xfId="17453"/>
    <cellStyle name="Note 12 2 2 4 3 2 2" xfId="56805"/>
    <cellStyle name="Note 12 2 2 4 3 3" xfId="17454"/>
    <cellStyle name="Note 12 2 2 4 3 4" xfId="46473"/>
    <cellStyle name="Note 12 2 2 4 4" xfId="17455"/>
    <cellStyle name="Note 12 2 2 4 4 2" xfId="17456"/>
    <cellStyle name="Note 12 2 2 4 4 2 2" xfId="56806"/>
    <cellStyle name="Note 12 2 2 4 4 3" xfId="17457"/>
    <cellStyle name="Note 12 2 2 4 4 4" xfId="46474"/>
    <cellStyle name="Note 12 2 2 4 5" xfId="17458"/>
    <cellStyle name="Note 12 2 2 4 5 2" xfId="17459"/>
    <cellStyle name="Note 12 2 2 4 5 2 2" xfId="56807"/>
    <cellStyle name="Note 12 2 2 4 5 3" xfId="17460"/>
    <cellStyle name="Note 12 2 2 4 5 4" xfId="46475"/>
    <cellStyle name="Note 12 2 2 4 6" xfId="17461"/>
    <cellStyle name="Note 12 2 2 4 6 2" xfId="17462"/>
    <cellStyle name="Note 12 2 2 4 6 2 2" xfId="56808"/>
    <cellStyle name="Note 12 2 2 4 6 3" xfId="17463"/>
    <cellStyle name="Note 12 2 2 4 6 4" xfId="46476"/>
    <cellStyle name="Note 12 2 2 4 7" xfId="17464"/>
    <cellStyle name="Note 12 2 2 4 7 2" xfId="17465"/>
    <cellStyle name="Note 12 2 2 4 7 2 2" xfId="56809"/>
    <cellStyle name="Note 12 2 2 4 7 3" xfId="17466"/>
    <cellStyle name="Note 12 2 2 4 7 4" xfId="46477"/>
    <cellStyle name="Note 12 2 2 4 8" xfId="17467"/>
    <cellStyle name="Note 12 2 2 4 8 2" xfId="17468"/>
    <cellStyle name="Note 12 2 2 4 8 2 2" xfId="56810"/>
    <cellStyle name="Note 12 2 2 4 8 3" xfId="17469"/>
    <cellStyle name="Note 12 2 2 4 8 4" xfId="46478"/>
    <cellStyle name="Note 12 2 2 4 9" xfId="17470"/>
    <cellStyle name="Note 12 2 2 4 9 2" xfId="17471"/>
    <cellStyle name="Note 12 2 2 4 9 2 2" xfId="56811"/>
    <cellStyle name="Note 12 2 2 4 9 3" xfId="17472"/>
    <cellStyle name="Note 12 2 2 4 9 4" xfId="46479"/>
    <cellStyle name="Note 12 2 2 5" xfId="17473"/>
    <cellStyle name="Note 12 2 2 5 10" xfId="17474"/>
    <cellStyle name="Note 12 2 2 5 10 2" xfId="17475"/>
    <cellStyle name="Note 12 2 2 5 10 2 2" xfId="56812"/>
    <cellStyle name="Note 12 2 2 5 10 3" xfId="17476"/>
    <cellStyle name="Note 12 2 2 5 10 4" xfId="46480"/>
    <cellStyle name="Note 12 2 2 5 11" xfId="17477"/>
    <cellStyle name="Note 12 2 2 5 11 2" xfId="17478"/>
    <cellStyle name="Note 12 2 2 5 11 2 2" xfId="56813"/>
    <cellStyle name="Note 12 2 2 5 11 3" xfId="17479"/>
    <cellStyle name="Note 12 2 2 5 11 4" xfId="46481"/>
    <cellStyle name="Note 12 2 2 5 12" xfId="17480"/>
    <cellStyle name="Note 12 2 2 5 12 2" xfId="17481"/>
    <cellStyle name="Note 12 2 2 5 12 2 2" xfId="56814"/>
    <cellStyle name="Note 12 2 2 5 12 3" xfId="17482"/>
    <cellStyle name="Note 12 2 2 5 12 4" xfId="46482"/>
    <cellStyle name="Note 12 2 2 5 13" xfId="17483"/>
    <cellStyle name="Note 12 2 2 5 13 2" xfId="17484"/>
    <cellStyle name="Note 12 2 2 5 13 2 2" xfId="56815"/>
    <cellStyle name="Note 12 2 2 5 13 3" xfId="17485"/>
    <cellStyle name="Note 12 2 2 5 13 4" xfId="46483"/>
    <cellStyle name="Note 12 2 2 5 14" xfId="17486"/>
    <cellStyle name="Note 12 2 2 5 14 2" xfId="17487"/>
    <cellStyle name="Note 12 2 2 5 14 2 2" xfId="56816"/>
    <cellStyle name="Note 12 2 2 5 14 3" xfId="17488"/>
    <cellStyle name="Note 12 2 2 5 14 4" xfId="46484"/>
    <cellStyle name="Note 12 2 2 5 15" xfId="17489"/>
    <cellStyle name="Note 12 2 2 5 15 2" xfId="17490"/>
    <cellStyle name="Note 12 2 2 5 15 2 2" xfId="56817"/>
    <cellStyle name="Note 12 2 2 5 15 3" xfId="17491"/>
    <cellStyle name="Note 12 2 2 5 15 4" xfId="46485"/>
    <cellStyle name="Note 12 2 2 5 16" xfId="17492"/>
    <cellStyle name="Note 12 2 2 5 16 2" xfId="17493"/>
    <cellStyle name="Note 12 2 2 5 16 2 2" xfId="56818"/>
    <cellStyle name="Note 12 2 2 5 16 3" xfId="17494"/>
    <cellStyle name="Note 12 2 2 5 16 4" xfId="46486"/>
    <cellStyle name="Note 12 2 2 5 17" xfId="17495"/>
    <cellStyle name="Note 12 2 2 5 17 2" xfId="17496"/>
    <cellStyle name="Note 12 2 2 5 17 2 2" xfId="56819"/>
    <cellStyle name="Note 12 2 2 5 17 3" xfId="17497"/>
    <cellStyle name="Note 12 2 2 5 17 4" xfId="46487"/>
    <cellStyle name="Note 12 2 2 5 18" xfId="17498"/>
    <cellStyle name="Note 12 2 2 5 18 2" xfId="17499"/>
    <cellStyle name="Note 12 2 2 5 18 2 2" xfId="56820"/>
    <cellStyle name="Note 12 2 2 5 18 3" xfId="17500"/>
    <cellStyle name="Note 12 2 2 5 18 4" xfId="46488"/>
    <cellStyle name="Note 12 2 2 5 19" xfId="17501"/>
    <cellStyle name="Note 12 2 2 5 19 2" xfId="17502"/>
    <cellStyle name="Note 12 2 2 5 19 2 2" xfId="56821"/>
    <cellStyle name="Note 12 2 2 5 19 3" xfId="17503"/>
    <cellStyle name="Note 12 2 2 5 19 4" xfId="46489"/>
    <cellStyle name="Note 12 2 2 5 2" xfId="17504"/>
    <cellStyle name="Note 12 2 2 5 2 2" xfId="17505"/>
    <cellStyle name="Note 12 2 2 5 2 2 2" xfId="56822"/>
    <cellStyle name="Note 12 2 2 5 2 3" xfId="17506"/>
    <cellStyle name="Note 12 2 2 5 2 4" xfId="46490"/>
    <cellStyle name="Note 12 2 2 5 20" xfId="17507"/>
    <cellStyle name="Note 12 2 2 5 20 2" xfId="17508"/>
    <cellStyle name="Note 12 2 2 5 20 3" xfId="46491"/>
    <cellStyle name="Note 12 2 2 5 20 4" xfId="46492"/>
    <cellStyle name="Note 12 2 2 5 21" xfId="46493"/>
    <cellStyle name="Note 12 2 2 5 22" xfId="46494"/>
    <cellStyle name="Note 12 2 2 5 3" xfId="17509"/>
    <cellStyle name="Note 12 2 2 5 3 2" xfId="17510"/>
    <cellStyle name="Note 12 2 2 5 3 2 2" xfId="56823"/>
    <cellStyle name="Note 12 2 2 5 3 3" xfId="17511"/>
    <cellStyle name="Note 12 2 2 5 3 4" xfId="46495"/>
    <cellStyle name="Note 12 2 2 5 4" xfId="17512"/>
    <cellStyle name="Note 12 2 2 5 4 2" xfId="17513"/>
    <cellStyle name="Note 12 2 2 5 4 2 2" xfId="56824"/>
    <cellStyle name="Note 12 2 2 5 4 3" xfId="17514"/>
    <cellStyle name="Note 12 2 2 5 4 4" xfId="46496"/>
    <cellStyle name="Note 12 2 2 5 5" xfId="17515"/>
    <cellStyle name="Note 12 2 2 5 5 2" xfId="17516"/>
    <cellStyle name="Note 12 2 2 5 5 2 2" xfId="56825"/>
    <cellStyle name="Note 12 2 2 5 5 3" xfId="17517"/>
    <cellStyle name="Note 12 2 2 5 5 4" xfId="46497"/>
    <cellStyle name="Note 12 2 2 5 6" xfId="17518"/>
    <cellStyle name="Note 12 2 2 5 6 2" xfId="17519"/>
    <cellStyle name="Note 12 2 2 5 6 2 2" xfId="56826"/>
    <cellStyle name="Note 12 2 2 5 6 3" xfId="17520"/>
    <cellStyle name="Note 12 2 2 5 6 4" xfId="46498"/>
    <cellStyle name="Note 12 2 2 5 7" xfId="17521"/>
    <cellStyle name="Note 12 2 2 5 7 2" xfId="17522"/>
    <cellStyle name="Note 12 2 2 5 7 2 2" xfId="56827"/>
    <cellStyle name="Note 12 2 2 5 7 3" xfId="17523"/>
    <cellStyle name="Note 12 2 2 5 7 4" xfId="46499"/>
    <cellStyle name="Note 12 2 2 5 8" xfId="17524"/>
    <cellStyle name="Note 12 2 2 5 8 2" xfId="17525"/>
    <cellStyle name="Note 12 2 2 5 8 2 2" xfId="56828"/>
    <cellStyle name="Note 12 2 2 5 8 3" xfId="17526"/>
    <cellStyle name="Note 12 2 2 5 8 4" xfId="46500"/>
    <cellStyle name="Note 12 2 2 5 9" xfId="17527"/>
    <cellStyle name="Note 12 2 2 5 9 2" xfId="17528"/>
    <cellStyle name="Note 12 2 2 5 9 2 2" xfId="56829"/>
    <cellStyle name="Note 12 2 2 5 9 3" xfId="17529"/>
    <cellStyle name="Note 12 2 2 5 9 4" xfId="46501"/>
    <cellStyle name="Note 12 2 2 6" xfId="17530"/>
    <cellStyle name="Note 12 2 2 6 10" xfId="17531"/>
    <cellStyle name="Note 12 2 2 6 10 2" xfId="17532"/>
    <cellStyle name="Note 12 2 2 6 10 2 2" xfId="56830"/>
    <cellStyle name="Note 12 2 2 6 10 3" xfId="17533"/>
    <cellStyle name="Note 12 2 2 6 10 4" xfId="46502"/>
    <cellStyle name="Note 12 2 2 6 11" xfId="17534"/>
    <cellStyle name="Note 12 2 2 6 11 2" xfId="17535"/>
    <cellStyle name="Note 12 2 2 6 11 2 2" xfId="56831"/>
    <cellStyle name="Note 12 2 2 6 11 3" xfId="17536"/>
    <cellStyle name="Note 12 2 2 6 11 4" xfId="46503"/>
    <cellStyle name="Note 12 2 2 6 12" xfId="17537"/>
    <cellStyle name="Note 12 2 2 6 12 2" xfId="17538"/>
    <cellStyle name="Note 12 2 2 6 12 2 2" xfId="56832"/>
    <cellStyle name="Note 12 2 2 6 12 3" xfId="17539"/>
    <cellStyle name="Note 12 2 2 6 12 4" xfId="46504"/>
    <cellStyle name="Note 12 2 2 6 13" xfId="17540"/>
    <cellStyle name="Note 12 2 2 6 13 2" xfId="17541"/>
    <cellStyle name="Note 12 2 2 6 13 2 2" xfId="56833"/>
    <cellStyle name="Note 12 2 2 6 13 3" xfId="17542"/>
    <cellStyle name="Note 12 2 2 6 13 4" xfId="46505"/>
    <cellStyle name="Note 12 2 2 6 14" xfId="17543"/>
    <cellStyle name="Note 12 2 2 6 14 2" xfId="17544"/>
    <cellStyle name="Note 12 2 2 6 14 2 2" xfId="56834"/>
    <cellStyle name="Note 12 2 2 6 14 3" xfId="17545"/>
    <cellStyle name="Note 12 2 2 6 14 4" xfId="46506"/>
    <cellStyle name="Note 12 2 2 6 15" xfId="17546"/>
    <cellStyle name="Note 12 2 2 6 15 2" xfId="17547"/>
    <cellStyle name="Note 12 2 2 6 15 2 2" xfId="56835"/>
    <cellStyle name="Note 12 2 2 6 15 3" xfId="17548"/>
    <cellStyle name="Note 12 2 2 6 15 4" xfId="46507"/>
    <cellStyle name="Note 12 2 2 6 16" xfId="17549"/>
    <cellStyle name="Note 12 2 2 6 16 2" xfId="17550"/>
    <cellStyle name="Note 12 2 2 6 16 2 2" xfId="56836"/>
    <cellStyle name="Note 12 2 2 6 16 3" xfId="17551"/>
    <cellStyle name="Note 12 2 2 6 16 4" xfId="46508"/>
    <cellStyle name="Note 12 2 2 6 17" xfId="17552"/>
    <cellStyle name="Note 12 2 2 6 17 2" xfId="17553"/>
    <cellStyle name="Note 12 2 2 6 17 2 2" xfId="56837"/>
    <cellStyle name="Note 12 2 2 6 17 3" xfId="17554"/>
    <cellStyle name="Note 12 2 2 6 17 4" xfId="46509"/>
    <cellStyle name="Note 12 2 2 6 18" xfId="17555"/>
    <cellStyle name="Note 12 2 2 6 18 2" xfId="17556"/>
    <cellStyle name="Note 12 2 2 6 18 2 2" xfId="56838"/>
    <cellStyle name="Note 12 2 2 6 18 3" xfId="17557"/>
    <cellStyle name="Note 12 2 2 6 18 4" xfId="46510"/>
    <cellStyle name="Note 12 2 2 6 19" xfId="17558"/>
    <cellStyle name="Note 12 2 2 6 19 2" xfId="17559"/>
    <cellStyle name="Note 12 2 2 6 19 2 2" xfId="56839"/>
    <cellStyle name="Note 12 2 2 6 19 3" xfId="17560"/>
    <cellStyle name="Note 12 2 2 6 19 4" xfId="46511"/>
    <cellStyle name="Note 12 2 2 6 2" xfId="17561"/>
    <cellStyle name="Note 12 2 2 6 2 2" xfId="17562"/>
    <cellStyle name="Note 12 2 2 6 2 2 2" xfId="56840"/>
    <cellStyle name="Note 12 2 2 6 2 3" xfId="17563"/>
    <cellStyle name="Note 12 2 2 6 2 4" xfId="46512"/>
    <cellStyle name="Note 12 2 2 6 20" xfId="17564"/>
    <cellStyle name="Note 12 2 2 6 20 2" xfId="17565"/>
    <cellStyle name="Note 12 2 2 6 20 3" xfId="46513"/>
    <cellStyle name="Note 12 2 2 6 20 4" xfId="46514"/>
    <cellStyle name="Note 12 2 2 6 21" xfId="46515"/>
    <cellStyle name="Note 12 2 2 6 22" xfId="46516"/>
    <cellStyle name="Note 12 2 2 6 3" xfId="17566"/>
    <cellStyle name="Note 12 2 2 6 3 2" xfId="17567"/>
    <cellStyle name="Note 12 2 2 6 3 2 2" xfId="56841"/>
    <cellStyle name="Note 12 2 2 6 3 3" xfId="17568"/>
    <cellStyle name="Note 12 2 2 6 3 4" xfId="46517"/>
    <cellStyle name="Note 12 2 2 6 4" xfId="17569"/>
    <cellStyle name="Note 12 2 2 6 4 2" xfId="17570"/>
    <cellStyle name="Note 12 2 2 6 4 2 2" xfId="56842"/>
    <cellStyle name="Note 12 2 2 6 4 3" xfId="17571"/>
    <cellStyle name="Note 12 2 2 6 4 4" xfId="46518"/>
    <cellStyle name="Note 12 2 2 6 5" xfId="17572"/>
    <cellStyle name="Note 12 2 2 6 5 2" xfId="17573"/>
    <cellStyle name="Note 12 2 2 6 5 2 2" xfId="56843"/>
    <cellStyle name="Note 12 2 2 6 5 3" xfId="17574"/>
    <cellStyle name="Note 12 2 2 6 5 4" xfId="46519"/>
    <cellStyle name="Note 12 2 2 6 6" xfId="17575"/>
    <cellStyle name="Note 12 2 2 6 6 2" xfId="17576"/>
    <cellStyle name="Note 12 2 2 6 6 2 2" xfId="56844"/>
    <cellStyle name="Note 12 2 2 6 6 3" xfId="17577"/>
    <cellStyle name="Note 12 2 2 6 6 4" xfId="46520"/>
    <cellStyle name="Note 12 2 2 6 7" xfId="17578"/>
    <cellStyle name="Note 12 2 2 6 7 2" xfId="17579"/>
    <cellStyle name="Note 12 2 2 6 7 2 2" xfId="56845"/>
    <cellStyle name="Note 12 2 2 6 7 3" xfId="17580"/>
    <cellStyle name="Note 12 2 2 6 7 4" xfId="46521"/>
    <cellStyle name="Note 12 2 2 6 8" xfId="17581"/>
    <cellStyle name="Note 12 2 2 6 8 2" xfId="17582"/>
    <cellStyle name="Note 12 2 2 6 8 2 2" xfId="56846"/>
    <cellStyle name="Note 12 2 2 6 8 3" xfId="17583"/>
    <cellStyle name="Note 12 2 2 6 8 4" xfId="46522"/>
    <cellStyle name="Note 12 2 2 6 9" xfId="17584"/>
    <cellStyle name="Note 12 2 2 6 9 2" xfId="17585"/>
    <cellStyle name="Note 12 2 2 6 9 2 2" xfId="56847"/>
    <cellStyle name="Note 12 2 2 6 9 3" xfId="17586"/>
    <cellStyle name="Note 12 2 2 6 9 4" xfId="46523"/>
    <cellStyle name="Note 12 2 2 7" xfId="17587"/>
    <cellStyle name="Note 12 2 2 7 10" xfId="17588"/>
    <cellStyle name="Note 12 2 2 7 10 2" xfId="17589"/>
    <cellStyle name="Note 12 2 2 7 10 2 2" xfId="56848"/>
    <cellStyle name="Note 12 2 2 7 10 3" xfId="17590"/>
    <cellStyle name="Note 12 2 2 7 10 4" xfId="46524"/>
    <cellStyle name="Note 12 2 2 7 11" xfId="17591"/>
    <cellStyle name="Note 12 2 2 7 11 2" xfId="17592"/>
    <cellStyle name="Note 12 2 2 7 11 2 2" xfId="56849"/>
    <cellStyle name="Note 12 2 2 7 11 3" xfId="17593"/>
    <cellStyle name="Note 12 2 2 7 11 4" xfId="46525"/>
    <cellStyle name="Note 12 2 2 7 12" xfId="17594"/>
    <cellStyle name="Note 12 2 2 7 12 2" xfId="17595"/>
    <cellStyle name="Note 12 2 2 7 12 2 2" xfId="56850"/>
    <cellStyle name="Note 12 2 2 7 12 3" xfId="17596"/>
    <cellStyle name="Note 12 2 2 7 12 4" xfId="46526"/>
    <cellStyle name="Note 12 2 2 7 13" xfId="17597"/>
    <cellStyle name="Note 12 2 2 7 13 2" xfId="17598"/>
    <cellStyle name="Note 12 2 2 7 13 2 2" xfId="56851"/>
    <cellStyle name="Note 12 2 2 7 13 3" xfId="17599"/>
    <cellStyle name="Note 12 2 2 7 13 4" xfId="46527"/>
    <cellStyle name="Note 12 2 2 7 14" xfId="17600"/>
    <cellStyle name="Note 12 2 2 7 14 2" xfId="17601"/>
    <cellStyle name="Note 12 2 2 7 14 2 2" xfId="56852"/>
    <cellStyle name="Note 12 2 2 7 14 3" xfId="17602"/>
    <cellStyle name="Note 12 2 2 7 14 4" xfId="46528"/>
    <cellStyle name="Note 12 2 2 7 15" xfId="17603"/>
    <cellStyle name="Note 12 2 2 7 15 2" xfId="17604"/>
    <cellStyle name="Note 12 2 2 7 15 2 2" xfId="56853"/>
    <cellStyle name="Note 12 2 2 7 15 3" xfId="17605"/>
    <cellStyle name="Note 12 2 2 7 15 4" xfId="46529"/>
    <cellStyle name="Note 12 2 2 7 16" xfId="17606"/>
    <cellStyle name="Note 12 2 2 7 16 2" xfId="17607"/>
    <cellStyle name="Note 12 2 2 7 16 2 2" xfId="56854"/>
    <cellStyle name="Note 12 2 2 7 16 3" xfId="17608"/>
    <cellStyle name="Note 12 2 2 7 16 4" xfId="46530"/>
    <cellStyle name="Note 12 2 2 7 17" xfId="17609"/>
    <cellStyle name="Note 12 2 2 7 17 2" xfId="17610"/>
    <cellStyle name="Note 12 2 2 7 17 2 2" xfId="56855"/>
    <cellStyle name="Note 12 2 2 7 17 3" xfId="17611"/>
    <cellStyle name="Note 12 2 2 7 17 4" xfId="46531"/>
    <cellStyle name="Note 12 2 2 7 18" xfId="17612"/>
    <cellStyle name="Note 12 2 2 7 18 2" xfId="17613"/>
    <cellStyle name="Note 12 2 2 7 18 2 2" xfId="56856"/>
    <cellStyle name="Note 12 2 2 7 18 3" xfId="17614"/>
    <cellStyle name="Note 12 2 2 7 18 4" xfId="46532"/>
    <cellStyle name="Note 12 2 2 7 19" xfId="17615"/>
    <cellStyle name="Note 12 2 2 7 19 2" xfId="17616"/>
    <cellStyle name="Note 12 2 2 7 19 2 2" xfId="56857"/>
    <cellStyle name="Note 12 2 2 7 19 3" xfId="17617"/>
    <cellStyle name="Note 12 2 2 7 19 4" xfId="46533"/>
    <cellStyle name="Note 12 2 2 7 2" xfId="17618"/>
    <cellStyle name="Note 12 2 2 7 2 2" xfId="17619"/>
    <cellStyle name="Note 12 2 2 7 2 2 2" xfId="56858"/>
    <cellStyle name="Note 12 2 2 7 2 3" xfId="17620"/>
    <cellStyle name="Note 12 2 2 7 2 4" xfId="46534"/>
    <cellStyle name="Note 12 2 2 7 20" xfId="17621"/>
    <cellStyle name="Note 12 2 2 7 20 2" xfId="17622"/>
    <cellStyle name="Note 12 2 2 7 20 3" xfId="46535"/>
    <cellStyle name="Note 12 2 2 7 20 4" xfId="46536"/>
    <cellStyle name="Note 12 2 2 7 21" xfId="46537"/>
    <cellStyle name="Note 12 2 2 7 22" xfId="46538"/>
    <cellStyle name="Note 12 2 2 7 3" xfId="17623"/>
    <cellStyle name="Note 12 2 2 7 3 2" xfId="17624"/>
    <cellStyle name="Note 12 2 2 7 3 2 2" xfId="56859"/>
    <cellStyle name="Note 12 2 2 7 3 3" xfId="17625"/>
    <cellStyle name="Note 12 2 2 7 3 4" xfId="46539"/>
    <cellStyle name="Note 12 2 2 7 4" xfId="17626"/>
    <cellStyle name="Note 12 2 2 7 4 2" xfId="17627"/>
    <cellStyle name="Note 12 2 2 7 4 2 2" xfId="56860"/>
    <cellStyle name="Note 12 2 2 7 4 3" xfId="17628"/>
    <cellStyle name="Note 12 2 2 7 4 4" xfId="46540"/>
    <cellStyle name="Note 12 2 2 7 5" xfId="17629"/>
    <cellStyle name="Note 12 2 2 7 5 2" xfId="17630"/>
    <cellStyle name="Note 12 2 2 7 5 2 2" xfId="56861"/>
    <cellStyle name="Note 12 2 2 7 5 3" xfId="17631"/>
    <cellStyle name="Note 12 2 2 7 5 4" xfId="46541"/>
    <cellStyle name="Note 12 2 2 7 6" xfId="17632"/>
    <cellStyle name="Note 12 2 2 7 6 2" xfId="17633"/>
    <cellStyle name="Note 12 2 2 7 6 2 2" xfId="56862"/>
    <cellStyle name="Note 12 2 2 7 6 3" xfId="17634"/>
    <cellStyle name="Note 12 2 2 7 6 4" xfId="46542"/>
    <cellStyle name="Note 12 2 2 7 7" xfId="17635"/>
    <cellStyle name="Note 12 2 2 7 7 2" xfId="17636"/>
    <cellStyle name="Note 12 2 2 7 7 2 2" xfId="56863"/>
    <cellStyle name="Note 12 2 2 7 7 3" xfId="17637"/>
    <cellStyle name="Note 12 2 2 7 7 4" xfId="46543"/>
    <cellStyle name="Note 12 2 2 7 8" xfId="17638"/>
    <cellStyle name="Note 12 2 2 7 8 2" xfId="17639"/>
    <cellStyle name="Note 12 2 2 7 8 2 2" xfId="56864"/>
    <cellStyle name="Note 12 2 2 7 8 3" xfId="17640"/>
    <cellStyle name="Note 12 2 2 7 8 4" xfId="46544"/>
    <cellStyle name="Note 12 2 2 7 9" xfId="17641"/>
    <cellStyle name="Note 12 2 2 7 9 2" xfId="17642"/>
    <cellStyle name="Note 12 2 2 7 9 2 2" xfId="56865"/>
    <cellStyle name="Note 12 2 2 7 9 3" xfId="17643"/>
    <cellStyle name="Note 12 2 2 7 9 4" xfId="46545"/>
    <cellStyle name="Note 12 2 2 8" xfId="17644"/>
    <cellStyle name="Note 12 2 2 8 10" xfId="17645"/>
    <cellStyle name="Note 12 2 2 8 10 2" xfId="17646"/>
    <cellStyle name="Note 12 2 2 8 10 2 2" xfId="56866"/>
    <cellStyle name="Note 12 2 2 8 10 3" xfId="17647"/>
    <cellStyle name="Note 12 2 2 8 10 4" xfId="46546"/>
    <cellStyle name="Note 12 2 2 8 11" xfId="17648"/>
    <cellStyle name="Note 12 2 2 8 11 2" xfId="17649"/>
    <cellStyle name="Note 12 2 2 8 11 2 2" xfId="56867"/>
    <cellStyle name="Note 12 2 2 8 11 3" xfId="17650"/>
    <cellStyle name="Note 12 2 2 8 11 4" xfId="46547"/>
    <cellStyle name="Note 12 2 2 8 12" xfId="17651"/>
    <cellStyle name="Note 12 2 2 8 12 2" xfId="17652"/>
    <cellStyle name="Note 12 2 2 8 12 2 2" xfId="56868"/>
    <cellStyle name="Note 12 2 2 8 12 3" xfId="17653"/>
    <cellStyle name="Note 12 2 2 8 12 4" xfId="46548"/>
    <cellStyle name="Note 12 2 2 8 13" xfId="17654"/>
    <cellStyle name="Note 12 2 2 8 13 2" xfId="17655"/>
    <cellStyle name="Note 12 2 2 8 13 2 2" xfId="56869"/>
    <cellStyle name="Note 12 2 2 8 13 3" xfId="17656"/>
    <cellStyle name="Note 12 2 2 8 13 4" xfId="46549"/>
    <cellStyle name="Note 12 2 2 8 14" xfId="17657"/>
    <cellStyle name="Note 12 2 2 8 14 2" xfId="17658"/>
    <cellStyle name="Note 12 2 2 8 14 2 2" xfId="56870"/>
    <cellStyle name="Note 12 2 2 8 14 3" xfId="17659"/>
    <cellStyle name="Note 12 2 2 8 14 4" xfId="46550"/>
    <cellStyle name="Note 12 2 2 8 15" xfId="17660"/>
    <cellStyle name="Note 12 2 2 8 15 2" xfId="17661"/>
    <cellStyle name="Note 12 2 2 8 15 2 2" xfId="56871"/>
    <cellStyle name="Note 12 2 2 8 15 3" xfId="17662"/>
    <cellStyle name="Note 12 2 2 8 15 4" xfId="46551"/>
    <cellStyle name="Note 12 2 2 8 16" xfId="17663"/>
    <cellStyle name="Note 12 2 2 8 16 2" xfId="17664"/>
    <cellStyle name="Note 12 2 2 8 16 2 2" xfId="56872"/>
    <cellStyle name="Note 12 2 2 8 16 3" xfId="17665"/>
    <cellStyle name="Note 12 2 2 8 16 4" xfId="46552"/>
    <cellStyle name="Note 12 2 2 8 17" xfId="17666"/>
    <cellStyle name="Note 12 2 2 8 17 2" xfId="17667"/>
    <cellStyle name="Note 12 2 2 8 17 2 2" xfId="56873"/>
    <cellStyle name="Note 12 2 2 8 17 3" xfId="17668"/>
    <cellStyle name="Note 12 2 2 8 17 4" xfId="46553"/>
    <cellStyle name="Note 12 2 2 8 18" xfId="17669"/>
    <cellStyle name="Note 12 2 2 8 18 2" xfId="17670"/>
    <cellStyle name="Note 12 2 2 8 18 2 2" xfId="56874"/>
    <cellStyle name="Note 12 2 2 8 18 3" xfId="17671"/>
    <cellStyle name="Note 12 2 2 8 18 4" xfId="46554"/>
    <cellStyle name="Note 12 2 2 8 19" xfId="17672"/>
    <cellStyle name="Note 12 2 2 8 19 2" xfId="17673"/>
    <cellStyle name="Note 12 2 2 8 19 2 2" xfId="56875"/>
    <cellStyle name="Note 12 2 2 8 19 3" xfId="17674"/>
    <cellStyle name="Note 12 2 2 8 19 4" xfId="46555"/>
    <cellStyle name="Note 12 2 2 8 2" xfId="17675"/>
    <cellStyle name="Note 12 2 2 8 2 2" xfId="17676"/>
    <cellStyle name="Note 12 2 2 8 2 2 2" xfId="56876"/>
    <cellStyle name="Note 12 2 2 8 2 3" xfId="17677"/>
    <cellStyle name="Note 12 2 2 8 2 4" xfId="46556"/>
    <cellStyle name="Note 12 2 2 8 20" xfId="17678"/>
    <cellStyle name="Note 12 2 2 8 20 2" xfId="17679"/>
    <cellStyle name="Note 12 2 2 8 20 3" xfId="46557"/>
    <cellStyle name="Note 12 2 2 8 20 4" xfId="46558"/>
    <cellStyle name="Note 12 2 2 8 21" xfId="46559"/>
    <cellStyle name="Note 12 2 2 8 22" xfId="46560"/>
    <cellStyle name="Note 12 2 2 8 3" xfId="17680"/>
    <cellStyle name="Note 12 2 2 8 3 2" xfId="17681"/>
    <cellStyle name="Note 12 2 2 8 3 2 2" xfId="56877"/>
    <cellStyle name="Note 12 2 2 8 3 3" xfId="17682"/>
    <cellStyle name="Note 12 2 2 8 3 4" xfId="46561"/>
    <cellStyle name="Note 12 2 2 8 4" xfId="17683"/>
    <cellStyle name="Note 12 2 2 8 4 2" xfId="17684"/>
    <cellStyle name="Note 12 2 2 8 4 2 2" xfId="56878"/>
    <cellStyle name="Note 12 2 2 8 4 3" xfId="17685"/>
    <cellStyle name="Note 12 2 2 8 4 4" xfId="46562"/>
    <cellStyle name="Note 12 2 2 8 5" xfId="17686"/>
    <cellStyle name="Note 12 2 2 8 5 2" xfId="17687"/>
    <cellStyle name="Note 12 2 2 8 5 2 2" xfId="56879"/>
    <cellStyle name="Note 12 2 2 8 5 3" xfId="17688"/>
    <cellStyle name="Note 12 2 2 8 5 4" xfId="46563"/>
    <cellStyle name="Note 12 2 2 8 6" xfId="17689"/>
    <cellStyle name="Note 12 2 2 8 6 2" xfId="17690"/>
    <cellStyle name="Note 12 2 2 8 6 2 2" xfId="56880"/>
    <cellStyle name="Note 12 2 2 8 6 3" xfId="17691"/>
    <cellStyle name="Note 12 2 2 8 6 4" xfId="46564"/>
    <cellStyle name="Note 12 2 2 8 7" xfId="17692"/>
    <cellStyle name="Note 12 2 2 8 7 2" xfId="17693"/>
    <cellStyle name="Note 12 2 2 8 7 2 2" xfId="56881"/>
    <cellStyle name="Note 12 2 2 8 7 3" xfId="17694"/>
    <cellStyle name="Note 12 2 2 8 7 4" xfId="46565"/>
    <cellStyle name="Note 12 2 2 8 8" xfId="17695"/>
    <cellStyle name="Note 12 2 2 8 8 2" xfId="17696"/>
    <cellStyle name="Note 12 2 2 8 8 2 2" xfId="56882"/>
    <cellStyle name="Note 12 2 2 8 8 3" xfId="17697"/>
    <cellStyle name="Note 12 2 2 8 8 4" xfId="46566"/>
    <cellStyle name="Note 12 2 2 8 9" xfId="17698"/>
    <cellStyle name="Note 12 2 2 8 9 2" xfId="17699"/>
    <cellStyle name="Note 12 2 2 8 9 2 2" xfId="56883"/>
    <cellStyle name="Note 12 2 2 8 9 3" xfId="17700"/>
    <cellStyle name="Note 12 2 2 8 9 4" xfId="46567"/>
    <cellStyle name="Note 12 2 2 9" xfId="17701"/>
    <cellStyle name="Note 12 2 2 9 10" xfId="17702"/>
    <cellStyle name="Note 12 2 2 9 10 2" xfId="17703"/>
    <cellStyle name="Note 12 2 2 9 10 2 2" xfId="56884"/>
    <cellStyle name="Note 12 2 2 9 10 3" xfId="17704"/>
    <cellStyle name="Note 12 2 2 9 10 4" xfId="46568"/>
    <cellStyle name="Note 12 2 2 9 11" xfId="17705"/>
    <cellStyle name="Note 12 2 2 9 11 2" xfId="17706"/>
    <cellStyle name="Note 12 2 2 9 11 2 2" xfId="56885"/>
    <cellStyle name="Note 12 2 2 9 11 3" xfId="17707"/>
    <cellStyle name="Note 12 2 2 9 11 4" xfId="46569"/>
    <cellStyle name="Note 12 2 2 9 12" xfId="17708"/>
    <cellStyle name="Note 12 2 2 9 12 2" xfId="17709"/>
    <cellStyle name="Note 12 2 2 9 12 2 2" xfId="56886"/>
    <cellStyle name="Note 12 2 2 9 12 3" xfId="17710"/>
    <cellStyle name="Note 12 2 2 9 12 4" xfId="46570"/>
    <cellStyle name="Note 12 2 2 9 13" xfId="17711"/>
    <cellStyle name="Note 12 2 2 9 13 2" xfId="17712"/>
    <cellStyle name="Note 12 2 2 9 13 2 2" xfId="56887"/>
    <cellStyle name="Note 12 2 2 9 13 3" xfId="17713"/>
    <cellStyle name="Note 12 2 2 9 13 4" xfId="46571"/>
    <cellStyle name="Note 12 2 2 9 14" xfId="17714"/>
    <cellStyle name="Note 12 2 2 9 14 2" xfId="17715"/>
    <cellStyle name="Note 12 2 2 9 14 2 2" xfId="56888"/>
    <cellStyle name="Note 12 2 2 9 14 3" xfId="17716"/>
    <cellStyle name="Note 12 2 2 9 14 4" xfId="46572"/>
    <cellStyle name="Note 12 2 2 9 15" xfId="17717"/>
    <cellStyle name="Note 12 2 2 9 15 2" xfId="17718"/>
    <cellStyle name="Note 12 2 2 9 15 2 2" xfId="56889"/>
    <cellStyle name="Note 12 2 2 9 15 3" xfId="17719"/>
    <cellStyle name="Note 12 2 2 9 15 4" xfId="46573"/>
    <cellStyle name="Note 12 2 2 9 16" xfId="17720"/>
    <cellStyle name="Note 12 2 2 9 16 2" xfId="17721"/>
    <cellStyle name="Note 12 2 2 9 16 2 2" xfId="56890"/>
    <cellStyle name="Note 12 2 2 9 16 3" xfId="17722"/>
    <cellStyle name="Note 12 2 2 9 16 4" xfId="46574"/>
    <cellStyle name="Note 12 2 2 9 17" xfId="17723"/>
    <cellStyle name="Note 12 2 2 9 17 2" xfId="17724"/>
    <cellStyle name="Note 12 2 2 9 17 2 2" xfId="56891"/>
    <cellStyle name="Note 12 2 2 9 17 3" xfId="17725"/>
    <cellStyle name="Note 12 2 2 9 17 4" xfId="46575"/>
    <cellStyle name="Note 12 2 2 9 18" xfId="17726"/>
    <cellStyle name="Note 12 2 2 9 18 2" xfId="17727"/>
    <cellStyle name="Note 12 2 2 9 18 2 2" xfId="56892"/>
    <cellStyle name="Note 12 2 2 9 18 3" xfId="17728"/>
    <cellStyle name="Note 12 2 2 9 18 4" xfId="46576"/>
    <cellStyle name="Note 12 2 2 9 19" xfId="17729"/>
    <cellStyle name="Note 12 2 2 9 19 2" xfId="17730"/>
    <cellStyle name="Note 12 2 2 9 19 2 2" xfId="56893"/>
    <cellStyle name="Note 12 2 2 9 19 3" xfId="17731"/>
    <cellStyle name="Note 12 2 2 9 19 4" xfId="46577"/>
    <cellStyle name="Note 12 2 2 9 2" xfId="17732"/>
    <cellStyle name="Note 12 2 2 9 2 2" xfId="17733"/>
    <cellStyle name="Note 12 2 2 9 2 2 2" xfId="56894"/>
    <cellStyle name="Note 12 2 2 9 2 3" xfId="17734"/>
    <cellStyle name="Note 12 2 2 9 2 4" xfId="46578"/>
    <cellStyle name="Note 12 2 2 9 20" xfId="17735"/>
    <cellStyle name="Note 12 2 2 9 20 2" xfId="17736"/>
    <cellStyle name="Note 12 2 2 9 20 3" xfId="46579"/>
    <cellStyle name="Note 12 2 2 9 20 4" xfId="46580"/>
    <cellStyle name="Note 12 2 2 9 21" xfId="46581"/>
    <cellStyle name="Note 12 2 2 9 22" xfId="46582"/>
    <cellStyle name="Note 12 2 2 9 3" xfId="17737"/>
    <cellStyle name="Note 12 2 2 9 3 2" xfId="17738"/>
    <cellStyle name="Note 12 2 2 9 3 2 2" xfId="56895"/>
    <cellStyle name="Note 12 2 2 9 3 3" xfId="17739"/>
    <cellStyle name="Note 12 2 2 9 3 4" xfId="46583"/>
    <cellStyle name="Note 12 2 2 9 4" xfId="17740"/>
    <cellStyle name="Note 12 2 2 9 4 2" xfId="17741"/>
    <cellStyle name="Note 12 2 2 9 4 2 2" xfId="56896"/>
    <cellStyle name="Note 12 2 2 9 4 3" xfId="17742"/>
    <cellStyle name="Note 12 2 2 9 4 4" xfId="46584"/>
    <cellStyle name="Note 12 2 2 9 5" xfId="17743"/>
    <cellStyle name="Note 12 2 2 9 5 2" xfId="17744"/>
    <cellStyle name="Note 12 2 2 9 5 2 2" xfId="56897"/>
    <cellStyle name="Note 12 2 2 9 5 3" xfId="17745"/>
    <cellStyle name="Note 12 2 2 9 5 4" xfId="46585"/>
    <cellStyle name="Note 12 2 2 9 6" xfId="17746"/>
    <cellStyle name="Note 12 2 2 9 6 2" xfId="17747"/>
    <cellStyle name="Note 12 2 2 9 6 2 2" xfId="56898"/>
    <cellStyle name="Note 12 2 2 9 6 3" xfId="17748"/>
    <cellStyle name="Note 12 2 2 9 6 4" xfId="46586"/>
    <cellStyle name="Note 12 2 2 9 7" xfId="17749"/>
    <cellStyle name="Note 12 2 2 9 7 2" xfId="17750"/>
    <cellStyle name="Note 12 2 2 9 7 2 2" xfId="56899"/>
    <cellStyle name="Note 12 2 2 9 7 3" xfId="17751"/>
    <cellStyle name="Note 12 2 2 9 7 4" xfId="46587"/>
    <cellStyle name="Note 12 2 2 9 8" xfId="17752"/>
    <cellStyle name="Note 12 2 2 9 8 2" xfId="17753"/>
    <cellStyle name="Note 12 2 2 9 8 2 2" xfId="56900"/>
    <cellStyle name="Note 12 2 2 9 8 3" xfId="17754"/>
    <cellStyle name="Note 12 2 2 9 8 4" xfId="46588"/>
    <cellStyle name="Note 12 2 2 9 9" xfId="17755"/>
    <cellStyle name="Note 12 2 2 9 9 2" xfId="17756"/>
    <cellStyle name="Note 12 2 2 9 9 2 2" xfId="56901"/>
    <cellStyle name="Note 12 2 2 9 9 3" xfId="17757"/>
    <cellStyle name="Note 12 2 2 9 9 4" xfId="46589"/>
    <cellStyle name="Note 12 2 20" xfId="17758"/>
    <cellStyle name="Note 12 2 20 2" xfId="17759"/>
    <cellStyle name="Note 12 2 20 2 2" xfId="56902"/>
    <cellStyle name="Note 12 2 20 3" xfId="17760"/>
    <cellStyle name="Note 12 2 20 4" xfId="46590"/>
    <cellStyle name="Note 12 2 21" xfId="17761"/>
    <cellStyle name="Note 12 2 21 2" xfId="17762"/>
    <cellStyle name="Note 12 2 21 2 2" xfId="56903"/>
    <cellStyle name="Note 12 2 21 3" xfId="17763"/>
    <cellStyle name="Note 12 2 21 4" xfId="46591"/>
    <cellStyle name="Note 12 2 22" xfId="17764"/>
    <cellStyle name="Note 12 2 22 2" xfId="17765"/>
    <cellStyle name="Note 12 2 22 2 2" xfId="56904"/>
    <cellStyle name="Note 12 2 22 3" xfId="17766"/>
    <cellStyle name="Note 12 2 22 4" xfId="46592"/>
    <cellStyle name="Note 12 2 23" xfId="17767"/>
    <cellStyle name="Note 12 2 23 2" xfId="17768"/>
    <cellStyle name="Note 12 2 23 2 2" xfId="56905"/>
    <cellStyle name="Note 12 2 23 3" xfId="17769"/>
    <cellStyle name="Note 12 2 23 4" xfId="46593"/>
    <cellStyle name="Note 12 2 24" xfId="17770"/>
    <cellStyle name="Note 12 2 24 2" xfId="17771"/>
    <cellStyle name="Note 12 2 24 2 2" xfId="56906"/>
    <cellStyle name="Note 12 2 24 3" xfId="17772"/>
    <cellStyle name="Note 12 2 24 4" xfId="46594"/>
    <cellStyle name="Note 12 2 25" xfId="17773"/>
    <cellStyle name="Note 12 2 25 2" xfId="17774"/>
    <cellStyle name="Note 12 2 25 2 2" xfId="56907"/>
    <cellStyle name="Note 12 2 25 3" xfId="17775"/>
    <cellStyle name="Note 12 2 25 4" xfId="46595"/>
    <cellStyle name="Note 12 2 26" xfId="17776"/>
    <cellStyle name="Note 12 2 26 2" xfId="17777"/>
    <cellStyle name="Note 12 2 26 2 2" xfId="56908"/>
    <cellStyle name="Note 12 2 26 3" xfId="17778"/>
    <cellStyle name="Note 12 2 26 4" xfId="46596"/>
    <cellStyle name="Note 12 2 27" xfId="17779"/>
    <cellStyle name="Note 12 2 27 2" xfId="17780"/>
    <cellStyle name="Note 12 2 27 2 2" xfId="56909"/>
    <cellStyle name="Note 12 2 27 3" xfId="17781"/>
    <cellStyle name="Note 12 2 27 4" xfId="46597"/>
    <cellStyle name="Note 12 2 28" xfId="17782"/>
    <cellStyle name="Note 12 2 28 2" xfId="17783"/>
    <cellStyle name="Note 12 2 28 2 2" xfId="56910"/>
    <cellStyle name="Note 12 2 28 3" xfId="17784"/>
    <cellStyle name="Note 12 2 28 4" xfId="46598"/>
    <cellStyle name="Note 12 2 29" xfId="17785"/>
    <cellStyle name="Note 12 2 29 2" xfId="17786"/>
    <cellStyle name="Note 12 2 29 2 2" xfId="56911"/>
    <cellStyle name="Note 12 2 29 3" xfId="17787"/>
    <cellStyle name="Note 12 2 29 4" xfId="46599"/>
    <cellStyle name="Note 12 2 3" xfId="17788"/>
    <cellStyle name="Note 12 2 3 10" xfId="17789"/>
    <cellStyle name="Note 12 2 3 10 2" xfId="17790"/>
    <cellStyle name="Note 12 2 3 10 2 2" xfId="56912"/>
    <cellStyle name="Note 12 2 3 10 3" xfId="17791"/>
    <cellStyle name="Note 12 2 3 10 4" xfId="46600"/>
    <cellStyle name="Note 12 2 3 11" xfId="17792"/>
    <cellStyle name="Note 12 2 3 11 2" xfId="17793"/>
    <cellStyle name="Note 12 2 3 11 2 2" xfId="56913"/>
    <cellStyle name="Note 12 2 3 11 3" xfId="17794"/>
    <cellStyle name="Note 12 2 3 11 4" xfId="46601"/>
    <cellStyle name="Note 12 2 3 12" xfId="17795"/>
    <cellStyle name="Note 12 2 3 12 2" xfId="17796"/>
    <cellStyle name="Note 12 2 3 12 2 2" xfId="56914"/>
    <cellStyle name="Note 12 2 3 12 3" xfId="17797"/>
    <cellStyle name="Note 12 2 3 12 4" xfId="46602"/>
    <cellStyle name="Note 12 2 3 13" xfId="17798"/>
    <cellStyle name="Note 12 2 3 13 2" xfId="17799"/>
    <cellStyle name="Note 12 2 3 13 2 2" xfId="56915"/>
    <cellStyle name="Note 12 2 3 13 3" xfId="17800"/>
    <cellStyle name="Note 12 2 3 13 4" xfId="46603"/>
    <cellStyle name="Note 12 2 3 14" xfId="17801"/>
    <cellStyle name="Note 12 2 3 14 2" xfId="17802"/>
    <cellStyle name="Note 12 2 3 14 2 2" xfId="56916"/>
    <cellStyle name="Note 12 2 3 14 3" xfId="17803"/>
    <cellStyle name="Note 12 2 3 14 4" xfId="46604"/>
    <cellStyle name="Note 12 2 3 15" xfId="17804"/>
    <cellStyle name="Note 12 2 3 15 2" xfId="17805"/>
    <cellStyle name="Note 12 2 3 15 2 2" xfId="56917"/>
    <cellStyle name="Note 12 2 3 15 3" xfId="17806"/>
    <cellStyle name="Note 12 2 3 15 4" xfId="46605"/>
    <cellStyle name="Note 12 2 3 16" xfId="17807"/>
    <cellStyle name="Note 12 2 3 16 2" xfId="17808"/>
    <cellStyle name="Note 12 2 3 16 2 2" xfId="56918"/>
    <cellStyle name="Note 12 2 3 16 3" xfId="17809"/>
    <cellStyle name="Note 12 2 3 16 4" xfId="46606"/>
    <cellStyle name="Note 12 2 3 17" xfId="17810"/>
    <cellStyle name="Note 12 2 3 17 2" xfId="17811"/>
    <cellStyle name="Note 12 2 3 17 2 2" xfId="56919"/>
    <cellStyle name="Note 12 2 3 17 3" xfId="17812"/>
    <cellStyle name="Note 12 2 3 17 4" xfId="46607"/>
    <cellStyle name="Note 12 2 3 18" xfId="17813"/>
    <cellStyle name="Note 12 2 3 18 2" xfId="17814"/>
    <cellStyle name="Note 12 2 3 18 2 2" xfId="56920"/>
    <cellStyle name="Note 12 2 3 18 3" xfId="17815"/>
    <cellStyle name="Note 12 2 3 18 4" xfId="46608"/>
    <cellStyle name="Note 12 2 3 19" xfId="17816"/>
    <cellStyle name="Note 12 2 3 19 2" xfId="17817"/>
    <cellStyle name="Note 12 2 3 19 2 2" xfId="56921"/>
    <cellStyle name="Note 12 2 3 19 3" xfId="17818"/>
    <cellStyle name="Note 12 2 3 19 4" xfId="46609"/>
    <cellStyle name="Note 12 2 3 2" xfId="17819"/>
    <cellStyle name="Note 12 2 3 2 10" xfId="17820"/>
    <cellStyle name="Note 12 2 3 2 10 2" xfId="17821"/>
    <cellStyle name="Note 12 2 3 2 10 2 2" xfId="56922"/>
    <cellStyle name="Note 12 2 3 2 10 3" xfId="17822"/>
    <cellStyle name="Note 12 2 3 2 10 4" xfId="46610"/>
    <cellStyle name="Note 12 2 3 2 11" xfId="17823"/>
    <cellStyle name="Note 12 2 3 2 11 2" xfId="17824"/>
    <cellStyle name="Note 12 2 3 2 11 2 2" xfId="56923"/>
    <cellStyle name="Note 12 2 3 2 11 3" xfId="17825"/>
    <cellStyle name="Note 12 2 3 2 11 4" xfId="46611"/>
    <cellStyle name="Note 12 2 3 2 12" xfId="17826"/>
    <cellStyle name="Note 12 2 3 2 12 2" xfId="17827"/>
    <cellStyle name="Note 12 2 3 2 12 2 2" xfId="56924"/>
    <cellStyle name="Note 12 2 3 2 12 3" xfId="17828"/>
    <cellStyle name="Note 12 2 3 2 12 4" xfId="46612"/>
    <cellStyle name="Note 12 2 3 2 13" xfId="17829"/>
    <cellStyle name="Note 12 2 3 2 13 2" xfId="17830"/>
    <cellStyle name="Note 12 2 3 2 13 2 2" xfId="56925"/>
    <cellStyle name="Note 12 2 3 2 13 3" xfId="17831"/>
    <cellStyle name="Note 12 2 3 2 13 4" xfId="46613"/>
    <cellStyle name="Note 12 2 3 2 14" xfId="17832"/>
    <cellStyle name="Note 12 2 3 2 14 2" xfId="17833"/>
    <cellStyle name="Note 12 2 3 2 14 2 2" xfId="56926"/>
    <cellStyle name="Note 12 2 3 2 14 3" xfId="17834"/>
    <cellStyle name="Note 12 2 3 2 14 4" xfId="46614"/>
    <cellStyle name="Note 12 2 3 2 15" xfId="17835"/>
    <cellStyle name="Note 12 2 3 2 15 2" xfId="17836"/>
    <cellStyle name="Note 12 2 3 2 15 2 2" xfId="56927"/>
    <cellStyle name="Note 12 2 3 2 15 3" xfId="17837"/>
    <cellStyle name="Note 12 2 3 2 15 4" xfId="46615"/>
    <cellStyle name="Note 12 2 3 2 16" xfId="17838"/>
    <cellStyle name="Note 12 2 3 2 16 2" xfId="17839"/>
    <cellStyle name="Note 12 2 3 2 16 2 2" xfId="56928"/>
    <cellStyle name="Note 12 2 3 2 16 3" xfId="17840"/>
    <cellStyle name="Note 12 2 3 2 16 4" xfId="46616"/>
    <cellStyle name="Note 12 2 3 2 17" xfId="17841"/>
    <cellStyle name="Note 12 2 3 2 17 2" xfId="17842"/>
    <cellStyle name="Note 12 2 3 2 17 2 2" xfId="56929"/>
    <cellStyle name="Note 12 2 3 2 17 3" xfId="17843"/>
    <cellStyle name="Note 12 2 3 2 17 4" xfId="46617"/>
    <cellStyle name="Note 12 2 3 2 18" xfId="17844"/>
    <cellStyle name="Note 12 2 3 2 18 2" xfId="17845"/>
    <cellStyle name="Note 12 2 3 2 18 2 2" xfId="56930"/>
    <cellStyle name="Note 12 2 3 2 18 3" xfId="17846"/>
    <cellStyle name="Note 12 2 3 2 18 4" xfId="46618"/>
    <cellStyle name="Note 12 2 3 2 19" xfId="17847"/>
    <cellStyle name="Note 12 2 3 2 19 2" xfId="17848"/>
    <cellStyle name="Note 12 2 3 2 19 2 2" xfId="56931"/>
    <cellStyle name="Note 12 2 3 2 19 3" xfId="17849"/>
    <cellStyle name="Note 12 2 3 2 19 4" xfId="46619"/>
    <cellStyle name="Note 12 2 3 2 2" xfId="17850"/>
    <cellStyle name="Note 12 2 3 2 2 10" xfId="17851"/>
    <cellStyle name="Note 12 2 3 2 2 10 2" xfId="17852"/>
    <cellStyle name="Note 12 2 3 2 2 10 2 2" xfId="56932"/>
    <cellStyle name="Note 12 2 3 2 2 10 3" xfId="17853"/>
    <cellStyle name="Note 12 2 3 2 2 10 4" xfId="46620"/>
    <cellStyle name="Note 12 2 3 2 2 11" xfId="17854"/>
    <cellStyle name="Note 12 2 3 2 2 11 2" xfId="17855"/>
    <cellStyle name="Note 12 2 3 2 2 11 2 2" xfId="56933"/>
    <cellStyle name="Note 12 2 3 2 2 11 3" xfId="17856"/>
    <cellStyle name="Note 12 2 3 2 2 11 4" xfId="46621"/>
    <cellStyle name="Note 12 2 3 2 2 12" xfId="17857"/>
    <cellStyle name="Note 12 2 3 2 2 12 2" xfId="17858"/>
    <cellStyle name="Note 12 2 3 2 2 12 2 2" xfId="56934"/>
    <cellStyle name="Note 12 2 3 2 2 12 3" xfId="17859"/>
    <cellStyle name="Note 12 2 3 2 2 12 4" xfId="46622"/>
    <cellStyle name="Note 12 2 3 2 2 13" xfId="17860"/>
    <cellStyle name="Note 12 2 3 2 2 13 2" xfId="17861"/>
    <cellStyle name="Note 12 2 3 2 2 13 2 2" xfId="56935"/>
    <cellStyle name="Note 12 2 3 2 2 13 3" xfId="17862"/>
    <cellStyle name="Note 12 2 3 2 2 13 4" xfId="46623"/>
    <cellStyle name="Note 12 2 3 2 2 14" xfId="17863"/>
    <cellStyle name="Note 12 2 3 2 2 14 2" xfId="17864"/>
    <cellStyle name="Note 12 2 3 2 2 14 2 2" xfId="56936"/>
    <cellStyle name="Note 12 2 3 2 2 14 3" xfId="17865"/>
    <cellStyle name="Note 12 2 3 2 2 14 4" xfId="46624"/>
    <cellStyle name="Note 12 2 3 2 2 15" xfId="17866"/>
    <cellStyle name="Note 12 2 3 2 2 15 2" xfId="17867"/>
    <cellStyle name="Note 12 2 3 2 2 15 2 2" xfId="56937"/>
    <cellStyle name="Note 12 2 3 2 2 15 3" xfId="17868"/>
    <cellStyle name="Note 12 2 3 2 2 15 4" xfId="46625"/>
    <cellStyle name="Note 12 2 3 2 2 16" xfId="17869"/>
    <cellStyle name="Note 12 2 3 2 2 16 2" xfId="17870"/>
    <cellStyle name="Note 12 2 3 2 2 16 2 2" xfId="56938"/>
    <cellStyle name="Note 12 2 3 2 2 16 3" xfId="17871"/>
    <cellStyle name="Note 12 2 3 2 2 16 4" xfId="46626"/>
    <cellStyle name="Note 12 2 3 2 2 17" xfId="17872"/>
    <cellStyle name="Note 12 2 3 2 2 17 2" xfId="17873"/>
    <cellStyle name="Note 12 2 3 2 2 17 2 2" xfId="56939"/>
    <cellStyle name="Note 12 2 3 2 2 17 3" xfId="17874"/>
    <cellStyle name="Note 12 2 3 2 2 17 4" xfId="46627"/>
    <cellStyle name="Note 12 2 3 2 2 18" xfId="17875"/>
    <cellStyle name="Note 12 2 3 2 2 18 2" xfId="17876"/>
    <cellStyle name="Note 12 2 3 2 2 18 2 2" xfId="56940"/>
    <cellStyle name="Note 12 2 3 2 2 18 3" xfId="17877"/>
    <cellStyle name="Note 12 2 3 2 2 18 4" xfId="46628"/>
    <cellStyle name="Note 12 2 3 2 2 19" xfId="17878"/>
    <cellStyle name="Note 12 2 3 2 2 19 2" xfId="17879"/>
    <cellStyle name="Note 12 2 3 2 2 19 2 2" xfId="56941"/>
    <cellStyle name="Note 12 2 3 2 2 19 3" xfId="17880"/>
    <cellStyle name="Note 12 2 3 2 2 19 4" xfId="46629"/>
    <cellStyle name="Note 12 2 3 2 2 2" xfId="17881"/>
    <cellStyle name="Note 12 2 3 2 2 2 2" xfId="17882"/>
    <cellStyle name="Note 12 2 3 2 2 2 2 2" xfId="56942"/>
    <cellStyle name="Note 12 2 3 2 2 2 3" xfId="17883"/>
    <cellStyle name="Note 12 2 3 2 2 2 4" xfId="46630"/>
    <cellStyle name="Note 12 2 3 2 2 20" xfId="17884"/>
    <cellStyle name="Note 12 2 3 2 2 20 2" xfId="17885"/>
    <cellStyle name="Note 12 2 3 2 2 20 3" xfId="46631"/>
    <cellStyle name="Note 12 2 3 2 2 20 4" xfId="46632"/>
    <cellStyle name="Note 12 2 3 2 2 21" xfId="46633"/>
    <cellStyle name="Note 12 2 3 2 2 22" xfId="46634"/>
    <cellStyle name="Note 12 2 3 2 2 3" xfId="17886"/>
    <cellStyle name="Note 12 2 3 2 2 3 2" xfId="17887"/>
    <cellStyle name="Note 12 2 3 2 2 3 2 2" xfId="56943"/>
    <cellStyle name="Note 12 2 3 2 2 3 3" xfId="17888"/>
    <cellStyle name="Note 12 2 3 2 2 3 4" xfId="46635"/>
    <cellStyle name="Note 12 2 3 2 2 4" xfId="17889"/>
    <cellStyle name="Note 12 2 3 2 2 4 2" xfId="17890"/>
    <cellStyle name="Note 12 2 3 2 2 4 2 2" xfId="56944"/>
    <cellStyle name="Note 12 2 3 2 2 4 3" xfId="17891"/>
    <cellStyle name="Note 12 2 3 2 2 4 4" xfId="46636"/>
    <cellStyle name="Note 12 2 3 2 2 5" xfId="17892"/>
    <cellStyle name="Note 12 2 3 2 2 5 2" xfId="17893"/>
    <cellStyle name="Note 12 2 3 2 2 5 2 2" xfId="56945"/>
    <cellStyle name="Note 12 2 3 2 2 5 3" xfId="17894"/>
    <cellStyle name="Note 12 2 3 2 2 5 4" xfId="46637"/>
    <cellStyle name="Note 12 2 3 2 2 6" xfId="17895"/>
    <cellStyle name="Note 12 2 3 2 2 6 2" xfId="17896"/>
    <cellStyle name="Note 12 2 3 2 2 6 2 2" xfId="56946"/>
    <cellStyle name="Note 12 2 3 2 2 6 3" xfId="17897"/>
    <cellStyle name="Note 12 2 3 2 2 6 4" xfId="46638"/>
    <cellStyle name="Note 12 2 3 2 2 7" xfId="17898"/>
    <cellStyle name="Note 12 2 3 2 2 7 2" xfId="17899"/>
    <cellStyle name="Note 12 2 3 2 2 7 2 2" xfId="56947"/>
    <cellStyle name="Note 12 2 3 2 2 7 3" xfId="17900"/>
    <cellStyle name="Note 12 2 3 2 2 7 4" xfId="46639"/>
    <cellStyle name="Note 12 2 3 2 2 8" xfId="17901"/>
    <cellStyle name="Note 12 2 3 2 2 8 2" xfId="17902"/>
    <cellStyle name="Note 12 2 3 2 2 8 2 2" xfId="56948"/>
    <cellStyle name="Note 12 2 3 2 2 8 3" xfId="17903"/>
    <cellStyle name="Note 12 2 3 2 2 8 4" xfId="46640"/>
    <cellStyle name="Note 12 2 3 2 2 9" xfId="17904"/>
    <cellStyle name="Note 12 2 3 2 2 9 2" xfId="17905"/>
    <cellStyle name="Note 12 2 3 2 2 9 2 2" xfId="56949"/>
    <cellStyle name="Note 12 2 3 2 2 9 3" xfId="17906"/>
    <cellStyle name="Note 12 2 3 2 2 9 4" xfId="46641"/>
    <cellStyle name="Note 12 2 3 2 20" xfId="17907"/>
    <cellStyle name="Note 12 2 3 2 20 2" xfId="17908"/>
    <cellStyle name="Note 12 2 3 2 20 2 2" xfId="56950"/>
    <cellStyle name="Note 12 2 3 2 20 3" xfId="17909"/>
    <cellStyle name="Note 12 2 3 2 20 4" xfId="46642"/>
    <cellStyle name="Note 12 2 3 2 21" xfId="17910"/>
    <cellStyle name="Note 12 2 3 2 21 2" xfId="17911"/>
    <cellStyle name="Note 12 2 3 2 21 2 2" xfId="56951"/>
    <cellStyle name="Note 12 2 3 2 21 3" xfId="17912"/>
    <cellStyle name="Note 12 2 3 2 21 4" xfId="46643"/>
    <cellStyle name="Note 12 2 3 2 22" xfId="17913"/>
    <cellStyle name="Note 12 2 3 2 22 2" xfId="17914"/>
    <cellStyle name="Note 12 2 3 2 22 2 2" xfId="56952"/>
    <cellStyle name="Note 12 2 3 2 22 3" xfId="17915"/>
    <cellStyle name="Note 12 2 3 2 22 4" xfId="46644"/>
    <cellStyle name="Note 12 2 3 2 23" xfId="17916"/>
    <cellStyle name="Note 12 2 3 2 23 2" xfId="17917"/>
    <cellStyle name="Note 12 2 3 2 23 3" xfId="46645"/>
    <cellStyle name="Note 12 2 3 2 23 4" xfId="46646"/>
    <cellStyle name="Note 12 2 3 2 24" xfId="46647"/>
    <cellStyle name="Note 12 2 3 2 25" xfId="46648"/>
    <cellStyle name="Note 12 2 3 2 3" xfId="17918"/>
    <cellStyle name="Note 12 2 3 2 3 10" xfId="17919"/>
    <cellStyle name="Note 12 2 3 2 3 10 2" xfId="17920"/>
    <cellStyle name="Note 12 2 3 2 3 10 2 2" xfId="56953"/>
    <cellStyle name="Note 12 2 3 2 3 10 3" xfId="17921"/>
    <cellStyle name="Note 12 2 3 2 3 10 4" xfId="46649"/>
    <cellStyle name="Note 12 2 3 2 3 11" xfId="17922"/>
    <cellStyle name="Note 12 2 3 2 3 11 2" xfId="17923"/>
    <cellStyle name="Note 12 2 3 2 3 11 2 2" xfId="56954"/>
    <cellStyle name="Note 12 2 3 2 3 11 3" xfId="17924"/>
    <cellStyle name="Note 12 2 3 2 3 11 4" xfId="46650"/>
    <cellStyle name="Note 12 2 3 2 3 12" xfId="17925"/>
    <cellStyle name="Note 12 2 3 2 3 12 2" xfId="17926"/>
    <cellStyle name="Note 12 2 3 2 3 12 2 2" xfId="56955"/>
    <cellStyle name="Note 12 2 3 2 3 12 3" xfId="17927"/>
    <cellStyle name="Note 12 2 3 2 3 12 4" xfId="46651"/>
    <cellStyle name="Note 12 2 3 2 3 13" xfId="17928"/>
    <cellStyle name="Note 12 2 3 2 3 13 2" xfId="17929"/>
    <cellStyle name="Note 12 2 3 2 3 13 2 2" xfId="56956"/>
    <cellStyle name="Note 12 2 3 2 3 13 3" xfId="17930"/>
    <cellStyle name="Note 12 2 3 2 3 13 4" xfId="46652"/>
    <cellStyle name="Note 12 2 3 2 3 14" xfId="17931"/>
    <cellStyle name="Note 12 2 3 2 3 14 2" xfId="17932"/>
    <cellStyle name="Note 12 2 3 2 3 14 2 2" xfId="56957"/>
    <cellStyle name="Note 12 2 3 2 3 14 3" xfId="17933"/>
    <cellStyle name="Note 12 2 3 2 3 14 4" xfId="46653"/>
    <cellStyle name="Note 12 2 3 2 3 15" xfId="17934"/>
    <cellStyle name="Note 12 2 3 2 3 15 2" xfId="17935"/>
    <cellStyle name="Note 12 2 3 2 3 15 2 2" xfId="56958"/>
    <cellStyle name="Note 12 2 3 2 3 15 3" xfId="17936"/>
    <cellStyle name="Note 12 2 3 2 3 15 4" xfId="46654"/>
    <cellStyle name="Note 12 2 3 2 3 16" xfId="17937"/>
    <cellStyle name="Note 12 2 3 2 3 16 2" xfId="17938"/>
    <cellStyle name="Note 12 2 3 2 3 16 2 2" xfId="56959"/>
    <cellStyle name="Note 12 2 3 2 3 16 3" xfId="17939"/>
    <cellStyle name="Note 12 2 3 2 3 16 4" xfId="46655"/>
    <cellStyle name="Note 12 2 3 2 3 17" xfId="17940"/>
    <cellStyle name="Note 12 2 3 2 3 17 2" xfId="17941"/>
    <cellStyle name="Note 12 2 3 2 3 17 2 2" xfId="56960"/>
    <cellStyle name="Note 12 2 3 2 3 17 3" xfId="17942"/>
    <cellStyle name="Note 12 2 3 2 3 17 4" xfId="46656"/>
    <cellStyle name="Note 12 2 3 2 3 18" xfId="17943"/>
    <cellStyle name="Note 12 2 3 2 3 18 2" xfId="17944"/>
    <cellStyle name="Note 12 2 3 2 3 18 2 2" xfId="56961"/>
    <cellStyle name="Note 12 2 3 2 3 18 3" xfId="17945"/>
    <cellStyle name="Note 12 2 3 2 3 18 4" xfId="46657"/>
    <cellStyle name="Note 12 2 3 2 3 19" xfId="17946"/>
    <cellStyle name="Note 12 2 3 2 3 19 2" xfId="17947"/>
    <cellStyle name="Note 12 2 3 2 3 19 2 2" xfId="56962"/>
    <cellStyle name="Note 12 2 3 2 3 19 3" xfId="17948"/>
    <cellStyle name="Note 12 2 3 2 3 19 4" xfId="46658"/>
    <cellStyle name="Note 12 2 3 2 3 2" xfId="17949"/>
    <cellStyle name="Note 12 2 3 2 3 2 2" xfId="17950"/>
    <cellStyle name="Note 12 2 3 2 3 2 2 2" xfId="56963"/>
    <cellStyle name="Note 12 2 3 2 3 2 3" xfId="17951"/>
    <cellStyle name="Note 12 2 3 2 3 2 4" xfId="46659"/>
    <cellStyle name="Note 12 2 3 2 3 20" xfId="17952"/>
    <cellStyle name="Note 12 2 3 2 3 20 2" xfId="17953"/>
    <cellStyle name="Note 12 2 3 2 3 20 3" xfId="46660"/>
    <cellStyle name="Note 12 2 3 2 3 20 4" xfId="46661"/>
    <cellStyle name="Note 12 2 3 2 3 21" xfId="46662"/>
    <cellStyle name="Note 12 2 3 2 3 22" xfId="46663"/>
    <cellStyle name="Note 12 2 3 2 3 3" xfId="17954"/>
    <cellStyle name="Note 12 2 3 2 3 3 2" xfId="17955"/>
    <cellStyle name="Note 12 2 3 2 3 3 2 2" xfId="56964"/>
    <cellStyle name="Note 12 2 3 2 3 3 3" xfId="17956"/>
    <cellStyle name="Note 12 2 3 2 3 3 4" xfId="46664"/>
    <cellStyle name="Note 12 2 3 2 3 4" xfId="17957"/>
    <cellStyle name="Note 12 2 3 2 3 4 2" xfId="17958"/>
    <cellStyle name="Note 12 2 3 2 3 4 2 2" xfId="56965"/>
    <cellStyle name="Note 12 2 3 2 3 4 3" xfId="17959"/>
    <cellStyle name="Note 12 2 3 2 3 4 4" xfId="46665"/>
    <cellStyle name="Note 12 2 3 2 3 5" xfId="17960"/>
    <cellStyle name="Note 12 2 3 2 3 5 2" xfId="17961"/>
    <cellStyle name="Note 12 2 3 2 3 5 2 2" xfId="56966"/>
    <cellStyle name="Note 12 2 3 2 3 5 3" xfId="17962"/>
    <cellStyle name="Note 12 2 3 2 3 5 4" xfId="46666"/>
    <cellStyle name="Note 12 2 3 2 3 6" xfId="17963"/>
    <cellStyle name="Note 12 2 3 2 3 6 2" xfId="17964"/>
    <cellStyle name="Note 12 2 3 2 3 6 2 2" xfId="56967"/>
    <cellStyle name="Note 12 2 3 2 3 6 3" xfId="17965"/>
    <cellStyle name="Note 12 2 3 2 3 6 4" xfId="46667"/>
    <cellStyle name="Note 12 2 3 2 3 7" xfId="17966"/>
    <cellStyle name="Note 12 2 3 2 3 7 2" xfId="17967"/>
    <cellStyle name="Note 12 2 3 2 3 7 2 2" xfId="56968"/>
    <cellStyle name="Note 12 2 3 2 3 7 3" xfId="17968"/>
    <cellStyle name="Note 12 2 3 2 3 7 4" xfId="46668"/>
    <cellStyle name="Note 12 2 3 2 3 8" xfId="17969"/>
    <cellStyle name="Note 12 2 3 2 3 8 2" xfId="17970"/>
    <cellStyle name="Note 12 2 3 2 3 8 2 2" xfId="56969"/>
    <cellStyle name="Note 12 2 3 2 3 8 3" xfId="17971"/>
    <cellStyle name="Note 12 2 3 2 3 8 4" xfId="46669"/>
    <cellStyle name="Note 12 2 3 2 3 9" xfId="17972"/>
    <cellStyle name="Note 12 2 3 2 3 9 2" xfId="17973"/>
    <cellStyle name="Note 12 2 3 2 3 9 2 2" xfId="56970"/>
    <cellStyle name="Note 12 2 3 2 3 9 3" xfId="17974"/>
    <cellStyle name="Note 12 2 3 2 3 9 4" xfId="46670"/>
    <cellStyle name="Note 12 2 3 2 4" xfId="17975"/>
    <cellStyle name="Note 12 2 3 2 4 10" xfId="17976"/>
    <cellStyle name="Note 12 2 3 2 4 10 2" xfId="17977"/>
    <cellStyle name="Note 12 2 3 2 4 10 2 2" xfId="56971"/>
    <cellStyle name="Note 12 2 3 2 4 10 3" xfId="17978"/>
    <cellStyle name="Note 12 2 3 2 4 10 4" xfId="46671"/>
    <cellStyle name="Note 12 2 3 2 4 11" xfId="17979"/>
    <cellStyle name="Note 12 2 3 2 4 11 2" xfId="17980"/>
    <cellStyle name="Note 12 2 3 2 4 11 2 2" xfId="56972"/>
    <cellStyle name="Note 12 2 3 2 4 11 3" xfId="17981"/>
    <cellStyle name="Note 12 2 3 2 4 11 4" xfId="46672"/>
    <cellStyle name="Note 12 2 3 2 4 12" xfId="17982"/>
    <cellStyle name="Note 12 2 3 2 4 12 2" xfId="17983"/>
    <cellStyle name="Note 12 2 3 2 4 12 2 2" xfId="56973"/>
    <cellStyle name="Note 12 2 3 2 4 12 3" xfId="17984"/>
    <cellStyle name="Note 12 2 3 2 4 12 4" xfId="46673"/>
    <cellStyle name="Note 12 2 3 2 4 13" xfId="17985"/>
    <cellStyle name="Note 12 2 3 2 4 13 2" xfId="17986"/>
    <cellStyle name="Note 12 2 3 2 4 13 2 2" xfId="56974"/>
    <cellStyle name="Note 12 2 3 2 4 13 3" xfId="17987"/>
    <cellStyle name="Note 12 2 3 2 4 13 4" xfId="46674"/>
    <cellStyle name="Note 12 2 3 2 4 14" xfId="17988"/>
    <cellStyle name="Note 12 2 3 2 4 14 2" xfId="17989"/>
    <cellStyle name="Note 12 2 3 2 4 14 2 2" xfId="56975"/>
    <cellStyle name="Note 12 2 3 2 4 14 3" xfId="17990"/>
    <cellStyle name="Note 12 2 3 2 4 14 4" xfId="46675"/>
    <cellStyle name="Note 12 2 3 2 4 15" xfId="17991"/>
    <cellStyle name="Note 12 2 3 2 4 15 2" xfId="17992"/>
    <cellStyle name="Note 12 2 3 2 4 15 2 2" xfId="56976"/>
    <cellStyle name="Note 12 2 3 2 4 15 3" xfId="17993"/>
    <cellStyle name="Note 12 2 3 2 4 15 4" xfId="46676"/>
    <cellStyle name="Note 12 2 3 2 4 16" xfId="17994"/>
    <cellStyle name="Note 12 2 3 2 4 16 2" xfId="17995"/>
    <cellStyle name="Note 12 2 3 2 4 16 2 2" xfId="56977"/>
    <cellStyle name="Note 12 2 3 2 4 16 3" xfId="17996"/>
    <cellStyle name="Note 12 2 3 2 4 16 4" xfId="46677"/>
    <cellStyle name="Note 12 2 3 2 4 17" xfId="17997"/>
    <cellStyle name="Note 12 2 3 2 4 17 2" xfId="17998"/>
    <cellStyle name="Note 12 2 3 2 4 17 2 2" xfId="56978"/>
    <cellStyle name="Note 12 2 3 2 4 17 3" xfId="17999"/>
    <cellStyle name="Note 12 2 3 2 4 17 4" xfId="46678"/>
    <cellStyle name="Note 12 2 3 2 4 18" xfId="18000"/>
    <cellStyle name="Note 12 2 3 2 4 18 2" xfId="18001"/>
    <cellStyle name="Note 12 2 3 2 4 18 2 2" xfId="56979"/>
    <cellStyle name="Note 12 2 3 2 4 18 3" xfId="18002"/>
    <cellStyle name="Note 12 2 3 2 4 18 4" xfId="46679"/>
    <cellStyle name="Note 12 2 3 2 4 19" xfId="18003"/>
    <cellStyle name="Note 12 2 3 2 4 19 2" xfId="18004"/>
    <cellStyle name="Note 12 2 3 2 4 19 2 2" xfId="56980"/>
    <cellStyle name="Note 12 2 3 2 4 19 3" xfId="18005"/>
    <cellStyle name="Note 12 2 3 2 4 19 4" xfId="46680"/>
    <cellStyle name="Note 12 2 3 2 4 2" xfId="18006"/>
    <cellStyle name="Note 12 2 3 2 4 2 2" xfId="18007"/>
    <cellStyle name="Note 12 2 3 2 4 2 2 2" xfId="56981"/>
    <cellStyle name="Note 12 2 3 2 4 2 3" xfId="18008"/>
    <cellStyle name="Note 12 2 3 2 4 2 4" xfId="46681"/>
    <cellStyle name="Note 12 2 3 2 4 20" xfId="18009"/>
    <cellStyle name="Note 12 2 3 2 4 20 2" xfId="18010"/>
    <cellStyle name="Note 12 2 3 2 4 20 3" xfId="46682"/>
    <cellStyle name="Note 12 2 3 2 4 20 4" xfId="46683"/>
    <cellStyle name="Note 12 2 3 2 4 21" xfId="46684"/>
    <cellStyle name="Note 12 2 3 2 4 22" xfId="46685"/>
    <cellStyle name="Note 12 2 3 2 4 3" xfId="18011"/>
    <cellStyle name="Note 12 2 3 2 4 3 2" xfId="18012"/>
    <cellStyle name="Note 12 2 3 2 4 3 2 2" xfId="56982"/>
    <cellStyle name="Note 12 2 3 2 4 3 3" xfId="18013"/>
    <cellStyle name="Note 12 2 3 2 4 3 4" xfId="46686"/>
    <cellStyle name="Note 12 2 3 2 4 4" xfId="18014"/>
    <cellStyle name="Note 12 2 3 2 4 4 2" xfId="18015"/>
    <cellStyle name="Note 12 2 3 2 4 4 2 2" xfId="56983"/>
    <cellStyle name="Note 12 2 3 2 4 4 3" xfId="18016"/>
    <cellStyle name="Note 12 2 3 2 4 4 4" xfId="46687"/>
    <cellStyle name="Note 12 2 3 2 4 5" xfId="18017"/>
    <cellStyle name="Note 12 2 3 2 4 5 2" xfId="18018"/>
    <cellStyle name="Note 12 2 3 2 4 5 2 2" xfId="56984"/>
    <cellStyle name="Note 12 2 3 2 4 5 3" xfId="18019"/>
    <cellStyle name="Note 12 2 3 2 4 5 4" xfId="46688"/>
    <cellStyle name="Note 12 2 3 2 4 6" xfId="18020"/>
    <cellStyle name="Note 12 2 3 2 4 6 2" xfId="18021"/>
    <cellStyle name="Note 12 2 3 2 4 6 2 2" xfId="56985"/>
    <cellStyle name="Note 12 2 3 2 4 6 3" xfId="18022"/>
    <cellStyle name="Note 12 2 3 2 4 6 4" xfId="46689"/>
    <cellStyle name="Note 12 2 3 2 4 7" xfId="18023"/>
    <cellStyle name="Note 12 2 3 2 4 7 2" xfId="18024"/>
    <cellStyle name="Note 12 2 3 2 4 7 2 2" xfId="56986"/>
    <cellStyle name="Note 12 2 3 2 4 7 3" xfId="18025"/>
    <cellStyle name="Note 12 2 3 2 4 7 4" xfId="46690"/>
    <cellStyle name="Note 12 2 3 2 4 8" xfId="18026"/>
    <cellStyle name="Note 12 2 3 2 4 8 2" xfId="18027"/>
    <cellStyle name="Note 12 2 3 2 4 8 2 2" xfId="56987"/>
    <cellStyle name="Note 12 2 3 2 4 8 3" xfId="18028"/>
    <cellStyle name="Note 12 2 3 2 4 8 4" xfId="46691"/>
    <cellStyle name="Note 12 2 3 2 4 9" xfId="18029"/>
    <cellStyle name="Note 12 2 3 2 4 9 2" xfId="18030"/>
    <cellStyle name="Note 12 2 3 2 4 9 2 2" xfId="56988"/>
    <cellStyle name="Note 12 2 3 2 4 9 3" xfId="18031"/>
    <cellStyle name="Note 12 2 3 2 4 9 4" xfId="46692"/>
    <cellStyle name="Note 12 2 3 2 5" xfId="18032"/>
    <cellStyle name="Note 12 2 3 2 5 2" xfId="18033"/>
    <cellStyle name="Note 12 2 3 2 5 2 2" xfId="56989"/>
    <cellStyle name="Note 12 2 3 2 5 3" xfId="18034"/>
    <cellStyle name="Note 12 2 3 2 5 4" xfId="46693"/>
    <cellStyle name="Note 12 2 3 2 6" xfId="18035"/>
    <cellStyle name="Note 12 2 3 2 6 2" xfId="18036"/>
    <cellStyle name="Note 12 2 3 2 6 2 2" xfId="56990"/>
    <cellStyle name="Note 12 2 3 2 6 3" xfId="18037"/>
    <cellStyle name="Note 12 2 3 2 6 4" xfId="46694"/>
    <cellStyle name="Note 12 2 3 2 7" xfId="18038"/>
    <cellStyle name="Note 12 2 3 2 7 2" xfId="18039"/>
    <cellStyle name="Note 12 2 3 2 7 2 2" xfId="56991"/>
    <cellStyle name="Note 12 2 3 2 7 3" xfId="18040"/>
    <cellStyle name="Note 12 2 3 2 7 4" xfId="46695"/>
    <cellStyle name="Note 12 2 3 2 8" xfId="18041"/>
    <cellStyle name="Note 12 2 3 2 8 2" xfId="18042"/>
    <cellStyle name="Note 12 2 3 2 8 2 2" xfId="56992"/>
    <cellStyle name="Note 12 2 3 2 8 3" xfId="18043"/>
    <cellStyle name="Note 12 2 3 2 8 4" xfId="46696"/>
    <cellStyle name="Note 12 2 3 2 9" xfId="18044"/>
    <cellStyle name="Note 12 2 3 2 9 2" xfId="18045"/>
    <cellStyle name="Note 12 2 3 2 9 2 2" xfId="56993"/>
    <cellStyle name="Note 12 2 3 2 9 3" xfId="18046"/>
    <cellStyle name="Note 12 2 3 2 9 4" xfId="46697"/>
    <cellStyle name="Note 12 2 3 20" xfId="18047"/>
    <cellStyle name="Note 12 2 3 20 2" xfId="18048"/>
    <cellStyle name="Note 12 2 3 20 2 2" xfId="56994"/>
    <cellStyle name="Note 12 2 3 20 3" xfId="18049"/>
    <cellStyle name="Note 12 2 3 20 4" xfId="46698"/>
    <cellStyle name="Note 12 2 3 21" xfId="18050"/>
    <cellStyle name="Note 12 2 3 21 2" xfId="18051"/>
    <cellStyle name="Note 12 2 3 21 2 2" xfId="56995"/>
    <cellStyle name="Note 12 2 3 21 3" xfId="18052"/>
    <cellStyle name="Note 12 2 3 21 4" xfId="46699"/>
    <cellStyle name="Note 12 2 3 22" xfId="18053"/>
    <cellStyle name="Note 12 2 3 22 2" xfId="18054"/>
    <cellStyle name="Note 12 2 3 22 2 2" xfId="56996"/>
    <cellStyle name="Note 12 2 3 22 3" xfId="18055"/>
    <cellStyle name="Note 12 2 3 22 4" xfId="46700"/>
    <cellStyle name="Note 12 2 3 23" xfId="18056"/>
    <cellStyle name="Note 12 2 3 23 2" xfId="18057"/>
    <cellStyle name="Note 12 2 3 23 3" xfId="46701"/>
    <cellStyle name="Note 12 2 3 23 4" xfId="46702"/>
    <cellStyle name="Note 12 2 3 24" xfId="46703"/>
    <cellStyle name="Note 12 2 3 25" xfId="46704"/>
    <cellStyle name="Note 12 2 3 3" xfId="18058"/>
    <cellStyle name="Note 12 2 3 3 10" xfId="18059"/>
    <cellStyle name="Note 12 2 3 3 10 2" xfId="18060"/>
    <cellStyle name="Note 12 2 3 3 10 2 2" xfId="56997"/>
    <cellStyle name="Note 12 2 3 3 10 3" xfId="18061"/>
    <cellStyle name="Note 12 2 3 3 10 4" xfId="46705"/>
    <cellStyle name="Note 12 2 3 3 11" xfId="18062"/>
    <cellStyle name="Note 12 2 3 3 11 2" xfId="18063"/>
    <cellStyle name="Note 12 2 3 3 11 2 2" xfId="56998"/>
    <cellStyle name="Note 12 2 3 3 11 3" xfId="18064"/>
    <cellStyle name="Note 12 2 3 3 11 4" xfId="46706"/>
    <cellStyle name="Note 12 2 3 3 12" xfId="18065"/>
    <cellStyle name="Note 12 2 3 3 12 2" xfId="18066"/>
    <cellStyle name="Note 12 2 3 3 12 2 2" xfId="56999"/>
    <cellStyle name="Note 12 2 3 3 12 3" xfId="18067"/>
    <cellStyle name="Note 12 2 3 3 12 4" xfId="46707"/>
    <cellStyle name="Note 12 2 3 3 13" xfId="18068"/>
    <cellStyle name="Note 12 2 3 3 13 2" xfId="18069"/>
    <cellStyle name="Note 12 2 3 3 13 2 2" xfId="57000"/>
    <cellStyle name="Note 12 2 3 3 13 3" xfId="18070"/>
    <cellStyle name="Note 12 2 3 3 13 4" xfId="46708"/>
    <cellStyle name="Note 12 2 3 3 14" xfId="18071"/>
    <cellStyle name="Note 12 2 3 3 14 2" xfId="18072"/>
    <cellStyle name="Note 12 2 3 3 14 2 2" xfId="57001"/>
    <cellStyle name="Note 12 2 3 3 14 3" xfId="18073"/>
    <cellStyle name="Note 12 2 3 3 14 4" xfId="46709"/>
    <cellStyle name="Note 12 2 3 3 15" xfId="18074"/>
    <cellStyle name="Note 12 2 3 3 15 2" xfId="18075"/>
    <cellStyle name="Note 12 2 3 3 15 2 2" xfId="57002"/>
    <cellStyle name="Note 12 2 3 3 15 3" xfId="18076"/>
    <cellStyle name="Note 12 2 3 3 15 4" xfId="46710"/>
    <cellStyle name="Note 12 2 3 3 16" xfId="18077"/>
    <cellStyle name="Note 12 2 3 3 16 2" xfId="18078"/>
    <cellStyle name="Note 12 2 3 3 16 2 2" xfId="57003"/>
    <cellStyle name="Note 12 2 3 3 16 3" xfId="18079"/>
    <cellStyle name="Note 12 2 3 3 16 4" xfId="46711"/>
    <cellStyle name="Note 12 2 3 3 17" xfId="18080"/>
    <cellStyle name="Note 12 2 3 3 17 2" xfId="18081"/>
    <cellStyle name="Note 12 2 3 3 17 2 2" xfId="57004"/>
    <cellStyle name="Note 12 2 3 3 17 3" xfId="18082"/>
    <cellStyle name="Note 12 2 3 3 17 4" xfId="46712"/>
    <cellStyle name="Note 12 2 3 3 18" xfId="18083"/>
    <cellStyle name="Note 12 2 3 3 18 2" xfId="18084"/>
    <cellStyle name="Note 12 2 3 3 18 2 2" xfId="57005"/>
    <cellStyle name="Note 12 2 3 3 18 3" xfId="18085"/>
    <cellStyle name="Note 12 2 3 3 18 4" xfId="46713"/>
    <cellStyle name="Note 12 2 3 3 19" xfId="18086"/>
    <cellStyle name="Note 12 2 3 3 19 2" xfId="18087"/>
    <cellStyle name="Note 12 2 3 3 19 2 2" xfId="57006"/>
    <cellStyle name="Note 12 2 3 3 19 3" xfId="18088"/>
    <cellStyle name="Note 12 2 3 3 19 4" xfId="46714"/>
    <cellStyle name="Note 12 2 3 3 2" xfId="18089"/>
    <cellStyle name="Note 12 2 3 3 2 2" xfId="18090"/>
    <cellStyle name="Note 12 2 3 3 2 2 2" xfId="57007"/>
    <cellStyle name="Note 12 2 3 3 2 3" xfId="18091"/>
    <cellStyle name="Note 12 2 3 3 2 4" xfId="46715"/>
    <cellStyle name="Note 12 2 3 3 20" xfId="18092"/>
    <cellStyle name="Note 12 2 3 3 20 2" xfId="18093"/>
    <cellStyle name="Note 12 2 3 3 20 3" xfId="46716"/>
    <cellStyle name="Note 12 2 3 3 20 4" xfId="46717"/>
    <cellStyle name="Note 12 2 3 3 21" xfId="46718"/>
    <cellStyle name="Note 12 2 3 3 22" xfId="46719"/>
    <cellStyle name="Note 12 2 3 3 3" xfId="18094"/>
    <cellStyle name="Note 12 2 3 3 3 2" xfId="18095"/>
    <cellStyle name="Note 12 2 3 3 3 2 2" xfId="57008"/>
    <cellStyle name="Note 12 2 3 3 3 3" xfId="18096"/>
    <cellStyle name="Note 12 2 3 3 3 4" xfId="46720"/>
    <cellStyle name="Note 12 2 3 3 4" xfId="18097"/>
    <cellStyle name="Note 12 2 3 3 4 2" xfId="18098"/>
    <cellStyle name="Note 12 2 3 3 4 2 2" xfId="57009"/>
    <cellStyle name="Note 12 2 3 3 4 3" xfId="18099"/>
    <cellStyle name="Note 12 2 3 3 4 4" xfId="46721"/>
    <cellStyle name="Note 12 2 3 3 5" xfId="18100"/>
    <cellStyle name="Note 12 2 3 3 5 2" xfId="18101"/>
    <cellStyle name="Note 12 2 3 3 5 2 2" xfId="57010"/>
    <cellStyle name="Note 12 2 3 3 5 3" xfId="18102"/>
    <cellStyle name="Note 12 2 3 3 5 4" xfId="46722"/>
    <cellStyle name="Note 12 2 3 3 6" xfId="18103"/>
    <cellStyle name="Note 12 2 3 3 6 2" xfId="18104"/>
    <cellStyle name="Note 12 2 3 3 6 2 2" xfId="57011"/>
    <cellStyle name="Note 12 2 3 3 6 3" xfId="18105"/>
    <cellStyle name="Note 12 2 3 3 6 4" xfId="46723"/>
    <cellStyle name="Note 12 2 3 3 7" xfId="18106"/>
    <cellStyle name="Note 12 2 3 3 7 2" xfId="18107"/>
    <cellStyle name="Note 12 2 3 3 7 2 2" xfId="57012"/>
    <cellStyle name="Note 12 2 3 3 7 3" xfId="18108"/>
    <cellStyle name="Note 12 2 3 3 7 4" xfId="46724"/>
    <cellStyle name="Note 12 2 3 3 8" xfId="18109"/>
    <cellStyle name="Note 12 2 3 3 8 2" xfId="18110"/>
    <cellStyle name="Note 12 2 3 3 8 2 2" xfId="57013"/>
    <cellStyle name="Note 12 2 3 3 8 3" xfId="18111"/>
    <cellStyle name="Note 12 2 3 3 8 4" xfId="46725"/>
    <cellStyle name="Note 12 2 3 3 9" xfId="18112"/>
    <cellStyle name="Note 12 2 3 3 9 2" xfId="18113"/>
    <cellStyle name="Note 12 2 3 3 9 2 2" xfId="57014"/>
    <cellStyle name="Note 12 2 3 3 9 3" xfId="18114"/>
    <cellStyle name="Note 12 2 3 3 9 4" xfId="46726"/>
    <cellStyle name="Note 12 2 3 4" xfId="18115"/>
    <cellStyle name="Note 12 2 3 4 10" xfId="18116"/>
    <cellStyle name="Note 12 2 3 4 10 2" xfId="18117"/>
    <cellStyle name="Note 12 2 3 4 10 2 2" xfId="57015"/>
    <cellStyle name="Note 12 2 3 4 10 3" xfId="18118"/>
    <cellStyle name="Note 12 2 3 4 10 4" xfId="46727"/>
    <cellStyle name="Note 12 2 3 4 11" xfId="18119"/>
    <cellStyle name="Note 12 2 3 4 11 2" xfId="18120"/>
    <cellStyle name="Note 12 2 3 4 11 2 2" xfId="57016"/>
    <cellStyle name="Note 12 2 3 4 11 3" xfId="18121"/>
    <cellStyle name="Note 12 2 3 4 11 4" xfId="46728"/>
    <cellStyle name="Note 12 2 3 4 12" xfId="18122"/>
    <cellStyle name="Note 12 2 3 4 12 2" xfId="18123"/>
    <cellStyle name="Note 12 2 3 4 12 2 2" xfId="57017"/>
    <cellStyle name="Note 12 2 3 4 12 3" xfId="18124"/>
    <cellStyle name="Note 12 2 3 4 12 4" xfId="46729"/>
    <cellStyle name="Note 12 2 3 4 13" xfId="18125"/>
    <cellStyle name="Note 12 2 3 4 13 2" xfId="18126"/>
    <cellStyle name="Note 12 2 3 4 13 2 2" xfId="57018"/>
    <cellStyle name="Note 12 2 3 4 13 3" xfId="18127"/>
    <cellStyle name="Note 12 2 3 4 13 4" xfId="46730"/>
    <cellStyle name="Note 12 2 3 4 14" xfId="18128"/>
    <cellStyle name="Note 12 2 3 4 14 2" xfId="18129"/>
    <cellStyle name="Note 12 2 3 4 14 2 2" xfId="57019"/>
    <cellStyle name="Note 12 2 3 4 14 3" xfId="18130"/>
    <cellStyle name="Note 12 2 3 4 14 4" xfId="46731"/>
    <cellStyle name="Note 12 2 3 4 15" xfId="18131"/>
    <cellStyle name="Note 12 2 3 4 15 2" xfId="18132"/>
    <cellStyle name="Note 12 2 3 4 15 2 2" xfId="57020"/>
    <cellStyle name="Note 12 2 3 4 15 3" xfId="18133"/>
    <cellStyle name="Note 12 2 3 4 15 4" xfId="46732"/>
    <cellStyle name="Note 12 2 3 4 16" xfId="18134"/>
    <cellStyle name="Note 12 2 3 4 16 2" xfId="18135"/>
    <cellStyle name="Note 12 2 3 4 16 2 2" xfId="57021"/>
    <cellStyle name="Note 12 2 3 4 16 3" xfId="18136"/>
    <cellStyle name="Note 12 2 3 4 16 4" xfId="46733"/>
    <cellStyle name="Note 12 2 3 4 17" xfId="18137"/>
    <cellStyle name="Note 12 2 3 4 17 2" xfId="18138"/>
    <cellStyle name="Note 12 2 3 4 17 2 2" xfId="57022"/>
    <cellStyle name="Note 12 2 3 4 17 3" xfId="18139"/>
    <cellStyle name="Note 12 2 3 4 17 4" xfId="46734"/>
    <cellStyle name="Note 12 2 3 4 18" xfId="18140"/>
    <cellStyle name="Note 12 2 3 4 18 2" xfId="18141"/>
    <cellStyle name="Note 12 2 3 4 18 2 2" xfId="57023"/>
    <cellStyle name="Note 12 2 3 4 18 3" xfId="18142"/>
    <cellStyle name="Note 12 2 3 4 18 4" xfId="46735"/>
    <cellStyle name="Note 12 2 3 4 19" xfId="18143"/>
    <cellStyle name="Note 12 2 3 4 19 2" xfId="18144"/>
    <cellStyle name="Note 12 2 3 4 19 2 2" xfId="57024"/>
    <cellStyle name="Note 12 2 3 4 19 3" xfId="18145"/>
    <cellStyle name="Note 12 2 3 4 19 4" xfId="46736"/>
    <cellStyle name="Note 12 2 3 4 2" xfId="18146"/>
    <cellStyle name="Note 12 2 3 4 2 2" xfId="18147"/>
    <cellStyle name="Note 12 2 3 4 2 2 2" xfId="57025"/>
    <cellStyle name="Note 12 2 3 4 2 3" xfId="18148"/>
    <cellStyle name="Note 12 2 3 4 2 4" xfId="46737"/>
    <cellStyle name="Note 12 2 3 4 20" xfId="18149"/>
    <cellStyle name="Note 12 2 3 4 20 2" xfId="18150"/>
    <cellStyle name="Note 12 2 3 4 20 3" xfId="46738"/>
    <cellStyle name="Note 12 2 3 4 20 4" xfId="46739"/>
    <cellStyle name="Note 12 2 3 4 21" xfId="46740"/>
    <cellStyle name="Note 12 2 3 4 22" xfId="46741"/>
    <cellStyle name="Note 12 2 3 4 3" xfId="18151"/>
    <cellStyle name="Note 12 2 3 4 3 2" xfId="18152"/>
    <cellStyle name="Note 12 2 3 4 3 2 2" xfId="57026"/>
    <cellStyle name="Note 12 2 3 4 3 3" xfId="18153"/>
    <cellStyle name="Note 12 2 3 4 3 4" xfId="46742"/>
    <cellStyle name="Note 12 2 3 4 4" xfId="18154"/>
    <cellStyle name="Note 12 2 3 4 4 2" xfId="18155"/>
    <cellStyle name="Note 12 2 3 4 4 2 2" xfId="57027"/>
    <cellStyle name="Note 12 2 3 4 4 3" xfId="18156"/>
    <cellStyle name="Note 12 2 3 4 4 4" xfId="46743"/>
    <cellStyle name="Note 12 2 3 4 5" xfId="18157"/>
    <cellStyle name="Note 12 2 3 4 5 2" xfId="18158"/>
    <cellStyle name="Note 12 2 3 4 5 2 2" xfId="57028"/>
    <cellStyle name="Note 12 2 3 4 5 3" xfId="18159"/>
    <cellStyle name="Note 12 2 3 4 5 4" xfId="46744"/>
    <cellStyle name="Note 12 2 3 4 6" xfId="18160"/>
    <cellStyle name="Note 12 2 3 4 6 2" xfId="18161"/>
    <cellStyle name="Note 12 2 3 4 6 2 2" xfId="57029"/>
    <cellStyle name="Note 12 2 3 4 6 3" xfId="18162"/>
    <cellStyle name="Note 12 2 3 4 6 4" xfId="46745"/>
    <cellStyle name="Note 12 2 3 4 7" xfId="18163"/>
    <cellStyle name="Note 12 2 3 4 7 2" xfId="18164"/>
    <cellStyle name="Note 12 2 3 4 7 2 2" xfId="57030"/>
    <cellStyle name="Note 12 2 3 4 7 3" xfId="18165"/>
    <cellStyle name="Note 12 2 3 4 7 4" xfId="46746"/>
    <cellStyle name="Note 12 2 3 4 8" xfId="18166"/>
    <cellStyle name="Note 12 2 3 4 8 2" xfId="18167"/>
    <cellStyle name="Note 12 2 3 4 8 2 2" xfId="57031"/>
    <cellStyle name="Note 12 2 3 4 8 3" xfId="18168"/>
    <cellStyle name="Note 12 2 3 4 8 4" xfId="46747"/>
    <cellStyle name="Note 12 2 3 4 9" xfId="18169"/>
    <cellStyle name="Note 12 2 3 4 9 2" xfId="18170"/>
    <cellStyle name="Note 12 2 3 4 9 2 2" xfId="57032"/>
    <cellStyle name="Note 12 2 3 4 9 3" xfId="18171"/>
    <cellStyle name="Note 12 2 3 4 9 4" xfId="46748"/>
    <cellStyle name="Note 12 2 3 5" xfId="18172"/>
    <cellStyle name="Note 12 2 3 5 2" xfId="18173"/>
    <cellStyle name="Note 12 2 3 5 2 2" xfId="57033"/>
    <cellStyle name="Note 12 2 3 5 3" xfId="18174"/>
    <cellStyle name="Note 12 2 3 5 4" xfId="46749"/>
    <cellStyle name="Note 12 2 3 6" xfId="18175"/>
    <cellStyle name="Note 12 2 3 6 2" xfId="18176"/>
    <cellStyle name="Note 12 2 3 6 2 2" xfId="57034"/>
    <cellStyle name="Note 12 2 3 6 3" xfId="18177"/>
    <cellStyle name="Note 12 2 3 6 4" xfId="46750"/>
    <cellStyle name="Note 12 2 3 7" xfId="18178"/>
    <cellStyle name="Note 12 2 3 7 2" xfId="18179"/>
    <cellStyle name="Note 12 2 3 7 2 2" xfId="57035"/>
    <cellStyle name="Note 12 2 3 7 3" xfId="18180"/>
    <cellStyle name="Note 12 2 3 7 4" xfId="46751"/>
    <cellStyle name="Note 12 2 3 8" xfId="18181"/>
    <cellStyle name="Note 12 2 3 8 2" xfId="18182"/>
    <cellStyle name="Note 12 2 3 8 2 2" xfId="57036"/>
    <cellStyle name="Note 12 2 3 8 3" xfId="18183"/>
    <cellStyle name="Note 12 2 3 8 4" xfId="46752"/>
    <cellStyle name="Note 12 2 3 9" xfId="18184"/>
    <cellStyle name="Note 12 2 3 9 2" xfId="18185"/>
    <cellStyle name="Note 12 2 3 9 2 2" xfId="57037"/>
    <cellStyle name="Note 12 2 3 9 3" xfId="18186"/>
    <cellStyle name="Note 12 2 3 9 4" xfId="46753"/>
    <cellStyle name="Note 12 2 30" xfId="18187"/>
    <cellStyle name="Note 12 2 30 2" xfId="18188"/>
    <cellStyle name="Note 12 2 30 2 2" xfId="57038"/>
    <cellStyle name="Note 12 2 30 3" xfId="18189"/>
    <cellStyle name="Note 12 2 30 4" xfId="46754"/>
    <cellStyle name="Note 12 2 31" xfId="18190"/>
    <cellStyle name="Note 12 2 31 2" xfId="18191"/>
    <cellStyle name="Note 12 2 31 2 2" xfId="57039"/>
    <cellStyle name="Note 12 2 31 3" xfId="18192"/>
    <cellStyle name="Note 12 2 31 4" xfId="46755"/>
    <cellStyle name="Note 12 2 32" xfId="18193"/>
    <cellStyle name="Note 12 2 32 2" xfId="18194"/>
    <cellStyle name="Note 12 2 32 2 2" xfId="57040"/>
    <cellStyle name="Note 12 2 32 3" xfId="18195"/>
    <cellStyle name="Note 12 2 32 4" xfId="46756"/>
    <cellStyle name="Note 12 2 33" xfId="18196"/>
    <cellStyle name="Note 12 2 33 2" xfId="18197"/>
    <cellStyle name="Note 12 2 33 2 2" xfId="57041"/>
    <cellStyle name="Note 12 2 33 3" xfId="18198"/>
    <cellStyle name="Note 12 2 33 4" xfId="46757"/>
    <cellStyle name="Note 12 2 34" xfId="18199"/>
    <cellStyle name="Note 12 2 34 2" xfId="18200"/>
    <cellStyle name="Note 12 2 34 3" xfId="46758"/>
    <cellStyle name="Note 12 2 34 4" xfId="46759"/>
    <cellStyle name="Note 12 2 35" xfId="46760"/>
    <cellStyle name="Note 12 2 36" xfId="46761"/>
    <cellStyle name="Note 12 2 4" xfId="18201"/>
    <cellStyle name="Note 12 2 4 10" xfId="18202"/>
    <cellStyle name="Note 12 2 4 10 2" xfId="18203"/>
    <cellStyle name="Note 12 2 4 10 2 2" xfId="57042"/>
    <cellStyle name="Note 12 2 4 10 3" xfId="18204"/>
    <cellStyle name="Note 12 2 4 10 4" xfId="46762"/>
    <cellStyle name="Note 12 2 4 11" xfId="18205"/>
    <cellStyle name="Note 12 2 4 11 2" xfId="18206"/>
    <cellStyle name="Note 12 2 4 11 2 2" xfId="57043"/>
    <cellStyle name="Note 12 2 4 11 3" xfId="18207"/>
    <cellStyle name="Note 12 2 4 11 4" xfId="46763"/>
    <cellStyle name="Note 12 2 4 12" xfId="18208"/>
    <cellStyle name="Note 12 2 4 12 2" xfId="18209"/>
    <cellStyle name="Note 12 2 4 12 2 2" xfId="57044"/>
    <cellStyle name="Note 12 2 4 12 3" xfId="18210"/>
    <cellStyle name="Note 12 2 4 12 4" xfId="46764"/>
    <cellStyle name="Note 12 2 4 13" xfId="18211"/>
    <cellStyle name="Note 12 2 4 13 2" xfId="18212"/>
    <cellStyle name="Note 12 2 4 13 2 2" xfId="57045"/>
    <cellStyle name="Note 12 2 4 13 3" xfId="18213"/>
    <cellStyle name="Note 12 2 4 13 4" xfId="46765"/>
    <cellStyle name="Note 12 2 4 14" xfId="18214"/>
    <cellStyle name="Note 12 2 4 14 2" xfId="18215"/>
    <cellStyle name="Note 12 2 4 14 2 2" xfId="57046"/>
    <cellStyle name="Note 12 2 4 14 3" xfId="18216"/>
    <cellStyle name="Note 12 2 4 14 4" xfId="46766"/>
    <cellStyle name="Note 12 2 4 15" xfId="18217"/>
    <cellStyle name="Note 12 2 4 15 2" xfId="18218"/>
    <cellStyle name="Note 12 2 4 15 2 2" xfId="57047"/>
    <cellStyle name="Note 12 2 4 15 3" xfId="18219"/>
    <cellStyle name="Note 12 2 4 15 4" xfId="46767"/>
    <cellStyle name="Note 12 2 4 16" xfId="18220"/>
    <cellStyle name="Note 12 2 4 16 2" xfId="18221"/>
    <cellStyle name="Note 12 2 4 16 2 2" xfId="57048"/>
    <cellStyle name="Note 12 2 4 16 3" xfId="18222"/>
    <cellStyle name="Note 12 2 4 16 4" xfId="46768"/>
    <cellStyle name="Note 12 2 4 17" xfId="18223"/>
    <cellStyle name="Note 12 2 4 17 2" xfId="18224"/>
    <cellStyle name="Note 12 2 4 17 2 2" xfId="57049"/>
    <cellStyle name="Note 12 2 4 17 3" xfId="18225"/>
    <cellStyle name="Note 12 2 4 17 4" xfId="46769"/>
    <cellStyle name="Note 12 2 4 18" xfId="18226"/>
    <cellStyle name="Note 12 2 4 18 2" xfId="18227"/>
    <cellStyle name="Note 12 2 4 18 2 2" xfId="57050"/>
    <cellStyle name="Note 12 2 4 18 3" xfId="18228"/>
    <cellStyle name="Note 12 2 4 18 4" xfId="46770"/>
    <cellStyle name="Note 12 2 4 19" xfId="18229"/>
    <cellStyle name="Note 12 2 4 19 2" xfId="18230"/>
    <cellStyle name="Note 12 2 4 19 2 2" xfId="57051"/>
    <cellStyle name="Note 12 2 4 19 3" xfId="18231"/>
    <cellStyle name="Note 12 2 4 19 4" xfId="46771"/>
    <cellStyle name="Note 12 2 4 2" xfId="18232"/>
    <cellStyle name="Note 12 2 4 2 2" xfId="18233"/>
    <cellStyle name="Note 12 2 4 2 2 2" xfId="57052"/>
    <cellStyle name="Note 12 2 4 2 3" xfId="18234"/>
    <cellStyle name="Note 12 2 4 2 4" xfId="46772"/>
    <cellStyle name="Note 12 2 4 20" xfId="18235"/>
    <cellStyle name="Note 12 2 4 20 2" xfId="18236"/>
    <cellStyle name="Note 12 2 4 20 3" xfId="46773"/>
    <cellStyle name="Note 12 2 4 20 4" xfId="46774"/>
    <cellStyle name="Note 12 2 4 21" xfId="46775"/>
    <cellStyle name="Note 12 2 4 22" xfId="46776"/>
    <cellStyle name="Note 12 2 4 3" xfId="18237"/>
    <cellStyle name="Note 12 2 4 3 2" xfId="18238"/>
    <cellStyle name="Note 12 2 4 3 2 2" xfId="57053"/>
    <cellStyle name="Note 12 2 4 3 3" xfId="18239"/>
    <cellStyle name="Note 12 2 4 3 4" xfId="46777"/>
    <cellStyle name="Note 12 2 4 4" xfId="18240"/>
    <cellStyle name="Note 12 2 4 4 2" xfId="18241"/>
    <cellStyle name="Note 12 2 4 4 2 2" xfId="57054"/>
    <cellStyle name="Note 12 2 4 4 3" xfId="18242"/>
    <cellStyle name="Note 12 2 4 4 4" xfId="46778"/>
    <cellStyle name="Note 12 2 4 5" xfId="18243"/>
    <cellStyle name="Note 12 2 4 5 2" xfId="18244"/>
    <cellStyle name="Note 12 2 4 5 2 2" xfId="57055"/>
    <cellStyle name="Note 12 2 4 5 3" xfId="18245"/>
    <cellStyle name="Note 12 2 4 5 4" xfId="46779"/>
    <cellStyle name="Note 12 2 4 6" xfId="18246"/>
    <cellStyle name="Note 12 2 4 6 2" xfId="18247"/>
    <cellStyle name="Note 12 2 4 6 2 2" xfId="57056"/>
    <cellStyle name="Note 12 2 4 6 3" xfId="18248"/>
    <cellStyle name="Note 12 2 4 6 4" xfId="46780"/>
    <cellStyle name="Note 12 2 4 7" xfId="18249"/>
    <cellStyle name="Note 12 2 4 7 2" xfId="18250"/>
    <cellStyle name="Note 12 2 4 7 2 2" xfId="57057"/>
    <cellStyle name="Note 12 2 4 7 3" xfId="18251"/>
    <cellStyle name="Note 12 2 4 7 4" xfId="46781"/>
    <cellStyle name="Note 12 2 4 8" xfId="18252"/>
    <cellStyle name="Note 12 2 4 8 2" xfId="18253"/>
    <cellStyle name="Note 12 2 4 8 2 2" xfId="57058"/>
    <cellStyle name="Note 12 2 4 8 3" xfId="18254"/>
    <cellStyle name="Note 12 2 4 8 4" xfId="46782"/>
    <cellStyle name="Note 12 2 4 9" xfId="18255"/>
    <cellStyle name="Note 12 2 4 9 2" xfId="18256"/>
    <cellStyle name="Note 12 2 4 9 2 2" xfId="57059"/>
    <cellStyle name="Note 12 2 4 9 3" xfId="18257"/>
    <cellStyle name="Note 12 2 4 9 4" xfId="46783"/>
    <cellStyle name="Note 12 2 5" xfId="18258"/>
    <cellStyle name="Note 12 2 5 10" xfId="18259"/>
    <cellStyle name="Note 12 2 5 10 2" xfId="18260"/>
    <cellStyle name="Note 12 2 5 10 2 2" xfId="57060"/>
    <cellStyle name="Note 12 2 5 10 3" xfId="18261"/>
    <cellStyle name="Note 12 2 5 10 4" xfId="46784"/>
    <cellStyle name="Note 12 2 5 11" xfId="18262"/>
    <cellStyle name="Note 12 2 5 11 2" xfId="18263"/>
    <cellStyle name="Note 12 2 5 11 2 2" xfId="57061"/>
    <cellStyle name="Note 12 2 5 11 3" xfId="18264"/>
    <cellStyle name="Note 12 2 5 11 4" xfId="46785"/>
    <cellStyle name="Note 12 2 5 12" xfId="18265"/>
    <cellStyle name="Note 12 2 5 12 2" xfId="18266"/>
    <cellStyle name="Note 12 2 5 12 2 2" xfId="57062"/>
    <cellStyle name="Note 12 2 5 12 3" xfId="18267"/>
    <cellStyle name="Note 12 2 5 12 4" xfId="46786"/>
    <cellStyle name="Note 12 2 5 13" xfId="18268"/>
    <cellStyle name="Note 12 2 5 13 2" xfId="18269"/>
    <cellStyle name="Note 12 2 5 13 2 2" xfId="57063"/>
    <cellStyle name="Note 12 2 5 13 3" xfId="18270"/>
    <cellStyle name="Note 12 2 5 13 4" xfId="46787"/>
    <cellStyle name="Note 12 2 5 14" xfId="18271"/>
    <cellStyle name="Note 12 2 5 14 2" xfId="18272"/>
    <cellStyle name="Note 12 2 5 14 2 2" xfId="57064"/>
    <cellStyle name="Note 12 2 5 14 3" xfId="18273"/>
    <cellStyle name="Note 12 2 5 14 4" xfId="46788"/>
    <cellStyle name="Note 12 2 5 15" xfId="18274"/>
    <cellStyle name="Note 12 2 5 15 2" xfId="18275"/>
    <cellStyle name="Note 12 2 5 15 2 2" xfId="57065"/>
    <cellStyle name="Note 12 2 5 15 3" xfId="18276"/>
    <cellStyle name="Note 12 2 5 15 4" xfId="46789"/>
    <cellStyle name="Note 12 2 5 16" xfId="18277"/>
    <cellStyle name="Note 12 2 5 16 2" xfId="18278"/>
    <cellStyle name="Note 12 2 5 16 2 2" xfId="57066"/>
    <cellStyle name="Note 12 2 5 16 3" xfId="18279"/>
    <cellStyle name="Note 12 2 5 16 4" xfId="46790"/>
    <cellStyle name="Note 12 2 5 17" xfId="18280"/>
    <cellStyle name="Note 12 2 5 17 2" xfId="18281"/>
    <cellStyle name="Note 12 2 5 17 2 2" xfId="57067"/>
    <cellStyle name="Note 12 2 5 17 3" xfId="18282"/>
    <cellStyle name="Note 12 2 5 17 4" xfId="46791"/>
    <cellStyle name="Note 12 2 5 18" xfId="18283"/>
    <cellStyle name="Note 12 2 5 18 2" xfId="18284"/>
    <cellStyle name="Note 12 2 5 18 2 2" xfId="57068"/>
    <cellStyle name="Note 12 2 5 18 3" xfId="18285"/>
    <cellStyle name="Note 12 2 5 18 4" xfId="46792"/>
    <cellStyle name="Note 12 2 5 19" xfId="18286"/>
    <cellStyle name="Note 12 2 5 19 2" xfId="18287"/>
    <cellStyle name="Note 12 2 5 19 2 2" xfId="57069"/>
    <cellStyle name="Note 12 2 5 19 3" xfId="18288"/>
    <cellStyle name="Note 12 2 5 19 4" xfId="46793"/>
    <cellStyle name="Note 12 2 5 2" xfId="18289"/>
    <cellStyle name="Note 12 2 5 2 2" xfId="18290"/>
    <cellStyle name="Note 12 2 5 2 2 2" xfId="57070"/>
    <cellStyle name="Note 12 2 5 2 3" xfId="18291"/>
    <cellStyle name="Note 12 2 5 2 4" xfId="46794"/>
    <cellStyle name="Note 12 2 5 20" xfId="18292"/>
    <cellStyle name="Note 12 2 5 20 2" xfId="18293"/>
    <cellStyle name="Note 12 2 5 20 3" xfId="46795"/>
    <cellStyle name="Note 12 2 5 20 4" xfId="46796"/>
    <cellStyle name="Note 12 2 5 21" xfId="46797"/>
    <cellStyle name="Note 12 2 5 22" xfId="46798"/>
    <cellStyle name="Note 12 2 5 3" xfId="18294"/>
    <cellStyle name="Note 12 2 5 3 2" xfId="18295"/>
    <cellStyle name="Note 12 2 5 3 2 2" xfId="57071"/>
    <cellStyle name="Note 12 2 5 3 3" xfId="18296"/>
    <cellStyle name="Note 12 2 5 3 4" xfId="46799"/>
    <cellStyle name="Note 12 2 5 4" xfId="18297"/>
    <cellStyle name="Note 12 2 5 4 2" xfId="18298"/>
    <cellStyle name="Note 12 2 5 4 2 2" xfId="57072"/>
    <cellStyle name="Note 12 2 5 4 3" xfId="18299"/>
    <cellStyle name="Note 12 2 5 4 4" xfId="46800"/>
    <cellStyle name="Note 12 2 5 5" xfId="18300"/>
    <cellStyle name="Note 12 2 5 5 2" xfId="18301"/>
    <cellStyle name="Note 12 2 5 5 2 2" xfId="57073"/>
    <cellStyle name="Note 12 2 5 5 3" xfId="18302"/>
    <cellStyle name="Note 12 2 5 5 4" xfId="46801"/>
    <cellStyle name="Note 12 2 5 6" xfId="18303"/>
    <cellStyle name="Note 12 2 5 6 2" xfId="18304"/>
    <cellStyle name="Note 12 2 5 6 2 2" xfId="57074"/>
    <cellStyle name="Note 12 2 5 6 3" xfId="18305"/>
    <cellStyle name="Note 12 2 5 6 4" xfId="46802"/>
    <cellStyle name="Note 12 2 5 7" xfId="18306"/>
    <cellStyle name="Note 12 2 5 7 2" xfId="18307"/>
    <cellStyle name="Note 12 2 5 7 2 2" xfId="57075"/>
    <cellStyle name="Note 12 2 5 7 3" xfId="18308"/>
    <cellStyle name="Note 12 2 5 7 4" xfId="46803"/>
    <cellStyle name="Note 12 2 5 8" xfId="18309"/>
    <cellStyle name="Note 12 2 5 8 2" xfId="18310"/>
    <cellStyle name="Note 12 2 5 8 2 2" xfId="57076"/>
    <cellStyle name="Note 12 2 5 8 3" xfId="18311"/>
    <cellStyle name="Note 12 2 5 8 4" xfId="46804"/>
    <cellStyle name="Note 12 2 5 9" xfId="18312"/>
    <cellStyle name="Note 12 2 5 9 2" xfId="18313"/>
    <cellStyle name="Note 12 2 5 9 2 2" xfId="57077"/>
    <cellStyle name="Note 12 2 5 9 3" xfId="18314"/>
    <cellStyle name="Note 12 2 5 9 4" xfId="46805"/>
    <cellStyle name="Note 12 2 6" xfId="18315"/>
    <cellStyle name="Note 12 2 6 10" xfId="18316"/>
    <cellStyle name="Note 12 2 6 10 2" xfId="18317"/>
    <cellStyle name="Note 12 2 6 10 2 2" xfId="57078"/>
    <cellStyle name="Note 12 2 6 10 3" xfId="18318"/>
    <cellStyle name="Note 12 2 6 10 4" xfId="46806"/>
    <cellStyle name="Note 12 2 6 11" xfId="18319"/>
    <cellStyle name="Note 12 2 6 11 2" xfId="18320"/>
    <cellStyle name="Note 12 2 6 11 2 2" xfId="57079"/>
    <cellStyle name="Note 12 2 6 11 3" xfId="18321"/>
    <cellStyle name="Note 12 2 6 11 4" xfId="46807"/>
    <cellStyle name="Note 12 2 6 12" xfId="18322"/>
    <cellStyle name="Note 12 2 6 12 2" xfId="18323"/>
    <cellStyle name="Note 12 2 6 12 2 2" xfId="57080"/>
    <cellStyle name="Note 12 2 6 12 3" xfId="18324"/>
    <cellStyle name="Note 12 2 6 12 4" xfId="46808"/>
    <cellStyle name="Note 12 2 6 13" xfId="18325"/>
    <cellStyle name="Note 12 2 6 13 2" xfId="18326"/>
    <cellStyle name="Note 12 2 6 13 2 2" xfId="57081"/>
    <cellStyle name="Note 12 2 6 13 3" xfId="18327"/>
    <cellStyle name="Note 12 2 6 13 4" xfId="46809"/>
    <cellStyle name="Note 12 2 6 14" xfId="18328"/>
    <cellStyle name="Note 12 2 6 14 2" xfId="18329"/>
    <cellStyle name="Note 12 2 6 14 2 2" xfId="57082"/>
    <cellStyle name="Note 12 2 6 14 3" xfId="18330"/>
    <cellStyle name="Note 12 2 6 14 4" xfId="46810"/>
    <cellStyle name="Note 12 2 6 15" xfId="18331"/>
    <cellStyle name="Note 12 2 6 15 2" xfId="18332"/>
    <cellStyle name="Note 12 2 6 15 2 2" xfId="57083"/>
    <cellStyle name="Note 12 2 6 15 3" xfId="18333"/>
    <cellStyle name="Note 12 2 6 15 4" xfId="46811"/>
    <cellStyle name="Note 12 2 6 16" xfId="18334"/>
    <cellStyle name="Note 12 2 6 16 2" xfId="18335"/>
    <cellStyle name="Note 12 2 6 16 2 2" xfId="57084"/>
    <cellStyle name="Note 12 2 6 16 3" xfId="18336"/>
    <cellStyle name="Note 12 2 6 16 4" xfId="46812"/>
    <cellStyle name="Note 12 2 6 17" xfId="18337"/>
    <cellStyle name="Note 12 2 6 17 2" xfId="18338"/>
    <cellStyle name="Note 12 2 6 17 2 2" xfId="57085"/>
    <cellStyle name="Note 12 2 6 17 3" xfId="18339"/>
    <cellStyle name="Note 12 2 6 17 4" xfId="46813"/>
    <cellStyle name="Note 12 2 6 18" xfId="18340"/>
    <cellStyle name="Note 12 2 6 18 2" xfId="18341"/>
    <cellStyle name="Note 12 2 6 18 2 2" xfId="57086"/>
    <cellStyle name="Note 12 2 6 18 3" xfId="18342"/>
    <cellStyle name="Note 12 2 6 18 4" xfId="46814"/>
    <cellStyle name="Note 12 2 6 19" xfId="18343"/>
    <cellStyle name="Note 12 2 6 19 2" xfId="18344"/>
    <cellStyle name="Note 12 2 6 19 2 2" xfId="57087"/>
    <cellStyle name="Note 12 2 6 19 3" xfId="18345"/>
    <cellStyle name="Note 12 2 6 19 4" xfId="46815"/>
    <cellStyle name="Note 12 2 6 2" xfId="18346"/>
    <cellStyle name="Note 12 2 6 2 2" xfId="18347"/>
    <cellStyle name="Note 12 2 6 2 2 2" xfId="57088"/>
    <cellStyle name="Note 12 2 6 2 3" xfId="18348"/>
    <cellStyle name="Note 12 2 6 2 4" xfId="46816"/>
    <cellStyle name="Note 12 2 6 20" xfId="18349"/>
    <cellStyle name="Note 12 2 6 20 2" xfId="18350"/>
    <cellStyle name="Note 12 2 6 20 3" xfId="46817"/>
    <cellStyle name="Note 12 2 6 20 4" xfId="46818"/>
    <cellStyle name="Note 12 2 6 21" xfId="46819"/>
    <cellStyle name="Note 12 2 6 22" xfId="46820"/>
    <cellStyle name="Note 12 2 6 3" xfId="18351"/>
    <cellStyle name="Note 12 2 6 3 2" xfId="18352"/>
    <cellStyle name="Note 12 2 6 3 2 2" xfId="57089"/>
    <cellStyle name="Note 12 2 6 3 3" xfId="18353"/>
    <cellStyle name="Note 12 2 6 3 4" xfId="46821"/>
    <cellStyle name="Note 12 2 6 4" xfId="18354"/>
    <cellStyle name="Note 12 2 6 4 2" xfId="18355"/>
    <cellStyle name="Note 12 2 6 4 2 2" xfId="57090"/>
    <cellStyle name="Note 12 2 6 4 3" xfId="18356"/>
    <cellStyle name="Note 12 2 6 4 4" xfId="46822"/>
    <cellStyle name="Note 12 2 6 5" xfId="18357"/>
    <cellStyle name="Note 12 2 6 5 2" xfId="18358"/>
    <cellStyle name="Note 12 2 6 5 2 2" xfId="57091"/>
    <cellStyle name="Note 12 2 6 5 3" xfId="18359"/>
    <cellStyle name="Note 12 2 6 5 4" xfId="46823"/>
    <cellStyle name="Note 12 2 6 6" xfId="18360"/>
    <cellStyle name="Note 12 2 6 6 2" xfId="18361"/>
    <cellStyle name="Note 12 2 6 6 2 2" xfId="57092"/>
    <cellStyle name="Note 12 2 6 6 3" xfId="18362"/>
    <cellStyle name="Note 12 2 6 6 4" xfId="46824"/>
    <cellStyle name="Note 12 2 6 7" xfId="18363"/>
    <cellStyle name="Note 12 2 6 7 2" xfId="18364"/>
    <cellStyle name="Note 12 2 6 7 2 2" xfId="57093"/>
    <cellStyle name="Note 12 2 6 7 3" xfId="18365"/>
    <cellStyle name="Note 12 2 6 7 4" xfId="46825"/>
    <cellStyle name="Note 12 2 6 8" xfId="18366"/>
    <cellStyle name="Note 12 2 6 8 2" xfId="18367"/>
    <cellStyle name="Note 12 2 6 8 2 2" xfId="57094"/>
    <cellStyle name="Note 12 2 6 8 3" xfId="18368"/>
    <cellStyle name="Note 12 2 6 8 4" xfId="46826"/>
    <cellStyle name="Note 12 2 6 9" xfId="18369"/>
    <cellStyle name="Note 12 2 6 9 2" xfId="18370"/>
    <cellStyle name="Note 12 2 6 9 2 2" xfId="57095"/>
    <cellStyle name="Note 12 2 6 9 3" xfId="18371"/>
    <cellStyle name="Note 12 2 6 9 4" xfId="46827"/>
    <cellStyle name="Note 12 2 7" xfId="18372"/>
    <cellStyle name="Note 12 2 7 10" xfId="18373"/>
    <cellStyle name="Note 12 2 7 10 2" xfId="18374"/>
    <cellStyle name="Note 12 2 7 10 2 2" xfId="57096"/>
    <cellStyle name="Note 12 2 7 10 3" xfId="18375"/>
    <cellStyle name="Note 12 2 7 10 4" xfId="46828"/>
    <cellStyle name="Note 12 2 7 11" xfId="18376"/>
    <cellStyle name="Note 12 2 7 11 2" xfId="18377"/>
    <cellStyle name="Note 12 2 7 11 2 2" xfId="57097"/>
    <cellStyle name="Note 12 2 7 11 3" xfId="18378"/>
    <cellStyle name="Note 12 2 7 11 4" xfId="46829"/>
    <cellStyle name="Note 12 2 7 12" xfId="18379"/>
    <cellStyle name="Note 12 2 7 12 2" xfId="18380"/>
    <cellStyle name="Note 12 2 7 12 2 2" xfId="57098"/>
    <cellStyle name="Note 12 2 7 12 3" xfId="18381"/>
    <cellStyle name="Note 12 2 7 12 4" xfId="46830"/>
    <cellStyle name="Note 12 2 7 13" xfId="18382"/>
    <cellStyle name="Note 12 2 7 13 2" xfId="18383"/>
    <cellStyle name="Note 12 2 7 13 2 2" xfId="57099"/>
    <cellStyle name="Note 12 2 7 13 3" xfId="18384"/>
    <cellStyle name="Note 12 2 7 13 4" xfId="46831"/>
    <cellStyle name="Note 12 2 7 14" xfId="18385"/>
    <cellStyle name="Note 12 2 7 14 2" xfId="18386"/>
    <cellStyle name="Note 12 2 7 14 2 2" xfId="57100"/>
    <cellStyle name="Note 12 2 7 14 3" xfId="18387"/>
    <cellStyle name="Note 12 2 7 14 4" xfId="46832"/>
    <cellStyle name="Note 12 2 7 15" xfId="18388"/>
    <cellStyle name="Note 12 2 7 15 2" xfId="18389"/>
    <cellStyle name="Note 12 2 7 15 2 2" xfId="57101"/>
    <cellStyle name="Note 12 2 7 15 3" xfId="18390"/>
    <cellStyle name="Note 12 2 7 15 4" xfId="46833"/>
    <cellStyle name="Note 12 2 7 16" xfId="18391"/>
    <cellStyle name="Note 12 2 7 16 2" xfId="18392"/>
    <cellStyle name="Note 12 2 7 16 2 2" xfId="57102"/>
    <cellStyle name="Note 12 2 7 16 3" xfId="18393"/>
    <cellStyle name="Note 12 2 7 16 4" xfId="46834"/>
    <cellStyle name="Note 12 2 7 17" xfId="18394"/>
    <cellStyle name="Note 12 2 7 17 2" xfId="18395"/>
    <cellStyle name="Note 12 2 7 17 2 2" xfId="57103"/>
    <cellStyle name="Note 12 2 7 17 3" xfId="18396"/>
    <cellStyle name="Note 12 2 7 17 4" xfId="46835"/>
    <cellStyle name="Note 12 2 7 18" xfId="18397"/>
    <cellStyle name="Note 12 2 7 18 2" xfId="18398"/>
    <cellStyle name="Note 12 2 7 18 2 2" xfId="57104"/>
    <cellStyle name="Note 12 2 7 18 3" xfId="18399"/>
    <cellStyle name="Note 12 2 7 18 4" xfId="46836"/>
    <cellStyle name="Note 12 2 7 19" xfId="18400"/>
    <cellStyle name="Note 12 2 7 19 2" xfId="18401"/>
    <cellStyle name="Note 12 2 7 19 2 2" xfId="57105"/>
    <cellStyle name="Note 12 2 7 19 3" xfId="18402"/>
    <cellStyle name="Note 12 2 7 19 4" xfId="46837"/>
    <cellStyle name="Note 12 2 7 2" xfId="18403"/>
    <cellStyle name="Note 12 2 7 2 2" xfId="18404"/>
    <cellStyle name="Note 12 2 7 2 2 2" xfId="57106"/>
    <cellStyle name="Note 12 2 7 2 3" xfId="18405"/>
    <cellStyle name="Note 12 2 7 2 4" xfId="46838"/>
    <cellStyle name="Note 12 2 7 20" xfId="18406"/>
    <cellStyle name="Note 12 2 7 20 2" xfId="18407"/>
    <cellStyle name="Note 12 2 7 20 3" xfId="46839"/>
    <cellStyle name="Note 12 2 7 20 4" xfId="46840"/>
    <cellStyle name="Note 12 2 7 21" xfId="46841"/>
    <cellStyle name="Note 12 2 7 22" xfId="46842"/>
    <cellStyle name="Note 12 2 7 3" xfId="18408"/>
    <cellStyle name="Note 12 2 7 3 2" xfId="18409"/>
    <cellStyle name="Note 12 2 7 3 2 2" xfId="57107"/>
    <cellStyle name="Note 12 2 7 3 3" xfId="18410"/>
    <cellStyle name="Note 12 2 7 3 4" xfId="46843"/>
    <cellStyle name="Note 12 2 7 4" xfId="18411"/>
    <cellStyle name="Note 12 2 7 4 2" xfId="18412"/>
    <cellStyle name="Note 12 2 7 4 2 2" xfId="57108"/>
    <cellStyle name="Note 12 2 7 4 3" xfId="18413"/>
    <cellStyle name="Note 12 2 7 4 4" xfId="46844"/>
    <cellStyle name="Note 12 2 7 5" xfId="18414"/>
    <cellStyle name="Note 12 2 7 5 2" xfId="18415"/>
    <cellStyle name="Note 12 2 7 5 2 2" xfId="57109"/>
    <cellStyle name="Note 12 2 7 5 3" xfId="18416"/>
    <cellStyle name="Note 12 2 7 5 4" xfId="46845"/>
    <cellStyle name="Note 12 2 7 6" xfId="18417"/>
    <cellStyle name="Note 12 2 7 6 2" xfId="18418"/>
    <cellStyle name="Note 12 2 7 6 2 2" xfId="57110"/>
    <cellStyle name="Note 12 2 7 6 3" xfId="18419"/>
    <cellStyle name="Note 12 2 7 6 4" xfId="46846"/>
    <cellStyle name="Note 12 2 7 7" xfId="18420"/>
    <cellStyle name="Note 12 2 7 7 2" xfId="18421"/>
    <cellStyle name="Note 12 2 7 7 2 2" xfId="57111"/>
    <cellStyle name="Note 12 2 7 7 3" xfId="18422"/>
    <cellStyle name="Note 12 2 7 7 4" xfId="46847"/>
    <cellStyle name="Note 12 2 7 8" xfId="18423"/>
    <cellStyle name="Note 12 2 7 8 2" xfId="18424"/>
    <cellStyle name="Note 12 2 7 8 2 2" xfId="57112"/>
    <cellStyle name="Note 12 2 7 8 3" xfId="18425"/>
    <cellStyle name="Note 12 2 7 8 4" xfId="46848"/>
    <cellStyle name="Note 12 2 7 9" xfId="18426"/>
    <cellStyle name="Note 12 2 7 9 2" xfId="18427"/>
    <cellStyle name="Note 12 2 7 9 2 2" xfId="57113"/>
    <cellStyle name="Note 12 2 7 9 3" xfId="18428"/>
    <cellStyle name="Note 12 2 7 9 4" xfId="46849"/>
    <cellStyle name="Note 12 2 8" xfId="18429"/>
    <cellStyle name="Note 12 2 8 10" xfId="18430"/>
    <cellStyle name="Note 12 2 8 10 2" xfId="18431"/>
    <cellStyle name="Note 12 2 8 10 2 2" xfId="57114"/>
    <cellStyle name="Note 12 2 8 10 3" xfId="18432"/>
    <cellStyle name="Note 12 2 8 10 4" xfId="46850"/>
    <cellStyle name="Note 12 2 8 11" xfId="18433"/>
    <cellStyle name="Note 12 2 8 11 2" xfId="18434"/>
    <cellStyle name="Note 12 2 8 11 2 2" xfId="57115"/>
    <cellStyle name="Note 12 2 8 11 3" xfId="18435"/>
    <cellStyle name="Note 12 2 8 11 4" xfId="46851"/>
    <cellStyle name="Note 12 2 8 12" xfId="18436"/>
    <cellStyle name="Note 12 2 8 12 2" xfId="18437"/>
    <cellStyle name="Note 12 2 8 12 2 2" xfId="57116"/>
    <cellStyle name="Note 12 2 8 12 3" xfId="18438"/>
    <cellStyle name="Note 12 2 8 12 4" xfId="46852"/>
    <cellStyle name="Note 12 2 8 13" xfId="18439"/>
    <cellStyle name="Note 12 2 8 13 2" xfId="18440"/>
    <cellStyle name="Note 12 2 8 13 2 2" xfId="57117"/>
    <cellStyle name="Note 12 2 8 13 3" xfId="18441"/>
    <cellStyle name="Note 12 2 8 13 4" xfId="46853"/>
    <cellStyle name="Note 12 2 8 14" xfId="18442"/>
    <cellStyle name="Note 12 2 8 14 2" xfId="18443"/>
    <cellStyle name="Note 12 2 8 14 2 2" xfId="57118"/>
    <cellStyle name="Note 12 2 8 14 3" xfId="18444"/>
    <cellStyle name="Note 12 2 8 14 4" xfId="46854"/>
    <cellStyle name="Note 12 2 8 15" xfId="18445"/>
    <cellStyle name="Note 12 2 8 15 2" xfId="18446"/>
    <cellStyle name="Note 12 2 8 15 2 2" xfId="57119"/>
    <cellStyle name="Note 12 2 8 15 3" xfId="18447"/>
    <cellStyle name="Note 12 2 8 15 4" xfId="46855"/>
    <cellStyle name="Note 12 2 8 16" xfId="18448"/>
    <cellStyle name="Note 12 2 8 16 2" xfId="18449"/>
    <cellStyle name="Note 12 2 8 16 2 2" xfId="57120"/>
    <cellStyle name="Note 12 2 8 16 3" xfId="18450"/>
    <cellStyle name="Note 12 2 8 16 4" xfId="46856"/>
    <cellStyle name="Note 12 2 8 17" xfId="18451"/>
    <cellStyle name="Note 12 2 8 17 2" xfId="18452"/>
    <cellStyle name="Note 12 2 8 17 2 2" xfId="57121"/>
    <cellStyle name="Note 12 2 8 17 3" xfId="18453"/>
    <cellStyle name="Note 12 2 8 17 4" xfId="46857"/>
    <cellStyle name="Note 12 2 8 18" xfId="18454"/>
    <cellStyle name="Note 12 2 8 18 2" xfId="18455"/>
    <cellStyle name="Note 12 2 8 18 2 2" xfId="57122"/>
    <cellStyle name="Note 12 2 8 18 3" xfId="18456"/>
    <cellStyle name="Note 12 2 8 18 4" xfId="46858"/>
    <cellStyle name="Note 12 2 8 19" xfId="18457"/>
    <cellStyle name="Note 12 2 8 19 2" xfId="18458"/>
    <cellStyle name="Note 12 2 8 19 2 2" xfId="57123"/>
    <cellStyle name="Note 12 2 8 19 3" xfId="18459"/>
    <cellStyle name="Note 12 2 8 19 4" xfId="46859"/>
    <cellStyle name="Note 12 2 8 2" xfId="18460"/>
    <cellStyle name="Note 12 2 8 2 2" xfId="18461"/>
    <cellStyle name="Note 12 2 8 2 2 2" xfId="57124"/>
    <cellStyle name="Note 12 2 8 2 3" xfId="18462"/>
    <cellStyle name="Note 12 2 8 2 4" xfId="46860"/>
    <cellStyle name="Note 12 2 8 20" xfId="18463"/>
    <cellStyle name="Note 12 2 8 20 2" xfId="18464"/>
    <cellStyle name="Note 12 2 8 20 3" xfId="46861"/>
    <cellStyle name="Note 12 2 8 20 4" xfId="46862"/>
    <cellStyle name="Note 12 2 8 21" xfId="46863"/>
    <cellStyle name="Note 12 2 8 22" xfId="46864"/>
    <cellStyle name="Note 12 2 8 3" xfId="18465"/>
    <cellStyle name="Note 12 2 8 3 2" xfId="18466"/>
    <cellStyle name="Note 12 2 8 3 2 2" xfId="57125"/>
    <cellStyle name="Note 12 2 8 3 3" xfId="18467"/>
    <cellStyle name="Note 12 2 8 3 4" xfId="46865"/>
    <cellStyle name="Note 12 2 8 4" xfId="18468"/>
    <cellStyle name="Note 12 2 8 4 2" xfId="18469"/>
    <cellStyle name="Note 12 2 8 4 2 2" xfId="57126"/>
    <cellStyle name="Note 12 2 8 4 3" xfId="18470"/>
    <cellStyle name="Note 12 2 8 4 4" xfId="46866"/>
    <cellStyle name="Note 12 2 8 5" xfId="18471"/>
    <cellStyle name="Note 12 2 8 5 2" xfId="18472"/>
    <cellStyle name="Note 12 2 8 5 2 2" xfId="57127"/>
    <cellStyle name="Note 12 2 8 5 3" xfId="18473"/>
    <cellStyle name="Note 12 2 8 5 4" xfId="46867"/>
    <cellStyle name="Note 12 2 8 6" xfId="18474"/>
    <cellStyle name="Note 12 2 8 6 2" xfId="18475"/>
    <cellStyle name="Note 12 2 8 6 2 2" xfId="57128"/>
    <cellStyle name="Note 12 2 8 6 3" xfId="18476"/>
    <cellStyle name="Note 12 2 8 6 4" xfId="46868"/>
    <cellStyle name="Note 12 2 8 7" xfId="18477"/>
    <cellStyle name="Note 12 2 8 7 2" xfId="18478"/>
    <cellStyle name="Note 12 2 8 7 2 2" xfId="57129"/>
    <cellStyle name="Note 12 2 8 7 3" xfId="18479"/>
    <cellStyle name="Note 12 2 8 7 4" xfId="46869"/>
    <cellStyle name="Note 12 2 8 8" xfId="18480"/>
    <cellStyle name="Note 12 2 8 8 2" xfId="18481"/>
    <cellStyle name="Note 12 2 8 8 2 2" xfId="57130"/>
    <cellStyle name="Note 12 2 8 8 3" xfId="18482"/>
    <cellStyle name="Note 12 2 8 8 4" xfId="46870"/>
    <cellStyle name="Note 12 2 8 9" xfId="18483"/>
    <cellStyle name="Note 12 2 8 9 2" xfId="18484"/>
    <cellStyle name="Note 12 2 8 9 2 2" xfId="57131"/>
    <cellStyle name="Note 12 2 8 9 3" xfId="18485"/>
    <cellStyle name="Note 12 2 8 9 4" xfId="46871"/>
    <cellStyle name="Note 12 2 9" xfId="18486"/>
    <cellStyle name="Note 12 2 9 10" xfId="18487"/>
    <cellStyle name="Note 12 2 9 10 2" xfId="18488"/>
    <cellStyle name="Note 12 2 9 10 2 2" xfId="57132"/>
    <cellStyle name="Note 12 2 9 10 3" xfId="18489"/>
    <cellStyle name="Note 12 2 9 10 4" xfId="46872"/>
    <cellStyle name="Note 12 2 9 11" xfId="18490"/>
    <cellStyle name="Note 12 2 9 11 2" xfId="18491"/>
    <cellStyle name="Note 12 2 9 11 2 2" xfId="57133"/>
    <cellStyle name="Note 12 2 9 11 3" xfId="18492"/>
    <cellStyle name="Note 12 2 9 11 4" xfId="46873"/>
    <cellStyle name="Note 12 2 9 12" xfId="18493"/>
    <cellStyle name="Note 12 2 9 12 2" xfId="18494"/>
    <cellStyle name="Note 12 2 9 12 2 2" xfId="57134"/>
    <cellStyle name="Note 12 2 9 12 3" xfId="18495"/>
    <cellStyle name="Note 12 2 9 12 4" xfId="46874"/>
    <cellStyle name="Note 12 2 9 13" xfId="18496"/>
    <cellStyle name="Note 12 2 9 13 2" xfId="18497"/>
    <cellStyle name="Note 12 2 9 13 2 2" xfId="57135"/>
    <cellStyle name="Note 12 2 9 13 3" xfId="18498"/>
    <cellStyle name="Note 12 2 9 13 4" xfId="46875"/>
    <cellStyle name="Note 12 2 9 14" xfId="18499"/>
    <cellStyle name="Note 12 2 9 14 2" xfId="18500"/>
    <cellStyle name="Note 12 2 9 14 2 2" xfId="57136"/>
    <cellStyle name="Note 12 2 9 14 3" xfId="18501"/>
    <cellStyle name="Note 12 2 9 14 4" xfId="46876"/>
    <cellStyle name="Note 12 2 9 15" xfId="18502"/>
    <cellStyle name="Note 12 2 9 15 2" xfId="18503"/>
    <cellStyle name="Note 12 2 9 15 2 2" xfId="57137"/>
    <cellStyle name="Note 12 2 9 15 3" xfId="18504"/>
    <cellStyle name="Note 12 2 9 15 4" xfId="46877"/>
    <cellStyle name="Note 12 2 9 16" xfId="18505"/>
    <cellStyle name="Note 12 2 9 16 2" xfId="18506"/>
    <cellStyle name="Note 12 2 9 16 2 2" xfId="57138"/>
    <cellStyle name="Note 12 2 9 16 3" xfId="18507"/>
    <cellStyle name="Note 12 2 9 16 4" xfId="46878"/>
    <cellStyle name="Note 12 2 9 17" xfId="18508"/>
    <cellStyle name="Note 12 2 9 17 2" xfId="18509"/>
    <cellStyle name="Note 12 2 9 17 2 2" xfId="57139"/>
    <cellStyle name="Note 12 2 9 17 3" xfId="18510"/>
    <cellStyle name="Note 12 2 9 17 4" xfId="46879"/>
    <cellStyle name="Note 12 2 9 18" xfId="18511"/>
    <cellStyle name="Note 12 2 9 18 2" xfId="18512"/>
    <cellStyle name="Note 12 2 9 18 2 2" xfId="57140"/>
    <cellStyle name="Note 12 2 9 18 3" xfId="18513"/>
    <cellStyle name="Note 12 2 9 18 4" xfId="46880"/>
    <cellStyle name="Note 12 2 9 19" xfId="18514"/>
    <cellStyle name="Note 12 2 9 19 2" xfId="18515"/>
    <cellStyle name="Note 12 2 9 19 2 2" xfId="57141"/>
    <cellStyle name="Note 12 2 9 19 3" xfId="18516"/>
    <cellStyle name="Note 12 2 9 19 4" xfId="46881"/>
    <cellStyle name="Note 12 2 9 2" xfId="18517"/>
    <cellStyle name="Note 12 2 9 2 2" xfId="18518"/>
    <cellStyle name="Note 12 2 9 2 2 2" xfId="57142"/>
    <cellStyle name="Note 12 2 9 2 3" xfId="18519"/>
    <cellStyle name="Note 12 2 9 2 4" xfId="46882"/>
    <cellStyle name="Note 12 2 9 20" xfId="18520"/>
    <cellStyle name="Note 12 2 9 20 2" xfId="18521"/>
    <cellStyle name="Note 12 2 9 20 3" xfId="46883"/>
    <cellStyle name="Note 12 2 9 20 4" xfId="46884"/>
    <cellStyle name="Note 12 2 9 21" xfId="46885"/>
    <cellStyle name="Note 12 2 9 22" xfId="46886"/>
    <cellStyle name="Note 12 2 9 3" xfId="18522"/>
    <cellStyle name="Note 12 2 9 3 2" xfId="18523"/>
    <cellStyle name="Note 12 2 9 3 2 2" xfId="57143"/>
    <cellStyle name="Note 12 2 9 3 3" xfId="18524"/>
    <cellStyle name="Note 12 2 9 3 4" xfId="46887"/>
    <cellStyle name="Note 12 2 9 4" xfId="18525"/>
    <cellStyle name="Note 12 2 9 4 2" xfId="18526"/>
    <cellStyle name="Note 12 2 9 4 2 2" xfId="57144"/>
    <cellStyle name="Note 12 2 9 4 3" xfId="18527"/>
    <cellStyle name="Note 12 2 9 4 4" xfId="46888"/>
    <cellStyle name="Note 12 2 9 5" xfId="18528"/>
    <cellStyle name="Note 12 2 9 5 2" xfId="18529"/>
    <cellStyle name="Note 12 2 9 5 2 2" xfId="57145"/>
    <cellStyle name="Note 12 2 9 5 3" xfId="18530"/>
    <cellStyle name="Note 12 2 9 5 4" xfId="46889"/>
    <cellStyle name="Note 12 2 9 6" xfId="18531"/>
    <cellStyle name="Note 12 2 9 6 2" xfId="18532"/>
    <cellStyle name="Note 12 2 9 6 2 2" xfId="57146"/>
    <cellStyle name="Note 12 2 9 6 3" xfId="18533"/>
    <cellStyle name="Note 12 2 9 6 4" xfId="46890"/>
    <cellStyle name="Note 12 2 9 7" xfId="18534"/>
    <cellStyle name="Note 12 2 9 7 2" xfId="18535"/>
    <cellStyle name="Note 12 2 9 7 2 2" xfId="57147"/>
    <cellStyle name="Note 12 2 9 7 3" xfId="18536"/>
    <cellStyle name="Note 12 2 9 7 4" xfId="46891"/>
    <cellStyle name="Note 12 2 9 8" xfId="18537"/>
    <cellStyle name="Note 12 2 9 8 2" xfId="18538"/>
    <cellStyle name="Note 12 2 9 8 2 2" xfId="57148"/>
    <cellStyle name="Note 12 2 9 8 3" xfId="18539"/>
    <cellStyle name="Note 12 2 9 8 4" xfId="46892"/>
    <cellStyle name="Note 12 2 9 9" xfId="18540"/>
    <cellStyle name="Note 12 2 9 9 2" xfId="18541"/>
    <cellStyle name="Note 12 2 9 9 2 2" xfId="57149"/>
    <cellStyle name="Note 12 2 9 9 3" xfId="18542"/>
    <cellStyle name="Note 12 2 9 9 4" xfId="46893"/>
    <cellStyle name="Note 12 20" xfId="18543"/>
    <cellStyle name="Note 12 20 10" xfId="18544"/>
    <cellStyle name="Note 12 20 10 2" xfId="18545"/>
    <cellStyle name="Note 12 20 10 2 2" xfId="57150"/>
    <cellStyle name="Note 12 20 10 3" xfId="18546"/>
    <cellStyle name="Note 12 20 10 4" xfId="46894"/>
    <cellStyle name="Note 12 20 11" xfId="18547"/>
    <cellStyle name="Note 12 20 11 2" xfId="18548"/>
    <cellStyle name="Note 12 20 11 2 2" xfId="57151"/>
    <cellStyle name="Note 12 20 11 3" xfId="18549"/>
    <cellStyle name="Note 12 20 11 4" xfId="46895"/>
    <cellStyle name="Note 12 20 12" xfId="18550"/>
    <cellStyle name="Note 12 20 12 2" xfId="18551"/>
    <cellStyle name="Note 12 20 12 2 2" xfId="57152"/>
    <cellStyle name="Note 12 20 12 3" xfId="18552"/>
    <cellStyle name="Note 12 20 12 4" xfId="46896"/>
    <cellStyle name="Note 12 20 13" xfId="18553"/>
    <cellStyle name="Note 12 20 13 2" xfId="18554"/>
    <cellStyle name="Note 12 20 13 2 2" xfId="57153"/>
    <cellStyle name="Note 12 20 13 3" xfId="18555"/>
    <cellStyle name="Note 12 20 13 4" xfId="46897"/>
    <cellStyle name="Note 12 20 14" xfId="18556"/>
    <cellStyle name="Note 12 20 14 2" xfId="18557"/>
    <cellStyle name="Note 12 20 14 2 2" xfId="57154"/>
    <cellStyle name="Note 12 20 14 3" xfId="18558"/>
    <cellStyle name="Note 12 20 14 4" xfId="46898"/>
    <cellStyle name="Note 12 20 15" xfId="18559"/>
    <cellStyle name="Note 12 20 15 2" xfId="18560"/>
    <cellStyle name="Note 12 20 15 2 2" xfId="57155"/>
    <cellStyle name="Note 12 20 15 3" xfId="18561"/>
    <cellStyle name="Note 12 20 15 4" xfId="46899"/>
    <cellStyle name="Note 12 20 16" xfId="18562"/>
    <cellStyle name="Note 12 20 16 2" xfId="18563"/>
    <cellStyle name="Note 12 20 16 2 2" xfId="57156"/>
    <cellStyle name="Note 12 20 16 3" xfId="18564"/>
    <cellStyle name="Note 12 20 16 4" xfId="46900"/>
    <cellStyle name="Note 12 20 17" xfId="18565"/>
    <cellStyle name="Note 12 20 17 2" xfId="18566"/>
    <cellStyle name="Note 12 20 17 2 2" xfId="57157"/>
    <cellStyle name="Note 12 20 17 3" xfId="18567"/>
    <cellStyle name="Note 12 20 17 4" xfId="46901"/>
    <cellStyle name="Note 12 20 18" xfId="18568"/>
    <cellStyle name="Note 12 20 18 2" xfId="18569"/>
    <cellStyle name="Note 12 20 18 2 2" xfId="57158"/>
    <cellStyle name="Note 12 20 18 3" xfId="18570"/>
    <cellStyle name="Note 12 20 18 4" xfId="46902"/>
    <cellStyle name="Note 12 20 19" xfId="18571"/>
    <cellStyle name="Note 12 20 19 2" xfId="18572"/>
    <cellStyle name="Note 12 20 19 2 2" xfId="57159"/>
    <cellStyle name="Note 12 20 19 3" xfId="18573"/>
    <cellStyle name="Note 12 20 19 4" xfId="46903"/>
    <cellStyle name="Note 12 20 2" xfId="18574"/>
    <cellStyle name="Note 12 20 2 2" xfId="18575"/>
    <cellStyle name="Note 12 20 2 2 2" xfId="57160"/>
    <cellStyle name="Note 12 20 2 3" xfId="18576"/>
    <cellStyle name="Note 12 20 2 4" xfId="46904"/>
    <cellStyle name="Note 12 20 20" xfId="18577"/>
    <cellStyle name="Note 12 20 20 2" xfId="18578"/>
    <cellStyle name="Note 12 20 20 3" xfId="46905"/>
    <cellStyle name="Note 12 20 20 4" xfId="46906"/>
    <cellStyle name="Note 12 20 21" xfId="46907"/>
    <cellStyle name="Note 12 20 22" xfId="46908"/>
    <cellStyle name="Note 12 20 3" xfId="18579"/>
    <cellStyle name="Note 12 20 3 2" xfId="18580"/>
    <cellStyle name="Note 12 20 3 2 2" xfId="57161"/>
    <cellStyle name="Note 12 20 3 3" xfId="18581"/>
    <cellStyle name="Note 12 20 3 4" xfId="46909"/>
    <cellStyle name="Note 12 20 4" xfId="18582"/>
    <cellStyle name="Note 12 20 4 2" xfId="18583"/>
    <cellStyle name="Note 12 20 4 2 2" xfId="57162"/>
    <cellStyle name="Note 12 20 4 3" xfId="18584"/>
    <cellStyle name="Note 12 20 4 4" xfId="46910"/>
    <cellStyle name="Note 12 20 5" xfId="18585"/>
    <cellStyle name="Note 12 20 5 2" xfId="18586"/>
    <cellStyle name="Note 12 20 5 2 2" xfId="57163"/>
    <cellStyle name="Note 12 20 5 3" xfId="18587"/>
    <cellStyle name="Note 12 20 5 4" xfId="46911"/>
    <cellStyle name="Note 12 20 6" xfId="18588"/>
    <cellStyle name="Note 12 20 6 2" xfId="18589"/>
    <cellStyle name="Note 12 20 6 2 2" xfId="57164"/>
    <cellStyle name="Note 12 20 6 3" xfId="18590"/>
    <cellStyle name="Note 12 20 6 4" xfId="46912"/>
    <cellStyle name="Note 12 20 7" xfId="18591"/>
    <cellStyle name="Note 12 20 7 2" xfId="18592"/>
    <cellStyle name="Note 12 20 7 2 2" xfId="57165"/>
    <cellStyle name="Note 12 20 7 3" xfId="18593"/>
    <cellStyle name="Note 12 20 7 4" xfId="46913"/>
    <cellStyle name="Note 12 20 8" xfId="18594"/>
    <cellStyle name="Note 12 20 8 2" xfId="18595"/>
    <cellStyle name="Note 12 20 8 2 2" xfId="57166"/>
    <cellStyle name="Note 12 20 8 3" xfId="18596"/>
    <cellStyle name="Note 12 20 8 4" xfId="46914"/>
    <cellStyle name="Note 12 20 9" xfId="18597"/>
    <cellStyle name="Note 12 20 9 2" xfId="18598"/>
    <cellStyle name="Note 12 20 9 2 2" xfId="57167"/>
    <cellStyle name="Note 12 20 9 3" xfId="18599"/>
    <cellStyle name="Note 12 20 9 4" xfId="46915"/>
    <cellStyle name="Note 12 21" xfId="18600"/>
    <cellStyle name="Note 12 21 10" xfId="18601"/>
    <cellStyle name="Note 12 21 10 2" xfId="18602"/>
    <cellStyle name="Note 12 21 10 2 2" xfId="57168"/>
    <cellStyle name="Note 12 21 10 3" xfId="18603"/>
    <cellStyle name="Note 12 21 10 4" xfId="46916"/>
    <cellStyle name="Note 12 21 11" xfId="18604"/>
    <cellStyle name="Note 12 21 11 2" xfId="18605"/>
    <cellStyle name="Note 12 21 11 2 2" xfId="57169"/>
    <cellStyle name="Note 12 21 11 3" xfId="18606"/>
    <cellStyle name="Note 12 21 11 4" xfId="46917"/>
    <cellStyle name="Note 12 21 12" xfId="18607"/>
    <cellStyle name="Note 12 21 12 2" xfId="18608"/>
    <cellStyle name="Note 12 21 12 2 2" xfId="57170"/>
    <cellStyle name="Note 12 21 12 3" xfId="18609"/>
    <cellStyle name="Note 12 21 12 4" xfId="46918"/>
    <cellStyle name="Note 12 21 13" xfId="18610"/>
    <cellStyle name="Note 12 21 13 2" xfId="18611"/>
    <cellStyle name="Note 12 21 13 2 2" xfId="57171"/>
    <cellStyle name="Note 12 21 13 3" xfId="18612"/>
    <cellStyle name="Note 12 21 13 4" xfId="46919"/>
    <cellStyle name="Note 12 21 14" xfId="18613"/>
    <cellStyle name="Note 12 21 14 2" xfId="18614"/>
    <cellStyle name="Note 12 21 14 2 2" xfId="57172"/>
    <cellStyle name="Note 12 21 14 3" xfId="18615"/>
    <cellStyle name="Note 12 21 14 4" xfId="46920"/>
    <cellStyle name="Note 12 21 15" xfId="18616"/>
    <cellStyle name="Note 12 21 15 2" xfId="18617"/>
    <cellStyle name="Note 12 21 15 2 2" xfId="57173"/>
    <cellStyle name="Note 12 21 15 3" xfId="18618"/>
    <cellStyle name="Note 12 21 15 4" xfId="46921"/>
    <cellStyle name="Note 12 21 16" xfId="18619"/>
    <cellStyle name="Note 12 21 16 2" xfId="18620"/>
    <cellStyle name="Note 12 21 16 2 2" xfId="57174"/>
    <cellStyle name="Note 12 21 16 3" xfId="18621"/>
    <cellStyle name="Note 12 21 16 4" xfId="46922"/>
    <cellStyle name="Note 12 21 17" xfId="18622"/>
    <cellStyle name="Note 12 21 17 2" xfId="18623"/>
    <cellStyle name="Note 12 21 17 2 2" xfId="57175"/>
    <cellStyle name="Note 12 21 17 3" xfId="18624"/>
    <cellStyle name="Note 12 21 17 4" xfId="46923"/>
    <cellStyle name="Note 12 21 18" xfId="18625"/>
    <cellStyle name="Note 12 21 18 2" xfId="18626"/>
    <cellStyle name="Note 12 21 18 2 2" xfId="57176"/>
    <cellStyle name="Note 12 21 18 3" xfId="18627"/>
    <cellStyle name="Note 12 21 18 4" xfId="46924"/>
    <cellStyle name="Note 12 21 19" xfId="18628"/>
    <cellStyle name="Note 12 21 19 2" xfId="18629"/>
    <cellStyle name="Note 12 21 19 2 2" xfId="57177"/>
    <cellStyle name="Note 12 21 19 3" xfId="18630"/>
    <cellStyle name="Note 12 21 19 4" xfId="46925"/>
    <cellStyle name="Note 12 21 2" xfId="18631"/>
    <cellStyle name="Note 12 21 2 2" xfId="18632"/>
    <cellStyle name="Note 12 21 2 2 2" xfId="57178"/>
    <cellStyle name="Note 12 21 2 3" xfId="18633"/>
    <cellStyle name="Note 12 21 2 4" xfId="46926"/>
    <cellStyle name="Note 12 21 20" xfId="18634"/>
    <cellStyle name="Note 12 21 20 2" xfId="18635"/>
    <cellStyle name="Note 12 21 20 3" xfId="46927"/>
    <cellStyle name="Note 12 21 20 4" xfId="46928"/>
    <cellStyle name="Note 12 21 21" xfId="46929"/>
    <cellStyle name="Note 12 21 22" xfId="46930"/>
    <cellStyle name="Note 12 21 3" xfId="18636"/>
    <cellStyle name="Note 12 21 3 2" xfId="18637"/>
    <cellStyle name="Note 12 21 3 2 2" xfId="57179"/>
    <cellStyle name="Note 12 21 3 3" xfId="18638"/>
    <cellStyle name="Note 12 21 3 4" xfId="46931"/>
    <cellStyle name="Note 12 21 4" xfId="18639"/>
    <cellStyle name="Note 12 21 4 2" xfId="18640"/>
    <cellStyle name="Note 12 21 4 2 2" xfId="57180"/>
    <cellStyle name="Note 12 21 4 3" xfId="18641"/>
    <cellStyle name="Note 12 21 4 4" xfId="46932"/>
    <cellStyle name="Note 12 21 5" xfId="18642"/>
    <cellStyle name="Note 12 21 5 2" xfId="18643"/>
    <cellStyle name="Note 12 21 5 2 2" xfId="57181"/>
    <cellStyle name="Note 12 21 5 3" xfId="18644"/>
    <cellStyle name="Note 12 21 5 4" xfId="46933"/>
    <cellStyle name="Note 12 21 6" xfId="18645"/>
    <cellStyle name="Note 12 21 6 2" xfId="18646"/>
    <cellStyle name="Note 12 21 6 2 2" xfId="57182"/>
    <cellStyle name="Note 12 21 6 3" xfId="18647"/>
    <cellStyle name="Note 12 21 6 4" xfId="46934"/>
    <cellStyle name="Note 12 21 7" xfId="18648"/>
    <cellStyle name="Note 12 21 7 2" xfId="18649"/>
    <cellStyle name="Note 12 21 7 2 2" xfId="57183"/>
    <cellStyle name="Note 12 21 7 3" xfId="18650"/>
    <cellStyle name="Note 12 21 7 4" xfId="46935"/>
    <cellStyle name="Note 12 21 8" xfId="18651"/>
    <cellStyle name="Note 12 21 8 2" xfId="18652"/>
    <cellStyle name="Note 12 21 8 2 2" xfId="57184"/>
    <cellStyle name="Note 12 21 8 3" xfId="18653"/>
    <cellStyle name="Note 12 21 8 4" xfId="46936"/>
    <cellStyle name="Note 12 21 9" xfId="18654"/>
    <cellStyle name="Note 12 21 9 2" xfId="18655"/>
    <cellStyle name="Note 12 21 9 2 2" xfId="57185"/>
    <cellStyle name="Note 12 21 9 3" xfId="18656"/>
    <cellStyle name="Note 12 21 9 4" xfId="46937"/>
    <cellStyle name="Note 12 22" xfId="18657"/>
    <cellStyle name="Note 12 22 10" xfId="18658"/>
    <cellStyle name="Note 12 22 10 2" xfId="18659"/>
    <cellStyle name="Note 12 22 10 2 2" xfId="57186"/>
    <cellStyle name="Note 12 22 10 3" xfId="18660"/>
    <cellStyle name="Note 12 22 10 4" xfId="46938"/>
    <cellStyle name="Note 12 22 11" xfId="18661"/>
    <cellStyle name="Note 12 22 11 2" xfId="18662"/>
    <cellStyle name="Note 12 22 11 2 2" xfId="57187"/>
    <cellStyle name="Note 12 22 11 3" xfId="18663"/>
    <cellStyle name="Note 12 22 11 4" xfId="46939"/>
    <cellStyle name="Note 12 22 12" xfId="18664"/>
    <cellStyle name="Note 12 22 12 2" xfId="18665"/>
    <cellStyle name="Note 12 22 12 2 2" xfId="57188"/>
    <cellStyle name="Note 12 22 12 3" xfId="18666"/>
    <cellStyle name="Note 12 22 12 4" xfId="46940"/>
    <cellStyle name="Note 12 22 13" xfId="18667"/>
    <cellStyle name="Note 12 22 13 2" xfId="18668"/>
    <cellStyle name="Note 12 22 13 2 2" xfId="57189"/>
    <cellStyle name="Note 12 22 13 3" xfId="18669"/>
    <cellStyle name="Note 12 22 13 4" xfId="46941"/>
    <cellStyle name="Note 12 22 14" xfId="18670"/>
    <cellStyle name="Note 12 22 14 2" xfId="18671"/>
    <cellStyle name="Note 12 22 14 2 2" xfId="57190"/>
    <cellStyle name="Note 12 22 14 3" xfId="18672"/>
    <cellStyle name="Note 12 22 14 4" xfId="46942"/>
    <cellStyle name="Note 12 22 15" xfId="18673"/>
    <cellStyle name="Note 12 22 15 2" xfId="18674"/>
    <cellStyle name="Note 12 22 15 2 2" xfId="57191"/>
    <cellStyle name="Note 12 22 15 3" xfId="18675"/>
    <cellStyle name="Note 12 22 15 4" xfId="46943"/>
    <cellStyle name="Note 12 22 16" xfId="18676"/>
    <cellStyle name="Note 12 22 16 2" xfId="18677"/>
    <cellStyle name="Note 12 22 16 2 2" xfId="57192"/>
    <cellStyle name="Note 12 22 16 3" xfId="18678"/>
    <cellStyle name="Note 12 22 16 4" xfId="46944"/>
    <cellStyle name="Note 12 22 17" xfId="18679"/>
    <cellStyle name="Note 12 22 17 2" xfId="18680"/>
    <cellStyle name="Note 12 22 17 2 2" xfId="57193"/>
    <cellStyle name="Note 12 22 17 3" xfId="18681"/>
    <cellStyle name="Note 12 22 17 4" xfId="46945"/>
    <cellStyle name="Note 12 22 18" xfId="18682"/>
    <cellStyle name="Note 12 22 18 2" xfId="18683"/>
    <cellStyle name="Note 12 22 18 2 2" xfId="57194"/>
    <cellStyle name="Note 12 22 18 3" xfId="18684"/>
    <cellStyle name="Note 12 22 18 4" xfId="46946"/>
    <cellStyle name="Note 12 22 19" xfId="18685"/>
    <cellStyle name="Note 12 22 19 2" xfId="18686"/>
    <cellStyle name="Note 12 22 19 2 2" xfId="57195"/>
    <cellStyle name="Note 12 22 19 3" xfId="18687"/>
    <cellStyle name="Note 12 22 19 4" xfId="46947"/>
    <cellStyle name="Note 12 22 2" xfId="18688"/>
    <cellStyle name="Note 12 22 2 2" xfId="18689"/>
    <cellStyle name="Note 12 22 2 2 2" xfId="57196"/>
    <cellStyle name="Note 12 22 2 3" xfId="18690"/>
    <cellStyle name="Note 12 22 2 4" xfId="46948"/>
    <cellStyle name="Note 12 22 20" xfId="18691"/>
    <cellStyle name="Note 12 22 20 2" xfId="18692"/>
    <cellStyle name="Note 12 22 20 3" xfId="46949"/>
    <cellStyle name="Note 12 22 20 4" xfId="46950"/>
    <cellStyle name="Note 12 22 21" xfId="46951"/>
    <cellStyle name="Note 12 22 22" xfId="46952"/>
    <cellStyle name="Note 12 22 3" xfId="18693"/>
    <cellStyle name="Note 12 22 3 2" xfId="18694"/>
    <cellStyle name="Note 12 22 3 2 2" xfId="57197"/>
    <cellStyle name="Note 12 22 3 3" xfId="18695"/>
    <cellStyle name="Note 12 22 3 4" xfId="46953"/>
    <cellStyle name="Note 12 22 4" xfId="18696"/>
    <cellStyle name="Note 12 22 4 2" xfId="18697"/>
    <cellStyle name="Note 12 22 4 2 2" xfId="57198"/>
    <cellStyle name="Note 12 22 4 3" xfId="18698"/>
    <cellStyle name="Note 12 22 4 4" xfId="46954"/>
    <cellStyle name="Note 12 22 5" xfId="18699"/>
    <cellStyle name="Note 12 22 5 2" xfId="18700"/>
    <cellStyle name="Note 12 22 5 2 2" xfId="57199"/>
    <cellStyle name="Note 12 22 5 3" xfId="18701"/>
    <cellStyle name="Note 12 22 5 4" xfId="46955"/>
    <cellStyle name="Note 12 22 6" xfId="18702"/>
    <cellStyle name="Note 12 22 6 2" xfId="18703"/>
    <cellStyle name="Note 12 22 6 2 2" xfId="57200"/>
    <cellStyle name="Note 12 22 6 3" xfId="18704"/>
    <cellStyle name="Note 12 22 6 4" xfId="46956"/>
    <cellStyle name="Note 12 22 7" xfId="18705"/>
    <cellStyle name="Note 12 22 7 2" xfId="18706"/>
    <cellStyle name="Note 12 22 7 2 2" xfId="57201"/>
    <cellStyle name="Note 12 22 7 3" xfId="18707"/>
    <cellStyle name="Note 12 22 7 4" xfId="46957"/>
    <cellStyle name="Note 12 22 8" xfId="18708"/>
    <cellStyle name="Note 12 22 8 2" xfId="18709"/>
    <cellStyle name="Note 12 22 8 2 2" xfId="57202"/>
    <cellStyle name="Note 12 22 8 3" xfId="18710"/>
    <cellStyle name="Note 12 22 8 4" xfId="46958"/>
    <cellStyle name="Note 12 22 9" xfId="18711"/>
    <cellStyle name="Note 12 22 9 2" xfId="18712"/>
    <cellStyle name="Note 12 22 9 2 2" xfId="57203"/>
    <cellStyle name="Note 12 22 9 3" xfId="18713"/>
    <cellStyle name="Note 12 22 9 4" xfId="46959"/>
    <cellStyle name="Note 12 23" xfId="18714"/>
    <cellStyle name="Note 12 23 10" xfId="18715"/>
    <cellStyle name="Note 12 23 10 2" xfId="18716"/>
    <cellStyle name="Note 12 23 10 2 2" xfId="57204"/>
    <cellStyle name="Note 12 23 10 3" xfId="18717"/>
    <cellStyle name="Note 12 23 10 4" xfId="46960"/>
    <cellStyle name="Note 12 23 11" xfId="18718"/>
    <cellStyle name="Note 12 23 11 2" xfId="18719"/>
    <cellStyle name="Note 12 23 11 2 2" xfId="57205"/>
    <cellStyle name="Note 12 23 11 3" xfId="18720"/>
    <cellStyle name="Note 12 23 11 4" xfId="46961"/>
    <cellStyle name="Note 12 23 12" xfId="18721"/>
    <cellStyle name="Note 12 23 12 2" xfId="18722"/>
    <cellStyle name="Note 12 23 12 2 2" xfId="57206"/>
    <cellStyle name="Note 12 23 12 3" xfId="18723"/>
    <cellStyle name="Note 12 23 12 4" xfId="46962"/>
    <cellStyle name="Note 12 23 13" xfId="18724"/>
    <cellStyle name="Note 12 23 13 2" xfId="18725"/>
    <cellStyle name="Note 12 23 13 2 2" xfId="57207"/>
    <cellStyle name="Note 12 23 13 3" xfId="18726"/>
    <cellStyle name="Note 12 23 13 4" xfId="46963"/>
    <cellStyle name="Note 12 23 14" xfId="18727"/>
    <cellStyle name="Note 12 23 14 2" xfId="18728"/>
    <cellStyle name="Note 12 23 14 2 2" xfId="57208"/>
    <cellStyle name="Note 12 23 14 3" xfId="18729"/>
    <cellStyle name="Note 12 23 14 4" xfId="46964"/>
    <cellStyle name="Note 12 23 15" xfId="18730"/>
    <cellStyle name="Note 12 23 15 2" xfId="18731"/>
    <cellStyle name="Note 12 23 15 2 2" xfId="57209"/>
    <cellStyle name="Note 12 23 15 3" xfId="18732"/>
    <cellStyle name="Note 12 23 15 4" xfId="46965"/>
    <cellStyle name="Note 12 23 16" xfId="18733"/>
    <cellStyle name="Note 12 23 16 2" xfId="18734"/>
    <cellStyle name="Note 12 23 16 2 2" xfId="57210"/>
    <cellStyle name="Note 12 23 16 3" xfId="18735"/>
    <cellStyle name="Note 12 23 16 4" xfId="46966"/>
    <cellStyle name="Note 12 23 17" xfId="18736"/>
    <cellStyle name="Note 12 23 17 2" xfId="18737"/>
    <cellStyle name="Note 12 23 17 2 2" xfId="57211"/>
    <cellStyle name="Note 12 23 17 3" xfId="18738"/>
    <cellStyle name="Note 12 23 17 4" xfId="46967"/>
    <cellStyle name="Note 12 23 18" xfId="18739"/>
    <cellStyle name="Note 12 23 18 2" xfId="18740"/>
    <cellStyle name="Note 12 23 18 2 2" xfId="57212"/>
    <cellStyle name="Note 12 23 18 3" xfId="18741"/>
    <cellStyle name="Note 12 23 18 4" xfId="46968"/>
    <cellStyle name="Note 12 23 19" xfId="18742"/>
    <cellStyle name="Note 12 23 19 2" xfId="18743"/>
    <cellStyle name="Note 12 23 19 2 2" xfId="57213"/>
    <cellStyle name="Note 12 23 19 3" xfId="18744"/>
    <cellStyle name="Note 12 23 19 4" xfId="46969"/>
    <cellStyle name="Note 12 23 2" xfId="18745"/>
    <cellStyle name="Note 12 23 2 2" xfId="18746"/>
    <cellStyle name="Note 12 23 2 2 2" xfId="57214"/>
    <cellStyle name="Note 12 23 2 3" xfId="18747"/>
    <cellStyle name="Note 12 23 2 4" xfId="46970"/>
    <cellStyle name="Note 12 23 20" xfId="18748"/>
    <cellStyle name="Note 12 23 20 2" xfId="18749"/>
    <cellStyle name="Note 12 23 20 3" xfId="46971"/>
    <cellStyle name="Note 12 23 20 4" xfId="46972"/>
    <cellStyle name="Note 12 23 21" xfId="46973"/>
    <cellStyle name="Note 12 23 22" xfId="46974"/>
    <cellStyle name="Note 12 23 3" xfId="18750"/>
    <cellStyle name="Note 12 23 3 2" xfId="18751"/>
    <cellStyle name="Note 12 23 3 2 2" xfId="57215"/>
    <cellStyle name="Note 12 23 3 3" xfId="18752"/>
    <cellStyle name="Note 12 23 3 4" xfId="46975"/>
    <cellStyle name="Note 12 23 4" xfId="18753"/>
    <cellStyle name="Note 12 23 4 2" xfId="18754"/>
    <cellStyle name="Note 12 23 4 2 2" xfId="57216"/>
    <cellStyle name="Note 12 23 4 3" xfId="18755"/>
    <cellStyle name="Note 12 23 4 4" xfId="46976"/>
    <cellStyle name="Note 12 23 5" xfId="18756"/>
    <cellStyle name="Note 12 23 5 2" xfId="18757"/>
    <cellStyle name="Note 12 23 5 2 2" xfId="57217"/>
    <cellStyle name="Note 12 23 5 3" xfId="18758"/>
    <cellStyle name="Note 12 23 5 4" xfId="46977"/>
    <cellStyle name="Note 12 23 6" xfId="18759"/>
    <cellStyle name="Note 12 23 6 2" xfId="18760"/>
    <cellStyle name="Note 12 23 6 2 2" xfId="57218"/>
    <cellStyle name="Note 12 23 6 3" xfId="18761"/>
    <cellStyle name="Note 12 23 6 4" xfId="46978"/>
    <cellStyle name="Note 12 23 7" xfId="18762"/>
    <cellStyle name="Note 12 23 7 2" xfId="18763"/>
    <cellStyle name="Note 12 23 7 2 2" xfId="57219"/>
    <cellStyle name="Note 12 23 7 3" xfId="18764"/>
    <cellStyle name="Note 12 23 7 4" xfId="46979"/>
    <cellStyle name="Note 12 23 8" xfId="18765"/>
    <cellStyle name="Note 12 23 8 2" xfId="18766"/>
    <cellStyle name="Note 12 23 8 2 2" xfId="57220"/>
    <cellStyle name="Note 12 23 8 3" xfId="18767"/>
    <cellStyle name="Note 12 23 8 4" xfId="46980"/>
    <cellStyle name="Note 12 23 9" xfId="18768"/>
    <cellStyle name="Note 12 23 9 2" xfId="18769"/>
    <cellStyle name="Note 12 23 9 2 2" xfId="57221"/>
    <cellStyle name="Note 12 23 9 3" xfId="18770"/>
    <cellStyle name="Note 12 23 9 4" xfId="46981"/>
    <cellStyle name="Note 12 24" xfId="18771"/>
    <cellStyle name="Note 12 24 10" xfId="18772"/>
    <cellStyle name="Note 12 24 10 2" xfId="18773"/>
    <cellStyle name="Note 12 24 10 2 2" xfId="57222"/>
    <cellStyle name="Note 12 24 10 3" xfId="18774"/>
    <cellStyle name="Note 12 24 10 4" xfId="46982"/>
    <cellStyle name="Note 12 24 11" xfId="18775"/>
    <cellStyle name="Note 12 24 11 2" xfId="18776"/>
    <cellStyle name="Note 12 24 11 2 2" xfId="57223"/>
    <cellStyle name="Note 12 24 11 3" xfId="18777"/>
    <cellStyle name="Note 12 24 11 4" xfId="46983"/>
    <cellStyle name="Note 12 24 12" xfId="18778"/>
    <cellStyle name="Note 12 24 12 2" xfId="18779"/>
    <cellStyle name="Note 12 24 12 2 2" xfId="57224"/>
    <cellStyle name="Note 12 24 12 3" xfId="18780"/>
    <cellStyle name="Note 12 24 12 4" xfId="46984"/>
    <cellStyle name="Note 12 24 13" xfId="18781"/>
    <cellStyle name="Note 12 24 13 2" xfId="18782"/>
    <cellStyle name="Note 12 24 13 2 2" xfId="57225"/>
    <cellStyle name="Note 12 24 13 3" xfId="18783"/>
    <cellStyle name="Note 12 24 13 4" xfId="46985"/>
    <cellStyle name="Note 12 24 14" xfId="18784"/>
    <cellStyle name="Note 12 24 14 2" xfId="18785"/>
    <cellStyle name="Note 12 24 14 2 2" xfId="57226"/>
    <cellStyle name="Note 12 24 14 3" xfId="18786"/>
    <cellStyle name="Note 12 24 14 4" xfId="46986"/>
    <cellStyle name="Note 12 24 15" xfId="18787"/>
    <cellStyle name="Note 12 24 15 2" xfId="18788"/>
    <cellStyle name="Note 12 24 15 2 2" xfId="57227"/>
    <cellStyle name="Note 12 24 15 3" xfId="18789"/>
    <cellStyle name="Note 12 24 15 4" xfId="46987"/>
    <cellStyle name="Note 12 24 16" xfId="18790"/>
    <cellStyle name="Note 12 24 16 2" xfId="18791"/>
    <cellStyle name="Note 12 24 16 2 2" xfId="57228"/>
    <cellStyle name="Note 12 24 16 3" xfId="18792"/>
    <cellStyle name="Note 12 24 16 4" xfId="46988"/>
    <cellStyle name="Note 12 24 17" xfId="18793"/>
    <cellStyle name="Note 12 24 17 2" xfId="18794"/>
    <cellStyle name="Note 12 24 17 2 2" xfId="57229"/>
    <cellStyle name="Note 12 24 17 3" xfId="18795"/>
    <cellStyle name="Note 12 24 17 4" xfId="46989"/>
    <cellStyle name="Note 12 24 18" xfId="18796"/>
    <cellStyle name="Note 12 24 18 2" xfId="18797"/>
    <cellStyle name="Note 12 24 18 2 2" xfId="57230"/>
    <cellStyle name="Note 12 24 18 3" xfId="18798"/>
    <cellStyle name="Note 12 24 18 4" xfId="46990"/>
    <cellStyle name="Note 12 24 19" xfId="18799"/>
    <cellStyle name="Note 12 24 19 2" xfId="18800"/>
    <cellStyle name="Note 12 24 19 2 2" xfId="57231"/>
    <cellStyle name="Note 12 24 19 3" xfId="18801"/>
    <cellStyle name="Note 12 24 19 4" xfId="46991"/>
    <cellStyle name="Note 12 24 2" xfId="18802"/>
    <cellStyle name="Note 12 24 2 2" xfId="18803"/>
    <cellStyle name="Note 12 24 2 2 2" xfId="57232"/>
    <cellStyle name="Note 12 24 2 3" xfId="18804"/>
    <cellStyle name="Note 12 24 2 4" xfId="46992"/>
    <cellStyle name="Note 12 24 20" xfId="18805"/>
    <cellStyle name="Note 12 24 20 2" xfId="18806"/>
    <cellStyle name="Note 12 24 20 3" xfId="46993"/>
    <cellStyle name="Note 12 24 20 4" xfId="46994"/>
    <cellStyle name="Note 12 24 21" xfId="46995"/>
    <cellStyle name="Note 12 24 22" xfId="46996"/>
    <cellStyle name="Note 12 24 3" xfId="18807"/>
    <cellStyle name="Note 12 24 3 2" xfId="18808"/>
    <cellStyle name="Note 12 24 3 2 2" xfId="57233"/>
    <cellStyle name="Note 12 24 3 3" xfId="18809"/>
    <cellStyle name="Note 12 24 3 4" xfId="46997"/>
    <cellStyle name="Note 12 24 4" xfId="18810"/>
    <cellStyle name="Note 12 24 4 2" xfId="18811"/>
    <cellStyle name="Note 12 24 4 2 2" xfId="57234"/>
    <cellStyle name="Note 12 24 4 3" xfId="18812"/>
    <cellStyle name="Note 12 24 4 4" xfId="46998"/>
    <cellStyle name="Note 12 24 5" xfId="18813"/>
    <cellStyle name="Note 12 24 5 2" xfId="18814"/>
    <cellStyle name="Note 12 24 5 2 2" xfId="57235"/>
    <cellStyle name="Note 12 24 5 3" xfId="18815"/>
    <cellStyle name="Note 12 24 5 4" xfId="46999"/>
    <cellStyle name="Note 12 24 6" xfId="18816"/>
    <cellStyle name="Note 12 24 6 2" xfId="18817"/>
    <cellStyle name="Note 12 24 6 2 2" xfId="57236"/>
    <cellStyle name="Note 12 24 6 3" xfId="18818"/>
    <cellStyle name="Note 12 24 6 4" xfId="47000"/>
    <cellStyle name="Note 12 24 7" xfId="18819"/>
    <cellStyle name="Note 12 24 7 2" xfId="18820"/>
    <cellStyle name="Note 12 24 7 2 2" xfId="57237"/>
    <cellStyle name="Note 12 24 7 3" xfId="18821"/>
    <cellStyle name="Note 12 24 7 4" xfId="47001"/>
    <cellStyle name="Note 12 24 8" xfId="18822"/>
    <cellStyle name="Note 12 24 8 2" xfId="18823"/>
    <cellStyle name="Note 12 24 8 2 2" xfId="57238"/>
    <cellStyle name="Note 12 24 8 3" xfId="18824"/>
    <cellStyle name="Note 12 24 8 4" xfId="47002"/>
    <cellStyle name="Note 12 24 9" xfId="18825"/>
    <cellStyle name="Note 12 24 9 2" xfId="18826"/>
    <cellStyle name="Note 12 24 9 2 2" xfId="57239"/>
    <cellStyle name="Note 12 24 9 3" xfId="18827"/>
    <cellStyle name="Note 12 24 9 4" xfId="47003"/>
    <cellStyle name="Note 12 25" xfId="18828"/>
    <cellStyle name="Note 12 25 10" xfId="18829"/>
    <cellStyle name="Note 12 25 10 2" xfId="18830"/>
    <cellStyle name="Note 12 25 10 2 2" xfId="57240"/>
    <cellStyle name="Note 12 25 10 3" xfId="18831"/>
    <cellStyle name="Note 12 25 10 4" xfId="47004"/>
    <cellStyle name="Note 12 25 11" xfId="18832"/>
    <cellStyle name="Note 12 25 11 2" xfId="18833"/>
    <cellStyle name="Note 12 25 11 2 2" xfId="57241"/>
    <cellStyle name="Note 12 25 11 3" xfId="18834"/>
    <cellStyle name="Note 12 25 11 4" xfId="47005"/>
    <cellStyle name="Note 12 25 12" xfId="18835"/>
    <cellStyle name="Note 12 25 12 2" xfId="18836"/>
    <cellStyle name="Note 12 25 12 2 2" xfId="57242"/>
    <cellStyle name="Note 12 25 12 3" xfId="18837"/>
    <cellStyle name="Note 12 25 12 4" xfId="47006"/>
    <cellStyle name="Note 12 25 13" xfId="18838"/>
    <cellStyle name="Note 12 25 13 2" xfId="18839"/>
    <cellStyle name="Note 12 25 13 2 2" xfId="57243"/>
    <cellStyle name="Note 12 25 13 3" xfId="18840"/>
    <cellStyle name="Note 12 25 13 4" xfId="47007"/>
    <cellStyle name="Note 12 25 14" xfId="18841"/>
    <cellStyle name="Note 12 25 14 2" xfId="18842"/>
    <cellStyle name="Note 12 25 14 2 2" xfId="57244"/>
    <cellStyle name="Note 12 25 14 3" xfId="18843"/>
    <cellStyle name="Note 12 25 14 4" xfId="47008"/>
    <cellStyle name="Note 12 25 15" xfId="18844"/>
    <cellStyle name="Note 12 25 15 2" xfId="18845"/>
    <cellStyle name="Note 12 25 15 2 2" xfId="57245"/>
    <cellStyle name="Note 12 25 15 3" xfId="18846"/>
    <cellStyle name="Note 12 25 15 4" xfId="47009"/>
    <cellStyle name="Note 12 25 16" xfId="18847"/>
    <cellStyle name="Note 12 25 16 2" xfId="18848"/>
    <cellStyle name="Note 12 25 16 2 2" xfId="57246"/>
    <cellStyle name="Note 12 25 16 3" xfId="18849"/>
    <cellStyle name="Note 12 25 16 4" xfId="47010"/>
    <cellStyle name="Note 12 25 17" xfId="18850"/>
    <cellStyle name="Note 12 25 17 2" xfId="18851"/>
    <cellStyle name="Note 12 25 17 2 2" xfId="57247"/>
    <cellStyle name="Note 12 25 17 3" xfId="18852"/>
    <cellStyle name="Note 12 25 17 4" xfId="47011"/>
    <cellStyle name="Note 12 25 18" xfId="18853"/>
    <cellStyle name="Note 12 25 18 2" xfId="18854"/>
    <cellStyle name="Note 12 25 18 2 2" xfId="57248"/>
    <cellStyle name="Note 12 25 18 3" xfId="18855"/>
    <cellStyle name="Note 12 25 18 4" xfId="47012"/>
    <cellStyle name="Note 12 25 19" xfId="18856"/>
    <cellStyle name="Note 12 25 19 2" xfId="18857"/>
    <cellStyle name="Note 12 25 19 2 2" xfId="57249"/>
    <cellStyle name="Note 12 25 19 3" xfId="18858"/>
    <cellStyle name="Note 12 25 19 4" xfId="47013"/>
    <cellStyle name="Note 12 25 2" xfId="18859"/>
    <cellStyle name="Note 12 25 2 2" xfId="18860"/>
    <cellStyle name="Note 12 25 2 2 2" xfId="57250"/>
    <cellStyle name="Note 12 25 2 3" xfId="18861"/>
    <cellStyle name="Note 12 25 2 4" xfId="47014"/>
    <cellStyle name="Note 12 25 20" xfId="18862"/>
    <cellStyle name="Note 12 25 20 2" xfId="18863"/>
    <cellStyle name="Note 12 25 20 3" xfId="47015"/>
    <cellStyle name="Note 12 25 20 4" xfId="47016"/>
    <cellStyle name="Note 12 25 21" xfId="47017"/>
    <cellStyle name="Note 12 25 22" xfId="47018"/>
    <cellStyle name="Note 12 25 3" xfId="18864"/>
    <cellStyle name="Note 12 25 3 2" xfId="18865"/>
    <cellStyle name="Note 12 25 3 2 2" xfId="57251"/>
    <cellStyle name="Note 12 25 3 3" xfId="18866"/>
    <cellStyle name="Note 12 25 3 4" xfId="47019"/>
    <cellStyle name="Note 12 25 4" xfId="18867"/>
    <cellStyle name="Note 12 25 4 2" xfId="18868"/>
    <cellStyle name="Note 12 25 4 2 2" xfId="57252"/>
    <cellStyle name="Note 12 25 4 3" xfId="18869"/>
    <cellStyle name="Note 12 25 4 4" xfId="47020"/>
    <cellStyle name="Note 12 25 5" xfId="18870"/>
    <cellStyle name="Note 12 25 5 2" xfId="18871"/>
    <cellStyle name="Note 12 25 5 2 2" xfId="57253"/>
    <cellStyle name="Note 12 25 5 3" xfId="18872"/>
    <cellStyle name="Note 12 25 5 4" xfId="47021"/>
    <cellStyle name="Note 12 25 6" xfId="18873"/>
    <cellStyle name="Note 12 25 6 2" xfId="18874"/>
    <cellStyle name="Note 12 25 6 2 2" xfId="57254"/>
    <cellStyle name="Note 12 25 6 3" xfId="18875"/>
    <cellStyle name="Note 12 25 6 4" xfId="47022"/>
    <cellStyle name="Note 12 25 7" xfId="18876"/>
    <cellStyle name="Note 12 25 7 2" xfId="18877"/>
    <cellStyle name="Note 12 25 7 2 2" xfId="57255"/>
    <cellStyle name="Note 12 25 7 3" xfId="18878"/>
    <cellStyle name="Note 12 25 7 4" xfId="47023"/>
    <cellStyle name="Note 12 25 8" xfId="18879"/>
    <cellStyle name="Note 12 25 8 2" xfId="18880"/>
    <cellStyle name="Note 12 25 8 2 2" xfId="57256"/>
    <cellStyle name="Note 12 25 8 3" xfId="18881"/>
    <cellStyle name="Note 12 25 8 4" xfId="47024"/>
    <cellStyle name="Note 12 25 9" xfId="18882"/>
    <cellStyle name="Note 12 25 9 2" xfId="18883"/>
    <cellStyle name="Note 12 25 9 2 2" xfId="57257"/>
    <cellStyle name="Note 12 25 9 3" xfId="18884"/>
    <cellStyle name="Note 12 25 9 4" xfId="47025"/>
    <cellStyle name="Note 12 26" xfId="18885"/>
    <cellStyle name="Note 12 26 10" xfId="18886"/>
    <cellStyle name="Note 12 26 10 2" xfId="18887"/>
    <cellStyle name="Note 12 26 10 2 2" xfId="57258"/>
    <cellStyle name="Note 12 26 10 3" xfId="18888"/>
    <cellStyle name="Note 12 26 10 4" xfId="47026"/>
    <cellStyle name="Note 12 26 11" xfId="18889"/>
    <cellStyle name="Note 12 26 11 2" xfId="18890"/>
    <cellStyle name="Note 12 26 11 2 2" xfId="57259"/>
    <cellStyle name="Note 12 26 11 3" xfId="18891"/>
    <cellStyle name="Note 12 26 11 4" xfId="47027"/>
    <cellStyle name="Note 12 26 12" xfId="18892"/>
    <cellStyle name="Note 12 26 12 2" xfId="18893"/>
    <cellStyle name="Note 12 26 12 2 2" xfId="57260"/>
    <cellStyle name="Note 12 26 12 3" xfId="18894"/>
    <cellStyle name="Note 12 26 12 4" xfId="47028"/>
    <cellStyle name="Note 12 26 13" xfId="18895"/>
    <cellStyle name="Note 12 26 13 2" xfId="18896"/>
    <cellStyle name="Note 12 26 13 2 2" xfId="57261"/>
    <cellStyle name="Note 12 26 13 3" xfId="18897"/>
    <cellStyle name="Note 12 26 13 4" xfId="47029"/>
    <cellStyle name="Note 12 26 14" xfId="18898"/>
    <cellStyle name="Note 12 26 14 2" xfId="18899"/>
    <cellStyle name="Note 12 26 14 2 2" xfId="57262"/>
    <cellStyle name="Note 12 26 14 3" xfId="18900"/>
    <cellStyle name="Note 12 26 14 4" xfId="47030"/>
    <cellStyle name="Note 12 26 15" xfId="18901"/>
    <cellStyle name="Note 12 26 15 2" xfId="18902"/>
    <cellStyle name="Note 12 26 15 2 2" xfId="57263"/>
    <cellStyle name="Note 12 26 15 3" xfId="18903"/>
    <cellStyle name="Note 12 26 15 4" xfId="47031"/>
    <cellStyle name="Note 12 26 16" xfId="18904"/>
    <cellStyle name="Note 12 26 16 2" xfId="18905"/>
    <cellStyle name="Note 12 26 16 2 2" xfId="57264"/>
    <cellStyle name="Note 12 26 16 3" xfId="18906"/>
    <cellStyle name="Note 12 26 16 4" xfId="47032"/>
    <cellStyle name="Note 12 26 17" xfId="18907"/>
    <cellStyle name="Note 12 26 17 2" xfId="18908"/>
    <cellStyle name="Note 12 26 17 2 2" xfId="57265"/>
    <cellStyle name="Note 12 26 17 3" xfId="18909"/>
    <cellStyle name="Note 12 26 17 4" xfId="47033"/>
    <cellStyle name="Note 12 26 18" xfId="18910"/>
    <cellStyle name="Note 12 26 18 2" xfId="18911"/>
    <cellStyle name="Note 12 26 18 2 2" xfId="57266"/>
    <cellStyle name="Note 12 26 18 3" xfId="18912"/>
    <cellStyle name="Note 12 26 18 4" xfId="47034"/>
    <cellStyle name="Note 12 26 19" xfId="18913"/>
    <cellStyle name="Note 12 26 19 2" xfId="18914"/>
    <cellStyle name="Note 12 26 19 2 2" xfId="57267"/>
    <cellStyle name="Note 12 26 19 3" xfId="18915"/>
    <cellStyle name="Note 12 26 19 4" xfId="47035"/>
    <cellStyle name="Note 12 26 2" xfId="18916"/>
    <cellStyle name="Note 12 26 2 10" xfId="18917"/>
    <cellStyle name="Note 12 26 2 10 2" xfId="18918"/>
    <cellStyle name="Note 12 26 2 10 2 2" xfId="57268"/>
    <cellStyle name="Note 12 26 2 10 3" xfId="18919"/>
    <cellStyle name="Note 12 26 2 10 4" xfId="47036"/>
    <cellStyle name="Note 12 26 2 11" xfId="18920"/>
    <cellStyle name="Note 12 26 2 11 2" xfId="18921"/>
    <cellStyle name="Note 12 26 2 11 2 2" xfId="57269"/>
    <cellStyle name="Note 12 26 2 11 3" xfId="18922"/>
    <cellStyle name="Note 12 26 2 11 4" xfId="47037"/>
    <cellStyle name="Note 12 26 2 12" xfId="18923"/>
    <cellStyle name="Note 12 26 2 12 2" xfId="18924"/>
    <cellStyle name="Note 12 26 2 12 2 2" xfId="57270"/>
    <cellStyle name="Note 12 26 2 12 3" xfId="18925"/>
    <cellStyle name="Note 12 26 2 12 4" xfId="47038"/>
    <cellStyle name="Note 12 26 2 13" xfId="18926"/>
    <cellStyle name="Note 12 26 2 13 2" xfId="18927"/>
    <cellStyle name="Note 12 26 2 13 2 2" xfId="57271"/>
    <cellStyle name="Note 12 26 2 13 3" xfId="18928"/>
    <cellStyle name="Note 12 26 2 13 4" xfId="47039"/>
    <cellStyle name="Note 12 26 2 14" xfId="18929"/>
    <cellStyle name="Note 12 26 2 14 2" xfId="18930"/>
    <cellStyle name="Note 12 26 2 14 2 2" xfId="57272"/>
    <cellStyle name="Note 12 26 2 14 3" xfId="18931"/>
    <cellStyle name="Note 12 26 2 14 4" xfId="47040"/>
    <cellStyle name="Note 12 26 2 15" xfId="18932"/>
    <cellStyle name="Note 12 26 2 15 2" xfId="18933"/>
    <cellStyle name="Note 12 26 2 15 2 2" xfId="57273"/>
    <cellStyle name="Note 12 26 2 15 3" xfId="18934"/>
    <cellStyle name="Note 12 26 2 15 4" xfId="47041"/>
    <cellStyle name="Note 12 26 2 16" xfId="18935"/>
    <cellStyle name="Note 12 26 2 16 2" xfId="18936"/>
    <cellStyle name="Note 12 26 2 16 2 2" xfId="57274"/>
    <cellStyle name="Note 12 26 2 16 3" xfId="18937"/>
    <cellStyle name="Note 12 26 2 16 4" xfId="47042"/>
    <cellStyle name="Note 12 26 2 17" xfId="18938"/>
    <cellStyle name="Note 12 26 2 17 2" xfId="18939"/>
    <cellStyle name="Note 12 26 2 17 2 2" xfId="57275"/>
    <cellStyle name="Note 12 26 2 17 3" xfId="18940"/>
    <cellStyle name="Note 12 26 2 17 4" xfId="47043"/>
    <cellStyle name="Note 12 26 2 18" xfId="18941"/>
    <cellStyle name="Note 12 26 2 18 2" xfId="18942"/>
    <cellStyle name="Note 12 26 2 18 2 2" xfId="57276"/>
    <cellStyle name="Note 12 26 2 18 3" xfId="18943"/>
    <cellStyle name="Note 12 26 2 18 4" xfId="47044"/>
    <cellStyle name="Note 12 26 2 19" xfId="18944"/>
    <cellStyle name="Note 12 26 2 19 2" xfId="18945"/>
    <cellStyle name="Note 12 26 2 19 2 2" xfId="57277"/>
    <cellStyle name="Note 12 26 2 19 3" xfId="18946"/>
    <cellStyle name="Note 12 26 2 19 4" xfId="47045"/>
    <cellStyle name="Note 12 26 2 2" xfId="18947"/>
    <cellStyle name="Note 12 26 2 2 10" xfId="18948"/>
    <cellStyle name="Note 12 26 2 2 10 2" xfId="18949"/>
    <cellStyle name="Note 12 26 2 2 10 2 2" xfId="57278"/>
    <cellStyle name="Note 12 26 2 2 10 3" xfId="18950"/>
    <cellStyle name="Note 12 26 2 2 10 4" xfId="47046"/>
    <cellStyle name="Note 12 26 2 2 11" xfId="18951"/>
    <cellStyle name="Note 12 26 2 2 11 2" xfId="18952"/>
    <cellStyle name="Note 12 26 2 2 11 2 2" xfId="57279"/>
    <cellStyle name="Note 12 26 2 2 11 3" xfId="18953"/>
    <cellStyle name="Note 12 26 2 2 11 4" xfId="47047"/>
    <cellStyle name="Note 12 26 2 2 12" xfId="18954"/>
    <cellStyle name="Note 12 26 2 2 12 2" xfId="18955"/>
    <cellStyle name="Note 12 26 2 2 12 2 2" xfId="57280"/>
    <cellStyle name="Note 12 26 2 2 12 3" xfId="18956"/>
    <cellStyle name="Note 12 26 2 2 12 4" xfId="47048"/>
    <cellStyle name="Note 12 26 2 2 13" xfId="18957"/>
    <cellStyle name="Note 12 26 2 2 13 2" xfId="18958"/>
    <cellStyle name="Note 12 26 2 2 13 2 2" xfId="57281"/>
    <cellStyle name="Note 12 26 2 2 13 3" xfId="18959"/>
    <cellStyle name="Note 12 26 2 2 13 4" xfId="47049"/>
    <cellStyle name="Note 12 26 2 2 14" xfId="18960"/>
    <cellStyle name="Note 12 26 2 2 14 2" xfId="18961"/>
    <cellStyle name="Note 12 26 2 2 14 2 2" xfId="57282"/>
    <cellStyle name="Note 12 26 2 2 14 3" xfId="18962"/>
    <cellStyle name="Note 12 26 2 2 14 4" xfId="47050"/>
    <cellStyle name="Note 12 26 2 2 15" xfId="18963"/>
    <cellStyle name="Note 12 26 2 2 15 2" xfId="18964"/>
    <cellStyle name="Note 12 26 2 2 15 2 2" xfId="57283"/>
    <cellStyle name="Note 12 26 2 2 15 3" xfId="18965"/>
    <cellStyle name="Note 12 26 2 2 15 4" xfId="47051"/>
    <cellStyle name="Note 12 26 2 2 16" xfId="18966"/>
    <cellStyle name="Note 12 26 2 2 16 2" xfId="18967"/>
    <cellStyle name="Note 12 26 2 2 16 2 2" xfId="57284"/>
    <cellStyle name="Note 12 26 2 2 16 3" xfId="18968"/>
    <cellStyle name="Note 12 26 2 2 16 4" xfId="47052"/>
    <cellStyle name="Note 12 26 2 2 17" xfId="18969"/>
    <cellStyle name="Note 12 26 2 2 17 2" xfId="18970"/>
    <cellStyle name="Note 12 26 2 2 17 2 2" xfId="57285"/>
    <cellStyle name="Note 12 26 2 2 17 3" xfId="18971"/>
    <cellStyle name="Note 12 26 2 2 17 4" xfId="47053"/>
    <cellStyle name="Note 12 26 2 2 18" xfId="18972"/>
    <cellStyle name="Note 12 26 2 2 18 2" xfId="18973"/>
    <cellStyle name="Note 12 26 2 2 18 2 2" xfId="57286"/>
    <cellStyle name="Note 12 26 2 2 18 3" xfId="18974"/>
    <cellStyle name="Note 12 26 2 2 18 4" xfId="47054"/>
    <cellStyle name="Note 12 26 2 2 19" xfId="18975"/>
    <cellStyle name="Note 12 26 2 2 19 2" xfId="18976"/>
    <cellStyle name="Note 12 26 2 2 19 2 2" xfId="57287"/>
    <cellStyle name="Note 12 26 2 2 19 3" xfId="18977"/>
    <cellStyle name="Note 12 26 2 2 19 4" xfId="47055"/>
    <cellStyle name="Note 12 26 2 2 2" xfId="18978"/>
    <cellStyle name="Note 12 26 2 2 2 2" xfId="18979"/>
    <cellStyle name="Note 12 26 2 2 2 2 2" xfId="57288"/>
    <cellStyle name="Note 12 26 2 2 2 3" xfId="18980"/>
    <cellStyle name="Note 12 26 2 2 2 4" xfId="47056"/>
    <cellStyle name="Note 12 26 2 2 20" xfId="18981"/>
    <cellStyle name="Note 12 26 2 2 20 2" xfId="18982"/>
    <cellStyle name="Note 12 26 2 2 20 3" xfId="47057"/>
    <cellStyle name="Note 12 26 2 2 20 4" xfId="47058"/>
    <cellStyle name="Note 12 26 2 2 21" xfId="47059"/>
    <cellStyle name="Note 12 26 2 2 22" xfId="47060"/>
    <cellStyle name="Note 12 26 2 2 3" xfId="18983"/>
    <cellStyle name="Note 12 26 2 2 3 2" xfId="18984"/>
    <cellStyle name="Note 12 26 2 2 3 2 2" xfId="57289"/>
    <cellStyle name="Note 12 26 2 2 3 3" xfId="18985"/>
    <cellStyle name="Note 12 26 2 2 3 4" xfId="47061"/>
    <cellStyle name="Note 12 26 2 2 4" xfId="18986"/>
    <cellStyle name="Note 12 26 2 2 4 2" xfId="18987"/>
    <cellStyle name="Note 12 26 2 2 4 2 2" xfId="57290"/>
    <cellStyle name="Note 12 26 2 2 4 3" xfId="18988"/>
    <cellStyle name="Note 12 26 2 2 4 4" xfId="47062"/>
    <cellStyle name="Note 12 26 2 2 5" xfId="18989"/>
    <cellStyle name="Note 12 26 2 2 5 2" xfId="18990"/>
    <cellStyle name="Note 12 26 2 2 5 2 2" xfId="57291"/>
    <cellStyle name="Note 12 26 2 2 5 3" xfId="18991"/>
    <cellStyle name="Note 12 26 2 2 5 4" xfId="47063"/>
    <cellStyle name="Note 12 26 2 2 6" xfId="18992"/>
    <cellStyle name="Note 12 26 2 2 6 2" xfId="18993"/>
    <cellStyle name="Note 12 26 2 2 6 2 2" xfId="57292"/>
    <cellStyle name="Note 12 26 2 2 6 3" xfId="18994"/>
    <cellStyle name="Note 12 26 2 2 6 4" xfId="47064"/>
    <cellStyle name="Note 12 26 2 2 7" xfId="18995"/>
    <cellStyle name="Note 12 26 2 2 7 2" xfId="18996"/>
    <cellStyle name="Note 12 26 2 2 7 2 2" xfId="57293"/>
    <cellStyle name="Note 12 26 2 2 7 3" xfId="18997"/>
    <cellStyle name="Note 12 26 2 2 7 4" xfId="47065"/>
    <cellStyle name="Note 12 26 2 2 8" xfId="18998"/>
    <cellStyle name="Note 12 26 2 2 8 2" xfId="18999"/>
    <cellStyle name="Note 12 26 2 2 8 2 2" xfId="57294"/>
    <cellStyle name="Note 12 26 2 2 8 3" xfId="19000"/>
    <cellStyle name="Note 12 26 2 2 8 4" xfId="47066"/>
    <cellStyle name="Note 12 26 2 2 9" xfId="19001"/>
    <cellStyle name="Note 12 26 2 2 9 2" xfId="19002"/>
    <cellStyle name="Note 12 26 2 2 9 2 2" xfId="57295"/>
    <cellStyle name="Note 12 26 2 2 9 3" xfId="19003"/>
    <cellStyle name="Note 12 26 2 2 9 4" xfId="47067"/>
    <cellStyle name="Note 12 26 2 20" xfId="19004"/>
    <cellStyle name="Note 12 26 2 20 2" xfId="19005"/>
    <cellStyle name="Note 12 26 2 20 2 2" xfId="57296"/>
    <cellStyle name="Note 12 26 2 20 3" xfId="19006"/>
    <cellStyle name="Note 12 26 2 20 4" xfId="47068"/>
    <cellStyle name="Note 12 26 2 21" xfId="19007"/>
    <cellStyle name="Note 12 26 2 21 2" xfId="19008"/>
    <cellStyle name="Note 12 26 2 21 2 2" xfId="57297"/>
    <cellStyle name="Note 12 26 2 21 3" xfId="19009"/>
    <cellStyle name="Note 12 26 2 21 4" xfId="47069"/>
    <cellStyle name="Note 12 26 2 22" xfId="19010"/>
    <cellStyle name="Note 12 26 2 22 2" xfId="19011"/>
    <cellStyle name="Note 12 26 2 22 2 2" xfId="57298"/>
    <cellStyle name="Note 12 26 2 22 3" xfId="19012"/>
    <cellStyle name="Note 12 26 2 22 4" xfId="47070"/>
    <cellStyle name="Note 12 26 2 23" xfId="19013"/>
    <cellStyle name="Note 12 26 2 23 2" xfId="19014"/>
    <cellStyle name="Note 12 26 2 23 3" xfId="47071"/>
    <cellStyle name="Note 12 26 2 23 4" xfId="47072"/>
    <cellStyle name="Note 12 26 2 24" xfId="47073"/>
    <cellStyle name="Note 12 26 2 25" xfId="47074"/>
    <cellStyle name="Note 12 26 2 3" xfId="19015"/>
    <cellStyle name="Note 12 26 2 3 10" xfId="19016"/>
    <cellStyle name="Note 12 26 2 3 10 2" xfId="19017"/>
    <cellStyle name="Note 12 26 2 3 10 2 2" xfId="57299"/>
    <cellStyle name="Note 12 26 2 3 10 3" xfId="19018"/>
    <cellStyle name="Note 12 26 2 3 10 4" xfId="47075"/>
    <cellStyle name="Note 12 26 2 3 11" xfId="19019"/>
    <cellStyle name="Note 12 26 2 3 11 2" xfId="19020"/>
    <cellStyle name="Note 12 26 2 3 11 2 2" xfId="57300"/>
    <cellStyle name="Note 12 26 2 3 11 3" xfId="19021"/>
    <cellStyle name="Note 12 26 2 3 11 4" xfId="47076"/>
    <cellStyle name="Note 12 26 2 3 12" xfId="19022"/>
    <cellStyle name="Note 12 26 2 3 12 2" xfId="19023"/>
    <cellStyle name="Note 12 26 2 3 12 2 2" xfId="57301"/>
    <cellStyle name="Note 12 26 2 3 12 3" xfId="19024"/>
    <cellStyle name="Note 12 26 2 3 12 4" xfId="47077"/>
    <cellStyle name="Note 12 26 2 3 13" xfId="19025"/>
    <cellStyle name="Note 12 26 2 3 13 2" xfId="19026"/>
    <cellStyle name="Note 12 26 2 3 13 2 2" xfId="57302"/>
    <cellStyle name="Note 12 26 2 3 13 3" xfId="19027"/>
    <cellStyle name="Note 12 26 2 3 13 4" xfId="47078"/>
    <cellStyle name="Note 12 26 2 3 14" xfId="19028"/>
    <cellStyle name="Note 12 26 2 3 14 2" xfId="19029"/>
    <cellStyle name="Note 12 26 2 3 14 2 2" xfId="57303"/>
    <cellStyle name="Note 12 26 2 3 14 3" xfId="19030"/>
    <cellStyle name="Note 12 26 2 3 14 4" xfId="47079"/>
    <cellStyle name="Note 12 26 2 3 15" xfId="19031"/>
    <cellStyle name="Note 12 26 2 3 15 2" xfId="19032"/>
    <cellStyle name="Note 12 26 2 3 15 2 2" xfId="57304"/>
    <cellStyle name="Note 12 26 2 3 15 3" xfId="19033"/>
    <cellStyle name="Note 12 26 2 3 15 4" xfId="47080"/>
    <cellStyle name="Note 12 26 2 3 16" xfId="19034"/>
    <cellStyle name="Note 12 26 2 3 16 2" xfId="19035"/>
    <cellStyle name="Note 12 26 2 3 16 2 2" xfId="57305"/>
    <cellStyle name="Note 12 26 2 3 16 3" xfId="19036"/>
    <cellStyle name="Note 12 26 2 3 16 4" xfId="47081"/>
    <cellStyle name="Note 12 26 2 3 17" xfId="19037"/>
    <cellStyle name="Note 12 26 2 3 17 2" xfId="19038"/>
    <cellStyle name="Note 12 26 2 3 17 2 2" xfId="57306"/>
    <cellStyle name="Note 12 26 2 3 17 3" xfId="19039"/>
    <cellStyle name="Note 12 26 2 3 17 4" xfId="47082"/>
    <cellStyle name="Note 12 26 2 3 18" xfId="19040"/>
    <cellStyle name="Note 12 26 2 3 18 2" xfId="19041"/>
    <cellStyle name="Note 12 26 2 3 18 2 2" xfId="57307"/>
    <cellStyle name="Note 12 26 2 3 18 3" xfId="19042"/>
    <cellStyle name="Note 12 26 2 3 18 4" xfId="47083"/>
    <cellStyle name="Note 12 26 2 3 19" xfId="19043"/>
    <cellStyle name="Note 12 26 2 3 19 2" xfId="19044"/>
    <cellStyle name="Note 12 26 2 3 19 2 2" xfId="57308"/>
    <cellStyle name="Note 12 26 2 3 19 3" xfId="19045"/>
    <cellStyle name="Note 12 26 2 3 19 4" xfId="47084"/>
    <cellStyle name="Note 12 26 2 3 2" xfId="19046"/>
    <cellStyle name="Note 12 26 2 3 2 2" xfId="19047"/>
    <cellStyle name="Note 12 26 2 3 2 2 2" xfId="57309"/>
    <cellStyle name="Note 12 26 2 3 2 3" xfId="19048"/>
    <cellStyle name="Note 12 26 2 3 2 4" xfId="47085"/>
    <cellStyle name="Note 12 26 2 3 20" xfId="19049"/>
    <cellStyle name="Note 12 26 2 3 20 2" xfId="19050"/>
    <cellStyle name="Note 12 26 2 3 20 3" xfId="47086"/>
    <cellStyle name="Note 12 26 2 3 20 4" xfId="47087"/>
    <cellStyle name="Note 12 26 2 3 21" xfId="47088"/>
    <cellStyle name="Note 12 26 2 3 22" xfId="47089"/>
    <cellStyle name="Note 12 26 2 3 3" xfId="19051"/>
    <cellStyle name="Note 12 26 2 3 3 2" xfId="19052"/>
    <cellStyle name="Note 12 26 2 3 3 2 2" xfId="57310"/>
    <cellStyle name="Note 12 26 2 3 3 3" xfId="19053"/>
    <cellStyle name="Note 12 26 2 3 3 4" xfId="47090"/>
    <cellStyle name="Note 12 26 2 3 4" xfId="19054"/>
    <cellStyle name="Note 12 26 2 3 4 2" xfId="19055"/>
    <cellStyle name="Note 12 26 2 3 4 2 2" xfId="57311"/>
    <cellStyle name="Note 12 26 2 3 4 3" xfId="19056"/>
    <cellStyle name="Note 12 26 2 3 4 4" xfId="47091"/>
    <cellStyle name="Note 12 26 2 3 5" xfId="19057"/>
    <cellStyle name="Note 12 26 2 3 5 2" xfId="19058"/>
    <cellStyle name="Note 12 26 2 3 5 2 2" xfId="57312"/>
    <cellStyle name="Note 12 26 2 3 5 3" xfId="19059"/>
    <cellStyle name="Note 12 26 2 3 5 4" xfId="47092"/>
    <cellStyle name="Note 12 26 2 3 6" xfId="19060"/>
    <cellStyle name="Note 12 26 2 3 6 2" xfId="19061"/>
    <cellStyle name="Note 12 26 2 3 6 2 2" xfId="57313"/>
    <cellStyle name="Note 12 26 2 3 6 3" xfId="19062"/>
    <cellStyle name="Note 12 26 2 3 6 4" xfId="47093"/>
    <cellStyle name="Note 12 26 2 3 7" xfId="19063"/>
    <cellStyle name="Note 12 26 2 3 7 2" xfId="19064"/>
    <cellStyle name="Note 12 26 2 3 7 2 2" xfId="57314"/>
    <cellStyle name="Note 12 26 2 3 7 3" xfId="19065"/>
    <cellStyle name="Note 12 26 2 3 7 4" xfId="47094"/>
    <cellStyle name="Note 12 26 2 3 8" xfId="19066"/>
    <cellStyle name="Note 12 26 2 3 8 2" xfId="19067"/>
    <cellStyle name="Note 12 26 2 3 8 2 2" xfId="57315"/>
    <cellStyle name="Note 12 26 2 3 8 3" xfId="19068"/>
    <cellStyle name="Note 12 26 2 3 8 4" xfId="47095"/>
    <cellStyle name="Note 12 26 2 3 9" xfId="19069"/>
    <cellStyle name="Note 12 26 2 3 9 2" xfId="19070"/>
    <cellStyle name="Note 12 26 2 3 9 2 2" xfId="57316"/>
    <cellStyle name="Note 12 26 2 3 9 3" xfId="19071"/>
    <cellStyle name="Note 12 26 2 3 9 4" xfId="47096"/>
    <cellStyle name="Note 12 26 2 4" xfId="19072"/>
    <cellStyle name="Note 12 26 2 4 10" xfId="19073"/>
    <cellStyle name="Note 12 26 2 4 10 2" xfId="19074"/>
    <cellStyle name="Note 12 26 2 4 10 2 2" xfId="57317"/>
    <cellStyle name="Note 12 26 2 4 10 3" xfId="19075"/>
    <cellStyle name="Note 12 26 2 4 10 4" xfId="47097"/>
    <cellStyle name="Note 12 26 2 4 11" xfId="19076"/>
    <cellStyle name="Note 12 26 2 4 11 2" xfId="19077"/>
    <cellStyle name="Note 12 26 2 4 11 2 2" xfId="57318"/>
    <cellStyle name="Note 12 26 2 4 11 3" xfId="19078"/>
    <cellStyle name="Note 12 26 2 4 11 4" xfId="47098"/>
    <cellStyle name="Note 12 26 2 4 12" xfId="19079"/>
    <cellStyle name="Note 12 26 2 4 12 2" xfId="19080"/>
    <cellStyle name="Note 12 26 2 4 12 2 2" xfId="57319"/>
    <cellStyle name="Note 12 26 2 4 12 3" xfId="19081"/>
    <cellStyle name="Note 12 26 2 4 12 4" xfId="47099"/>
    <cellStyle name="Note 12 26 2 4 13" xfId="19082"/>
    <cellStyle name="Note 12 26 2 4 13 2" xfId="19083"/>
    <cellStyle name="Note 12 26 2 4 13 2 2" xfId="57320"/>
    <cellStyle name="Note 12 26 2 4 13 3" xfId="19084"/>
    <cellStyle name="Note 12 26 2 4 13 4" xfId="47100"/>
    <cellStyle name="Note 12 26 2 4 14" xfId="19085"/>
    <cellStyle name="Note 12 26 2 4 14 2" xfId="19086"/>
    <cellStyle name="Note 12 26 2 4 14 2 2" xfId="57321"/>
    <cellStyle name="Note 12 26 2 4 14 3" xfId="19087"/>
    <cellStyle name="Note 12 26 2 4 14 4" xfId="47101"/>
    <cellStyle name="Note 12 26 2 4 15" xfId="19088"/>
    <cellStyle name="Note 12 26 2 4 15 2" xfId="19089"/>
    <cellStyle name="Note 12 26 2 4 15 2 2" xfId="57322"/>
    <cellStyle name="Note 12 26 2 4 15 3" xfId="19090"/>
    <cellStyle name="Note 12 26 2 4 15 4" xfId="47102"/>
    <cellStyle name="Note 12 26 2 4 16" xfId="19091"/>
    <cellStyle name="Note 12 26 2 4 16 2" xfId="19092"/>
    <cellStyle name="Note 12 26 2 4 16 2 2" xfId="57323"/>
    <cellStyle name="Note 12 26 2 4 16 3" xfId="19093"/>
    <cellStyle name="Note 12 26 2 4 16 4" xfId="47103"/>
    <cellStyle name="Note 12 26 2 4 17" xfId="19094"/>
    <cellStyle name="Note 12 26 2 4 17 2" xfId="19095"/>
    <cellStyle name="Note 12 26 2 4 17 2 2" xfId="57324"/>
    <cellStyle name="Note 12 26 2 4 17 3" xfId="19096"/>
    <cellStyle name="Note 12 26 2 4 17 4" xfId="47104"/>
    <cellStyle name="Note 12 26 2 4 18" xfId="19097"/>
    <cellStyle name="Note 12 26 2 4 18 2" xfId="19098"/>
    <cellStyle name="Note 12 26 2 4 18 2 2" xfId="57325"/>
    <cellStyle name="Note 12 26 2 4 18 3" xfId="19099"/>
    <cellStyle name="Note 12 26 2 4 18 4" xfId="47105"/>
    <cellStyle name="Note 12 26 2 4 19" xfId="19100"/>
    <cellStyle name="Note 12 26 2 4 19 2" xfId="19101"/>
    <cellStyle name="Note 12 26 2 4 19 2 2" xfId="57326"/>
    <cellStyle name="Note 12 26 2 4 19 3" xfId="19102"/>
    <cellStyle name="Note 12 26 2 4 19 4" xfId="47106"/>
    <cellStyle name="Note 12 26 2 4 2" xfId="19103"/>
    <cellStyle name="Note 12 26 2 4 2 2" xfId="19104"/>
    <cellStyle name="Note 12 26 2 4 2 2 2" xfId="57327"/>
    <cellStyle name="Note 12 26 2 4 2 3" xfId="19105"/>
    <cellStyle name="Note 12 26 2 4 2 4" xfId="47107"/>
    <cellStyle name="Note 12 26 2 4 20" xfId="19106"/>
    <cellStyle name="Note 12 26 2 4 20 2" xfId="19107"/>
    <cellStyle name="Note 12 26 2 4 20 3" xfId="47108"/>
    <cellStyle name="Note 12 26 2 4 20 4" xfId="47109"/>
    <cellStyle name="Note 12 26 2 4 21" xfId="47110"/>
    <cellStyle name="Note 12 26 2 4 22" xfId="47111"/>
    <cellStyle name="Note 12 26 2 4 3" xfId="19108"/>
    <cellStyle name="Note 12 26 2 4 3 2" xfId="19109"/>
    <cellStyle name="Note 12 26 2 4 3 2 2" xfId="57328"/>
    <cellStyle name="Note 12 26 2 4 3 3" xfId="19110"/>
    <cellStyle name="Note 12 26 2 4 3 4" xfId="47112"/>
    <cellStyle name="Note 12 26 2 4 4" xfId="19111"/>
    <cellStyle name="Note 12 26 2 4 4 2" xfId="19112"/>
    <cellStyle name="Note 12 26 2 4 4 2 2" xfId="57329"/>
    <cellStyle name="Note 12 26 2 4 4 3" xfId="19113"/>
    <cellStyle name="Note 12 26 2 4 4 4" xfId="47113"/>
    <cellStyle name="Note 12 26 2 4 5" xfId="19114"/>
    <cellStyle name="Note 12 26 2 4 5 2" xfId="19115"/>
    <cellStyle name="Note 12 26 2 4 5 2 2" xfId="57330"/>
    <cellStyle name="Note 12 26 2 4 5 3" xfId="19116"/>
    <cellStyle name="Note 12 26 2 4 5 4" xfId="47114"/>
    <cellStyle name="Note 12 26 2 4 6" xfId="19117"/>
    <cellStyle name="Note 12 26 2 4 6 2" xfId="19118"/>
    <cellStyle name="Note 12 26 2 4 6 2 2" xfId="57331"/>
    <cellStyle name="Note 12 26 2 4 6 3" xfId="19119"/>
    <cellStyle name="Note 12 26 2 4 6 4" xfId="47115"/>
    <cellStyle name="Note 12 26 2 4 7" xfId="19120"/>
    <cellStyle name="Note 12 26 2 4 7 2" xfId="19121"/>
    <cellStyle name="Note 12 26 2 4 7 2 2" xfId="57332"/>
    <cellStyle name="Note 12 26 2 4 7 3" xfId="19122"/>
    <cellStyle name="Note 12 26 2 4 7 4" xfId="47116"/>
    <cellStyle name="Note 12 26 2 4 8" xfId="19123"/>
    <cellStyle name="Note 12 26 2 4 8 2" xfId="19124"/>
    <cellStyle name="Note 12 26 2 4 8 2 2" xfId="57333"/>
    <cellStyle name="Note 12 26 2 4 8 3" xfId="19125"/>
    <cellStyle name="Note 12 26 2 4 8 4" xfId="47117"/>
    <cellStyle name="Note 12 26 2 4 9" xfId="19126"/>
    <cellStyle name="Note 12 26 2 4 9 2" xfId="19127"/>
    <cellStyle name="Note 12 26 2 4 9 2 2" xfId="57334"/>
    <cellStyle name="Note 12 26 2 4 9 3" xfId="19128"/>
    <cellStyle name="Note 12 26 2 4 9 4" xfId="47118"/>
    <cellStyle name="Note 12 26 2 5" xfId="19129"/>
    <cellStyle name="Note 12 26 2 5 2" xfId="19130"/>
    <cellStyle name="Note 12 26 2 5 2 2" xfId="57335"/>
    <cellStyle name="Note 12 26 2 5 3" xfId="19131"/>
    <cellStyle name="Note 12 26 2 5 4" xfId="47119"/>
    <cellStyle name="Note 12 26 2 6" xfId="19132"/>
    <cellStyle name="Note 12 26 2 6 2" xfId="19133"/>
    <cellStyle name="Note 12 26 2 6 2 2" xfId="57336"/>
    <cellStyle name="Note 12 26 2 6 3" xfId="19134"/>
    <cellStyle name="Note 12 26 2 6 4" xfId="47120"/>
    <cellStyle name="Note 12 26 2 7" xfId="19135"/>
    <cellStyle name="Note 12 26 2 7 2" xfId="19136"/>
    <cellStyle name="Note 12 26 2 7 2 2" xfId="57337"/>
    <cellStyle name="Note 12 26 2 7 3" xfId="19137"/>
    <cellStyle name="Note 12 26 2 7 4" xfId="47121"/>
    <cellStyle name="Note 12 26 2 8" xfId="19138"/>
    <cellStyle name="Note 12 26 2 8 2" xfId="19139"/>
    <cellStyle name="Note 12 26 2 8 2 2" xfId="57338"/>
    <cellStyle name="Note 12 26 2 8 3" xfId="19140"/>
    <cellStyle name="Note 12 26 2 8 4" xfId="47122"/>
    <cellStyle name="Note 12 26 2 9" xfId="19141"/>
    <cellStyle name="Note 12 26 2 9 2" xfId="19142"/>
    <cellStyle name="Note 12 26 2 9 2 2" xfId="57339"/>
    <cellStyle name="Note 12 26 2 9 3" xfId="19143"/>
    <cellStyle name="Note 12 26 2 9 4" xfId="47123"/>
    <cellStyle name="Note 12 26 20" xfId="19144"/>
    <cellStyle name="Note 12 26 20 2" xfId="19145"/>
    <cellStyle name="Note 12 26 20 2 2" xfId="57340"/>
    <cellStyle name="Note 12 26 20 3" xfId="19146"/>
    <cellStyle name="Note 12 26 20 4" xfId="47124"/>
    <cellStyle name="Note 12 26 21" xfId="19147"/>
    <cellStyle name="Note 12 26 21 2" xfId="19148"/>
    <cellStyle name="Note 12 26 21 2 2" xfId="57341"/>
    <cellStyle name="Note 12 26 21 3" xfId="19149"/>
    <cellStyle name="Note 12 26 21 4" xfId="47125"/>
    <cellStyle name="Note 12 26 22" xfId="19150"/>
    <cellStyle name="Note 12 26 22 2" xfId="19151"/>
    <cellStyle name="Note 12 26 22 2 2" xfId="57342"/>
    <cellStyle name="Note 12 26 22 3" xfId="19152"/>
    <cellStyle name="Note 12 26 22 4" xfId="47126"/>
    <cellStyle name="Note 12 26 23" xfId="19153"/>
    <cellStyle name="Note 12 26 23 2" xfId="19154"/>
    <cellStyle name="Note 12 26 23 3" xfId="47127"/>
    <cellStyle name="Note 12 26 23 4" xfId="47128"/>
    <cellStyle name="Note 12 26 24" xfId="47129"/>
    <cellStyle name="Note 12 26 25" xfId="47130"/>
    <cellStyle name="Note 12 26 3" xfId="19155"/>
    <cellStyle name="Note 12 26 3 10" xfId="19156"/>
    <cellStyle name="Note 12 26 3 10 2" xfId="19157"/>
    <cellStyle name="Note 12 26 3 10 2 2" xfId="57343"/>
    <cellStyle name="Note 12 26 3 10 3" xfId="19158"/>
    <cellStyle name="Note 12 26 3 10 4" xfId="47131"/>
    <cellStyle name="Note 12 26 3 11" xfId="19159"/>
    <cellStyle name="Note 12 26 3 11 2" xfId="19160"/>
    <cellStyle name="Note 12 26 3 11 2 2" xfId="57344"/>
    <cellStyle name="Note 12 26 3 11 3" xfId="19161"/>
    <cellStyle name="Note 12 26 3 11 4" xfId="47132"/>
    <cellStyle name="Note 12 26 3 12" xfId="19162"/>
    <cellStyle name="Note 12 26 3 12 2" xfId="19163"/>
    <cellStyle name="Note 12 26 3 12 2 2" xfId="57345"/>
    <cellStyle name="Note 12 26 3 12 3" xfId="19164"/>
    <cellStyle name="Note 12 26 3 12 4" xfId="47133"/>
    <cellStyle name="Note 12 26 3 13" xfId="19165"/>
    <cellStyle name="Note 12 26 3 13 2" xfId="19166"/>
    <cellStyle name="Note 12 26 3 13 2 2" xfId="57346"/>
    <cellStyle name="Note 12 26 3 13 3" xfId="19167"/>
    <cellStyle name="Note 12 26 3 13 4" xfId="47134"/>
    <cellStyle name="Note 12 26 3 14" xfId="19168"/>
    <cellStyle name="Note 12 26 3 14 2" xfId="19169"/>
    <cellStyle name="Note 12 26 3 14 2 2" xfId="57347"/>
    <cellStyle name="Note 12 26 3 14 3" xfId="19170"/>
    <cellStyle name="Note 12 26 3 14 4" xfId="47135"/>
    <cellStyle name="Note 12 26 3 15" xfId="19171"/>
    <cellStyle name="Note 12 26 3 15 2" xfId="19172"/>
    <cellStyle name="Note 12 26 3 15 2 2" xfId="57348"/>
    <cellStyle name="Note 12 26 3 15 3" xfId="19173"/>
    <cellStyle name="Note 12 26 3 15 4" xfId="47136"/>
    <cellStyle name="Note 12 26 3 16" xfId="19174"/>
    <cellStyle name="Note 12 26 3 16 2" xfId="19175"/>
    <cellStyle name="Note 12 26 3 16 2 2" xfId="57349"/>
    <cellStyle name="Note 12 26 3 16 3" xfId="19176"/>
    <cellStyle name="Note 12 26 3 16 4" xfId="47137"/>
    <cellStyle name="Note 12 26 3 17" xfId="19177"/>
    <cellStyle name="Note 12 26 3 17 2" xfId="19178"/>
    <cellStyle name="Note 12 26 3 17 2 2" xfId="57350"/>
    <cellStyle name="Note 12 26 3 17 3" xfId="19179"/>
    <cellStyle name="Note 12 26 3 17 4" xfId="47138"/>
    <cellStyle name="Note 12 26 3 18" xfId="19180"/>
    <cellStyle name="Note 12 26 3 18 2" xfId="19181"/>
    <cellStyle name="Note 12 26 3 18 2 2" xfId="57351"/>
    <cellStyle name="Note 12 26 3 18 3" xfId="19182"/>
    <cellStyle name="Note 12 26 3 18 4" xfId="47139"/>
    <cellStyle name="Note 12 26 3 19" xfId="19183"/>
    <cellStyle name="Note 12 26 3 19 2" xfId="19184"/>
    <cellStyle name="Note 12 26 3 19 2 2" xfId="57352"/>
    <cellStyle name="Note 12 26 3 19 3" xfId="19185"/>
    <cellStyle name="Note 12 26 3 19 4" xfId="47140"/>
    <cellStyle name="Note 12 26 3 2" xfId="19186"/>
    <cellStyle name="Note 12 26 3 2 2" xfId="19187"/>
    <cellStyle name="Note 12 26 3 2 2 2" xfId="57353"/>
    <cellStyle name="Note 12 26 3 2 3" xfId="19188"/>
    <cellStyle name="Note 12 26 3 2 4" xfId="47141"/>
    <cellStyle name="Note 12 26 3 20" xfId="19189"/>
    <cellStyle name="Note 12 26 3 20 2" xfId="19190"/>
    <cellStyle name="Note 12 26 3 20 3" xfId="47142"/>
    <cellStyle name="Note 12 26 3 20 4" xfId="47143"/>
    <cellStyle name="Note 12 26 3 21" xfId="47144"/>
    <cellStyle name="Note 12 26 3 22" xfId="47145"/>
    <cellStyle name="Note 12 26 3 3" xfId="19191"/>
    <cellStyle name="Note 12 26 3 3 2" xfId="19192"/>
    <cellStyle name="Note 12 26 3 3 2 2" xfId="57354"/>
    <cellStyle name="Note 12 26 3 3 3" xfId="19193"/>
    <cellStyle name="Note 12 26 3 3 4" xfId="47146"/>
    <cellStyle name="Note 12 26 3 4" xfId="19194"/>
    <cellStyle name="Note 12 26 3 4 2" xfId="19195"/>
    <cellStyle name="Note 12 26 3 4 2 2" xfId="57355"/>
    <cellStyle name="Note 12 26 3 4 3" xfId="19196"/>
    <cellStyle name="Note 12 26 3 4 4" xfId="47147"/>
    <cellStyle name="Note 12 26 3 5" xfId="19197"/>
    <cellStyle name="Note 12 26 3 5 2" xfId="19198"/>
    <cellStyle name="Note 12 26 3 5 2 2" xfId="57356"/>
    <cellStyle name="Note 12 26 3 5 3" xfId="19199"/>
    <cellStyle name="Note 12 26 3 5 4" xfId="47148"/>
    <cellStyle name="Note 12 26 3 6" xfId="19200"/>
    <cellStyle name="Note 12 26 3 6 2" xfId="19201"/>
    <cellStyle name="Note 12 26 3 6 2 2" xfId="57357"/>
    <cellStyle name="Note 12 26 3 6 3" xfId="19202"/>
    <cellStyle name="Note 12 26 3 6 4" xfId="47149"/>
    <cellStyle name="Note 12 26 3 7" xfId="19203"/>
    <cellStyle name="Note 12 26 3 7 2" xfId="19204"/>
    <cellStyle name="Note 12 26 3 7 2 2" xfId="57358"/>
    <cellStyle name="Note 12 26 3 7 3" xfId="19205"/>
    <cellStyle name="Note 12 26 3 7 4" xfId="47150"/>
    <cellStyle name="Note 12 26 3 8" xfId="19206"/>
    <cellStyle name="Note 12 26 3 8 2" xfId="19207"/>
    <cellStyle name="Note 12 26 3 8 2 2" xfId="57359"/>
    <cellStyle name="Note 12 26 3 8 3" xfId="19208"/>
    <cellStyle name="Note 12 26 3 8 4" xfId="47151"/>
    <cellStyle name="Note 12 26 3 9" xfId="19209"/>
    <cellStyle name="Note 12 26 3 9 2" xfId="19210"/>
    <cellStyle name="Note 12 26 3 9 2 2" xfId="57360"/>
    <cellStyle name="Note 12 26 3 9 3" xfId="19211"/>
    <cellStyle name="Note 12 26 3 9 4" xfId="47152"/>
    <cellStyle name="Note 12 26 4" xfId="19212"/>
    <cellStyle name="Note 12 26 4 10" xfId="19213"/>
    <cellStyle name="Note 12 26 4 10 2" xfId="19214"/>
    <cellStyle name="Note 12 26 4 10 2 2" xfId="57361"/>
    <cellStyle name="Note 12 26 4 10 3" xfId="19215"/>
    <cellStyle name="Note 12 26 4 10 4" xfId="47153"/>
    <cellStyle name="Note 12 26 4 11" xfId="19216"/>
    <cellStyle name="Note 12 26 4 11 2" xfId="19217"/>
    <cellStyle name="Note 12 26 4 11 2 2" xfId="57362"/>
    <cellStyle name="Note 12 26 4 11 3" xfId="19218"/>
    <cellStyle name="Note 12 26 4 11 4" xfId="47154"/>
    <cellStyle name="Note 12 26 4 12" xfId="19219"/>
    <cellStyle name="Note 12 26 4 12 2" xfId="19220"/>
    <cellStyle name="Note 12 26 4 12 2 2" xfId="57363"/>
    <cellStyle name="Note 12 26 4 12 3" xfId="19221"/>
    <cellStyle name="Note 12 26 4 12 4" xfId="47155"/>
    <cellStyle name="Note 12 26 4 13" xfId="19222"/>
    <cellStyle name="Note 12 26 4 13 2" xfId="19223"/>
    <cellStyle name="Note 12 26 4 13 2 2" xfId="57364"/>
    <cellStyle name="Note 12 26 4 13 3" xfId="19224"/>
    <cellStyle name="Note 12 26 4 13 4" xfId="47156"/>
    <cellStyle name="Note 12 26 4 14" xfId="19225"/>
    <cellStyle name="Note 12 26 4 14 2" xfId="19226"/>
    <cellStyle name="Note 12 26 4 14 2 2" xfId="57365"/>
    <cellStyle name="Note 12 26 4 14 3" xfId="19227"/>
    <cellStyle name="Note 12 26 4 14 4" xfId="47157"/>
    <cellStyle name="Note 12 26 4 15" xfId="19228"/>
    <cellStyle name="Note 12 26 4 15 2" xfId="19229"/>
    <cellStyle name="Note 12 26 4 15 2 2" xfId="57366"/>
    <cellStyle name="Note 12 26 4 15 3" xfId="19230"/>
    <cellStyle name="Note 12 26 4 15 4" xfId="47158"/>
    <cellStyle name="Note 12 26 4 16" xfId="19231"/>
    <cellStyle name="Note 12 26 4 16 2" xfId="19232"/>
    <cellStyle name="Note 12 26 4 16 2 2" xfId="57367"/>
    <cellStyle name="Note 12 26 4 16 3" xfId="19233"/>
    <cellStyle name="Note 12 26 4 16 4" xfId="47159"/>
    <cellStyle name="Note 12 26 4 17" xfId="19234"/>
    <cellStyle name="Note 12 26 4 17 2" xfId="19235"/>
    <cellStyle name="Note 12 26 4 17 2 2" xfId="57368"/>
    <cellStyle name="Note 12 26 4 17 3" xfId="19236"/>
    <cellStyle name="Note 12 26 4 17 4" xfId="47160"/>
    <cellStyle name="Note 12 26 4 18" xfId="19237"/>
    <cellStyle name="Note 12 26 4 18 2" xfId="19238"/>
    <cellStyle name="Note 12 26 4 18 2 2" xfId="57369"/>
    <cellStyle name="Note 12 26 4 18 3" xfId="19239"/>
    <cellStyle name="Note 12 26 4 18 4" xfId="47161"/>
    <cellStyle name="Note 12 26 4 19" xfId="19240"/>
    <cellStyle name="Note 12 26 4 19 2" xfId="19241"/>
    <cellStyle name="Note 12 26 4 19 2 2" xfId="57370"/>
    <cellStyle name="Note 12 26 4 19 3" xfId="19242"/>
    <cellStyle name="Note 12 26 4 19 4" xfId="47162"/>
    <cellStyle name="Note 12 26 4 2" xfId="19243"/>
    <cellStyle name="Note 12 26 4 2 2" xfId="19244"/>
    <cellStyle name="Note 12 26 4 2 2 2" xfId="57371"/>
    <cellStyle name="Note 12 26 4 2 3" xfId="19245"/>
    <cellStyle name="Note 12 26 4 2 4" xfId="47163"/>
    <cellStyle name="Note 12 26 4 20" xfId="19246"/>
    <cellStyle name="Note 12 26 4 20 2" xfId="19247"/>
    <cellStyle name="Note 12 26 4 20 3" xfId="47164"/>
    <cellStyle name="Note 12 26 4 20 4" xfId="47165"/>
    <cellStyle name="Note 12 26 4 21" xfId="47166"/>
    <cellStyle name="Note 12 26 4 22" xfId="47167"/>
    <cellStyle name="Note 12 26 4 3" xfId="19248"/>
    <cellStyle name="Note 12 26 4 3 2" xfId="19249"/>
    <cellStyle name="Note 12 26 4 3 2 2" xfId="57372"/>
    <cellStyle name="Note 12 26 4 3 3" xfId="19250"/>
    <cellStyle name="Note 12 26 4 3 4" xfId="47168"/>
    <cellStyle name="Note 12 26 4 4" xfId="19251"/>
    <cellStyle name="Note 12 26 4 4 2" xfId="19252"/>
    <cellStyle name="Note 12 26 4 4 2 2" xfId="57373"/>
    <cellStyle name="Note 12 26 4 4 3" xfId="19253"/>
    <cellStyle name="Note 12 26 4 4 4" xfId="47169"/>
    <cellStyle name="Note 12 26 4 5" xfId="19254"/>
    <cellStyle name="Note 12 26 4 5 2" xfId="19255"/>
    <cellStyle name="Note 12 26 4 5 2 2" xfId="57374"/>
    <cellStyle name="Note 12 26 4 5 3" xfId="19256"/>
    <cellStyle name="Note 12 26 4 5 4" xfId="47170"/>
    <cellStyle name="Note 12 26 4 6" xfId="19257"/>
    <cellStyle name="Note 12 26 4 6 2" xfId="19258"/>
    <cellStyle name="Note 12 26 4 6 2 2" xfId="57375"/>
    <cellStyle name="Note 12 26 4 6 3" xfId="19259"/>
    <cellStyle name="Note 12 26 4 6 4" xfId="47171"/>
    <cellStyle name="Note 12 26 4 7" xfId="19260"/>
    <cellStyle name="Note 12 26 4 7 2" xfId="19261"/>
    <cellStyle name="Note 12 26 4 7 2 2" xfId="57376"/>
    <cellStyle name="Note 12 26 4 7 3" xfId="19262"/>
    <cellStyle name="Note 12 26 4 7 4" xfId="47172"/>
    <cellStyle name="Note 12 26 4 8" xfId="19263"/>
    <cellStyle name="Note 12 26 4 8 2" xfId="19264"/>
    <cellStyle name="Note 12 26 4 8 2 2" xfId="57377"/>
    <cellStyle name="Note 12 26 4 8 3" xfId="19265"/>
    <cellStyle name="Note 12 26 4 8 4" xfId="47173"/>
    <cellStyle name="Note 12 26 4 9" xfId="19266"/>
    <cellStyle name="Note 12 26 4 9 2" xfId="19267"/>
    <cellStyle name="Note 12 26 4 9 2 2" xfId="57378"/>
    <cellStyle name="Note 12 26 4 9 3" xfId="19268"/>
    <cellStyle name="Note 12 26 4 9 4" xfId="47174"/>
    <cellStyle name="Note 12 26 5" xfId="19269"/>
    <cellStyle name="Note 12 26 5 2" xfId="19270"/>
    <cellStyle name="Note 12 26 5 2 2" xfId="57379"/>
    <cellStyle name="Note 12 26 5 3" xfId="19271"/>
    <cellStyle name="Note 12 26 5 4" xfId="47175"/>
    <cellStyle name="Note 12 26 6" xfId="19272"/>
    <cellStyle name="Note 12 26 6 2" xfId="19273"/>
    <cellStyle name="Note 12 26 6 2 2" xfId="57380"/>
    <cellStyle name="Note 12 26 6 3" xfId="19274"/>
    <cellStyle name="Note 12 26 6 4" xfId="47176"/>
    <cellStyle name="Note 12 26 7" xfId="19275"/>
    <cellStyle name="Note 12 26 7 2" xfId="19276"/>
    <cellStyle name="Note 12 26 7 2 2" xfId="57381"/>
    <cellStyle name="Note 12 26 7 3" xfId="19277"/>
    <cellStyle name="Note 12 26 7 4" xfId="47177"/>
    <cellStyle name="Note 12 26 8" xfId="19278"/>
    <cellStyle name="Note 12 26 8 2" xfId="19279"/>
    <cellStyle name="Note 12 26 8 2 2" xfId="57382"/>
    <cellStyle name="Note 12 26 8 3" xfId="19280"/>
    <cellStyle name="Note 12 26 8 4" xfId="47178"/>
    <cellStyle name="Note 12 26 9" xfId="19281"/>
    <cellStyle name="Note 12 26 9 2" xfId="19282"/>
    <cellStyle name="Note 12 26 9 2 2" xfId="57383"/>
    <cellStyle name="Note 12 26 9 3" xfId="19283"/>
    <cellStyle name="Note 12 26 9 4" xfId="47179"/>
    <cellStyle name="Note 12 27" xfId="19284"/>
    <cellStyle name="Note 12 27 10" xfId="19285"/>
    <cellStyle name="Note 12 27 10 2" xfId="19286"/>
    <cellStyle name="Note 12 27 10 2 2" xfId="57384"/>
    <cellStyle name="Note 12 27 10 3" xfId="19287"/>
    <cellStyle name="Note 12 27 10 4" xfId="47180"/>
    <cellStyle name="Note 12 27 11" xfId="19288"/>
    <cellStyle name="Note 12 27 11 2" xfId="19289"/>
    <cellStyle name="Note 12 27 11 2 2" xfId="57385"/>
    <cellStyle name="Note 12 27 11 3" xfId="19290"/>
    <cellStyle name="Note 12 27 11 4" xfId="47181"/>
    <cellStyle name="Note 12 27 12" xfId="19291"/>
    <cellStyle name="Note 12 27 12 2" xfId="19292"/>
    <cellStyle name="Note 12 27 12 2 2" xfId="57386"/>
    <cellStyle name="Note 12 27 12 3" xfId="19293"/>
    <cellStyle name="Note 12 27 12 4" xfId="47182"/>
    <cellStyle name="Note 12 27 13" xfId="19294"/>
    <cellStyle name="Note 12 27 13 2" xfId="19295"/>
    <cellStyle name="Note 12 27 13 2 2" xfId="57387"/>
    <cellStyle name="Note 12 27 13 3" xfId="19296"/>
    <cellStyle name="Note 12 27 13 4" xfId="47183"/>
    <cellStyle name="Note 12 27 14" xfId="19297"/>
    <cellStyle name="Note 12 27 14 2" xfId="19298"/>
    <cellStyle name="Note 12 27 14 2 2" xfId="57388"/>
    <cellStyle name="Note 12 27 14 3" xfId="19299"/>
    <cellStyle name="Note 12 27 14 4" xfId="47184"/>
    <cellStyle name="Note 12 27 15" xfId="19300"/>
    <cellStyle name="Note 12 27 15 2" xfId="19301"/>
    <cellStyle name="Note 12 27 15 2 2" xfId="57389"/>
    <cellStyle name="Note 12 27 15 3" xfId="19302"/>
    <cellStyle name="Note 12 27 15 4" xfId="47185"/>
    <cellStyle name="Note 12 27 16" xfId="19303"/>
    <cellStyle name="Note 12 27 16 2" xfId="19304"/>
    <cellStyle name="Note 12 27 16 2 2" xfId="57390"/>
    <cellStyle name="Note 12 27 16 3" xfId="19305"/>
    <cellStyle name="Note 12 27 16 4" xfId="47186"/>
    <cellStyle name="Note 12 27 17" xfId="19306"/>
    <cellStyle name="Note 12 27 17 2" xfId="19307"/>
    <cellStyle name="Note 12 27 17 2 2" xfId="57391"/>
    <cellStyle name="Note 12 27 17 3" xfId="19308"/>
    <cellStyle name="Note 12 27 17 4" xfId="47187"/>
    <cellStyle name="Note 12 27 18" xfId="19309"/>
    <cellStyle name="Note 12 27 18 2" xfId="19310"/>
    <cellStyle name="Note 12 27 18 2 2" xfId="57392"/>
    <cellStyle name="Note 12 27 18 3" xfId="19311"/>
    <cellStyle name="Note 12 27 18 4" xfId="47188"/>
    <cellStyle name="Note 12 27 19" xfId="19312"/>
    <cellStyle name="Note 12 27 19 2" xfId="19313"/>
    <cellStyle name="Note 12 27 19 2 2" xfId="57393"/>
    <cellStyle name="Note 12 27 19 3" xfId="19314"/>
    <cellStyle name="Note 12 27 19 4" xfId="47189"/>
    <cellStyle name="Note 12 27 2" xfId="19315"/>
    <cellStyle name="Note 12 27 2 2" xfId="19316"/>
    <cellStyle name="Note 12 27 2 2 2" xfId="57394"/>
    <cellStyle name="Note 12 27 2 3" xfId="19317"/>
    <cellStyle name="Note 12 27 2 4" xfId="47190"/>
    <cellStyle name="Note 12 27 20" xfId="19318"/>
    <cellStyle name="Note 12 27 20 2" xfId="19319"/>
    <cellStyle name="Note 12 27 20 3" xfId="47191"/>
    <cellStyle name="Note 12 27 20 4" xfId="47192"/>
    <cellStyle name="Note 12 27 21" xfId="47193"/>
    <cellStyle name="Note 12 27 22" xfId="47194"/>
    <cellStyle name="Note 12 27 3" xfId="19320"/>
    <cellStyle name="Note 12 27 3 2" xfId="19321"/>
    <cellStyle name="Note 12 27 3 2 2" xfId="57395"/>
    <cellStyle name="Note 12 27 3 3" xfId="19322"/>
    <cellStyle name="Note 12 27 3 4" xfId="47195"/>
    <cellStyle name="Note 12 27 4" xfId="19323"/>
    <cellStyle name="Note 12 27 4 2" xfId="19324"/>
    <cellStyle name="Note 12 27 4 2 2" xfId="57396"/>
    <cellStyle name="Note 12 27 4 3" xfId="19325"/>
    <cellStyle name="Note 12 27 4 4" xfId="47196"/>
    <cellStyle name="Note 12 27 5" xfId="19326"/>
    <cellStyle name="Note 12 27 5 2" xfId="19327"/>
    <cellStyle name="Note 12 27 5 2 2" xfId="57397"/>
    <cellStyle name="Note 12 27 5 3" xfId="19328"/>
    <cellStyle name="Note 12 27 5 4" xfId="47197"/>
    <cellStyle name="Note 12 27 6" xfId="19329"/>
    <cellStyle name="Note 12 27 6 2" xfId="19330"/>
    <cellStyle name="Note 12 27 6 2 2" xfId="57398"/>
    <cellStyle name="Note 12 27 6 3" xfId="19331"/>
    <cellStyle name="Note 12 27 6 4" xfId="47198"/>
    <cellStyle name="Note 12 27 7" xfId="19332"/>
    <cellStyle name="Note 12 27 7 2" xfId="19333"/>
    <cellStyle name="Note 12 27 7 2 2" xfId="57399"/>
    <cellStyle name="Note 12 27 7 3" xfId="19334"/>
    <cellStyle name="Note 12 27 7 4" xfId="47199"/>
    <cellStyle name="Note 12 27 8" xfId="19335"/>
    <cellStyle name="Note 12 27 8 2" xfId="19336"/>
    <cellStyle name="Note 12 27 8 2 2" xfId="57400"/>
    <cellStyle name="Note 12 27 8 3" xfId="19337"/>
    <cellStyle name="Note 12 27 8 4" xfId="47200"/>
    <cellStyle name="Note 12 27 9" xfId="19338"/>
    <cellStyle name="Note 12 27 9 2" xfId="19339"/>
    <cellStyle name="Note 12 27 9 2 2" xfId="57401"/>
    <cellStyle name="Note 12 27 9 3" xfId="19340"/>
    <cellStyle name="Note 12 27 9 4" xfId="47201"/>
    <cellStyle name="Note 12 28" xfId="19341"/>
    <cellStyle name="Note 12 28 10" xfId="19342"/>
    <cellStyle name="Note 12 28 10 2" xfId="19343"/>
    <cellStyle name="Note 12 28 10 2 2" xfId="57402"/>
    <cellStyle name="Note 12 28 10 3" xfId="19344"/>
    <cellStyle name="Note 12 28 10 4" xfId="47202"/>
    <cellStyle name="Note 12 28 11" xfId="19345"/>
    <cellStyle name="Note 12 28 11 2" xfId="19346"/>
    <cellStyle name="Note 12 28 11 2 2" xfId="57403"/>
    <cellStyle name="Note 12 28 11 3" xfId="19347"/>
    <cellStyle name="Note 12 28 11 4" xfId="47203"/>
    <cellStyle name="Note 12 28 12" xfId="19348"/>
    <cellStyle name="Note 12 28 12 2" xfId="19349"/>
    <cellStyle name="Note 12 28 12 2 2" xfId="57404"/>
    <cellStyle name="Note 12 28 12 3" xfId="19350"/>
    <cellStyle name="Note 12 28 12 4" xfId="47204"/>
    <cellStyle name="Note 12 28 13" xfId="19351"/>
    <cellStyle name="Note 12 28 13 2" xfId="19352"/>
    <cellStyle name="Note 12 28 13 2 2" xfId="57405"/>
    <cellStyle name="Note 12 28 13 3" xfId="19353"/>
    <cellStyle name="Note 12 28 13 4" xfId="47205"/>
    <cellStyle name="Note 12 28 14" xfId="19354"/>
    <cellStyle name="Note 12 28 14 2" xfId="19355"/>
    <cellStyle name="Note 12 28 14 2 2" xfId="57406"/>
    <cellStyle name="Note 12 28 14 3" xfId="19356"/>
    <cellStyle name="Note 12 28 14 4" xfId="47206"/>
    <cellStyle name="Note 12 28 15" xfId="19357"/>
    <cellStyle name="Note 12 28 15 2" xfId="19358"/>
    <cellStyle name="Note 12 28 15 2 2" xfId="57407"/>
    <cellStyle name="Note 12 28 15 3" xfId="19359"/>
    <cellStyle name="Note 12 28 15 4" xfId="47207"/>
    <cellStyle name="Note 12 28 16" xfId="19360"/>
    <cellStyle name="Note 12 28 16 2" xfId="19361"/>
    <cellStyle name="Note 12 28 16 2 2" xfId="57408"/>
    <cellStyle name="Note 12 28 16 3" xfId="19362"/>
    <cellStyle name="Note 12 28 16 4" xfId="47208"/>
    <cellStyle name="Note 12 28 17" xfId="19363"/>
    <cellStyle name="Note 12 28 17 2" xfId="19364"/>
    <cellStyle name="Note 12 28 17 2 2" xfId="57409"/>
    <cellStyle name="Note 12 28 17 3" xfId="19365"/>
    <cellStyle name="Note 12 28 17 4" xfId="47209"/>
    <cellStyle name="Note 12 28 18" xfId="19366"/>
    <cellStyle name="Note 12 28 18 2" xfId="19367"/>
    <cellStyle name="Note 12 28 18 2 2" xfId="57410"/>
    <cellStyle name="Note 12 28 18 3" xfId="19368"/>
    <cellStyle name="Note 12 28 18 4" xfId="47210"/>
    <cellStyle name="Note 12 28 19" xfId="19369"/>
    <cellStyle name="Note 12 28 19 2" xfId="19370"/>
    <cellStyle name="Note 12 28 19 2 2" xfId="57411"/>
    <cellStyle name="Note 12 28 19 3" xfId="19371"/>
    <cellStyle name="Note 12 28 19 4" xfId="47211"/>
    <cellStyle name="Note 12 28 2" xfId="19372"/>
    <cellStyle name="Note 12 28 2 2" xfId="19373"/>
    <cellStyle name="Note 12 28 2 2 2" xfId="57412"/>
    <cellStyle name="Note 12 28 2 3" xfId="19374"/>
    <cellStyle name="Note 12 28 2 4" xfId="47212"/>
    <cellStyle name="Note 12 28 20" xfId="19375"/>
    <cellStyle name="Note 12 28 20 2" xfId="19376"/>
    <cellStyle name="Note 12 28 20 3" xfId="47213"/>
    <cellStyle name="Note 12 28 20 4" xfId="47214"/>
    <cellStyle name="Note 12 28 21" xfId="47215"/>
    <cellStyle name="Note 12 28 22" xfId="47216"/>
    <cellStyle name="Note 12 28 3" xfId="19377"/>
    <cellStyle name="Note 12 28 3 2" xfId="19378"/>
    <cellStyle name="Note 12 28 3 2 2" xfId="57413"/>
    <cellStyle name="Note 12 28 3 3" xfId="19379"/>
    <cellStyle name="Note 12 28 3 4" xfId="47217"/>
    <cellStyle name="Note 12 28 4" xfId="19380"/>
    <cellStyle name="Note 12 28 4 2" xfId="19381"/>
    <cellStyle name="Note 12 28 4 2 2" xfId="57414"/>
    <cellStyle name="Note 12 28 4 3" xfId="19382"/>
    <cellStyle name="Note 12 28 4 4" xfId="47218"/>
    <cellStyle name="Note 12 28 5" xfId="19383"/>
    <cellStyle name="Note 12 28 5 2" xfId="19384"/>
    <cellStyle name="Note 12 28 5 2 2" xfId="57415"/>
    <cellStyle name="Note 12 28 5 3" xfId="19385"/>
    <cellStyle name="Note 12 28 5 4" xfId="47219"/>
    <cellStyle name="Note 12 28 6" xfId="19386"/>
    <cellStyle name="Note 12 28 6 2" xfId="19387"/>
    <cellStyle name="Note 12 28 6 2 2" xfId="57416"/>
    <cellStyle name="Note 12 28 6 3" xfId="19388"/>
    <cellStyle name="Note 12 28 6 4" xfId="47220"/>
    <cellStyle name="Note 12 28 7" xfId="19389"/>
    <cellStyle name="Note 12 28 7 2" xfId="19390"/>
    <cellStyle name="Note 12 28 7 2 2" xfId="57417"/>
    <cellStyle name="Note 12 28 7 3" xfId="19391"/>
    <cellStyle name="Note 12 28 7 4" xfId="47221"/>
    <cellStyle name="Note 12 28 8" xfId="19392"/>
    <cellStyle name="Note 12 28 8 2" xfId="19393"/>
    <cellStyle name="Note 12 28 8 2 2" xfId="57418"/>
    <cellStyle name="Note 12 28 8 3" xfId="19394"/>
    <cellStyle name="Note 12 28 8 4" xfId="47222"/>
    <cellStyle name="Note 12 28 9" xfId="19395"/>
    <cellStyle name="Note 12 28 9 2" xfId="19396"/>
    <cellStyle name="Note 12 28 9 2 2" xfId="57419"/>
    <cellStyle name="Note 12 28 9 3" xfId="19397"/>
    <cellStyle name="Note 12 28 9 4" xfId="47223"/>
    <cellStyle name="Note 12 29" xfId="19398"/>
    <cellStyle name="Note 12 29 10" xfId="19399"/>
    <cellStyle name="Note 12 29 10 2" xfId="19400"/>
    <cellStyle name="Note 12 29 10 2 2" xfId="57420"/>
    <cellStyle name="Note 12 29 10 3" xfId="19401"/>
    <cellStyle name="Note 12 29 10 4" xfId="47224"/>
    <cellStyle name="Note 12 29 11" xfId="19402"/>
    <cellStyle name="Note 12 29 11 2" xfId="19403"/>
    <cellStyle name="Note 12 29 11 2 2" xfId="57421"/>
    <cellStyle name="Note 12 29 11 3" xfId="19404"/>
    <cellStyle name="Note 12 29 11 4" xfId="47225"/>
    <cellStyle name="Note 12 29 12" xfId="19405"/>
    <cellStyle name="Note 12 29 12 2" xfId="19406"/>
    <cellStyle name="Note 12 29 12 2 2" xfId="57422"/>
    <cellStyle name="Note 12 29 12 3" xfId="19407"/>
    <cellStyle name="Note 12 29 12 4" xfId="47226"/>
    <cellStyle name="Note 12 29 13" xfId="19408"/>
    <cellStyle name="Note 12 29 13 2" xfId="19409"/>
    <cellStyle name="Note 12 29 13 2 2" xfId="57423"/>
    <cellStyle name="Note 12 29 13 3" xfId="19410"/>
    <cellStyle name="Note 12 29 13 4" xfId="47227"/>
    <cellStyle name="Note 12 29 14" xfId="19411"/>
    <cellStyle name="Note 12 29 14 2" xfId="19412"/>
    <cellStyle name="Note 12 29 14 2 2" xfId="57424"/>
    <cellStyle name="Note 12 29 14 3" xfId="19413"/>
    <cellStyle name="Note 12 29 14 4" xfId="47228"/>
    <cellStyle name="Note 12 29 15" xfId="19414"/>
    <cellStyle name="Note 12 29 15 2" xfId="19415"/>
    <cellStyle name="Note 12 29 15 2 2" xfId="57425"/>
    <cellStyle name="Note 12 29 15 3" xfId="19416"/>
    <cellStyle name="Note 12 29 15 4" xfId="47229"/>
    <cellStyle name="Note 12 29 16" xfId="19417"/>
    <cellStyle name="Note 12 29 16 2" xfId="19418"/>
    <cellStyle name="Note 12 29 16 2 2" xfId="57426"/>
    <cellStyle name="Note 12 29 16 3" xfId="19419"/>
    <cellStyle name="Note 12 29 16 4" xfId="47230"/>
    <cellStyle name="Note 12 29 17" xfId="19420"/>
    <cellStyle name="Note 12 29 17 2" xfId="19421"/>
    <cellStyle name="Note 12 29 17 2 2" xfId="57427"/>
    <cellStyle name="Note 12 29 17 3" xfId="19422"/>
    <cellStyle name="Note 12 29 17 4" xfId="47231"/>
    <cellStyle name="Note 12 29 18" xfId="19423"/>
    <cellStyle name="Note 12 29 18 2" xfId="19424"/>
    <cellStyle name="Note 12 29 18 2 2" xfId="57428"/>
    <cellStyle name="Note 12 29 18 3" xfId="19425"/>
    <cellStyle name="Note 12 29 18 4" xfId="47232"/>
    <cellStyle name="Note 12 29 19" xfId="19426"/>
    <cellStyle name="Note 12 29 19 2" xfId="19427"/>
    <cellStyle name="Note 12 29 19 2 2" xfId="57429"/>
    <cellStyle name="Note 12 29 19 3" xfId="19428"/>
    <cellStyle name="Note 12 29 19 4" xfId="47233"/>
    <cellStyle name="Note 12 29 2" xfId="19429"/>
    <cellStyle name="Note 12 29 2 2" xfId="19430"/>
    <cellStyle name="Note 12 29 2 2 2" xfId="57430"/>
    <cellStyle name="Note 12 29 2 3" xfId="19431"/>
    <cellStyle name="Note 12 29 2 4" xfId="47234"/>
    <cellStyle name="Note 12 29 20" xfId="19432"/>
    <cellStyle name="Note 12 29 20 2" xfId="19433"/>
    <cellStyle name="Note 12 29 20 3" xfId="47235"/>
    <cellStyle name="Note 12 29 20 4" xfId="47236"/>
    <cellStyle name="Note 12 29 21" xfId="47237"/>
    <cellStyle name="Note 12 29 22" xfId="47238"/>
    <cellStyle name="Note 12 29 3" xfId="19434"/>
    <cellStyle name="Note 12 29 3 2" xfId="19435"/>
    <cellStyle name="Note 12 29 3 2 2" xfId="57431"/>
    <cellStyle name="Note 12 29 3 3" xfId="19436"/>
    <cellStyle name="Note 12 29 3 4" xfId="47239"/>
    <cellStyle name="Note 12 29 4" xfId="19437"/>
    <cellStyle name="Note 12 29 4 2" xfId="19438"/>
    <cellStyle name="Note 12 29 4 2 2" xfId="57432"/>
    <cellStyle name="Note 12 29 4 3" xfId="19439"/>
    <cellStyle name="Note 12 29 4 4" xfId="47240"/>
    <cellStyle name="Note 12 29 5" xfId="19440"/>
    <cellStyle name="Note 12 29 5 2" xfId="19441"/>
    <cellStyle name="Note 12 29 5 2 2" xfId="57433"/>
    <cellStyle name="Note 12 29 5 3" xfId="19442"/>
    <cellStyle name="Note 12 29 5 4" xfId="47241"/>
    <cellStyle name="Note 12 29 6" xfId="19443"/>
    <cellStyle name="Note 12 29 6 2" xfId="19444"/>
    <cellStyle name="Note 12 29 6 2 2" xfId="57434"/>
    <cellStyle name="Note 12 29 6 3" xfId="19445"/>
    <cellStyle name="Note 12 29 6 4" xfId="47242"/>
    <cellStyle name="Note 12 29 7" xfId="19446"/>
    <cellStyle name="Note 12 29 7 2" xfId="19447"/>
    <cellStyle name="Note 12 29 7 2 2" xfId="57435"/>
    <cellStyle name="Note 12 29 7 3" xfId="19448"/>
    <cellStyle name="Note 12 29 7 4" xfId="47243"/>
    <cellStyle name="Note 12 29 8" xfId="19449"/>
    <cellStyle name="Note 12 29 8 2" xfId="19450"/>
    <cellStyle name="Note 12 29 8 2 2" xfId="57436"/>
    <cellStyle name="Note 12 29 8 3" xfId="19451"/>
    <cellStyle name="Note 12 29 8 4" xfId="47244"/>
    <cellStyle name="Note 12 29 9" xfId="19452"/>
    <cellStyle name="Note 12 29 9 2" xfId="19453"/>
    <cellStyle name="Note 12 29 9 2 2" xfId="57437"/>
    <cellStyle name="Note 12 29 9 3" xfId="19454"/>
    <cellStyle name="Note 12 29 9 4" xfId="47245"/>
    <cellStyle name="Note 12 3" xfId="19455"/>
    <cellStyle name="Note 12 3 10" xfId="19456"/>
    <cellStyle name="Note 12 3 10 2" xfId="19457"/>
    <cellStyle name="Note 12 3 10 2 2" xfId="57438"/>
    <cellStyle name="Note 12 3 10 3" xfId="19458"/>
    <cellStyle name="Note 12 3 10 4" xfId="47246"/>
    <cellStyle name="Note 12 3 11" xfId="19459"/>
    <cellStyle name="Note 12 3 11 2" xfId="19460"/>
    <cellStyle name="Note 12 3 11 2 2" xfId="57439"/>
    <cellStyle name="Note 12 3 11 3" xfId="19461"/>
    <cellStyle name="Note 12 3 11 4" xfId="47247"/>
    <cellStyle name="Note 12 3 12" xfId="19462"/>
    <cellStyle name="Note 12 3 12 2" xfId="19463"/>
    <cellStyle name="Note 12 3 12 2 2" xfId="57440"/>
    <cellStyle name="Note 12 3 12 3" xfId="19464"/>
    <cellStyle name="Note 12 3 12 4" xfId="47248"/>
    <cellStyle name="Note 12 3 13" xfId="19465"/>
    <cellStyle name="Note 12 3 13 2" xfId="19466"/>
    <cellStyle name="Note 12 3 13 2 2" xfId="57441"/>
    <cellStyle name="Note 12 3 13 3" xfId="19467"/>
    <cellStyle name="Note 12 3 13 4" xfId="47249"/>
    <cellStyle name="Note 12 3 14" xfId="19468"/>
    <cellStyle name="Note 12 3 14 2" xfId="19469"/>
    <cellStyle name="Note 12 3 14 2 2" xfId="57442"/>
    <cellStyle name="Note 12 3 14 3" xfId="19470"/>
    <cellStyle name="Note 12 3 14 4" xfId="47250"/>
    <cellStyle name="Note 12 3 15" xfId="19471"/>
    <cellStyle name="Note 12 3 15 2" xfId="19472"/>
    <cellStyle name="Note 12 3 15 2 2" xfId="57443"/>
    <cellStyle name="Note 12 3 15 3" xfId="19473"/>
    <cellStyle name="Note 12 3 15 4" xfId="47251"/>
    <cellStyle name="Note 12 3 16" xfId="19474"/>
    <cellStyle name="Note 12 3 16 2" xfId="19475"/>
    <cellStyle name="Note 12 3 16 2 2" xfId="57444"/>
    <cellStyle name="Note 12 3 16 3" xfId="19476"/>
    <cellStyle name="Note 12 3 16 4" xfId="47252"/>
    <cellStyle name="Note 12 3 17" xfId="19477"/>
    <cellStyle name="Note 12 3 17 2" xfId="19478"/>
    <cellStyle name="Note 12 3 17 2 2" xfId="57445"/>
    <cellStyle name="Note 12 3 17 3" xfId="19479"/>
    <cellStyle name="Note 12 3 17 4" xfId="47253"/>
    <cellStyle name="Note 12 3 18" xfId="19480"/>
    <cellStyle name="Note 12 3 18 2" xfId="19481"/>
    <cellStyle name="Note 12 3 18 2 2" xfId="57446"/>
    <cellStyle name="Note 12 3 18 3" xfId="19482"/>
    <cellStyle name="Note 12 3 18 4" xfId="47254"/>
    <cellStyle name="Note 12 3 19" xfId="19483"/>
    <cellStyle name="Note 12 3 19 2" xfId="19484"/>
    <cellStyle name="Note 12 3 19 2 2" xfId="57447"/>
    <cellStyle name="Note 12 3 19 3" xfId="19485"/>
    <cellStyle name="Note 12 3 19 4" xfId="47255"/>
    <cellStyle name="Note 12 3 2" xfId="19486"/>
    <cellStyle name="Note 12 3 2 2" xfId="19487"/>
    <cellStyle name="Note 12 3 2 2 2" xfId="57448"/>
    <cellStyle name="Note 12 3 2 3" xfId="19488"/>
    <cellStyle name="Note 12 3 2 4" xfId="47256"/>
    <cellStyle name="Note 12 3 20" xfId="19489"/>
    <cellStyle name="Note 12 3 20 2" xfId="19490"/>
    <cellStyle name="Note 12 3 20 3" xfId="47257"/>
    <cellStyle name="Note 12 3 20 4" xfId="47258"/>
    <cellStyle name="Note 12 3 21" xfId="47259"/>
    <cellStyle name="Note 12 3 22" xfId="47260"/>
    <cellStyle name="Note 12 3 3" xfId="19491"/>
    <cellStyle name="Note 12 3 3 2" xfId="19492"/>
    <cellStyle name="Note 12 3 3 2 2" xfId="57449"/>
    <cellStyle name="Note 12 3 3 3" xfId="19493"/>
    <cellStyle name="Note 12 3 3 4" xfId="47261"/>
    <cellStyle name="Note 12 3 4" xfId="19494"/>
    <cellStyle name="Note 12 3 4 2" xfId="19495"/>
    <cellStyle name="Note 12 3 4 2 2" xfId="57450"/>
    <cellStyle name="Note 12 3 4 3" xfId="19496"/>
    <cellStyle name="Note 12 3 4 4" xfId="47262"/>
    <cellStyle name="Note 12 3 5" xfId="19497"/>
    <cellStyle name="Note 12 3 5 2" xfId="19498"/>
    <cellStyle name="Note 12 3 5 2 2" xfId="57451"/>
    <cellStyle name="Note 12 3 5 3" xfId="19499"/>
    <cellStyle name="Note 12 3 5 4" xfId="47263"/>
    <cellStyle name="Note 12 3 6" xfId="19500"/>
    <cellStyle name="Note 12 3 6 2" xfId="19501"/>
    <cellStyle name="Note 12 3 6 2 2" xfId="57452"/>
    <cellStyle name="Note 12 3 6 3" xfId="19502"/>
    <cellStyle name="Note 12 3 6 4" xfId="47264"/>
    <cellStyle name="Note 12 3 7" xfId="19503"/>
    <cellStyle name="Note 12 3 7 2" xfId="19504"/>
    <cellStyle name="Note 12 3 7 2 2" xfId="57453"/>
    <cellStyle name="Note 12 3 7 3" xfId="19505"/>
    <cellStyle name="Note 12 3 7 4" xfId="47265"/>
    <cellStyle name="Note 12 3 8" xfId="19506"/>
    <cellStyle name="Note 12 3 8 2" xfId="19507"/>
    <cellStyle name="Note 12 3 8 2 2" xfId="57454"/>
    <cellStyle name="Note 12 3 8 3" xfId="19508"/>
    <cellStyle name="Note 12 3 8 4" xfId="47266"/>
    <cellStyle name="Note 12 3 9" xfId="19509"/>
    <cellStyle name="Note 12 3 9 2" xfId="19510"/>
    <cellStyle name="Note 12 3 9 2 2" xfId="57455"/>
    <cellStyle name="Note 12 3 9 3" xfId="19511"/>
    <cellStyle name="Note 12 3 9 4" xfId="47267"/>
    <cellStyle name="Note 12 30" xfId="19512"/>
    <cellStyle name="Note 12 30 10" xfId="19513"/>
    <cellStyle name="Note 12 30 10 2" xfId="19514"/>
    <cellStyle name="Note 12 30 10 2 2" xfId="57456"/>
    <cellStyle name="Note 12 30 10 3" xfId="19515"/>
    <cellStyle name="Note 12 30 10 4" xfId="47268"/>
    <cellStyle name="Note 12 30 11" xfId="19516"/>
    <cellStyle name="Note 12 30 11 2" xfId="19517"/>
    <cellStyle name="Note 12 30 11 2 2" xfId="57457"/>
    <cellStyle name="Note 12 30 11 3" xfId="19518"/>
    <cellStyle name="Note 12 30 11 4" xfId="47269"/>
    <cellStyle name="Note 12 30 12" xfId="19519"/>
    <cellStyle name="Note 12 30 12 2" xfId="19520"/>
    <cellStyle name="Note 12 30 12 2 2" xfId="57458"/>
    <cellStyle name="Note 12 30 12 3" xfId="19521"/>
    <cellStyle name="Note 12 30 12 4" xfId="47270"/>
    <cellStyle name="Note 12 30 13" xfId="19522"/>
    <cellStyle name="Note 12 30 13 2" xfId="19523"/>
    <cellStyle name="Note 12 30 13 2 2" xfId="57459"/>
    <cellStyle name="Note 12 30 13 3" xfId="19524"/>
    <cellStyle name="Note 12 30 13 4" xfId="47271"/>
    <cellStyle name="Note 12 30 14" xfId="19525"/>
    <cellStyle name="Note 12 30 14 2" xfId="19526"/>
    <cellStyle name="Note 12 30 14 2 2" xfId="57460"/>
    <cellStyle name="Note 12 30 14 3" xfId="19527"/>
    <cellStyle name="Note 12 30 14 4" xfId="47272"/>
    <cellStyle name="Note 12 30 15" xfId="19528"/>
    <cellStyle name="Note 12 30 15 2" xfId="19529"/>
    <cellStyle name="Note 12 30 15 2 2" xfId="57461"/>
    <cellStyle name="Note 12 30 15 3" xfId="19530"/>
    <cellStyle name="Note 12 30 15 4" xfId="47273"/>
    <cellStyle name="Note 12 30 16" xfId="19531"/>
    <cellStyle name="Note 12 30 16 2" xfId="19532"/>
    <cellStyle name="Note 12 30 16 2 2" xfId="57462"/>
    <cellStyle name="Note 12 30 16 3" xfId="19533"/>
    <cellStyle name="Note 12 30 16 4" xfId="47274"/>
    <cellStyle name="Note 12 30 17" xfId="19534"/>
    <cellStyle name="Note 12 30 17 2" xfId="19535"/>
    <cellStyle name="Note 12 30 17 2 2" xfId="57463"/>
    <cellStyle name="Note 12 30 17 3" xfId="19536"/>
    <cellStyle name="Note 12 30 17 4" xfId="47275"/>
    <cellStyle name="Note 12 30 18" xfId="19537"/>
    <cellStyle name="Note 12 30 18 2" xfId="19538"/>
    <cellStyle name="Note 12 30 18 2 2" xfId="57464"/>
    <cellStyle name="Note 12 30 18 3" xfId="19539"/>
    <cellStyle name="Note 12 30 18 4" xfId="47276"/>
    <cellStyle name="Note 12 30 19" xfId="19540"/>
    <cellStyle name="Note 12 30 19 2" xfId="19541"/>
    <cellStyle name="Note 12 30 19 2 2" xfId="57465"/>
    <cellStyle name="Note 12 30 19 3" xfId="19542"/>
    <cellStyle name="Note 12 30 19 4" xfId="47277"/>
    <cellStyle name="Note 12 30 2" xfId="19543"/>
    <cellStyle name="Note 12 30 2 2" xfId="19544"/>
    <cellStyle name="Note 12 30 2 2 2" xfId="57466"/>
    <cellStyle name="Note 12 30 2 3" xfId="19545"/>
    <cellStyle name="Note 12 30 2 4" xfId="47278"/>
    <cellStyle name="Note 12 30 20" xfId="19546"/>
    <cellStyle name="Note 12 30 20 2" xfId="19547"/>
    <cellStyle name="Note 12 30 20 3" xfId="47279"/>
    <cellStyle name="Note 12 30 20 4" xfId="47280"/>
    <cellStyle name="Note 12 30 21" xfId="47281"/>
    <cellStyle name="Note 12 30 22" xfId="47282"/>
    <cellStyle name="Note 12 30 3" xfId="19548"/>
    <cellStyle name="Note 12 30 3 2" xfId="19549"/>
    <cellStyle name="Note 12 30 3 2 2" xfId="57467"/>
    <cellStyle name="Note 12 30 3 3" xfId="19550"/>
    <cellStyle name="Note 12 30 3 4" xfId="47283"/>
    <cellStyle name="Note 12 30 4" xfId="19551"/>
    <cellStyle name="Note 12 30 4 2" xfId="19552"/>
    <cellStyle name="Note 12 30 4 2 2" xfId="57468"/>
    <cellStyle name="Note 12 30 4 3" xfId="19553"/>
    <cellStyle name="Note 12 30 4 4" xfId="47284"/>
    <cellStyle name="Note 12 30 5" xfId="19554"/>
    <cellStyle name="Note 12 30 5 2" xfId="19555"/>
    <cellStyle name="Note 12 30 5 2 2" xfId="57469"/>
    <cellStyle name="Note 12 30 5 3" xfId="19556"/>
    <cellStyle name="Note 12 30 5 4" xfId="47285"/>
    <cellStyle name="Note 12 30 6" xfId="19557"/>
    <cellStyle name="Note 12 30 6 2" xfId="19558"/>
    <cellStyle name="Note 12 30 6 2 2" xfId="57470"/>
    <cellStyle name="Note 12 30 6 3" xfId="19559"/>
    <cellStyle name="Note 12 30 6 4" xfId="47286"/>
    <cellStyle name="Note 12 30 7" xfId="19560"/>
    <cellStyle name="Note 12 30 7 2" xfId="19561"/>
    <cellStyle name="Note 12 30 7 2 2" xfId="57471"/>
    <cellStyle name="Note 12 30 7 3" xfId="19562"/>
    <cellStyle name="Note 12 30 7 4" xfId="47287"/>
    <cellStyle name="Note 12 30 8" xfId="19563"/>
    <cellStyle name="Note 12 30 8 2" xfId="19564"/>
    <cellStyle name="Note 12 30 8 2 2" xfId="57472"/>
    <cellStyle name="Note 12 30 8 3" xfId="19565"/>
    <cellStyle name="Note 12 30 8 4" xfId="47288"/>
    <cellStyle name="Note 12 30 9" xfId="19566"/>
    <cellStyle name="Note 12 30 9 2" xfId="19567"/>
    <cellStyle name="Note 12 30 9 2 2" xfId="57473"/>
    <cellStyle name="Note 12 30 9 3" xfId="19568"/>
    <cellStyle name="Note 12 30 9 4" xfId="47289"/>
    <cellStyle name="Note 12 31" xfId="19569"/>
    <cellStyle name="Note 12 31 10" xfId="19570"/>
    <cellStyle name="Note 12 31 10 2" xfId="19571"/>
    <cellStyle name="Note 12 31 10 2 2" xfId="57474"/>
    <cellStyle name="Note 12 31 10 3" xfId="19572"/>
    <cellStyle name="Note 12 31 10 4" xfId="47290"/>
    <cellStyle name="Note 12 31 11" xfId="19573"/>
    <cellStyle name="Note 12 31 11 2" xfId="19574"/>
    <cellStyle name="Note 12 31 11 2 2" xfId="57475"/>
    <cellStyle name="Note 12 31 11 3" xfId="19575"/>
    <cellStyle name="Note 12 31 11 4" xfId="47291"/>
    <cellStyle name="Note 12 31 12" xfId="19576"/>
    <cellStyle name="Note 12 31 12 2" xfId="19577"/>
    <cellStyle name="Note 12 31 12 2 2" xfId="57476"/>
    <cellStyle name="Note 12 31 12 3" xfId="19578"/>
    <cellStyle name="Note 12 31 12 4" xfId="47292"/>
    <cellStyle name="Note 12 31 13" xfId="19579"/>
    <cellStyle name="Note 12 31 13 2" xfId="19580"/>
    <cellStyle name="Note 12 31 13 2 2" xfId="57477"/>
    <cellStyle name="Note 12 31 13 3" xfId="19581"/>
    <cellStyle name="Note 12 31 13 4" xfId="47293"/>
    <cellStyle name="Note 12 31 14" xfId="19582"/>
    <cellStyle name="Note 12 31 14 2" xfId="19583"/>
    <cellStyle name="Note 12 31 14 2 2" xfId="57478"/>
    <cellStyle name="Note 12 31 14 3" xfId="19584"/>
    <cellStyle name="Note 12 31 14 4" xfId="47294"/>
    <cellStyle name="Note 12 31 15" xfId="19585"/>
    <cellStyle name="Note 12 31 15 2" xfId="19586"/>
    <cellStyle name="Note 12 31 15 2 2" xfId="57479"/>
    <cellStyle name="Note 12 31 15 3" xfId="19587"/>
    <cellStyle name="Note 12 31 15 4" xfId="47295"/>
    <cellStyle name="Note 12 31 16" xfId="19588"/>
    <cellStyle name="Note 12 31 16 2" xfId="19589"/>
    <cellStyle name="Note 12 31 16 2 2" xfId="57480"/>
    <cellStyle name="Note 12 31 16 3" xfId="19590"/>
    <cellStyle name="Note 12 31 16 4" xfId="47296"/>
    <cellStyle name="Note 12 31 17" xfId="19591"/>
    <cellStyle name="Note 12 31 17 2" xfId="19592"/>
    <cellStyle name="Note 12 31 17 2 2" xfId="57481"/>
    <cellStyle name="Note 12 31 17 3" xfId="19593"/>
    <cellStyle name="Note 12 31 17 4" xfId="47297"/>
    <cellStyle name="Note 12 31 18" xfId="19594"/>
    <cellStyle name="Note 12 31 18 2" xfId="19595"/>
    <cellStyle name="Note 12 31 18 2 2" xfId="57482"/>
    <cellStyle name="Note 12 31 18 3" xfId="19596"/>
    <cellStyle name="Note 12 31 18 4" xfId="47298"/>
    <cellStyle name="Note 12 31 19" xfId="19597"/>
    <cellStyle name="Note 12 31 19 2" xfId="19598"/>
    <cellStyle name="Note 12 31 19 2 2" xfId="57483"/>
    <cellStyle name="Note 12 31 19 3" xfId="19599"/>
    <cellStyle name="Note 12 31 19 4" xfId="47299"/>
    <cellStyle name="Note 12 31 2" xfId="19600"/>
    <cellStyle name="Note 12 31 2 2" xfId="19601"/>
    <cellStyle name="Note 12 31 2 2 2" xfId="57484"/>
    <cellStyle name="Note 12 31 2 3" xfId="19602"/>
    <cellStyle name="Note 12 31 2 4" xfId="47300"/>
    <cellStyle name="Note 12 31 20" xfId="19603"/>
    <cellStyle name="Note 12 31 20 2" xfId="19604"/>
    <cellStyle name="Note 12 31 20 3" xfId="47301"/>
    <cellStyle name="Note 12 31 20 4" xfId="47302"/>
    <cellStyle name="Note 12 31 21" xfId="47303"/>
    <cellStyle name="Note 12 31 22" xfId="47304"/>
    <cellStyle name="Note 12 31 3" xfId="19605"/>
    <cellStyle name="Note 12 31 3 2" xfId="19606"/>
    <cellStyle name="Note 12 31 3 2 2" xfId="57485"/>
    <cellStyle name="Note 12 31 3 3" xfId="19607"/>
    <cellStyle name="Note 12 31 3 4" xfId="47305"/>
    <cellStyle name="Note 12 31 4" xfId="19608"/>
    <cellStyle name="Note 12 31 4 2" xfId="19609"/>
    <cellStyle name="Note 12 31 4 2 2" xfId="57486"/>
    <cellStyle name="Note 12 31 4 3" xfId="19610"/>
    <cellStyle name="Note 12 31 4 4" xfId="47306"/>
    <cellStyle name="Note 12 31 5" xfId="19611"/>
    <cellStyle name="Note 12 31 5 2" xfId="19612"/>
    <cellStyle name="Note 12 31 5 2 2" xfId="57487"/>
    <cellStyle name="Note 12 31 5 3" xfId="19613"/>
    <cellStyle name="Note 12 31 5 4" xfId="47307"/>
    <cellStyle name="Note 12 31 6" xfId="19614"/>
    <cellStyle name="Note 12 31 6 2" xfId="19615"/>
    <cellStyle name="Note 12 31 6 2 2" xfId="57488"/>
    <cellStyle name="Note 12 31 6 3" xfId="19616"/>
    <cellStyle name="Note 12 31 6 4" xfId="47308"/>
    <cellStyle name="Note 12 31 7" xfId="19617"/>
    <cellStyle name="Note 12 31 7 2" xfId="19618"/>
    <cellStyle name="Note 12 31 7 2 2" xfId="57489"/>
    <cellStyle name="Note 12 31 7 3" xfId="19619"/>
    <cellStyle name="Note 12 31 7 4" xfId="47309"/>
    <cellStyle name="Note 12 31 8" xfId="19620"/>
    <cellStyle name="Note 12 31 8 2" xfId="19621"/>
    <cellStyle name="Note 12 31 8 2 2" xfId="57490"/>
    <cellStyle name="Note 12 31 8 3" xfId="19622"/>
    <cellStyle name="Note 12 31 8 4" xfId="47310"/>
    <cellStyle name="Note 12 31 9" xfId="19623"/>
    <cellStyle name="Note 12 31 9 2" xfId="19624"/>
    <cellStyle name="Note 12 31 9 2 2" xfId="57491"/>
    <cellStyle name="Note 12 31 9 3" xfId="19625"/>
    <cellStyle name="Note 12 31 9 4" xfId="47311"/>
    <cellStyle name="Note 12 32" xfId="19626"/>
    <cellStyle name="Note 12 32 10" xfId="19627"/>
    <cellStyle name="Note 12 32 10 2" xfId="19628"/>
    <cellStyle name="Note 12 32 10 2 2" xfId="57492"/>
    <cellStyle name="Note 12 32 10 3" xfId="19629"/>
    <cellStyle name="Note 12 32 10 4" xfId="47312"/>
    <cellStyle name="Note 12 32 11" xfId="19630"/>
    <cellStyle name="Note 12 32 11 2" xfId="19631"/>
    <cellStyle name="Note 12 32 11 2 2" xfId="57493"/>
    <cellStyle name="Note 12 32 11 3" xfId="19632"/>
    <cellStyle name="Note 12 32 11 4" xfId="47313"/>
    <cellStyle name="Note 12 32 12" xfId="19633"/>
    <cellStyle name="Note 12 32 12 2" xfId="19634"/>
    <cellStyle name="Note 12 32 12 2 2" xfId="57494"/>
    <cellStyle name="Note 12 32 12 3" xfId="19635"/>
    <cellStyle name="Note 12 32 12 4" xfId="47314"/>
    <cellStyle name="Note 12 32 13" xfId="19636"/>
    <cellStyle name="Note 12 32 13 2" xfId="19637"/>
    <cellStyle name="Note 12 32 13 2 2" xfId="57495"/>
    <cellStyle name="Note 12 32 13 3" xfId="19638"/>
    <cellStyle name="Note 12 32 13 4" xfId="47315"/>
    <cellStyle name="Note 12 32 14" xfId="19639"/>
    <cellStyle name="Note 12 32 14 2" xfId="19640"/>
    <cellStyle name="Note 12 32 14 2 2" xfId="57496"/>
    <cellStyle name="Note 12 32 14 3" xfId="19641"/>
    <cellStyle name="Note 12 32 14 4" xfId="47316"/>
    <cellStyle name="Note 12 32 15" xfId="19642"/>
    <cellStyle name="Note 12 32 15 2" xfId="19643"/>
    <cellStyle name="Note 12 32 15 2 2" xfId="57497"/>
    <cellStyle name="Note 12 32 15 3" xfId="19644"/>
    <cellStyle name="Note 12 32 15 4" xfId="47317"/>
    <cellStyle name="Note 12 32 16" xfId="19645"/>
    <cellStyle name="Note 12 32 16 2" xfId="19646"/>
    <cellStyle name="Note 12 32 16 2 2" xfId="57498"/>
    <cellStyle name="Note 12 32 16 3" xfId="19647"/>
    <cellStyle name="Note 12 32 16 4" xfId="47318"/>
    <cellStyle name="Note 12 32 17" xfId="19648"/>
    <cellStyle name="Note 12 32 17 2" xfId="19649"/>
    <cellStyle name="Note 12 32 17 2 2" xfId="57499"/>
    <cellStyle name="Note 12 32 17 3" xfId="19650"/>
    <cellStyle name="Note 12 32 17 4" xfId="47319"/>
    <cellStyle name="Note 12 32 18" xfId="19651"/>
    <cellStyle name="Note 12 32 18 2" xfId="19652"/>
    <cellStyle name="Note 12 32 18 2 2" xfId="57500"/>
    <cellStyle name="Note 12 32 18 3" xfId="19653"/>
    <cellStyle name="Note 12 32 18 4" xfId="47320"/>
    <cellStyle name="Note 12 32 19" xfId="19654"/>
    <cellStyle name="Note 12 32 19 2" xfId="19655"/>
    <cellStyle name="Note 12 32 19 2 2" xfId="57501"/>
    <cellStyle name="Note 12 32 19 3" xfId="19656"/>
    <cellStyle name="Note 12 32 19 4" xfId="47321"/>
    <cellStyle name="Note 12 32 2" xfId="19657"/>
    <cellStyle name="Note 12 32 2 2" xfId="19658"/>
    <cellStyle name="Note 12 32 2 2 2" xfId="57502"/>
    <cellStyle name="Note 12 32 2 3" xfId="19659"/>
    <cellStyle name="Note 12 32 2 4" xfId="47322"/>
    <cellStyle name="Note 12 32 20" xfId="19660"/>
    <cellStyle name="Note 12 32 20 2" xfId="19661"/>
    <cellStyle name="Note 12 32 20 3" xfId="47323"/>
    <cellStyle name="Note 12 32 20 4" xfId="47324"/>
    <cellStyle name="Note 12 32 21" xfId="47325"/>
    <cellStyle name="Note 12 32 22" xfId="47326"/>
    <cellStyle name="Note 12 32 3" xfId="19662"/>
    <cellStyle name="Note 12 32 3 2" xfId="19663"/>
    <cellStyle name="Note 12 32 3 2 2" xfId="57503"/>
    <cellStyle name="Note 12 32 3 3" xfId="19664"/>
    <cellStyle name="Note 12 32 3 4" xfId="47327"/>
    <cellStyle name="Note 12 32 4" xfId="19665"/>
    <cellStyle name="Note 12 32 4 2" xfId="19666"/>
    <cellStyle name="Note 12 32 4 2 2" xfId="57504"/>
    <cellStyle name="Note 12 32 4 3" xfId="19667"/>
    <cellStyle name="Note 12 32 4 4" xfId="47328"/>
    <cellStyle name="Note 12 32 5" xfId="19668"/>
    <cellStyle name="Note 12 32 5 2" xfId="19669"/>
    <cellStyle name="Note 12 32 5 2 2" xfId="57505"/>
    <cellStyle name="Note 12 32 5 3" xfId="19670"/>
    <cellStyle name="Note 12 32 5 4" xfId="47329"/>
    <cellStyle name="Note 12 32 6" xfId="19671"/>
    <cellStyle name="Note 12 32 6 2" xfId="19672"/>
    <cellStyle name="Note 12 32 6 2 2" xfId="57506"/>
    <cellStyle name="Note 12 32 6 3" xfId="19673"/>
    <cellStyle name="Note 12 32 6 4" xfId="47330"/>
    <cellStyle name="Note 12 32 7" xfId="19674"/>
    <cellStyle name="Note 12 32 7 2" xfId="19675"/>
    <cellStyle name="Note 12 32 7 2 2" xfId="57507"/>
    <cellStyle name="Note 12 32 7 3" xfId="19676"/>
    <cellStyle name="Note 12 32 7 4" xfId="47331"/>
    <cellStyle name="Note 12 32 8" xfId="19677"/>
    <cellStyle name="Note 12 32 8 2" xfId="19678"/>
    <cellStyle name="Note 12 32 8 2 2" xfId="57508"/>
    <cellStyle name="Note 12 32 8 3" xfId="19679"/>
    <cellStyle name="Note 12 32 8 4" xfId="47332"/>
    <cellStyle name="Note 12 32 9" xfId="19680"/>
    <cellStyle name="Note 12 32 9 2" xfId="19681"/>
    <cellStyle name="Note 12 32 9 2 2" xfId="57509"/>
    <cellStyle name="Note 12 32 9 3" xfId="19682"/>
    <cellStyle name="Note 12 32 9 4" xfId="47333"/>
    <cellStyle name="Note 12 33" xfId="19683"/>
    <cellStyle name="Note 12 33 10" xfId="19684"/>
    <cellStyle name="Note 12 33 10 2" xfId="19685"/>
    <cellStyle name="Note 12 33 10 2 2" xfId="57510"/>
    <cellStyle name="Note 12 33 10 3" xfId="19686"/>
    <cellStyle name="Note 12 33 10 4" xfId="47334"/>
    <cellStyle name="Note 12 33 11" xfId="19687"/>
    <cellStyle name="Note 12 33 11 2" xfId="19688"/>
    <cellStyle name="Note 12 33 11 2 2" xfId="57511"/>
    <cellStyle name="Note 12 33 11 3" xfId="19689"/>
    <cellStyle name="Note 12 33 11 4" xfId="47335"/>
    <cellStyle name="Note 12 33 12" xfId="19690"/>
    <cellStyle name="Note 12 33 12 2" xfId="19691"/>
    <cellStyle name="Note 12 33 12 2 2" xfId="57512"/>
    <cellStyle name="Note 12 33 12 3" xfId="19692"/>
    <cellStyle name="Note 12 33 12 4" xfId="47336"/>
    <cellStyle name="Note 12 33 13" xfId="19693"/>
    <cellStyle name="Note 12 33 13 2" xfId="19694"/>
    <cellStyle name="Note 12 33 13 2 2" xfId="57513"/>
    <cellStyle name="Note 12 33 13 3" xfId="19695"/>
    <cellStyle name="Note 12 33 13 4" xfId="47337"/>
    <cellStyle name="Note 12 33 14" xfId="19696"/>
    <cellStyle name="Note 12 33 14 2" xfId="19697"/>
    <cellStyle name="Note 12 33 14 2 2" xfId="57514"/>
    <cellStyle name="Note 12 33 14 3" xfId="19698"/>
    <cellStyle name="Note 12 33 14 4" xfId="47338"/>
    <cellStyle name="Note 12 33 15" xfId="19699"/>
    <cellStyle name="Note 12 33 15 2" xfId="19700"/>
    <cellStyle name="Note 12 33 15 2 2" xfId="57515"/>
    <cellStyle name="Note 12 33 15 3" xfId="19701"/>
    <cellStyle name="Note 12 33 15 4" xfId="47339"/>
    <cellStyle name="Note 12 33 16" xfId="19702"/>
    <cellStyle name="Note 12 33 16 2" xfId="19703"/>
    <cellStyle name="Note 12 33 16 2 2" xfId="57516"/>
    <cellStyle name="Note 12 33 16 3" xfId="19704"/>
    <cellStyle name="Note 12 33 16 4" xfId="47340"/>
    <cellStyle name="Note 12 33 17" xfId="19705"/>
    <cellStyle name="Note 12 33 17 2" xfId="19706"/>
    <cellStyle name="Note 12 33 17 2 2" xfId="57517"/>
    <cellStyle name="Note 12 33 17 3" xfId="19707"/>
    <cellStyle name="Note 12 33 17 4" xfId="47341"/>
    <cellStyle name="Note 12 33 18" xfId="19708"/>
    <cellStyle name="Note 12 33 18 2" xfId="19709"/>
    <cellStyle name="Note 12 33 18 2 2" xfId="57518"/>
    <cellStyle name="Note 12 33 18 3" xfId="19710"/>
    <cellStyle name="Note 12 33 18 4" xfId="47342"/>
    <cellStyle name="Note 12 33 19" xfId="19711"/>
    <cellStyle name="Note 12 33 19 2" xfId="19712"/>
    <cellStyle name="Note 12 33 19 2 2" xfId="57519"/>
    <cellStyle name="Note 12 33 19 3" xfId="19713"/>
    <cellStyle name="Note 12 33 19 4" xfId="47343"/>
    <cellStyle name="Note 12 33 2" xfId="19714"/>
    <cellStyle name="Note 12 33 2 2" xfId="19715"/>
    <cellStyle name="Note 12 33 2 2 2" xfId="57520"/>
    <cellStyle name="Note 12 33 2 3" xfId="19716"/>
    <cellStyle name="Note 12 33 2 4" xfId="47344"/>
    <cellStyle name="Note 12 33 20" xfId="19717"/>
    <cellStyle name="Note 12 33 20 2" xfId="19718"/>
    <cellStyle name="Note 12 33 20 3" xfId="47345"/>
    <cellStyle name="Note 12 33 20 4" xfId="47346"/>
    <cellStyle name="Note 12 33 21" xfId="47347"/>
    <cellStyle name="Note 12 33 22" xfId="47348"/>
    <cellStyle name="Note 12 33 3" xfId="19719"/>
    <cellStyle name="Note 12 33 3 2" xfId="19720"/>
    <cellStyle name="Note 12 33 3 2 2" xfId="57521"/>
    <cellStyle name="Note 12 33 3 3" xfId="19721"/>
    <cellStyle name="Note 12 33 3 4" xfId="47349"/>
    <cellStyle name="Note 12 33 4" xfId="19722"/>
    <cellStyle name="Note 12 33 4 2" xfId="19723"/>
    <cellStyle name="Note 12 33 4 2 2" xfId="57522"/>
    <cellStyle name="Note 12 33 4 3" xfId="19724"/>
    <cellStyle name="Note 12 33 4 4" xfId="47350"/>
    <cellStyle name="Note 12 33 5" xfId="19725"/>
    <cellStyle name="Note 12 33 5 2" xfId="19726"/>
    <cellStyle name="Note 12 33 5 2 2" xfId="57523"/>
    <cellStyle name="Note 12 33 5 3" xfId="19727"/>
    <cellStyle name="Note 12 33 5 4" xfId="47351"/>
    <cellStyle name="Note 12 33 6" xfId="19728"/>
    <cellStyle name="Note 12 33 6 2" xfId="19729"/>
    <cellStyle name="Note 12 33 6 2 2" xfId="57524"/>
    <cellStyle name="Note 12 33 6 3" xfId="19730"/>
    <cellStyle name="Note 12 33 6 4" xfId="47352"/>
    <cellStyle name="Note 12 33 7" xfId="19731"/>
    <cellStyle name="Note 12 33 7 2" xfId="19732"/>
    <cellStyle name="Note 12 33 7 2 2" xfId="57525"/>
    <cellStyle name="Note 12 33 7 3" xfId="19733"/>
    <cellStyle name="Note 12 33 7 4" xfId="47353"/>
    <cellStyle name="Note 12 33 8" xfId="19734"/>
    <cellStyle name="Note 12 33 8 2" xfId="19735"/>
    <cellStyle name="Note 12 33 8 2 2" xfId="57526"/>
    <cellStyle name="Note 12 33 8 3" xfId="19736"/>
    <cellStyle name="Note 12 33 8 4" xfId="47354"/>
    <cellStyle name="Note 12 33 9" xfId="19737"/>
    <cellStyle name="Note 12 33 9 2" xfId="19738"/>
    <cellStyle name="Note 12 33 9 2 2" xfId="57527"/>
    <cellStyle name="Note 12 33 9 3" xfId="19739"/>
    <cellStyle name="Note 12 33 9 4" xfId="47355"/>
    <cellStyle name="Note 12 34" xfId="19740"/>
    <cellStyle name="Note 12 34 10" xfId="19741"/>
    <cellStyle name="Note 12 34 10 2" xfId="19742"/>
    <cellStyle name="Note 12 34 10 2 2" xfId="57528"/>
    <cellStyle name="Note 12 34 10 3" xfId="19743"/>
    <cellStyle name="Note 12 34 10 4" xfId="47356"/>
    <cellStyle name="Note 12 34 11" xfId="19744"/>
    <cellStyle name="Note 12 34 11 2" xfId="19745"/>
    <cellStyle name="Note 12 34 11 2 2" xfId="57529"/>
    <cellStyle name="Note 12 34 11 3" xfId="19746"/>
    <cellStyle name="Note 12 34 11 4" xfId="47357"/>
    <cellStyle name="Note 12 34 12" xfId="19747"/>
    <cellStyle name="Note 12 34 12 2" xfId="19748"/>
    <cellStyle name="Note 12 34 12 2 2" xfId="57530"/>
    <cellStyle name="Note 12 34 12 3" xfId="19749"/>
    <cellStyle name="Note 12 34 12 4" xfId="47358"/>
    <cellStyle name="Note 12 34 13" xfId="19750"/>
    <cellStyle name="Note 12 34 13 2" xfId="19751"/>
    <cellStyle name="Note 12 34 13 2 2" xfId="57531"/>
    <cellStyle name="Note 12 34 13 3" xfId="19752"/>
    <cellStyle name="Note 12 34 13 4" xfId="47359"/>
    <cellStyle name="Note 12 34 14" xfId="19753"/>
    <cellStyle name="Note 12 34 14 2" xfId="19754"/>
    <cellStyle name="Note 12 34 14 2 2" xfId="57532"/>
    <cellStyle name="Note 12 34 14 3" xfId="19755"/>
    <cellStyle name="Note 12 34 14 4" xfId="47360"/>
    <cellStyle name="Note 12 34 15" xfId="19756"/>
    <cellStyle name="Note 12 34 15 2" xfId="19757"/>
    <cellStyle name="Note 12 34 15 2 2" xfId="57533"/>
    <cellStyle name="Note 12 34 15 3" xfId="19758"/>
    <cellStyle name="Note 12 34 15 4" xfId="47361"/>
    <cellStyle name="Note 12 34 16" xfId="19759"/>
    <cellStyle name="Note 12 34 16 2" xfId="19760"/>
    <cellStyle name="Note 12 34 16 2 2" xfId="57534"/>
    <cellStyle name="Note 12 34 16 3" xfId="19761"/>
    <cellStyle name="Note 12 34 16 4" xfId="47362"/>
    <cellStyle name="Note 12 34 17" xfId="19762"/>
    <cellStyle name="Note 12 34 17 2" xfId="19763"/>
    <cellStyle name="Note 12 34 17 2 2" xfId="57535"/>
    <cellStyle name="Note 12 34 17 3" xfId="19764"/>
    <cellStyle name="Note 12 34 17 4" xfId="47363"/>
    <cellStyle name="Note 12 34 18" xfId="19765"/>
    <cellStyle name="Note 12 34 18 2" xfId="19766"/>
    <cellStyle name="Note 12 34 18 2 2" xfId="57536"/>
    <cellStyle name="Note 12 34 18 3" xfId="19767"/>
    <cellStyle name="Note 12 34 18 4" xfId="47364"/>
    <cellStyle name="Note 12 34 19" xfId="19768"/>
    <cellStyle name="Note 12 34 19 2" xfId="19769"/>
    <cellStyle name="Note 12 34 19 2 2" xfId="57537"/>
    <cellStyle name="Note 12 34 19 3" xfId="19770"/>
    <cellStyle name="Note 12 34 19 4" xfId="47365"/>
    <cellStyle name="Note 12 34 2" xfId="19771"/>
    <cellStyle name="Note 12 34 2 2" xfId="19772"/>
    <cellStyle name="Note 12 34 2 2 2" xfId="57538"/>
    <cellStyle name="Note 12 34 2 3" xfId="19773"/>
    <cellStyle name="Note 12 34 2 4" xfId="47366"/>
    <cellStyle name="Note 12 34 20" xfId="19774"/>
    <cellStyle name="Note 12 34 20 2" xfId="19775"/>
    <cellStyle name="Note 12 34 20 3" xfId="47367"/>
    <cellStyle name="Note 12 34 20 4" xfId="47368"/>
    <cellStyle name="Note 12 34 21" xfId="47369"/>
    <cellStyle name="Note 12 34 22" xfId="47370"/>
    <cellStyle name="Note 12 34 3" xfId="19776"/>
    <cellStyle name="Note 12 34 3 2" xfId="19777"/>
    <cellStyle name="Note 12 34 3 2 2" xfId="57539"/>
    <cellStyle name="Note 12 34 3 3" xfId="19778"/>
    <cellStyle name="Note 12 34 3 4" xfId="47371"/>
    <cellStyle name="Note 12 34 4" xfId="19779"/>
    <cellStyle name="Note 12 34 4 2" xfId="19780"/>
    <cellStyle name="Note 12 34 4 2 2" xfId="57540"/>
    <cellStyle name="Note 12 34 4 3" xfId="19781"/>
    <cellStyle name="Note 12 34 4 4" xfId="47372"/>
    <cellStyle name="Note 12 34 5" xfId="19782"/>
    <cellStyle name="Note 12 34 5 2" xfId="19783"/>
    <cellStyle name="Note 12 34 5 2 2" xfId="57541"/>
    <cellStyle name="Note 12 34 5 3" xfId="19784"/>
    <cellStyle name="Note 12 34 5 4" xfId="47373"/>
    <cellStyle name="Note 12 34 6" xfId="19785"/>
    <cellStyle name="Note 12 34 6 2" xfId="19786"/>
    <cellStyle name="Note 12 34 6 2 2" xfId="57542"/>
    <cellStyle name="Note 12 34 6 3" xfId="19787"/>
    <cellStyle name="Note 12 34 6 4" xfId="47374"/>
    <cellStyle name="Note 12 34 7" xfId="19788"/>
    <cellStyle name="Note 12 34 7 2" xfId="19789"/>
    <cellStyle name="Note 12 34 7 2 2" xfId="57543"/>
    <cellStyle name="Note 12 34 7 3" xfId="19790"/>
    <cellStyle name="Note 12 34 7 4" xfId="47375"/>
    <cellStyle name="Note 12 34 8" xfId="19791"/>
    <cellStyle name="Note 12 34 8 2" xfId="19792"/>
    <cellStyle name="Note 12 34 8 2 2" xfId="57544"/>
    <cellStyle name="Note 12 34 8 3" xfId="19793"/>
    <cellStyle name="Note 12 34 8 4" xfId="47376"/>
    <cellStyle name="Note 12 34 9" xfId="19794"/>
    <cellStyle name="Note 12 34 9 2" xfId="19795"/>
    <cellStyle name="Note 12 34 9 2 2" xfId="57545"/>
    <cellStyle name="Note 12 34 9 3" xfId="19796"/>
    <cellStyle name="Note 12 34 9 4" xfId="47377"/>
    <cellStyle name="Note 12 35" xfId="19797"/>
    <cellStyle name="Note 12 35 10" xfId="19798"/>
    <cellStyle name="Note 12 35 10 2" xfId="19799"/>
    <cellStyle name="Note 12 35 10 2 2" xfId="57546"/>
    <cellStyle name="Note 12 35 10 3" xfId="19800"/>
    <cellStyle name="Note 12 35 10 4" xfId="47378"/>
    <cellStyle name="Note 12 35 11" xfId="19801"/>
    <cellStyle name="Note 12 35 11 2" xfId="19802"/>
    <cellStyle name="Note 12 35 11 2 2" xfId="57547"/>
    <cellStyle name="Note 12 35 11 3" xfId="19803"/>
    <cellStyle name="Note 12 35 11 4" xfId="47379"/>
    <cellStyle name="Note 12 35 12" xfId="19804"/>
    <cellStyle name="Note 12 35 12 2" xfId="19805"/>
    <cellStyle name="Note 12 35 12 2 2" xfId="57548"/>
    <cellStyle name="Note 12 35 12 3" xfId="19806"/>
    <cellStyle name="Note 12 35 12 4" xfId="47380"/>
    <cellStyle name="Note 12 35 13" xfId="19807"/>
    <cellStyle name="Note 12 35 13 2" xfId="19808"/>
    <cellStyle name="Note 12 35 13 2 2" xfId="57549"/>
    <cellStyle name="Note 12 35 13 3" xfId="19809"/>
    <cellStyle name="Note 12 35 13 4" xfId="47381"/>
    <cellStyle name="Note 12 35 14" xfId="19810"/>
    <cellStyle name="Note 12 35 14 2" xfId="19811"/>
    <cellStyle name="Note 12 35 14 2 2" xfId="57550"/>
    <cellStyle name="Note 12 35 14 3" xfId="19812"/>
    <cellStyle name="Note 12 35 14 4" xfId="47382"/>
    <cellStyle name="Note 12 35 15" xfId="19813"/>
    <cellStyle name="Note 12 35 15 2" xfId="19814"/>
    <cellStyle name="Note 12 35 15 2 2" xfId="57551"/>
    <cellStyle name="Note 12 35 15 3" xfId="19815"/>
    <cellStyle name="Note 12 35 15 4" xfId="47383"/>
    <cellStyle name="Note 12 35 16" xfId="19816"/>
    <cellStyle name="Note 12 35 16 2" xfId="19817"/>
    <cellStyle name="Note 12 35 16 2 2" xfId="57552"/>
    <cellStyle name="Note 12 35 16 3" xfId="19818"/>
    <cellStyle name="Note 12 35 16 4" xfId="47384"/>
    <cellStyle name="Note 12 35 17" xfId="19819"/>
    <cellStyle name="Note 12 35 17 2" xfId="19820"/>
    <cellStyle name="Note 12 35 17 2 2" xfId="57553"/>
    <cellStyle name="Note 12 35 17 3" xfId="19821"/>
    <cellStyle name="Note 12 35 17 4" xfId="47385"/>
    <cellStyle name="Note 12 35 18" xfId="19822"/>
    <cellStyle name="Note 12 35 18 2" xfId="19823"/>
    <cellStyle name="Note 12 35 18 2 2" xfId="57554"/>
    <cellStyle name="Note 12 35 18 3" xfId="19824"/>
    <cellStyle name="Note 12 35 18 4" xfId="47386"/>
    <cellStyle name="Note 12 35 19" xfId="19825"/>
    <cellStyle name="Note 12 35 19 2" xfId="19826"/>
    <cellStyle name="Note 12 35 19 2 2" xfId="57555"/>
    <cellStyle name="Note 12 35 19 3" xfId="19827"/>
    <cellStyle name="Note 12 35 19 4" xfId="47387"/>
    <cellStyle name="Note 12 35 2" xfId="19828"/>
    <cellStyle name="Note 12 35 2 2" xfId="19829"/>
    <cellStyle name="Note 12 35 2 2 2" xfId="57556"/>
    <cellStyle name="Note 12 35 2 3" xfId="19830"/>
    <cellStyle name="Note 12 35 2 4" xfId="47388"/>
    <cellStyle name="Note 12 35 20" xfId="19831"/>
    <cellStyle name="Note 12 35 20 2" xfId="19832"/>
    <cellStyle name="Note 12 35 20 3" xfId="47389"/>
    <cellStyle name="Note 12 35 20 4" xfId="47390"/>
    <cellStyle name="Note 12 35 21" xfId="47391"/>
    <cellStyle name="Note 12 35 22" xfId="47392"/>
    <cellStyle name="Note 12 35 3" xfId="19833"/>
    <cellStyle name="Note 12 35 3 2" xfId="19834"/>
    <cellStyle name="Note 12 35 3 2 2" xfId="57557"/>
    <cellStyle name="Note 12 35 3 3" xfId="19835"/>
    <cellStyle name="Note 12 35 3 4" xfId="47393"/>
    <cellStyle name="Note 12 35 4" xfId="19836"/>
    <cellStyle name="Note 12 35 4 2" xfId="19837"/>
    <cellStyle name="Note 12 35 4 2 2" xfId="57558"/>
    <cellStyle name="Note 12 35 4 3" xfId="19838"/>
    <cellStyle name="Note 12 35 4 4" xfId="47394"/>
    <cellStyle name="Note 12 35 5" xfId="19839"/>
    <cellStyle name="Note 12 35 5 2" xfId="19840"/>
    <cellStyle name="Note 12 35 5 2 2" xfId="57559"/>
    <cellStyle name="Note 12 35 5 3" xfId="19841"/>
    <cellStyle name="Note 12 35 5 4" xfId="47395"/>
    <cellStyle name="Note 12 35 6" xfId="19842"/>
    <cellStyle name="Note 12 35 6 2" xfId="19843"/>
    <cellStyle name="Note 12 35 6 2 2" xfId="57560"/>
    <cellStyle name="Note 12 35 6 3" xfId="19844"/>
    <cellStyle name="Note 12 35 6 4" xfId="47396"/>
    <cellStyle name="Note 12 35 7" xfId="19845"/>
    <cellStyle name="Note 12 35 7 2" xfId="19846"/>
    <cellStyle name="Note 12 35 7 2 2" xfId="57561"/>
    <cellStyle name="Note 12 35 7 3" xfId="19847"/>
    <cellStyle name="Note 12 35 7 4" xfId="47397"/>
    <cellStyle name="Note 12 35 8" xfId="19848"/>
    <cellStyle name="Note 12 35 8 2" xfId="19849"/>
    <cellStyle name="Note 12 35 8 2 2" xfId="57562"/>
    <cellStyle name="Note 12 35 8 3" xfId="19850"/>
    <cellStyle name="Note 12 35 8 4" xfId="47398"/>
    <cellStyle name="Note 12 35 9" xfId="19851"/>
    <cellStyle name="Note 12 35 9 2" xfId="19852"/>
    <cellStyle name="Note 12 35 9 2 2" xfId="57563"/>
    <cellStyle name="Note 12 35 9 3" xfId="19853"/>
    <cellStyle name="Note 12 35 9 4" xfId="47399"/>
    <cellStyle name="Note 12 36" xfId="19854"/>
    <cellStyle name="Note 12 36 10" xfId="19855"/>
    <cellStyle name="Note 12 36 10 2" xfId="19856"/>
    <cellStyle name="Note 12 36 10 2 2" xfId="57564"/>
    <cellStyle name="Note 12 36 10 3" xfId="19857"/>
    <cellStyle name="Note 12 36 10 4" xfId="47400"/>
    <cellStyle name="Note 12 36 11" xfId="19858"/>
    <cellStyle name="Note 12 36 11 2" xfId="19859"/>
    <cellStyle name="Note 12 36 11 2 2" xfId="57565"/>
    <cellStyle name="Note 12 36 11 3" xfId="19860"/>
    <cellStyle name="Note 12 36 11 4" xfId="47401"/>
    <cellStyle name="Note 12 36 12" xfId="19861"/>
    <cellStyle name="Note 12 36 12 2" xfId="19862"/>
    <cellStyle name="Note 12 36 12 2 2" xfId="57566"/>
    <cellStyle name="Note 12 36 12 3" xfId="19863"/>
    <cellStyle name="Note 12 36 12 4" xfId="47402"/>
    <cellStyle name="Note 12 36 13" xfId="19864"/>
    <cellStyle name="Note 12 36 13 2" xfId="19865"/>
    <cellStyle name="Note 12 36 13 2 2" xfId="57567"/>
    <cellStyle name="Note 12 36 13 3" xfId="19866"/>
    <cellStyle name="Note 12 36 13 4" xfId="47403"/>
    <cellStyle name="Note 12 36 14" xfId="19867"/>
    <cellStyle name="Note 12 36 14 2" xfId="19868"/>
    <cellStyle name="Note 12 36 14 2 2" xfId="57568"/>
    <cellStyle name="Note 12 36 14 3" xfId="19869"/>
    <cellStyle name="Note 12 36 14 4" xfId="47404"/>
    <cellStyle name="Note 12 36 15" xfId="19870"/>
    <cellStyle name="Note 12 36 15 2" xfId="19871"/>
    <cellStyle name="Note 12 36 15 2 2" xfId="57569"/>
    <cellStyle name="Note 12 36 15 3" xfId="19872"/>
    <cellStyle name="Note 12 36 15 4" xfId="47405"/>
    <cellStyle name="Note 12 36 16" xfId="19873"/>
    <cellStyle name="Note 12 36 16 2" xfId="19874"/>
    <cellStyle name="Note 12 36 16 2 2" xfId="57570"/>
    <cellStyle name="Note 12 36 16 3" xfId="19875"/>
    <cellStyle name="Note 12 36 16 4" xfId="47406"/>
    <cellStyle name="Note 12 36 17" xfId="19876"/>
    <cellStyle name="Note 12 36 17 2" xfId="19877"/>
    <cellStyle name="Note 12 36 17 2 2" xfId="57571"/>
    <cellStyle name="Note 12 36 17 3" xfId="19878"/>
    <cellStyle name="Note 12 36 17 4" xfId="47407"/>
    <cellStyle name="Note 12 36 18" xfId="19879"/>
    <cellStyle name="Note 12 36 18 2" xfId="19880"/>
    <cellStyle name="Note 12 36 18 2 2" xfId="57572"/>
    <cellStyle name="Note 12 36 18 3" xfId="19881"/>
    <cellStyle name="Note 12 36 18 4" xfId="47408"/>
    <cellStyle name="Note 12 36 19" xfId="19882"/>
    <cellStyle name="Note 12 36 19 2" xfId="19883"/>
    <cellStyle name="Note 12 36 19 2 2" xfId="57573"/>
    <cellStyle name="Note 12 36 19 3" xfId="19884"/>
    <cellStyle name="Note 12 36 19 4" xfId="47409"/>
    <cellStyle name="Note 12 36 2" xfId="19885"/>
    <cellStyle name="Note 12 36 2 2" xfId="19886"/>
    <cellStyle name="Note 12 36 2 2 2" xfId="57574"/>
    <cellStyle name="Note 12 36 2 3" xfId="19887"/>
    <cellStyle name="Note 12 36 2 4" xfId="47410"/>
    <cellStyle name="Note 12 36 20" xfId="19888"/>
    <cellStyle name="Note 12 36 20 2" xfId="19889"/>
    <cellStyle name="Note 12 36 20 3" xfId="47411"/>
    <cellStyle name="Note 12 36 20 4" xfId="47412"/>
    <cellStyle name="Note 12 36 21" xfId="47413"/>
    <cellStyle name="Note 12 36 22" xfId="47414"/>
    <cellStyle name="Note 12 36 3" xfId="19890"/>
    <cellStyle name="Note 12 36 3 2" xfId="19891"/>
    <cellStyle name="Note 12 36 3 2 2" xfId="57575"/>
    <cellStyle name="Note 12 36 3 3" xfId="19892"/>
    <cellStyle name="Note 12 36 3 4" xfId="47415"/>
    <cellStyle name="Note 12 36 4" xfId="19893"/>
    <cellStyle name="Note 12 36 4 2" xfId="19894"/>
    <cellStyle name="Note 12 36 4 2 2" xfId="57576"/>
    <cellStyle name="Note 12 36 4 3" xfId="19895"/>
    <cellStyle name="Note 12 36 4 4" xfId="47416"/>
    <cellStyle name="Note 12 36 5" xfId="19896"/>
    <cellStyle name="Note 12 36 5 2" xfId="19897"/>
    <cellStyle name="Note 12 36 5 2 2" xfId="57577"/>
    <cellStyle name="Note 12 36 5 3" xfId="19898"/>
    <cellStyle name="Note 12 36 5 4" xfId="47417"/>
    <cellStyle name="Note 12 36 6" xfId="19899"/>
    <cellStyle name="Note 12 36 6 2" xfId="19900"/>
    <cellStyle name="Note 12 36 6 2 2" xfId="57578"/>
    <cellStyle name="Note 12 36 6 3" xfId="19901"/>
    <cellStyle name="Note 12 36 6 4" xfId="47418"/>
    <cellStyle name="Note 12 36 7" xfId="19902"/>
    <cellStyle name="Note 12 36 7 2" xfId="19903"/>
    <cellStyle name="Note 12 36 7 2 2" xfId="57579"/>
    <cellStyle name="Note 12 36 7 3" xfId="19904"/>
    <cellStyle name="Note 12 36 7 4" xfId="47419"/>
    <cellStyle name="Note 12 36 8" xfId="19905"/>
    <cellStyle name="Note 12 36 8 2" xfId="19906"/>
    <cellStyle name="Note 12 36 8 2 2" xfId="57580"/>
    <cellStyle name="Note 12 36 8 3" xfId="19907"/>
    <cellStyle name="Note 12 36 8 4" xfId="47420"/>
    <cellStyle name="Note 12 36 9" xfId="19908"/>
    <cellStyle name="Note 12 36 9 2" xfId="19909"/>
    <cellStyle name="Note 12 36 9 2 2" xfId="57581"/>
    <cellStyle name="Note 12 36 9 3" xfId="19910"/>
    <cellStyle name="Note 12 36 9 4" xfId="47421"/>
    <cellStyle name="Note 12 37" xfId="19911"/>
    <cellStyle name="Note 12 37 10" xfId="19912"/>
    <cellStyle name="Note 12 37 10 2" xfId="19913"/>
    <cellStyle name="Note 12 37 10 2 2" xfId="57582"/>
    <cellStyle name="Note 12 37 10 3" xfId="19914"/>
    <cellStyle name="Note 12 37 10 4" xfId="47422"/>
    <cellStyle name="Note 12 37 11" xfId="19915"/>
    <cellStyle name="Note 12 37 11 2" xfId="19916"/>
    <cellStyle name="Note 12 37 11 2 2" xfId="57583"/>
    <cellStyle name="Note 12 37 11 3" xfId="19917"/>
    <cellStyle name="Note 12 37 11 4" xfId="47423"/>
    <cellStyle name="Note 12 37 12" xfId="19918"/>
    <cellStyle name="Note 12 37 12 2" xfId="19919"/>
    <cellStyle name="Note 12 37 12 2 2" xfId="57584"/>
    <cellStyle name="Note 12 37 12 3" xfId="19920"/>
    <cellStyle name="Note 12 37 12 4" xfId="47424"/>
    <cellStyle name="Note 12 37 13" xfId="19921"/>
    <cellStyle name="Note 12 37 13 2" xfId="19922"/>
    <cellStyle name="Note 12 37 13 2 2" xfId="57585"/>
    <cellStyle name="Note 12 37 13 3" xfId="19923"/>
    <cellStyle name="Note 12 37 13 4" xfId="47425"/>
    <cellStyle name="Note 12 37 14" xfId="19924"/>
    <cellStyle name="Note 12 37 14 2" xfId="19925"/>
    <cellStyle name="Note 12 37 14 2 2" xfId="57586"/>
    <cellStyle name="Note 12 37 14 3" xfId="19926"/>
    <cellStyle name="Note 12 37 14 4" xfId="47426"/>
    <cellStyle name="Note 12 37 15" xfId="19927"/>
    <cellStyle name="Note 12 37 15 2" xfId="19928"/>
    <cellStyle name="Note 12 37 15 2 2" xfId="57587"/>
    <cellStyle name="Note 12 37 15 3" xfId="19929"/>
    <cellStyle name="Note 12 37 15 4" xfId="47427"/>
    <cellStyle name="Note 12 37 16" xfId="19930"/>
    <cellStyle name="Note 12 37 16 2" xfId="19931"/>
    <cellStyle name="Note 12 37 16 2 2" xfId="57588"/>
    <cellStyle name="Note 12 37 16 3" xfId="19932"/>
    <cellStyle name="Note 12 37 16 4" xfId="47428"/>
    <cellStyle name="Note 12 37 17" xfId="19933"/>
    <cellStyle name="Note 12 37 17 2" xfId="19934"/>
    <cellStyle name="Note 12 37 17 2 2" xfId="57589"/>
    <cellStyle name="Note 12 37 17 3" xfId="19935"/>
    <cellStyle name="Note 12 37 17 4" xfId="47429"/>
    <cellStyle name="Note 12 37 18" xfId="19936"/>
    <cellStyle name="Note 12 37 18 2" xfId="19937"/>
    <cellStyle name="Note 12 37 18 2 2" xfId="57590"/>
    <cellStyle name="Note 12 37 18 3" xfId="19938"/>
    <cellStyle name="Note 12 37 18 4" xfId="47430"/>
    <cellStyle name="Note 12 37 19" xfId="19939"/>
    <cellStyle name="Note 12 37 19 2" xfId="19940"/>
    <cellStyle name="Note 12 37 19 2 2" xfId="57591"/>
    <cellStyle name="Note 12 37 19 3" xfId="19941"/>
    <cellStyle name="Note 12 37 19 4" xfId="47431"/>
    <cellStyle name="Note 12 37 2" xfId="19942"/>
    <cellStyle name="Note 12 37 2 2" xfId="19943"/>
    <cellStyle name="Note 12 37 2 2 2" xfId="57592"/>
    <cellStyle name="Note 12 37 2 3" xfId="19944"/>
    <cellStyle name="Note 12 37 2 4" xfId="47432"/>
    <cellStyle name="Note 12 37 20" xfId="19945"/>
    <cellStyle name="Note 12 37 20 2" xfId="19946"/>
    <cellStyle name="Note 12 37 20 3" xfId="47433"/>
    <cellStyle name="Note 12 37 20 4" xfId="47434"/>
    <cellStyle name="Note 12 37 21" xfId="47435"/>
    <cellStyle name="Note 12 37 22" xfId="47436"/>
    <cellStyle name="Note 12 37 3" xfId="19947"/>
    <cellStyle name="Note 12 37 3 2" xfId="19948"/>
    <cellStyle name="Note 12 37 3 2 2" xfId="57593"/>
    <cellStyle name="Note 12 37 3 3" xfId="19949"/>
    <cellStyle name="Note 12 37 3 4" xfId="47437"/>
    <cellStyle name="Note 12 37 4" xfId="19950"/>
    <cellStyle name="Note 12 37 4 2" xfId="19951"/>
    <cellStyle name="Note 12 37 4 2 2" xfId="57594"/>
    <cellStyle name="Note 12 37 4 3" xfId="19952"/>
    <cellStyle name="Note 12 37 4 4" xfId="47438"/>
    <cellStyle name="Note 12 37 5" xfId="19953"/>
    <cellStyle name="Note 12 37 5 2" xfId="19954"/>
    <cellStyle name="Note 12 37 5 2 2" xfId="57595"/>
    <cellStyle name="Note 12 37 5 3" xfId="19955"/>
    <cellStyle name="Note 12 37 5 4" xfId="47439"/>
    <cellStyle name="Note 12 37 6" xfId="19956"/>
    <cellStyle name="Note 12 37 6 2" xfId="19957"/>
    <cellStyle name="Note 12 37 6 2 2" xfId="57596"/>
    <cellStyle name="Note 12 37 6 3" xfId="19958"/>
    <cellStyle name="Note 12 37 6 4" xfId="47440"/>
    <cellStyle name="Note 12 37 7" xfId="19959"/>
    <cellStyle name="Note 12 37 7 2" xfId="19960"/>
    <cellStyle name="Note 12 37 7 2 2" xfId="57597"/>
    <cellStyle name="Note 12 37 7 3" xfId="19961"/>
    <cellStyle name="Note 12 37 7 4" xfId="47441"/>
    <cellStyle name="Note 12 37 8" xfId="19962"/>
    <cellStyle name="Note 12 37 8 2" xfId="19963"/>
    <cellStyle name="Note 12 37 8 2 2" xfId="57598"/>
    <cellStyle name="Note 12 37 8 3" xfId="19964"/>
    <cellStyle name="Note 12 37 8 4" xfId="47442"/>
    <cellStyle name="Note 12 37 9" xfId="19965"/>
    <cellStyle name="Note 12 37 9 2" xfId="19966"/>
    <cellStyle name="Note 12 37 9 2 2" xfId="57599"/>
    <cellStyle name="Note 12 37 9 3" xfId="19967"/>
    <cellStyle name="Note 12 37 9 4" xfId="47443"/>
    <cellStyle name="Note 12 38" xfId="19968"/>
    <cellStyle name="Note 12 38 10" xfId="19969"/>
    <cellStyle name="Note 12 38 10 2" xfId="19970"/>
    <cellStyle name="Note 12 38 10 2 2" xfId="57600"/>
    <cellStyle name="Note 12 38 10 3" xfId="19971"/>
    <cellStyle name="Note 12 38 10 4" xfId="47444"/>
    <cellStyle name="Note 12 38 11" xfId="19972"/>
    <cellStyle name="Note 12 38 11 2" xfId="19973"/>
    <cellStyle name="Note 12 38 11 2 2" xfId="57601"/>
    <cellStyle name="Note 12 38 11 3" xfId="19974"/>
    <cellStyle name="Note 12 38 11 4" xfId="47445"/>
    <cellStyle name="Note 12 38 12" xfId="19975"/>
    <cellStyle name="Note 12 38 12 2" xfId="19976"/>
    <cellStyle name="Note 12 38 12 2 2" xfId="57602"/>
    <cellStyle name="Note 12 38 12 3" xfId="19977"/>
    <cellStyle name="Note 12 38 12 4" xfId="47446"/>
    <cellStyle name="Note 12 38 13" xfId="19978"/>
    <cellStyle name="Note 12 38 13 2" xfId="19979"/>
    <cellStyle name="Note 12 38 13 2 2" xfId="57603"/>
    <cellStyle name="Note 12 38 13 3" xfId="19980"/>
    <cellStyle name="Note 12 38 13 4" xfId="47447"/>
    <cellStyle name="Note 12 38 14" xfId="19981"/>
    <cellStyle name="Note 12 38 14 2" xfId="19982"/>
    <cellStyle name="Note 12 38 14 2 2" xfId="57604"/>
    <cellStyle name="Note 12 38 14 3" xfId="19983"/>
    <cellStyle name="Note 12 38 14 4" xfId="47448"/>
    <cellStyle name="Note 12 38 15" xfId="19984"/>
    <cellStyle name="Note 12 38 15 2" xfId="19985"/>
    <cellStyle name="Note 12 38 15 2 2" xfId="57605"/>
    <cellStyle name="Note 12 38 15 3" xfId="19986"/>
    <cellStyle name="Note 12 38 15 4" xfId="47449"/>
    <cellStyle name="Note 12 38 16" xfId="19987"/>
    <cellStyle name="Note 12 38 16 2" xfId="19988"/>
    <cellStyle name="Note 12 38 16 2 2" xfId="57606"/>
    <cellStyle name="Note 12 38 16 3" xfId="19989"/>
    <cellStyle name="Note 12 38 16 4" xfId="47450"/>
    <cellStyle name="Note 12 38 17" xfId="19990"/>
    <cellStyle name="Note 12 38 17 2" xfId="19991"/>
    <cellStyle name="Note 12 38 17 2 2" xfId="57607"/>
    <cellStyle name="Note 12 38 17 3" xfId="19992"/>
    <cellStyle name="Note 12 38 17 4" xfId="47451"/>
    <cellStyle name="Note 12 38 18" xfId="19993"/>
    <cellStyle name="Note 12 38 18 2" xfId="19994"/>
    <cellStyle name="Note 12 38 18 2 2" xfId="57608"/>
    <cellStyle name="Note 12 38 18 3" xfId="19995"/>
    <cellStyle name="Note 12 38 18 4" xfId="47452"/>
    <cellStyle name="Note 12 38 19" xfId="19996"/>
    <cellStyle name="Note 12 38 19 2" xfId="19997"/>
    <cellStyle name="Note 12 38 19 2 2" xfId="57609"/>
    <cellStyle name="Note 12 38 19 3" xfId="19998"/>
    <cellStyle name="Note 12 38 19 4" xfId="47453"/>
    <cellStyle name="Note 12 38 2" xfId="19999"/>
    <cellStyle name="Note 12 38 2 2" xfId="20000"/>
    <cellStyle name="Note 12 38 2 2 2" xfId="57610"/>
    <cellStyle name="Note 12 38 2 3" xfId="20001"/>
    <cellStyle name="Note 12 38 2 4" xfId="47454"/>
    <cellStyle name="Note 12 38 20" xfId="20002"/>
    <cellStyle name="Note 12 38 20 2" xfId="20003"/>
    <cellStyle name="Note 12 38 20 3" xfId="47455"/>
    <cellStyle name="Note 12 38 20 4" xfId="47456"/>
    <cellStyle name="Note 12 38 21" xfId="47457"/>
    <cellStyle name="Note 12 38 22" xfId="47458"/>
    <cellStyle name="Note 12 38 3" xfId="20004"/>
    <cellStyle name="Note 12 38 3 2" xfId="20005"/>
    <cellStyle name="Note 12 38 3 2 2" xfId="57611"/>
    <cellStyle name="Note 12 38 3 3" xfId="20006"/>
    <cellStyle name="Note 12 38 3 4" xfId="47459"/>
    <cellStyle name="Note 12 38 4" xfId="20007"/>
    <cellStyle name="Note 12 38 4 2" xfId="20008"/>
    <cellStyle name="Note 12 38 4 2 2" xfId="57612"/>
    <cellStyle name="Note 12 38 4 3" xfId="20009"/>
    <cellStyle name="Note 12 38 4 4" xfId="47460"/>
    <cellStyle name="Note 12 38 5" xfId="20010"/>
    <cellStyle name="Note 12 38 5 2" xfId="20011"/>
    <cellStyle name="Note 12 38 5 2 2" xfId="57613"/>
    <cellStyle name="Note 12 38 5 3" xfId="20012"/>
    <cellStyle name="Note 12 38 5 4" xfId="47461"/>
    <cellStyle name="Note 12 38 6" xfId="20013"/>
    <cellStyle name="Note 12 38 6 2" xfId="20014"/>
    <cellStyle name="Note 12 38 6 2 2" xfId="57614"/>
    <cellStyle name="Note 12 38 6 3" xfId="20015"/>
    <cellStyle name="Note 12 38 6 4" xfId="47462"/>
    <cellStyle name="Note 12 38 7" xfId="20016"/>
    <cellStyle name="Note 12 38 7 2" xfId="20017"/>
    <cellStyle name="Note 12 38 7 2 2" xfId="57615"/>
    <cellStyle name="Note 12 38 7 3" xfId="20018"/>
    <cellStyle name="Note 12 38 7 4" xfId="47463"/>
    <cellStyle name="Note 12 38 8" xfId="20019"/>
    <cellStyle name="Note 12 38 8 2" xfId="20020"/>
    <cellStyle name="Note 12 38 8 2 2" xfId="57616"/>
    <cellStyle name="Note 12 38 8 3" xfId="20021"/>
    <cellStyle name="Note 12 38 8 4" xfId="47464"/>
    <cellStyle name="Note 12 38 9" xfId="20022"/>
    <cellStyle name="Note 12 38 9 2" xfId="20023"/>
    <cellStyle name="Note 12 38 9 2 2" xfId="57617"/>
    <cellStyle name="Note 12 38 9 3" xfId="20024"/>
    <cellStyle name="Note 12 38 9 4" xfId="47465"/>
    <cellStyle name="Note 12 39" xfId="20025"/>
    <cellStyle name="Note 12 39 10" xfId="20026"/>
    <cellStyle name="Note 12 39 10 2" xfId="20027"/>
    <cellStyle name="Note 12 39 10 2 2" xfId="57618"/>
    <cellStyle name="Note 12 39 10 3" xfId="20028"/>
    <cellStyle name="Note 12 39 10 4" xfId="47466"/>
    <cellStyle name="Note 12 39 11" xfId="20029"/>
    <cellStyle name="Note 12 39 11 2" xfId="20030"/>
    <cellStyle name="Note 12 39 11 2 2" xfId="57619"/>
    <cellStyle name="Note 12 39 11 3" xfId="20031"/>
    <cellStyle name="Note 12 39 11 4" xfId="47467"/>
    <cellStyle name="Note 12 39 12" xfId="20032"/>
    <cellStyle name="Note 12 39 12 2" xfId="20033"/>
    <cellStyle name="Note 12 39 12 2 2" xfId="57620"/>
    <cellStyle name="Note 12 39 12 3" xfId="20034"/>
    <cellStyle name="Note 12 39 12 4" xfId="47468"/>
    <cellStyle name="Note 12 39 13" xfId="20035"/>
    <cellStyle name="Note 12 39 13 2" xfId="20036"/>
    <cellStyle name="Note 12 39 13 2 2" xfId="57621"/>
    <cellStyle name="Note 12 39 13 3" xfId="20037"/>
    <cellStyle name="Note 12 39 13 4" xfId="47469"/>
    <cellStyle name="Note 12 39 14" xfId="20038"/>
    <cellStyle name="Note 12 39 14 2" xfId="20039"/>
    <cellStyle name="Note 12 39 14 2 2" xfId="57622"/>
    <cellStyle name="Note 12 39 14 3" xfId="20040"/>
    <cellStyle name="Note 12 39 14 4" xfId="47470"/>
    <cellStyle name="Note 12 39 15" xfId="20041"/>
    <cellStyle name="Note 12 39 15 2" xfId="20042"/>
    <cellStyle name="Note 12 39 15 2 2" xfId="57623"/>
    <cellStyle name="Note 12 39 15 3" xfId="20043"/>
    <cellStyle name="Note 12 39 15 4" xfId="47471"/>
    <cellStyle name="Note 12 39 16" xfId="20044"/>
    <cellStyle name="Note 12 39 16 2" xfId="20045"/>
    <cellStyle name="Note 12 39 16 2 2" xfId="57624"/>
    <cellStyle name="Note 12 39 16 3" xfId="20046"/>
    <cellStyle name="Note 12 39 16 4" xfId="47472"/>
    <cellStyle name="Note 12 39 17" xfId="20047"/>
    <cellStyle name="Note 12 39 17 2" xfId="20048"/>
    <cellStyle name="Note 12 39 17 2 2" xfId="57625"/>
    <cellStyle name="Note 12 39 17 3" xfId="20049"/>
    <cellStyle name="Note 12 39 17 4" xfId="47473"/>
    <cellStyle name="Note 12 39 18" xfId="20050"/>
    <cellStyle name="Note 12 39 18 2" xfId="20051"/>
    <cellStyle name="Note 12 39 18 2 2" xfId="57626"/>
    <cellStyle name="Note 12 39 18 3" xfId="20052"/>
    <cellStyle name="Note 12 39 18 4" xfId="47474"/>
    <cellStyle name="Note 12 39 19" xfId="20053"/>
    <cellStyle name="Note 12 39 19 2" xfId="20054"/>
    <cellStyle name="Note 12 39 19 2 2" xfId="57627"/>
    <cellStyle name="Note 12 39 19 3" xfId="20055"/>
    <cellStyle name="Note 12 39 19 4" xfId="47475"/>
    <cellStyle name="Note 12 39 2" xfId="20056"/>
    <cellStyle name="Note 12 39 2 2" xfId="20057"/>
    <cellStyle name="Note 12 39 2 2 2" xfId="57628"/>
    <cellStyle name="Note 12 39 2 3" xfId="20058"/>
    <cellStyle name="Note 12 39 2 4" xfId="47476"/>
    <cellStyle name="Note 12 39 20" xfId="20059"/>
    <cellStyle name="Note 12 39 20 2" xfId="20060"/>
    <cellStyle name="Note 12 39 20 3" xfId="47477"/>
    <cellStyle name="Note 12 39 20 4" xfId="47478"/>
    <cellStyle name="Note 12 39 21" xfId="47479"/>
    <cellStyle name="Note 12 39 22" xfId="47480"/>
    <cellStyle name="Note 12 39 3" xfId="20061"/>
    <cellStyle name="Note 12 39 3 2" xfId="20062"/>
    <cellStyle name="Note 12 39 3 2 2" xfId="57629"/>
    <cellStyle name="Note 12 39 3 3" xfId="20063"/>
    <cellStyle name="Note 12 39 3 4" xfId="47481"/>
    <cellStyle name="Note 12 39 4" xfId="20064"/>
    <cellStyle name="Note 12 39 4 2" xfId="20065"/>
    <cellStyle name="Note 12 39 4 2 2" xfId="57630"/>
    <cellStyle name="Note 12 39 4 3" xfId="20066"/>
    <cellStyle name="Note 12 39 4 4" xfId="47482"/>
    <cellStyle name="Note 12 39 5" xfId="20067"/>
    <cellStyle name="Note 12 39 5 2" xfId="20068"/>
    <cellStyle name="Note 12 39 5 2 2" xfId="57631"/>
    <cellStyle name="Note 12 39 5 3" xfId="20069"/>
    <cellStyle name="Note 12 39 5 4" xfId="47483"/>
    <cellStyle name="Note 12 39 6" xfId="20070"/>
    <cellStyle name="Note 12 39 6 2" xfId="20071"/>
    <cellStyle name="Note 12 39 6 2 2" xfId="57632"/>
    <cellStyle name="Note 12 39 6 3" xfId="20072"/>
    <cellStyle name="Note 12 39 6 4" xfId="47484"/>
    <cellStyle name="Note 12 39 7" xfId="20073"/>
    <cellStyle name="Note 12 39 7 2" xfId="20074"/>
    <cellStyle name="Note 12 39 7 2 2" xfId="57633"/>
    <cellStyle name="Note 12 39 7 3" xfId="20075"/>
    <cellStyle name="Note 12 39 7 4" xfId="47485"/>
    <cellStyle name="Note 12 39 8" xfId="20076"/>
    <cellStyle name="Note 12 39 8 2" xfId="20077"/>
    <cellStyle name="Note 12 39 8 2 2" xfId="57634"/>
    <cellStyle name="Note 12 39 8 3" xfId="20078"/>
    <cellStyle name="Note 12 39 8 4" xfId="47486"/>
    <cellStyle name="Note 12 39 9" xfId="20079"/>
    <cellStyle name="Note 12 39 9 2" xfId="20080"/>
    <cellStyle name="Note 12 39 9 2 2" xfId="57635"/>
    <cellStyle name="Note 12 39 9 3" xfId="20081"/>
    <cellStyle name="Note 12 39 9 4" xfId="47487"/>
    <cellStyle name="Note 12 4" xfId="20082"/>
    <cellStyle name="Note 12 4 10" xfId="20083"/>
    <cellStyle name="Note 12 4 10 2" xfId="20084"/>
    <cellStyle name="Note 12 4 10 2 2" xfId="57636"/>
    <cellStyle name="Note 12 4 10 3" xfId="20085"/>
    <cellStyle name="Note 12 4 10 4" xfId="47488"/>
    <cellStyle name="Note 12 4 11" xfId="20086"/>
    <cellStyle name="Note 12 4 11 2" xfId="20087"/>
    <cellStyle name="Note 12 4 11 2 2" xfId="57637"/>
    <cellStyle name="Note 12 4 11 3" xfId="20088"/>
    <cellStyle name="Note 12 4 11 4" xfId="47489"/>
    <cellStyle name="Note 12 4 12" xfId="20089"/>
    <cellStyle name="Note 12 4 12 2" xfId="20090"/>
    <cellStyle name="Note 12 4 12 2 2" xfId="57638"/>
    <cellStyle name="Note 12 4 12 3" xfId="20091"/>
    <cellStyle name="Note 12 4 12 4" xfId="47490"/>
    <cellStyle name="Note 12 4 13" xfId="20092"/>
    <cellStyle name="Note 12 4 13 2" xfId="20093"/>
    <cellStyle name="Note 12 4 13 2 2" xfId="57639"/>
    <cellStyle name="Note 12 4 13 3" xfId="20094"/>
    <cellStyle name="Note 12 4 13 4" xfId="47491"/>
    <cellStyle name="Note 12 4 14" xfId="20095"/>
    <cellStyle name="Note 12 4 14 2" xfId="20096"/>
    <cellStyle name="Note 12 4 14 2 2" xfId="57640"/>
    <cellStyle name="Note 12 4 14 3" xfId="20097"/>
    <cellStyle name="Note 12 4 14 4" xfId="47492"/>
    <cellStyle name="Note 12 4 15" xfId="20098"/>
    <cellStyle name="Note 12 4 15 2" xfId="20099"/>
    <cellStyle name="Note 12 4 15 2 2" xfId="57641"/>
    <cellStyle name="Note 12 4 15 3" xfId="20100"/>
    <cellStyle name="Note 12 4 15 4" xfId="47493"/>
    <cellStyle name="Note 12 4 16" xfId="20101"/>
    <cellStyle name="Note 12 4 16 2" xfId="20102"/>
    <cellStyle name="Note 12 4 16 2 2" xfId="57642"/>
    <cellStyle name="Note 12 4 16 3" xfId="20103"/>
    <cellStyle name="Note 12 4 16 4" xfId="47494"/>
    <cellStyle name="Note 12 4 17" xfId="20104"/>
    <cellStyle name="Note 12 4 17 2" xfId="20105"/>
    <cellStyle name="Note 12 4 17 2 2" xfId="57643"/>
    <cellStyle name="Note 12 4 17 3" xfId="20106"/>
    <cellStyle name="Note 12 4 17 4" xfId="47495"/>
    <cellStyle name="Note 12 4 18" xfId="20107"/>
    <cellStyle name="Note 12 4 18 2" xfId="20108"/>
    <cellStyle name="Note 12 4 18 2 2" xfId="57644"/>
    <cellStyle name="Note 12 4 18 3" xfId="20109"/>
    <cellStyle name="Note 12 4 18 4" xfId="47496"/>
    <cellStyle name="Note 12 4 19" xfId="20110"/>
    <cellStyle name="Note 12 4 19 2" xfId="20111"/>
    <cellStyle name="Note 12 4 19 2 2" xfId="57645"/>
    <cellStyle name="Note 12 4 19 3" xfId="20112"/>
    <cellStyle name="Note 12 4 19 4" xfId="47497"/>
    <cellStyle name="Note 12 4 2" xfId="20113"/>
    <cellStyle name="Note 12 4 2 2" xfId="20114"/>
    <cellStyle name="Note 12 4 2 2 2" xfId="57646"/>
    <cellStyle name="Note 12 4 2 3" xfId="20115"/>
    <cellStyle name="Note 12 4 2 4" xfId="47498"/>
    <cellStyle name="Note 12 4 20" xfId="20116"/>
    <cellStyle name="Note 12 4 20 2" xfId="20117"/>
    <cellStyle name="Note 12 4 20 3" xfId="47499"/>
    <cellStyle name="Note 12 4 20 4" xfId="47500"/>
    <cellStyle name="Note 12 4 21" xfId="47501"/>
    <cellStyle name="Note 12 4 22" xfId="47502"/>
    <cellStyle name="Note 12 4 3" xfId="20118"/>
    <cellStyle name="Note 12 4 3 2" xfId="20119"/>
    <cellStyle name="Note 12 4 3 2 2" xfId="57647"/>
    <cellStyle name="Note 12 4 3 3" xfId="20120"/>
    <cellStyle name="Note 12 4 3 4" xfId="47503"/>
    <cellStyle name="Note 12 4 4" xfId="20121"/>
    <cellStyle name="Note 12 4 4 2" xfId="20122"/>
    <cellStyle name="Note 12 4 4 2 2" xfId="57648"/>
    <cellStyle name="Note 12 4 4 3" xfId="20123"/>
    <cellStyle name="Note 12 4 4 4" xfId="47504"/>
    <cellStyle name="Note 12 4 5" xfId="20124"/>
    <cellStyle name="Note 12 4 5 2" xfId="20125"/>
    <cellStyle name="Note 12 4 5 2 2" xfId="57649"/>
    <cellStyle name="Note 12 4 5 3" xfId="20126"/>
    <cellStyle name="Note 12 4 5 4" xfId="47505"/>
    <cellStyle name="Note 12 4 6" xfId="20127"/>
    <cellStyle name="Note 12 4 6 2" xfId="20128"/>
    <cellStyle name="Note 12 4 6 2 2" xfId="57650"/>
    <cellStyle name="Note 12 4 6 3" xfId="20129"/>
    <cellStyle name="Note 12 4 6 4" xfId="47506"/>
    <cellStyle name="Note 12 4 7" xfId="20130"/>
    <cellStyle name="Note 12 4 7 2" xfId="20131"/>
    <cellStyle name="Note 12 4 7 2 2" xfId="57651"/>
    <cellStyle name="Note 12 4 7 3" xfId="20132"/>
    <cellStyle name="Note 12 4 7 4" xfId="47507"/>
    <cellStyle name="Note 12 4 8" xfId="20133"/>
    <cellStyle name="Note 12 4 8 2" xfId="20134"/>
    <cellStyle name="Note 12 4 8 2 2" xfId="57652"/>
    <cellStyle name="Note 12 4 8 3" xfId="20135"/>
    <cellStyle name="Note 12 4 8 4" xfId="47508"/>
    <cellStyle name="Note 12 4 9" xfId="20136"/>
    <cellStyle name="Note 12 4 9 2" xfId="20137"/>
    <cellStyle name="Note 12 4 9 2 2" xfId="57653"/>
    <cellStyle name="Note 12 4 9 3" xfId="20138"/>
    <cellStyle name="Note 12 4 9 4" xfId="47509"/>
    <cellStyle name="Note 12 40" xfId="20139"/>
    <cellStyle name="Note 12 40 2" xfId="47510"/>
    <cellStyle name="Note 12 41" xfId="20140"/>
    <cellStyle name="Note 12 41 2" xfId="47511"/>
    <cellStyle name="Note 12 42" xfId="20141"/>
    <cellStyle name="Note 12 42 2" xfId="47512"/>
    <cellStyle name="Note 12 43" xfId="20142"/>
    <cellStyle name="Note 12 43 2" xfId="47513"/>
    <cellStyle name="Note 12 44" xfId="20143"/>
    <cellStyle name="Note 12 44 2" xfId="20144"/>
    <cellStyle name="Note 12 44 2 2" xfId="57654"/>
    <cellStyle name="Note 12 44 3" xfId="20145"/>
    <cellStyle name="Note 12 44 4" xfId="47514"/>
    <cellStyle name="Note 12 45" xfId="20146"/>
    <cellStyle name="Note 12 45 2" xfId="20147"/>
    <cellStyle name="Note 12 45 2 2" xfId="57655"/>
    <cellStyle name="Note 12 45 3" xfId="20148"/>
    <cellStyle name="Note 12 45 4" xfId="47515"/>
    <cellStyle name="Note 12 46" xfId="20149"/>
    <cellStyle name="Note 12 46 2" xfId="20150"/>
    <cellStyle name="Note 12 46 2 2" xfId="57656"/>
    <cellStyle name="Note 12 46 3" xfId="20151"/>
    <cellStyle name="Note 12 46 4" xfId="47516"/>
    <cellStyle name="Note 12 47" xfId="20152"/>
    <cellStyle name="Note 12 47 2" xfId="20153"/>
    <cellStyle name="Note 12 47 2 2" xfId="57657"/>
    <cellStyle name="Note 12 47 3" xfId="20154"/>
    <cellStyle name="Note 12 47 4" xfId="47517"/>
    <cellStyle name="Note 12 48" xfId="20155"/>
    <cellStyle name="Note 12 48 2" xfId="20156"/>
    <cellStyle name="Note 12 48 2 2" xfId="57658"/>
    <cellStyle name="Note 12 48 3" xfId="20157"/>
    <cellStyle name="Note 12 48 4" xfId="47518"/>
    <cellStyle name="Note 12 49" xfId="20158"/>
    <cellStyle name="Note 12 49 2" xfId="20159"/>
    <cellStyle name="Note 12 49 2 2" xfId="57659"/>
    <cellStyle name="Note 12 49 3" xfId="20160"/>
    <cellStyle name="Note 12 49 4" xfId="47519"/>
    <cellStyle name="Note 12 5" xfId="20161"/>
    <cellStyle name="Note 12 5 10" xfId="20162"/>
    <cellStyle name="Note 12 5 10 2" xfId="20163"/>
    <cellStyle name="Note 12 5 10 2 2" xfId="57660"/>
    <cellStyle name="Note 12 5 10 3" xfId="20164"/>
    <cellStyle name="Note 12 5 10 4" xfId="47520"/>
    <cellStyle name="Note 12 5 11" xfId="20165"/>
    <cellStyle name="Note 12 5 11 2" xfId="20166"/>
    <cellStyle name="Note 12 5 11 2 2" xfId="57661"/>
    <cellStyle name="Note 12 5 11 3" xfId="20167"/>
    <cellStyle name="Note 12 5 11 4" xfId="47521"/>
    <cellStyle name="Note 12 5 12" xfId="20168"/>
    <cellStyle name="Note 12 5 12 2" xfId="20169"/>
    <cellStyle name="Note 12 5 12 2 2" xfId="57662"/>
    <cellStyle name="Note 12 5 12 3" xfId="20170"/>
    <cellStyle name="Note 12 5 12 4" xfId="47522"/>
    <cellStyle name="Note 12 5 13" xfId="20171"/>
    <cellStyle name="Note 12 5 13 2" xfId="20172"/>
    <cellStyle name="Note 12 5 13 2 2" xfId="57663"/>
    <cellStyle name="Note 12 5 13 3" xfId="20173"/>
    <cellStyle name="Note 12 5 13 4" xfId="47523"/>
    <cellStyle name="Note 12 5 14" xfId="20174"/>
    <cellStyle name="Note 12 5 14 2" xfId="20175"/>
    <cellStyle name="Note 12 5 14 2 2" xfId="57664"/>
    <cellStyle name="Note 12 5 14 3" xfId="20176"/>
    <cellStyle name="Note 12 5 14 4" xfId="47524"/>
    <cellStyle name="Note 12 5 15" xfId="20177"/>
    <cellStyle name="Note 12 5 15 2" xfId="20178"/>
    <cellStyle name="Note 12 5 15 2 2" xfId="57665"/>
    <cellStyle name="Note 12 5 15 3" xfId="20179"/>
    <cellStyle name="Note 12 5 15 4" xfId="47525"/>
    <cellStyle name="Note 12 5 16" xfId="20180"/>
    <cellStyle name="Note 12 5 16 2" xfId="20181"/>
    <cellStyle name="Note 12 5 16 2 2" xfId="57666"/>
    <cellStyle name="Note 12 5 16 3" xfId="20182"/>
    <cellStyle name="Note 12 5 16 4" xfId="47526"/>
    <cellStyle name="Note 12 5 17" xfId="20183"/>
    <cellStyle name="Note 12 5 17 2" xfId="20184"/>
    <cellStyle name="Note 12 5 17 2 2" xfId="57667"/>
    <cellStyle name="Note 12 5 17 3" xfId="20185"/>
    <cellStyle name="Note 12 5 17 4" xfId="47527"/>
    <cellStyle name="Note 12 5 18" xfId="20186"/>
    <cellStyle name="Note 12 5 18 2" xfId="20187"/>
    <cellStyle name="Note 12 5 18 2 2" xfId="57668"/>
    <cellStyle name="Note 12 5 18 3" xfId="20188"/>
    <cellStyle name="Note 12 5 18 4" xfId="47528"/>
    <cellStyle name="Note 12 5 19" xfId="20189"/>
    <cellStyle name="Note 12 5 19 2" xfId="20190"/>
    <cellStyle name="Note 12 5 19 2 2" xfId="57669"/>
    <cellStyle name="Note 12 5 19 3" xfId="20191"/>
    <cellStyle name="Note 12 5 19 4" xfId="47529"/>
    <cellStyle name="Note 12 5 2" xfId="20192"/>
    <cellStyle name="Note 12 5 2 2" xfId="20193"/>
    <cellStyle name="Note 12 5 2 2 2" xfId="57670"/>
    <cellStyle name="Note 12 5 2 3" xfId="20194"/>
    <cellStyle name="Note 12 5 2 4" xfId="47530"/>
    <cellStyle name="Note 12 5 20" xfId="20195"/>
    <cellStyle name="Note 12 5 20 2" xfId="20196"/>
    <cellStyle name="Note 12 5 20 3" xfId="47531"/>
    <cellStyle name="Note 12 5 20 4" xfId="47532"/>
    <cellStyle name="Note 12 5 21" xfId="47533"/>
    <cellStyle name="Note 12 5 22" xfId="47534"/>
    <cellStyle name="Note 12 5 3" xfId="20197"/>
    <cellStyle name="Note 12 5 3 2" xfId="20198"/>
    <cellStyle name="Note 12 5 3 2 2" xfId="57671"/>
    <cellStyle name="Note 12 5 3 3" xfId="20199"/>
    <cellStyle name="Note 12 5 3 4" xfId="47535"/>
    <cellStyle name="Note 12 5 4" xfId="20200"/>
    <cellStyle name="Note 12 5 4 2" xfId="20201"/>
    <cellStyle name="Note 12 5 4 2 2" xfId="57672"/>
    <cellStyle name="Note 12 5 4 3" xfId="20202"/>
    <cellStyle name="Note 12 5 4 4" xfId="47536"/>
    <cellStyle name="Note 12 5 5" xfId="20203"/>
    <cellStyle name="Note 12 5 5 2" xfId="20204"/>
    <cellStyle name="Note 12 5 5 2 2" xfId="57673"/>
    <cellStyle name="Note 12 5 5 3" xfId="20205"/>
    <cellStyle name="Note 12 5 5 4" xfId="47537"/>
    <cellStyle name="Note 12 5 6" xfId="20206"/>
    <cellStyle name="Note 12 5 6 2" xfId="20207"/>
    <cellStyle name="Note 12 5 6 2 2" xfId="57674"/>
    <cellStyle name="Note 12 5 6 3" xfId="20208"/>
    <cellStyle name="Note 12 5 6 4" xfId="47538"/>
    <cellStyle name="Note 12 5 7" xfId="20209"/>
    <cellStyle name="Note 12 5 7 2" xfId="20210"/>
    <cellStyle name="Note 12 5 7 2 2" xfId="57675"/>
    <cellStyle name="Note 12 5 7 3" xfId="20211"/>
    <cellStyle name="Note 12 5 7 4" xfId="47539"/>
    <cellStyle name="Note 12 5 8" xfId="20212"/>
    <cellStyle name="Note 12 5 8 2" xfId="20213"/>
    <cellStyle name="Note 12 5 8 2 2" xfId="57676"/>
    <cellStyle name="Note 12 5 8 3" xfId="20214"/>
    <cellStyle name="Note 12 5 8 4" xfId="47540"/>
    <cellStyle name="Note 12 5 9" xfId="20215"/>
    <cellStyle name="Note 12 5 9 2" xfId="20216"/>
    <cellStyle name="Note 12 5 9 2 2" xfId="57677"/>
    <cellStyle name="Note 12 5 9 3" xfId="20217"/>
    <cellStyle name="Note 12 5 9 4" xfId="47541"/>
    <cellStyle name="Note 12 50" xfId="20218"/>
    <cellStyle name="Note 12 50 2" xfId="20219"/>
    <cellStyle name="Note 12 50 2 2" xfId="57678"/>
    <cellStyle name="Note 12 50 3" xfId="20220"/>
    <cellStyle name="Note 12 50 4" xfId="47542"/>
    <cellStyle name="Note 12 51" xfId="20221"/>
    <cellStyle name="Note 12 51 2" xfId="20222"/>
    <cellStyle name="Note 12 51 2 2" xfId="57679"/>
    <cellStyle name="Note 12 51 3" xfId="20223"/>
    <cellStyle name="Note 12 51 4" xfId="47543"/>
    <cellStyle name="Note 12 52" xfId="20224"/>
    <cellStyle name="Note 12 52 2" xfId="20225"/>
    <cellStyle name="Note 12 52 2 2" xfId="57680"/>
    <cellStyle name="Note 12 52 3" xfId="20226"/>
    <cellStyle name="Note 12 52 4" xfId="47544"/>
    <cellStyle name="Note 12 53" xfId="20227"/>
    <cellStyle name="Note 12 53 2" xfId="20228"/>
    <cellStyle name="Note 12 53 2 2" xfId="57681"/>
    <cellStyle name="Note 12 53 3" xfId="20229"/>
    <cellStyle name="Note 12 53 4" xfId="47545"/>
    <cellStyle name="Note 12 54" xfId="20230"/>
    <cellStyle name="Note 12 54 2" xfId="20231"/>
    <cellStyle name="Note 12 54 2 2" xfId="57682"/>
    <cellStyle name="Note 12 54 3" xfId="20232"/>
    <cellStyle name="Note 12 54 4" xfId="47546"/>
    <cellStyle name="Note 12 55" xfId="20233"/>
    <cellStyle name="Note 12 55 2" xfId="20234"/>
    <cellStyle name="Note 12 55 2 2" xfId="57683"/>
    <cellStyle name="Note 12 55 3" xfId="20235"/>
    <cellStyle name="Note 12 55 4" xfId="47547"/>
    <cellStyle name="Note 12 56" xfId="20236"/>
    <cellStyle name="Note 12 56 2" xfId="20237"/>
    <cellStyle name="Note 12 56 2 2" xfId="57684"/>
    <cellStyle name="Note 12 56 3" xfId="20238"/>
    <cellStyle name="Note 12 56 4" xfId="47548"/>
    <cellStyle name="Note 12 57" xfId="20239"/>
    <cellStyle name="Note 12 57 2" xfId="20240"/>
    <cellStyle name="Note 12 57 2 2" xfId="57685"/>
    <cellStyle name="Note 12 57 3" xfId="20241"/>
    <cellStyle name="Note 12 57 4" xfId="47549"/>
    <cellStyle name="Note 12 58" xfId="20242"/>
    <cellStyle name="Note 12 58 2" xfId="20243"/>
    <cellStyle name="Note 12 58 2 2" xfId="57686"/>
    <cellStyle name="Note 12 58 3" xfId="20244"/>
    <cellStyle name="Note 12 58 4" xfId="47550"/>
    <cellStyle name="Note 12 59" xfId="20245"/>
    <cellStyle name="Note 12 59 2" xfId="20246"/>
    <cellStyle name="Note 12 59 2 2" xfId="57687"/>
    <cellStyle name="Note 12 59 3" xfId="20247"/>
    <cellStyle name="Note 12 59 4" xfId="47551"/>
    <cellStyle name="Note 12 6" xfId="20248"/>
    <cellStyle name="Note 12 6 10" xfId="20249"/>
    <cellStyle name="Note 12 6 10 2" xfId="20250"/>
    <cellStyle name="Note 12 6 10 2 2" xfId="57688"/>
    <cellStyle name="Note 12 6 10 3" xfId="20251"/>
    <cellStyle name="Note 12 6 10 4" xfId="47552"/>
    <cellStyle name="Note 12 6 11" xfId="20252"/>
    <cellStyle name="Note 12 6 11 2" xfId="20253"/>
    <cellStyle name="Note 12 6 11 2 2" xfId="57689"/>
    <cellStyle name="Note 12 6 11 3" xfId="20254"/>
    <cellStyle name="Note 12 6 11 4" xfId="47553"/>
    <cellStyle name="Note 12 6 12" xfId="20255"/>
    <cellStyle name="Note 12 6 12 2" xfId="20256"/>
    <cellStyle name="Note 12 6 12 2 2" xfId="57690"/>
    <cellStyle name="Note 12 6 12 3" xfId="20257"/>
    <cellStyle name="Note 12 6 12 4" xfId="47554"/>
    <cellStyle name="Note 12 6 13" xfId="20258"/>
    <cellStyle name="Note 12 6 13 2" xfId="20259"/>
    <cellStyle name="Note 12 6 13 2 2" xfId="57691"/>
    <cellStyle name="Note 12 6 13 3" xfId="20260"/>
    <cellStyle name="Note 12 6 13 4" xfId="47555"/>
    <cellStyle name="Note 12 6 14" xfId="20261"/>
    <cellStyle name="Note 12 6 14 2" xfId="20262"/>
    <cellStyle name="Note 12 6 14 2 2" xfId="57692"/>
    <cellStyle name="Note 12 6 14 3" xfId="20263"/>
    <cellStyle name="Note 12 6 14 4" xfId="47556"/>
    <cellStyle name="Note 12 6 15" xfId="20264"/>
    <cellStyle name="Note 12 6 15 2" xfId="20265"/>
    <cellStyle name="Note 12 6 15 2 2" xfId="57693"/>
    <cellStyle name="Note 12 6 15 3" xfId="20266"/>
    <cellStyle name="Note 12 6 15 4" xfId="47557"/>
    <cellStyle name="Note 12 6 16" xfId="20267"/>
    <cellStyle name="Note 12 6 16 2" xfId="20268"/>
    <cellStyle name="Note 12 6 16 2 2" xfId="57694"/>
    <cellStyle name="Note 12 6 16 3" xfId="20269"/>
    <cellStyle name="Note 12 6 16 4" xfId="47558"/>
    <cellStyle name="Note 12 6 17" xfId="20270"/>
    <cellStyle name="Note 12 6 17 2" xfId="20271"/>
    <cellStyle name="Note 12 6 17 2 2" xfId="57695"/>
    <cellStyle name="Note 12 6 17 3" xfId="20272"/>
    <cellStyle name="Note 12 6 17 4" xfId="47559"/>
    <cellStyle name="Note 12 6 18" xfId="20273"/>
    <cellStyle name="Note 12 6 18 2" xfId="20274"/>
    <cellStyle name="Note 12 6 18 2 2" xfId="57696"/>
    <cellStyle name="Note 12 6 18 3" xfId="20275"/>
    <cellStyle name="Note 12 6 18 4" xfId="47560"/>
    <cellStyle name="Note 12 6 19" xfId="20276"/>
    <cellStyle name="Note 12 6 19 2" xfId="20277"/>
    <cellStyle name="Note 12 6 19 2 2" xfId="57697"/>
    <cellStyle name="Note 12 6 19 3" xfId="20278"/>
    <cellStyle name="Note 12 6 19 4" xfId="47561"/>
    <cellStyle name="Note 12 6 2" xfId="20279"/>
    <cellStyle name="Note 12 6 2 2" xfId="20280"/>
    <cellStyle name="Note 12 6 2 2 2" xfId="57698"/>
    <cellStyle name="Note 12 6 2 3" xfId="20281"/>
    <cellStyle name="Note 12 6 2 4" xfId="47562"/>
    <cellStyle name="Note 12 6 20" xfId="20282"/>
    <cellStyle name="Note 12 6 20 2" xfId="20283"/>
    <cellStyle name="Note 12 6 20 3" xfId="47563"/>
    <cellStyle name="Note 12 6 20 4" xfId="47564"/>
    <cellStyle name="Note 12 6 21" xfId="47565"/>
    <cellStyle name="Note 12 6 22" xfId="47566"/>
    <cellStyle name="Note 12 6 3" xfId="20284"/>
    <cellStyle name="Note 12 6 3 2" xfId="20285"/>
    <cellStyle name="Note 12 6 3 2 2" xfId="57699"/>
    <cellStyle name="Note 12 6 3 3" xfId="20286"/>
    <cellStyle name="Note 12 6 3 4" xfId="47567"/>
    <cellStyle name="Note 12 6 4" xfId="20287"/>
    <cellStyle name="Note 12 6 4 2" xfId="20288"/>
    <cellStyle name="Note 12 6 4 2 2" xfId="57700"/>
    <cellStyle name="Note 12 6 4 3" xfId="20289"/>
    <cellStyle name="Note 12 6 4 4" xfId="47568"/>
    <cellStyle name="Note 12 6 5" xfId="20290"/>
    <cellStyle name="Note 12 6 5 2" xfId="20291"/>
    <cellStyle name="Note 12 6 5 2 2" xfId="57701"/>
    <cellStyle name="Note 12 6 5 3" xfId="20292"/>
    <cellStyle name="Note 12 6 5 4" xfId="47569"/>
    <cellStyle name="Note 12 6 6" xfId="20293"/>
    <cellStyle name="Note 12 6 6 2" xfId="20294"/>
    <cellStyle name="Note 12 6 6 2 2" xfId="57702"/>
    <cellStyle name="Note 12 6 6 3" xfId="20295"/>
    <cellStyle name="Note 12 6 6 4" xfId="47570"/>
    <cellStyle name="Note 12 6 7" xfId="20296"/>
    <cellStyle name="Note 12 6 7 2" xfId="20297"/>
    <cellStyle name="Note 12 6 7 2 2" xfId="57703"/>
    <cellStyle name="Note 12 6 7 3" xfId="20298"/>
    <cellStyle name="Note 12 6 7 4" xfId="47571"/>
    <cellStyle name="Note 12 6 8" xfId="20299"/>
    <cellStyle name="Note 12 6 8 2" xfId="20300"/>
    <cellStyle name="Note 12 6 8 2 2" xfId="57704"/>
    <cellStyle name="Note 12 6 8 3" xfId="20301"/>
    <cellStyle name="Note 12 6 8 4" xfId="47572"/>
    <cellStyle name="Note 12 6 9" xfId="20302"/>
    <cellStyle name="Note 12 6 9 2" xfId="20303"/>
    <cellStyle name="Note 12 6 9 2 2" xfId="57705"/>
    <cellStyle name="Note 12 6 9 3" xfId="20304"/>
    <cellStyle name="Note 12 6 9 4" xfId="47573"/>
    <cellStyle name="Note 12 60" xfId="20305"/>
    <cellStyle name="Note 12 60 2" xfId="20306"/>
    <cellStyle name="Note 12 60 2 2" xfId="57706"/>
    <cellStyle name="Note 12 60 3" xfId="20307"/>
    <cellStyle name="Note 12 60 4" xfId="47574"/>
    <cellStyle name="Note 12 61" xfId="20308"/>
    <cellStyle name="Note 12 61 2" xfId="20309"/>
    <cellStyle name="Note 12 61 2 2" xfId="57707"/>
    <cellStyle name="Note 12 61 3" xfId="20310"/>
    <cellStyle name="Note 12 61 4" xfId="47575"/>
    <cellStyle name="Note 12 62" xfId="20311"/>
    <cellStyle name="Note 12 62 2" xfId="20312"/>
    <cellStyle name="Note 12 62 3" xfId="47576"/>
    <cellStyle name="Note 12 62 4" xfId="47577"/>
    <cellStyle name="Note 12 63" xfId="47578"/>
    <cellStyle name="Note 12 64" xfId="47579"/>
    <cellStyle name="Note 12 7" xfId="20313"/>
    <cellStyle name="Note 12 7 10" xfId="20314"/>
    <cellStyle name="Note 12 7 10 2" xfId="20315"/>
    <cellStyle name="Note 12 7 10 2 2" xfId="57708"/>
    <cellStyle name="Note 12 7 10 3" xfId="20316"/>
    <cellStyle name="Note 12 7 10 4" xfId="47580"/>
    <cellStyle name="Note 12 7 11" xfId="20317"/>
    <cellStyle name="Note 12 7 11 2" xfId="20318"/>
    <cellStyle name="Note 12 7 11 2 2" xfId="57709"/>
    <cellStyle name="Note 12 7 11 3" xfId="20319"/>
    <cellStyle name="Note 12 7 11 4" xfId="47581"/>
    <cellStyle name="Note 12 7 12" xfId="20320"/>
    <cellStyle name="Note 12 7 12 2" xfId="20321"/>
    <cellStyle name="Note 12 7 12 2 2" xfId="57710"/>
    <cellStyle name="Note 12 7 12 3" xfId="20322"/>
    <cellStyle name="Note 12 7 12 4" xfId="47582"/>
    <cellStyle name="Note 12 7 13" xfId="20323"/>
    <cellStyle name="Note 12 7 13 2" xfId="20324"/>
    <cellStyle name="Note 12 7 13 2 2" xfId="57711"/>
    <cellStyle name="Note 12 7 13 3" xfId="20325"/>
    <cellStyle name="Note 12 7 13 4" xfId="47583"/>
    <cellStyle name="Note 12 7 14" xfId="20326"/>
    <cellStyle name="Note 12 7 14 2" xfId="20327"/>
    <cellStyle name="Note 12 7 14 2 2" xfId="57712"/>
    <cellStyle name="Note 12 7 14 3" xfId="20328"/>
    <cellStyle name="Note 12 7 14 4" xfId="47584"/>
    <cellStyle name="Note 12 7 15" xfId="20329"/>
    <cellStyle name="Note 12 7 15 2" xfId="20330"/>
    <cellStyle name="Note 12 7 15 2 2" xfId="57713"/>
    <cellStyle name="Note 12 7 15 3" xfId="20331"/>
    <cellStyle name="Note 12 7 15 4" xfId="47585"/>
    <cellStyle name="Note 12 7 16" xfId="20332"/>
    <cellStyle name="Note 12 7 16 2" xfId="20333"/>
    <cellStyle name="Note 12 7 16 2 2" xfId="57714"/>
    <cellStyle name="Note 12 7 16 3" xfId="20334"/>
    <cellStyle name="Note 12 7 16 4" xfId="47586"/>
    <cellStyle name="Note 12 7 17" xfId="20335"/>
    <cellStyle name="Note 12 7 17 2" xfId="20336"/>
    <cellStyle name="Note 12 7 17 2 2" xfId="57715"/>
    <cellStyle name="Note 12 7 17 3" xfId="20337"/>
    <cellStyle name="Note 12 7 17 4" xfId="47587"/>
    <cellStyle name="Note 12 7 18" xfId="20338"/>
    <cellStyle name="Note 12 7 18 2" xfId="20339"/>
    <cellStyle name="Note 12 7 18 2 2" xfId="57716"/>
    <cellStyle name="Note 12 7 18 3" xfId="20340"/>
    <cellStyle name="Note 12 7 18 4" xfId="47588"/>
    <cellStyle name="Note 12 7 19" xfId="20341"/>
    <cellStyle name="Note 12 7 19 2" xfId="20342"/>
    <cellStyle name="Note 12 7 19 2 2" xfId="57717"/>
    <cellStyle name="Note 12 7 19 3" xfId="20343"/>
    <cellStyle name="Note 12 7 19 4" xfId="47589"/>
    <cellStyle name="Note 12 7 2" xfId="20344"/>
    <cellStyle name="Note 12 7 2 2" xfId="20345"/>
    <cellStyle name="Note 12 7 2 2 2" xfId="57718"/>
    <cellStyle name="Note 12 7 2 3" xfId="20346"/>
    <cellStyle name="Note 12 7 2 4" xfId="47590"/>
    <cellStyle name="Note 12 7 20" xfId="20347"/>
    <cellStyle name="Note 12 7 20 2" xfId="20348"/>
    <cellStyle name="Note 12 7 20 3" xfId="47591"/>
    <cellStyle name="Note 12 7 20 4" xfId="47592"/>
    <cellStyle name="Note 12 7 21" xfId="47593"/>
    <cellStyle name="Note 12 7 22" xfId="47594"/>
    <cellStyle name="Note 12 7 3" xfId="20349"/>
    <cellStyle name="Note 12 7 3 2" xfId="20350"/>
    <cellStyle name="Note 12 7 3 2 2" xfId="57719"/>
    <cellStyle name="Note 12 7 3 3" xfId="20351"/>
    <cellStyle name="Note 12 7 3 4" xfId="47595"/>
    <cellStyle name="Note 12 7 4" xfId="20352"/>
    <cellStyle name="Note 12 7 4 2" xfId="20353"/>
    <cellStyle name="Note 12 7 4 2 2" xfId="57720"/>
    <cellStyle name="Note 12 7 4 3" xfId="20354"/>
    <cellStyle name="Note 12 7 4 4" xfId="47596"/>
    <cellStyle name="Note 12 7 5" xfId="20355"/>
    <cellStyle name="Note 12 7 5 2" xfId="20356"/>
    <cellStyle name="Note 12 7 5 2 2" xfId="57721"/>
    <cellStyle name="Note 12 7 5 3" xfId="20357"/>
    <cellStyle name="Note 12 7 5 4" xfId="47597"/>
    <cellStyle name="Note 12 7 6" xfId="20358"/>
    <cellStyle name="Note 12 7 6 2" xfId="20359"/>
    <cellStyle name="Note 12 7 6 2 2" xfId="57722"/>
    <cellStyle name="Note 12 7 6 3" xfId="20360"/>
    <cellStyle name="Note 12 7 6 4" xfId="47598"/>
    <cellStyle name="Note 12 7 7" xfId="20361"/>
    <cellStyle name="Note 12 7 7 2" xfId="20362"/>
    <cellStyle name="Note 12 7 7 2 2" xfId="57723"/>
    <cellStyle name="Note 12 7 7 3" xfId="20363"/>
    <cellStyle name="Note 12 7 7 4" xfId="47599"/>
    <cellStyle name="Note 12 7 8" xfId="20364"/>
    <cellStyle name="Note 12 7 8 2" xfId="20365"/>
    <cellStyle name="Note 12 7 8 2 2" xfId="57724"/>
    <cellStyle name="Note 12 7 8 3" xfId="20366"/>
    <cellStyle name="Note 12 7 8 4" xfId="47600"/>
    <cellStyle name="Note 12 7 9" xfId="20367"/>
    <cellStyle name="Note 12 7 9 2" xfId="20368"/>
    <cellStyle name="Note 12 7 9 2 2" xfId="57725"/>
    <cellStyle name="Note 12 7 9 3" xfId="20369"/>
    <cellStyle name="Note 12 7 9 4" xfId="47601"/>
    <cellStyle name="Note 12 8" xfId="20370"/>
    <cellStyle name="Note 12 8 10" xfId="20371"/>
    <cellStyle name="Note 12 8 10 2" xfId="20372"/>
    <cellStyle name="Note 12 8 10 2 2" xfId="57726"/>
    <cellStyle name="Note 12 8 10 3" xfId="20373"/>
    <cellStyle name="Note 12 8 10 4" xfId="47602"/>
    <cellStyle name="Note 12 8 11" xfId="20374"/>
    <cellStyle name="Note 12 8 11 2" xfId="20375"/>
    <cellStyle name="Note 12 8 11 2 2" xfId="57727"/>
    <cellStyle name="Note 12 8 11 3" xfId="20376"/>
    <cellStyle name="Note 12 8 11 4" xfId="47603"/>
    <cellStyle name="Note 12 8 12" xfId="20377"/>
    <cellStyle name="Note 12 8 12 2" xfId="20378"/>
    <cellStyle name="Note 12 8 12 2 2" xfId="57728"/>
    <cellStyle name="Note 12 8 12 3" xfId="20379"/>
    <cellStyle name="Note 12 8 12 4" xfId="47604"/>
    <cellStyle name="Note 12 8 13" xfId="20380"/>
    <cellStyle name="Note 12 8 13 2" xfId="20381"/>
    <cellStyle name="Note 12 8 13 2 2" xfId="57729"/>
    <cellStyle name="Note 12 8 13 3" xfId="20382"/>
    <cellStyle name="Note 12 8 13 4" xfId="47605"/>
    <cellStyle name="Note 12 8 14" xfId="20383"/>
    <cellStyle name="Note 12 8 14 2" xfId="20384"/>
    <cellStyle name="Note 12 8 14 2 2" xfId="57730"/>
    <cellStyle name="Note 12 8 14 3" xfId="20385"/>
    <cellStyle name="Note 12 8 14 4" xfId="47606"/>
    <cellStyle name="Note 12 8 15" xfId="20386"/>
    <cellStyle name="Note 12 8 15 2" xfId="20387"/>
    <cellStyle name="Note 12 8 15 2 2" xfId="57731"/>
    <cellStyle name="Note 12 8 15 3" xfId="20388"/>
    <cellStyle name="Note 12 8 15 4" xfId="47607"/>
    <cellStyle name="Note 12 8 16" xfId="20389"/>
    <cellStyle name="Note 12 8 16 2" xfId="20390"/>
    <cellStyle name="Note 12 8 16 2 2" xfId="57732"/>
    <cellStyle name="Note 12 8 16 3" xfId="20391"/>
    <cellStyle name="Note 12 8 16 4" xfId="47608"/>
    <cellStyle name="Note 12 8 17" xfId="20392"/>
    <cellStyle name="Note 12 8 17 2" xfId="20393"/>
    <cellStyle name="Note 12 8 17 2 2" xfId="57733"/>
    <cellStyle name="Note 12 8 17 3" xfId="20394"/>
    <cellStyle name="Note 12 8 17 4" xfId="47609"/>
    <cellStyle name="Note 12 8 18" xfId="20395"/>
    <cellStyle name="Note 12 8 18 2" xfId="20396"/>
    <cellStyle name="Note 12 8 18 2 2" xfId="57734"/>
    <cellStyle name="Note 12 8 18 3" xfId="20397"/>
    <cellStyle name="Note 12 8 18 4" xfId="47610"/>
    <cellStyle name="Note 12 8 19" xfId="20398"/>
    <cellStyle name="Note 12 8 19 2" xfId="20399"/>
    <cellStyle name="Note 12 8 19 2 2" xfId="57735"/>
    <cellStyle name="Note 12 8 19 3" xfId="20400"/>
    <cellStyle name="Note 12 8 19 4" xfId="47611"/>
    <cellStyle name="Note 12 8 2" xfId="20401"/>
    <cellStyle name="Note 12 8 2 2" xfId="20402"/>
    <cellStyle name="Note 12 8 2 2 2" xfId="57736"/>
    <cellStyle name="Note 12 8 2 3" xfId="20403"/>
    <cellStyle name="Note 12 8 2 4" xfId="47612"/>
    <cellStyle name="Note 12 8 20" xfId="20404"/>
    <cellStyle name="Note 12 8 20 2" xfId="20405"/>
    <cellStyle name="Note 12 8 20 3" xfId="47613"/>
    <cellStyle name="Note 12 8 20 4" xfId="47614"/>
    <cellStyle name="Note 12 8 21" xfId="47615"/>
    <cellStyle name="Note 12 8 22" xfId="47616"/>
    <cellStyle name="Note 12 8 3" xfId="20406"/>
    <cellStyle name="Note 12 8 3 2" xfId="20407"/>
    <cellStyle name="Note 12 8 3 2 2" xfId="57737"/>
    <cellStyle name="Note 12 8 3 3" xfId="20408"/>
    <cellStyle name="Note 12 8 3 4" xfId="47617"/>
    <cellStyle name="Note 12 8 4" xfId="20409"/>
    <cellStyle name="Note 12 8 4 2" xfId="20410"/>
    <cellStyle name="Note 12 8 4 2 2" xfId="57738"/>
    <cellStyle name="Note 12 8 4 3" xfId="20411"/>
    <cellStyle name="Note 12 8 4 4" xfId="47618"/>
    <cellStyle name="Note 12 8 5" xfId="20412"/>
    <cellStyle name="Note 12 8 5 2" xfId="20413"/>
    <cellStyle name="Note 12 8 5 2 2" xfId="57739"/>
    <cellStyle name="Note 12 8 5 3" xfId="20414"/>
    <cellStyle name="Note 12 8 5 4" xfId="47619"/>
    <cellStyle name="Note 12 8 6" xfId="20415"/>
    <cellStyle name="Note 12 8 6 2" xfId="20416"/>
    <cellStyle name="Note 12 8 6 2 2" xfId="57740"/>
    <cellStyle name="Note 12 8 6 3" xfId="20417"/>
    <cellStyle name="Note 12 8 6 4" xfId="47620"/>
    <cellStyle name="Note 12 8 7" xfId="20418"/>
    <cellStyle name="Note 12 8 7 2" xfId="20419"/>
    <cellStyle name="Note 12 8 7 2 2" xfId="57741"/>
    <cellStyle name="Note 12 8 7 3" xfId="20420"/>
    <cellStyle name="Note 12 8 7 4" xfId="47621"/>
    <cellStyle name="Note 12 8 8" xfId="20421"/>
    <cellStyle name="Note 12 8 8 2" xfId="20422"/>
    <cellStyle name="Note 12 8 8 2 2" xfId="57742"/>
    <cellStyle name="Note 12 8 8 3" xfId="20423"/>
    <cellStyle name="Note 12 8 8 4" xfId="47622"/>
    <cellStyle name="Note 12 8 9" xfId="20424"/>
    <cellStyle name="Note 12 8 9 2" xfId="20425"/>
    <cellStyle name="Note 12 8 9 2 2" xfId="57743"/>
    <cellStyle name="Note 12 8 9 3" xfId="20426"/>
    <cellStyle name="Note 12 8 9 4" xfId="47623"/>
    <cellStyle name="Note 12 9" xfId="20427"/>
    <cellStyle name="Note 12 9 10" xfId="20428"/>
    <cellStyle name="Note 12 9 10 2" xfId="20429"/>
    <cellStyle name="Note 12 9 10 2 2" xfId="57744"/>
    <cellStyle name="Note 12 9 10 3" xfId="20430"/>
    <cellStyle name="Note 12 9 10 4" xfId="47624"/>
    <cellStyle name="Note 12 9 11" xfId="20431"/>
    <cellStyle name="Note 12 9 11 2" xfId="20432"/>
    <cellStyle name="Note 12 9 11 2 2" xfId="57745"/>
    <cellStyle name="Note 12 9 11 3" xfId="20433"/>
    <cellStyle name="Note 12 9 11 4" xfId="47625"/>
    <cellStyle name="Note 12 9 12" xfId="20434"/>
    <cellStyle name="Note 12 9 12 2" xfId="20435"/>
    <cellStyle name="Note 12 9 12 2 2" xfId="57746"/>
    <cellStyle name="Note 12 9 12 3" xfId="20436"/>
    <cellStyle name="Note 12 9 12 4" xfId="47626"/>
    <cellStyle name="Note 12 9 13" xfId="20437"/>
    <cellStyle name="Note 12 9 13 2" xfId="20438"/>
    <cellStyle name="Note 12 9 13 2 2" xfId="57747"/>
    <cellStyle name="Note 12 9 13 3" xfId="20439"/>
    <cellStyle name="Note 12 9 13 4" xfId="47627"/>
    <cellStyle name="Note 12 9 14" xfId="20440"/>
    <cellStyle name="Note 12 9 14 2" xfId="20441"/>
    <cellStyle name="Note 12 9 14 2 2" xfId="57748"/>
    <cellStyle name="Note 12 9 14 3" xfId="20442"/>
    <cellStyle name="Note 12 9 14 4" xfId="47628"/>
    <cellStyle name="Note 12 9 15" xfId="20443"/>
    <cellStyle name="Note 12 9 15 2" xfId="20444"/>
    <cellStyle name="Note 12 9 15 2 2" xfId="57749"/>
    <cellStyle name="Note 12 9 15 3" xfId="20445"/>
    <cellStyle name="Note 12 9 15 4" xfId="47629"/>
    <cellStyle name="Note 12 9 16" xfId="20446"/>
    <cellStyle name="Note 12 9 16 2" xfId="20447"/>
    <cellStyle name="Note 12 9 16 2 2" xfId="57750"/>
    <cellStyle name="Note 12 9 16 3" xfId="20448"/>
    <cellStyle name="Note 12 9 16 4" xfId="47630"/>
    <cellStyle name="Note 12 9 17" xfId="20449"/>
    <cellStyle name="Note 12 9 17 2" xfId="20450"/>
    <cellStyle name="Note 12 9 17 2 2" xfId="57751"/>
    <cellStyle name="Note 12 9 17 3" xfId="20451"/>
    <cellStyle name="Note 12 9 17 4" xfId="47631"/>
    <cellStyle name="Note 12 9 18" xfId="20452"/>
    <cellStyle name="Note 12 9 18 2" xfId="20453"/>
    <cellStyle name="Note 12 9 18 2 2" xfId="57752"/>
    <cellStyle name="Note 12 9 18 3" xfId="20454"/>
    <cellStyle name="Note 12 9 18 4" xfId="47632"/>
    <cellStyle name="Note 12 9 19" xfId="20455"/>
    <cellStyle name="Note 12 9 19 2" xfId="20456"/>
    <cellStyle name="Note 12 9 19 2 2" xfId="57753"/>
    <cellStyle name="Note 12 9 19 3" xfId="20457"/>
    <cellStyle name="Note 12 9 19 4" xfId="47633"/>
    <cellStyle name="Note 12 9 2" xfId="20458"/>
    <cellStyle name="Note 12 9 2 2" xfId="20459"/>
    <cellStyle name="Note 12 9 2 2 2" xfId="57754"/>
    <cellStyle name="Note 12 9 2 3" xfId="20460"/>
    <cellStyle name="Note 12 9 2 4" xfId="47634"/>
    <cellStyle name="Note 12 9 20" xfId="20461"/>
    <cellStyle name="Note 12 9 20 2" xfId="20462"/>
    <cellStyle name="Note 12 9 20 3" xfId="47635"/>
    <cellStyle name="Note 12 9 20 4" xfId="47636"/>
    <cellStyle name="Note 12 9 21" xfId="47637"/>
    <cellStyle name="Note 12 9 22" xfId="47638"/>
    <cellStyle name="Note 12 9 3" xfId="20463"/>
    <cellStyle name="Note 12 9 3 2" xfId="20464"/>
    <cellStyle name="Note 12 9 3 2 2" xfId="57755"/>
    <cellStyle name="Note 12 9 3 3" xfId="20465"/>
    <cellStyle name="Note 12 9 3 4" xfId="47639"/>
    <cellStyle name="Note 12 9 4" xfId="20466"/>
    <cellStyle name="Note 12 9 4 2" xfId="20467"/>
    <cellStyle name="Note 12 9 4 2 2" xfId="57756"/>
    <cellStyle name="Note 12 9 4 3" xfId="20468"/>
    <cellStyle name="Note 12 9 4 4" xfId="47640"/>
    <cellStyle name="Note 12 9 5" xfId="20469"/>
    <cellStyle name="Note 12 9 5 2" xfId="20470"/>
    <cellStyle name="Note 12 9 5 2 2" xfId="57757"/>
    <cellStyle name="Note 12 9 5 3" xfId="20471"/>
    <cellStyle name="Note 12 9 5 4" xfId="47641"/>
    <cellStyle name="Note 12 9 6" xfId="20472"/>
    <cellStyle name="Note 12 9 6 2" xfId="20473"/>
    <cellStyle name="Note 12 9 6 2 2" xfId="57758"/>
    <cellStyle name="Note 12 9 6 3" xfId="20474"/>
    <cellStyle name="Note 12 9 6 4" xfId="47642"/>
    <cellStyle name="Note 12 9 7" xfId="20475"/>
    <cellStyle name="Note 12 9 7 2" xfId="20476"/>
    <cellStyle name="Note 12 9 7 2 2" xfId="57759"/>
    <cellStyle name="Note 12 9 7 3" xfId="20477"/>
    <cellStyle name="Note 12 9 7 4" xfId="47643"/>
    <cellStyle name="Note 12 9 8" xfId="20478"/>
    <cellStyle name="Note 12 9 8 2" xfId="20479"/>
    <cellStyle name="Note 12 9 8 2 2" xfId="57760"/>
    <cellStyle name="Note 12 9 8 3" xfId="20480"/>
    <cellStyle name="Note 12 9 8 4" xfId="47644"/>
    <cellStyle name="Note 12 9 9" xfId="20481"/>
    <cellStyle name="Note 12 9 9 2" xfId="20482"/>
    <cellStyle name="Note 12 9 9 2 2" xfId="57761"/>
    <cellStyle name="Note 12 9 9 3" xfId="20483"/>
    <cellStyle name="Note 12 9 9 4" xfId="47645"/>
    <cellStyle name="Note 13" xfId="20484"/>
    <cellStyle name="Note 13 10" xfId="20485"/>
    <cellStyle name="Note 13 10 2" xfId="20486"/>
    <cellStyle name="Note 13 10 2 2" xfId="57762"/>
    <cellStyle name="Note 13 10 3" xfId="20487"/>
    <cellStyle name="Note 13 10 4" xfId="47646"/>
    <cellStyle name="Note 13 11" xfId="20488"/>
    <cellStyle name="Note 13 11 2" xfId="20489"/>
    <cellStyle name="Note 13 11 2 2" xfId="57763"/>
    <cellStyle name="Note 13 11 3" xfId="20490"/>
    <cellStyle name="Note 13 11 4" xfId="47647"/>
    <cellStyle name="Note 13 12" xfId="20491"/>
    <cellStyle name="Note 13 12 2" xfId="20492"/>
    <cellStyle name="Note 13 12 2 2" xfId="57764"/>
    <cellStyle name="Note 13 12 3" xfId="20493"/>
    <cellStyle name="Note 13 12 4" xfId="47648"/>
    <cellStyle name="Note 13 13" xfId="20494"/>
    <cellStyle name="Note 13 13 2" xfId="20495"/>
    <cellStyle name="Note 13 13 2 2" xfId="57765"/>
    <cellStyle name="Note 13 13 3" xfId="20496"/>
    <cellStyle name="Note 13 13 4" xfId="47649"/>
    <cellStyle name="Note 13 14" xfId="20497"/>
    <cellStyle name="Note 13 14 2" xfId="20498"/>
    <cellStyle name="Note 13 14 2 2" xfId="57766"/>
    <cellStyle name="Note 13 14 3" xfId="20499"/>
    <cellStyle name="Note 13 14 4" xfId="47650"/>
    <cellStyle name="Note 13 15" xfId="20500"/>
    <cellStyle name="Note 13 15 2" xfId="20501"/>
    <cellStyle name="Note 13 15 2 2" xfId="57767"/>
    <cellStyle name="Note 13 15 3" xfId="20502"/>
    <cellStyle name="Note 13 15 4" xfId="47651"/>
    <cellStyle name="Note 13 16" xfId="20503"/>
    <cellStyle name="Note 13 16 2" xfId="20504"/>
    <cellStyle name="Note 13 16 2 2" xfId="57768"/>
    <cellStyle name="Note 13 16 3" xfId="20505"/>
    <cellStyle name="Note 13 16 4" xfId="47652"/>
    <cellStyle name="Note 13 17" xfId="20506"/>
    <cellStyle name="Note 13 17 2" xfId="20507"/>
    <cellStyle name="Note 13 17 2 2" xfId="57769"/>
    <cellStyle name="Note 13 17 3" xfId="20508"/>
    <cellStyle name="Note 13 17 4" xfId="47653"/>
    <cellStyle name="Note 13 18" xfId="20509"/>
    <cellStyle name="Note 13 18 2" xfId="20510"/>
    <cellStyle name="Note 13 18 2 2" xfId="57770"/>
    <cellStyle name="Note 13 18 3" xfId="20511"/>
    <cellStyle name="Note 13 18 4" xfId="47654"/>
    <cellStyle name="Note 13 19" xfId="20512"/>
    <cellStyle name="Note 13 19 2" xfId="20513"/>
    <cellStyle name="Note 13 19 2 2" xfId="57771"/>
    <cellStyle name="Note 13 19 3" xfId="20514"/>
    <cellStyle name="Note 13 19 4" xfId="47655"/>
    <cellStyle name="Note 13 2" xfId="20515"/>
    <cellStyle name="Note 13 2 2" xfId="47656"/>
    <cellStyle name="Note 13 20" xfId="20516"/>
    <cellStyle name="Note 13 20 2" xfId="20517"/>
    <cellStyle name="Note 13 20 2 2" xfId="57772"/>
    <cellStyle name="Note 13 20 3" xfId="20518"/>
    <cellStyle name="Note 13 20 4" xfId="47657"/>
    <cellStyle name="Note 13 21" xfId="20519"/>
    <cellStyle name="Note 13 21 2" xfId="20520"/>
    <cellStyle name="Note 13 21 2 2" xfId="57773"/>
    <cellStyle name="Note 13 21 3" xfId="20521"/>
    <cellStyle name="Note 13 21 4" xfId="47658"/>
    <cellStyle name="Note 13 22" xfId="20522"/>
    <cellStyle name="Note 13 22 2" xfId="20523"/>
    <cellStyle name="Note 13 22 2 2" xfId="57774"/>
    <cellStyle name="Note 13 22 3" xfId="20524"/>
    <cellStyle name="Note 13 22 4" xfId="47659"/>
    <cellStyle name="Note 13 23" xfId="20525"/>
    <cellStyle name="Note 13 23 2" xfId="20526"/>
    <cellStyle name="Note 13 23 2 2" xfId="57775"/>
    <cellStyle name="Note 13 23 3" xfId="20527"/>
    <cellStyle name="Note 13 23 4" xfId="47660"/>
    <cellStyle name="Note 13 24" xfId="20528"/>
    <cellStyle name="Note 13 24 2" xfId="20529"/>
    <cellStyle name="Note 13 24 3" xfId="47661"/>
    <cellStyle name="Note 13 24 4" xfId="47662"/>
    <cellStyle name="Note 13 25" xfId="47663"/>
    <cellStyle name="Note 13 26" xfId="47664"/>
    <cellStyle name="Note 13 3" xfId="20530"/>
    <cellStyle name="Note 13 3 2" xfId="47665"/>
    <cellStyle name="Note 13 4" xfId="20531"/>
    <cellStyle name="Note 13 4 2" xfId="47666"/>
    <cellStyle name="Note 13 5" xfId="20532"/>
    <cellStyle name="Note 13 5 2" xfId="47667"/>
    <cellStyle name="Note 13 6" xfId="20533"/>
    <cellStyle name="Note 13 6 2" xfId="20534"/>
    <cellStyle name="Note 13 6 2 2" xfId="57776"/>
    <cellStyle name="Note 13 6 3" xfId="20535"/>
    <cellStyle name="Note 13 6 4" xfId="47668"/>
    <cellStyle name="Note 13 7" xfId="20536"/>
    <cellStyle name="Note 13 7 2" xfId="20537"/>
    <cellStyle name="Note 13 7 2 2" xfId="57777"/>
    <cellStyle name="Note 13 7 3" xfId="20538"/>
    <cellStyle name="Note 13 7 4" xfId="47669"/>
    <cellStyle name="Note 13 8" xfId="20539"/>
    <cellStyle name="Note 13 8 2" xfId="20540"/>
    <cellStyle name="Note 13 8 2 2" xfId="57778"/>
    <cellStyle name="Note 13 8 3" xfId="20541"/>
    <cellStyle name="Note 13 8 4" xfId="47670"/>
    <cellStyle name="Note 13 9" xfId="20542"/>
    <cellStyle name="Note 13 9 2" xfId="20543"/>
    <cellStyle name="Note 13 9 2 2" xfId="57779"/>
    <cellStyle name="Note 13 9 3" xfId="20544"/>
    <cellStyle name="Note 13 9 4" xfId="47671"/>
    <cellStyle name="Note 14" xfId="20545"/>
    <cellStyle name="Note 14 10" xfId="20546"/>
    <cellStyle name="Note 14 10 2" xfId="20547"/>
    <cellStyle name="Note 14 10 2 2" xfId="57780"/>
    <cellStyle name="Note 14 10 3" xfId="20548"/>
    <cellStyle name="Note 14 10 4" xfId="47672"/>
    <cellStyle name="Note 14 11" xfId="20549"/>
    <cellStyle name="Note 14 11 2" xfId="20550"/>
    <cellStyle name="Note 14 11 2 2" xfId="57781"/>
    <cellStyle name="Note 14 11 3" xfId="20551"/>
    <cellStyle name="Note 14 11 4" xfId="47673"/>
    <cellStyle name="Note 14 12" xfId="20552"/>
    <cellStyle name="Note 14 12 2" xfId="20553"/>
    <cellStyle name="Note 14 12 2 2" xfId="57782"/>
    <cellStyle name="Note 14 12 3" xfId="20554"/>
    <cellStyle name="Note 14 12 4" xfId="47674"/>
    <cellStyle name="Note 14 13" xfId="20555"/>
    <cellStyle name="Note 14 13 2" xfId="20556"/>
    <cellStyle name="Note 14 13 2 2" xfId="57783"/>
    <cellStyle name="Note 14 13 3" xfId="20557"/>
    <cellStyle name="Note 14 13 4" xfId="47675"/>
    <cellStyle name="Note 14 14" xfId="20558"/>
    <cellStyle name="Note 14 14 2" xfId="20559"/>
    <cellStyle name="Note 14 14 2 2" xfId="57784"/>
    <cellStyle name="Note 14 14 3" xfId="20560"/>
    <cellStyle name="Note 14 14 4" xfId="47676"/>
    <cellStyle name="Note 14 15" xfId="20561"/>
    <cellStyle name="Note 14 15 2" xfId="20562"/>
    <cellStyle name="Note 14 15 2 2" xfId="57785"/>
    <cellStyle name="Note 14 15 3" xfId="20563"/>
    <cellStyle name="Note 14 15 4" xfId="47677"/>
    <cellStyle name="Note 14 16" xfId="20564"/>
    <cellStyle name="Note 14 16 2" xfId="20565"/>
    <cellStyle name="Note 14 16 2 2" xfId="57786"/>
    <cellStyle name="Note 14 16 3" xfId="20566"/>
    <cellStyle name="Note 14 16 4" xfId="47678"/>
    <cellStyle name="Note 14 17" xfId="20567"/>
    <cellStyle name="Note 14 17 2" xfId="20568"/>
    <cellStyle name="Note 14 17 2 2" xfId="57787"/>
    <cellStyle name="Note 14 17 3" xfId="20569"/>
    <cellStyle name="Note 14 17 4" xfId="47679"/>
    <cellStyle name="Note 14 18" xfId="20570"/>
    <cellStyle name="Note 14 18 2" xfId="20571"/>
    <cellStyle name="Note 14 18 2 2" xfId="57788"/>
    <cellStyle name="Note 14 18 3" xfId="20572"/>
    <cellStyle name="Note 14 18 4" xfId="47680"/>
    <cellStyle name="Note 14 19" xfId="20573"/>
    <cellStyle name="Note 14 19 2" xfId="20574"/>
    <cellStyle name="Note 14 19 2 2" xfId="57789"/>
    <cellStyle name="Note 14 19 3" xfId="20575"/>
    <cellStyle name="Note 14 19 4" xfId="47681"/>
    <cellStyle name="Note 14 2" xfId="20576"/>
    <cellStyle name="Note 14 2 2" xfId="47682"/>
    <cellStyle name="Note 14 20" xfId="20577"/>
    <cellStyle name="Note 14 20 2" xfId="20578"/>
    <cellStyle name="Note 14 20 2 2" xfId="57790"/>
    <cellStyle name="Note 14 20 3" xfId="20579"/>
    <cellStyle name="Note 14 20 4" xfId="47683"/>
    <cellStyle name="Note 14 21" xfId="20580"/>
    <cellStyle name="Note 14 21 2" xfId="20581"/>
    <cellStyle name="Note 14 21 2 2" xfId="57791"/>
    <cellStyle name="Note 14 21 3" xfId="20582"/>
    <cellStyle name="Note 14 21 4" xfId="47684"/>
    <cellStyle name="Note 14 22" xfId="20583"/>
    <cellStyle name="Note 14 22 2" xfId="20584"/>
    <cellStyle name="Note 14 22 2 2" xfId="57792"/>
    <cellStyle name="Note 14 22 3" xfId="20585"/>
    <cellStyle name="Note 14 22 4" xfId="47685"/>
    <cellStyle name="Note 14 23" xfId="20586"/>
    <cellStyle name="Note 14 23 2" xfId="20587"/>
    <cellStyle name="Note 14 23 2 2" xfId="57793"/>
    <cellStyle name="Note 14 23 3" xfId="20588"/>
    <cellStyle name="Note 14 23 4" xfId="47686"/>
    <cellStyle name="Note 14 24" xfId="20589"/>
    <cellStyle name="Note 14 24 2" xfId="20590"/>
    <cellStyle name="Note 14 24 3" xfId="47687"/>
    <cellStyle name="Note 14 24 4" xfId="47688"/>
    <cellStyle name="Note 14 25" xfId="47689"/>
    <cellStyle name="Note 14 26" xfId="47690"/>
    <cellStyle name="Note 14 3" xfId="20591"/>
    <cellStyle name="Note 14 3 2" xfId="47691"/>
    <cellStyle name="Note 14 4" xfId="20592"/>
    <cellStyle name="Note 14 4 2" xfId="47692"/>
    <cellStyle name="Note 14 5" xfId="20593"/>
    <cellStyle name="Note 14 5 2" xfId="47693"/>
    <cellStyle name="Note 14 6" xfId="20594"/>
    <cellStyle name="Note 14 6 2" xfId="20595"/>
    <cellStyle name="Note 14 6 2 2" xfId="57794"/>
    <cellStyle name="Note 14 6 3" xfId="20596"/>
    <cellStyle name="Note 14 6 4" xfId="47694"/>
    <cellStyle name="Note 14 7" xfId="20597"/>
    <cellStyle name="Note 14 7 2" xfId="20598"/>
    <cellStyle name="Note 14 7 2 2" xfId="57795"/>
    <cellStyle name="Note 14 7 3" xfId="20599"/>
    <cellStyle name="Note 14 7 4" xfId="47695"/>
    <cellStyle name="Note 14 8" xfId="20600"/>
    <cellStyle name="Note 14 8 2" xfId="20601"/>
    <cellStyle name="Note 14 8 2 2" xfId="57796"/>
    <cellStyle name="Note 14 8 3" xfId="20602"/>
    <cellStyle name="Note 14 8 4" xfId="47696"/>
    <cellStyle name="Note 14 9" xfId="20603"/>
    <cellStyle name="Note 14 9 2" xfId="20604"/>
    <cellStyle name="Note 14 9 2 2" xfId="57797"/>
    <cellStyle name="Note 14 9 3" xfId="20605"/>
    <cellStyle name="Note 14 9 4" xfId="47697"/>
    <cellStyle name="Note 15" xfId="20606"/>
    <cellStyle name="Note 15 10" xfId="20607"/>
    <cellStyle name="Note 15 10 2" xfId="20608"/>
    <cellStyle name="Note 15 10 2 2" xfId="57798"/>
    <cellStyle name="Note 15 10 3" xfId="20609"/>
    <cellStyle name="Note 15 10 4" xfId="47698"/>
    <cellStyle name="Note 15 11" xfId="20610"/>
    <cellStyle name="Note 15 11 2" xfId="20611"/>
    <cellStyle name="Note 15 11 2 2" xfId="57799"/>
    <cellStyle name="Note 15 11 3" xfId="20612"/>
    <cellStyle name="Note 15 11 4" xfId="47699"/>
    <cellStyle name="Note 15 12" xfId="20613"/>
    <cellStyle name="Note 15 12 2" xfId="20614"/>
    <cellStyle name="Note 15 12 2 2" xfId="57800"/>
    <cellStyle name="Note 15 12 3" xfId="20615"/>
    <cellStyle name="Note 15 12 4" xfId="47700"/>
    <cellStyle name="Note 15 13" xfId="20616"/>
    <cellStyle name="Note 15 13 2" xfId="20617"/>
    <cellStyle name="Note 15 13 2 2" xfId="57801"/>
    <cellStyle name="Note 15 13 3" xfId="20618"/>
    <cellStyle name="Note 15 13 4" xfId="47701"/>
    <cellStyle name="Note 15 14" xfId="20619"/>
    <cellStyle name="Note 15 14 2" xfId="20620"/>
    <cellStyle name="Note 15 14 2 2" xfId="57802"/>
    <cellStyle name="Note 15 14 3" xfId="20621"/>
    <cellStyle name="Note 15 14 4" xfId="47702"/>
    <cellStyle name="Note 15 15" xfId="20622"/>
    <cellStyle name="Note 15 15 2" xfId="20623"/>
    <cellStyle name="Note 15 15 2 2" xfId="57803"/>
    <cellStyle name="Note 15 15 3" xfId="20624"/>
    <cellStyle name="Note 15 15 4" xfId="47703"/>
    <cellStyle name="Note 15 16" xfId="20625"/>
    <cellStyle name="Note 15 16 2" xfId="20626"/>
    <cellStyle name="Note 15 16 2 2" xfId="57804"/>
    <cellStyle name="Note 15 16 3" xfId="20627"/>
    <cellStyle name="Note 15 16 4" xfId="47704"/>
    <cellStyle name="Note 15 17" xfId="20628"/>
    <cellStyle name="Note 15 17 2" xfId="20629"/>
    <cellStyle name="Note 15 17 2 2" xfId="57805"/>
    <cellStyle name="Note 15 17 3" xfId="20630"/>
    <cellStyle name="Note 15 17 4" xfId="47705"/>
    <cellStyle name="Note 15 18" xfId="20631"/>
    <cellStyle name="Note 15 18 2" xfId="20632"/>
    <cellStyle name="Note 15 18 2 2" xfId="57806"/>
    <cellStyle name="Note 15 18 3" xfId="20633"/>
    <cellStyle name="Note 15 18 4" xfId="47706"/>
    <cellStyle name="Note 15 19" xfId="20634"/>
    <cellStyle name="Note 15 19 2" xfId="20635"/>
    <cellStyle name="Note 15 19 2 2" xfId="57807"/>
    <cellStyle name="Note 15 19 3" xfId="20636"/>
    <cellStyle name="Note 15 19 4" xfId="47707"/>
    <cellStyle name="Note 15 2" xfId="20637"/>
    <cellStyle name="Note 15 2 2" xfId="20638"/>
    <cellStyle name="Note 15 2 2 2" xfId="57808"/>
    <cellStyle name="Note 15 2 3" xfId="20639"/>
    <cellStyle name="Note 15 2 4" xfId="47708"/>
    <cellStyle name="Note 15 20" xfId="20640"/>
    <cellStyle name="Note 15 20 2" xfId="20641"/>
    <cellStyle name="Note 15 20 3" xfId="47709"/>
    <cellStyle name="Note 15 20 4" xfId="47710"/>
    <cellStyle name="Note 15 21" xfId="47711"/>
    <cellStyle name="Note 15 22" xfId="47712"/>
    <cellStyle name="Note 15 3" xfId="20642"/>
    <cellStyle name="Note 15 3 2" xfId="20643"/>
    <cellStyle name="Note 15 3 2 2" xfId="57809"/>
    <cellStyle name="Note 15 3 3" xfId="20644"/>
    <cellStyle name="Note 15 3 4" xfId="47713"/>
    <cellStyle name="Note 15 4" xfId="20645"/>
    <cellStyle name="Note 15 4 2" xfId="20646"/>
    <cellStyle name="Note 15 4 2 2" xfId="57810"/>
    <cellStyle name="Note 15 4 3" xfId="20647"/>
    <cellStyle name="Note 15 4 4" xfId="47714"/>
    <cellStyle name="Note 15 5" xfId="20648"/>
    <cellStyle name="Note 15 5 2" xfId="20649"/>
    <cellStyle name="Note 15 5 2 2" xfId="57811"/>
    <cellStyle name="Note 15 5 3" xfId="20650"/>
    <cellStyle name="Note 15 5 4" xfId="47715"/>
    <cellStyle name="Note 15 6" xfId="20651"/>
    <cellStyle name="Note 15 6 2" xfId="20652"/>
    <cellStyle name="Note 15 6 2 2" xfId="57812"/>
    <cellStyle name="Note 15 6 3" xfId="20653"/>
    <cellStyle name="Note 15 6 4" xfId="47716"/>
    <cellStyle name="Note 15 7" xfId="20654"/>
    <cellStyle name="Note 15 7 2" xfId="20655"/>
    <cellStyle name="Note 15 7 2 2" xfId="57813"/>
    <cellStyle name="Note 15 7 3" xfId="20656"/>
    <cellStyle name="Note 15 7 4" xfId="47717"/>
    <cellStyle name="Note 15 8" xfId="20657"/>
    <cellStyle name="Note 15 8 2" xfId="20658"/>
    <cellStyle name="Note 15 8 2 2" xfId="57814"/>
    <cellStyle name="Note 15 8 3" xfId="20659"/>
    <cellStyle name="Note 15 8 4" xfId="47718"/>
    <cellStyle name="Note 15 9" xfId="20660"/>
    <cellStyle name="Note 15 9 2" xfId="20661"/>
    <cellStyle name="Note 15 9 2 2" xfId="57815"/>
    <cellStyle name="Note 15 9 3" xfId="20662"/>
    <cellStyle name="Note 15 9 4" xfId="47719"/>
    <cellStyle name="Note 16" xfId="20663"/>
    <cellStyle name="Note 16 2" xfId="47720"/>
    <cellStyle name="Note 17" xfId="20664"/>
    <cellStyle name="Note 17 2" xfId="47721"/>
    <cellStyle name="Note 18" xfId="20665"/>
    <cellStyle name="Note 18 2" xfId="47722"/>
    <cellStyle name="Note 19" xfId="20666"/>
    <cellStyle name="Note 19 2" xfId="47723"/>
    <cellStyle name="Note 2" xfId="20667"/>
    <cellStyle name="Note 2 10" xfId="20668"/>
    <cellStyle name="Note 2 10 10" xfId="20669"/>
    <cellStyle name="Note 2 10 10 2" xfId="20670"/>
    <cellStyle name="Note 2 10 10 2 2" xfId="57816"/>
    <cellStyle name="Note 2 10 10 3" xfId="20671"/>
    <cellStyle name="Note 2 10 10 4" xfId="47724"/>
    <cellStyle name="Note 2 10 11" xfId="20672"/>
    <cellStyle name="Note 2 10 11 2" xfId="20673"/>
    <cellStyle name="Note 2 10 11 2 2" xfId="57817"/>
    <cellStyle name="Note 2 10 11 3" xfId="20674"/>
    <cellStyle name="Note 2 10 11 4" xfId="47725"/>
    <cellStyle name="Note 2 10 12" xfId="20675"/>
    <cellStyle name="Note 2 10 12 2" xfId="20676"/>
    <cellStyle name="Note 2 10 12 2 2" xfId="57818"/>
    <cellStyle name="Note 2 10 12 3" xfId="20677"/>
    <cellStyle name="Note 2 10 12 4" xfId="47726"/>
    <cellStyle name="Note 2 10 13" xfId="20678"/>
    <cellStyle name="Note 2 10 13 2" xfId="20679"/>
    <cellStyle name="Note 2 10 13 2 2" xfId="57819"/>
    <cellStyle name="Note 2 10 13 3" xfId="20680"/>
    <cellStyle name="Note 2 10 13 4" xfId="47727"/>
    <cellStyle name="Note 2 10 14" xfId="20681"/>
    <cellStyle name="Note 2 10 14 2" xfId="20682"/>
    <cellStyle name="Note 2 10 14 2 2" xfId="57820"/>
    <cellStyle name="Note 2 10 14 3" xfId="20683"/>
    <cellStyle name="Note 2 10 14 4" xfId="47728"/>
    <cellStyle name="Note 2 10 15" xfId="20684"/>
    <cellStyle name="Note 2 10 15 2" xfId="20685"/>
    <cellStyle name="Note 2 10 15 2 2" xfId="57821"/>
    <cellStyle name="Note 2 10 15 3" xfId="20686"/>
    <cellStyle name="Note 2 10 15 4" xfId="47729"/>
    <cellStyle name="Note 2 10 16" xfId="20687"/>
    <cellStyle name="Note 2 10 16 2" xfId="20688"/>
    <cellStyle name="Note 2 10 16 2 2" xfId="57822"/>
    <cellStyle name="Note 2 10 16 3" xfId="20689"/>
    <cellStyle name="Note 2 10 16 4" xfId="47730"/>
    <cellStyle name="Note 2 10 17" xfId="20690"/>
    <cellStyle name="Note 2 10 17 2" xfId="20691"/>
    <cellStyle name="Note 2 10 17 2 2" xfId="57823"/>
    <cellStyle name="Note 2 10 17 3" xfId="20692"/>
    <cellStyle name="Note 2 10 17 4" xfId="47731"/>
    <cellStyle name="Note 2 10 18" xfId="20693"/>
    <cellStyle name="Note 2 10 18 2" xfId="20694"/>
    <cellStyle name="Note 2 10 18 2 2" xfId="57824"/>
    <cellStyle name="Note 2 10 18 3" xfId="20695"/>
    <cellStyle name="Note 2 10 18 4" xfId="47732"/>
    <cellStyle name="Note 2 10 19" xfId="20696"/>
    <cellStyle name="Note 2 10 19 2" xfId="20697"/>
    <cellStyle name="Note 2 10 19 2 2" xfId="57825"/>
    <cellStyle name="Note 2 10 19 3" xfId="20698"/>
    <cellStyle name="Note 2 10 19 4" xfId="47733"/>
    <cellStyle name="Note 2 10 2" xfId="20699"/>
    <cellStyle name="Note 2 10 2 10" xfId="20700"/>
    <cellStyle name="Note 2 10 2 10 2" xfId="20701"/>
    <cellStyle name="Note 2 10 2 10 2 2" xfId="57826"/>
    <cellStyle name="Note 2 10 2 10 3" xfId="20702"/>
    <cellStyle name="Note 2 10 2 10 4" xfId="47734"/>
    <cellStyle name="Note 2 10 2 11" xfId="20703"/>
    <cellStyle name="Note 2 10 2 11 2" xfId="20704"/>
    <cellStyle name="Note 2 10 2 11 2 2" xfId="57827"/>
    <cellStyle name="Note 2 10 2 11 3" xfId="20705"/>
    <cellStyle name="Note 2 10 2 11 4" xfId="47735"/>
    <cellStyle name="Note 2 10 2 12" xfId="20706"/>
    <cellStyle name="Note 2 10 2 12 2" xfId="20707"/>
    <cellStyle name="Note 2 10 2 12 2 2" xfId="57828"/>
    <cellStyle name="Note 2 10 2 12 3" xfId="20708"/>
    <cellStyle name="Note 2 10 2 12 4" xfId="47736"/>
    <cellStyle name="Note 2 10 2 13" xfId="20709"/>
    <cellStyle name="Note 2 10 2 13 2" xfId="20710"/>
    <cellStyle name="Note 2 10 2 13 2 2" xfId="57829"/>
    <cellStyle name="Note 2 10 2 13 3" xfId="20711"/>
    <cellStyle name="Note 2 10 2 13 4" xfId="47737"/>
    <cellStyle name="Note 2 10 2 14" xfId="20712"/>
    <cellStyle name="Note 2 10 2 14 2" xfId="20713"/>
    <cellStyle name="Note 2 10 2 14 2 2" xfId="57830"/>
    <cellStyle name="Note 2 10 2 14 3" xfId="20714"/>
    <cellStyle name="Note 2 10 2 14 4" xfId="47738"/>
    <cellStyle name="Note 2 10 2 15" xfId="20715"/>
    <cellStyle name="Note 2 10 2 15 2" xfId="20716"/>
    <cellStyle name="Note 2 10 2 15 2 2" xfId="57831"/>
    <cellStyle name="Note 2 10 2 15 3" xfId="20717"/>
    <cellStyle name="Note 2 10 2 15 4" xfId="47739"/>
    <cellStyle name="Note 2 10 2 16" xfId="20718"/>
    <cellStyle name="Note 2 10 2 16 2" xfId="20719"/>
    <cellStyle name="Note 2 10 2 16 2 2" xfId="57832"/>
    <cellStyle name="Note 2 10 2 16 3" xfId="20720"/>
    <cellStyle name="Note 2 10 2 16 4" xfId="47740"/>
    <cellStyle name="Note 2 10 2 17" xfId="20721"/>
    <cellStyle name="Note 2 10 2 17 2" xfId="20722"/>
    <cellStyle name="Note 2 10 2 17 2 2" xfId="57833"/>
    <cellStyle name="Note 2 10 2 17 3" xfId="20723"/>
    <cellStyle name="Note 2 10 2 17 4" xfId="47741"/>
    <cellStyle name="Note 2 10 2 18" xfId="20724"/>
    <cellStyle name="Note 2 10 2 18 2" xfId="20725"/>
    <cellStyle name="Note 2 10 2 18 2 2" xfId="57834"/>
    <cellStyle name="Note 2 10 2 18 3" xfId="20726"/>
    <cellStyle name="Note 2 10 2 18 4" xfId="47742"/>
    <cellStyle name="Note 2 10 2 19" xfId="20727"/>
    <cellStyle name="Note 2 10 2 19 2" xfId="20728"/>
    <cellStyle name="Note 2 10 2 19 2 2" xfId="57835"/>
    <cellStyle name="Note 2 10 2 19 3" xfId="20729"/>
    <cellStyle name="Note 2 10 2 19 4" xfId="47743"/>
    <cellStyle name="Note 2 10 2 2" xfId="20730"/>
    <cellStyle name="Note 2 10 2 2 2" xfId="20731"/>
    <cellStyle name="Note 2 10 2 2 2 2" xfId="57836"/>
    <cellStyle name="Note 2 10 2 2 3" xfId="20732"/>
    <cellStyle name="Note 2 10 2 2 4" xfId="47744"/>
    <cellStyle name="Note 2 10 2 20" xfId="20733"/>
    <cellStyle name="Note 2 10 2 20 2" xfId="20734"/>
    <cellStyle name="Note 2 10 2 20 3" xfId="47745"/>
    <cellStyle name="Note 2 10 2 20 4" xfId="47746"/>
    <cellStyle name="Note 2 10 2 21" xfId="47747"/>
    <cellStyle name="Note 2 10 2 22" xfId="47748"/>
    <cellStyle name="Note 2 10 2 3" xfId="20735"/>
    <cellStyle name="Note 2 10 2 3 2" xfId="20736"/>
    <cellStyle name="Note 2 10 2 3 2 2" xfId="57837"/>
    <cellStyle name="Note 2 10 2 3 3" xfId="20737"/>
    <cellStyle name="Note 2 10 2 3 4" xfId="47749"/>
    <cellStyle name="Note 2 10 2 4" xfId="20738"/>
    <cellStyle name="Note 2 10 2 4 2" xfId="20739"/>
    <cellStyle name="Note 2 10 2 4 2 2" xfId="57838"/>
    <cellStyle name="Note 2 10 2 4 3" xfId="20740"/>
    <cellStyle name="Note 2 10 2 4 4" xfId="47750"/>
    <cellStyle name="Note 2 10 2 5" xfId="20741"/>
    <cellStyle name="Note 2 10 2 5 2" xfId="20742"/>
    <cellStyle name="Note 2 10 2 5 2 2" xfId="57839"/>
    <cellStyle name="Note 2 10 2 5 3" xfId="20743"/>
    <cellStyle name="Note 2 10 2 5 4" xfId="47751"/>
    <cellStyle name="Note 2 10 2 6" xfId="20744"/>
    <cellStyle name="Note 2 10 2 6 2" xfId="20745"/>
    <cellStyle name="Note 2 10 2 6 2 2" xfId="57840"/>
    <cellStyle name="Note 2 10 2 6 3" xfId="20746"/>
    <cellStyle name="Note 2 10 2 6 4" xfId="47752"/>
    <cellStyle name="Note 2 10 2 7" xfId="20747"/>
    <cellStyle name="Note 2 10 2 7 2" xfId="20748"/>
    <cellStyle name="Note 2 10 2 7 2 2" xfId="57841"/>
    <cellStyle name="Note 2 10 2 7 3" xfId="20749"/>
    <cellStyle name="Note 2 10 2 7 4" xfId="47753"/>
    <cellStyle name="Note 2 10 2 8" xfId="20750"/>
    <cellStyle name="Note 2 10 2 8 2" xfId="20751"/>
    <cellStyle name="Note 2 10 2 8 2 2" xfId="57842"/>
    <cellStyle name="Note 2 10 2 8 3" xfId="20752"/>
    <cellStyle name="Note 2 10 2 8 4" xfId="47754"/>
    <cellStyle name="Note 2 10 2 9" xfId="20753"/>
    <cellStyle name="Note 2 10 2 9 2" xfId="20754"/>
    <cellStyle name="Note 2 10 2 9 2 2" xfId="57843"/>
    <cellStyle name="Note 2 10 2 9 3" xfId="20755"/>
    <cellStyle name="Note 2 10 2 9 4" xfId="47755"/>
    <cellStyle name="Note 2 10 20" xfId="20756"/>
    <cellStyle name="Note 2 10 20 2" xfId="20757"/>
    <cellStyle name="Note 2 10 20 2 2" xfId="57844"/>
    <cellStyle name="Note 2 10 20 3" xfId="20758"/>
    <cellStyle name="Note 2 10 20 4" xfId="47756"/>
    <cellStyle name="Note 2 10 21" xfId="20759"/>
    <cellStyle name="Note 2 10 21 2" xfId="20760"/>
    <cellStyle name="Note 2 10 21 3" xfId="47757"/>
    <cellStyle name="Note 2 10 21 4" xfId="47758"/>
    <cellStyle name="Note 2 10 22" xfId="47759"/>
    <cellStyle name="Note 2 10 23" xfId="47760"/>
    <cellStyle name="Note 2 10 3" xfId="20761"/>
    <cellStyle name="Note 2 10 3 2" xfId="20762"/>
    <cellStyle name="Note 2 10 3 2 2" xfId="57845"/>
    <cellStyle name="Note 2 10 3 3" xfId="20763"/>
    <cellStyle name="Note 2 10 3 4" xfId="47761"/>
    <cellStyle name="Note 2 10 4" xfId="20764"/>
    <cellStyle name="Note 2 10 4 2" xfId="20765"/>
    <cellStyle name="Note 2 10 4 2 2" xfId="57846"/>
    <cellStyle name="Note 2 10 4 3" xfId="20766"/>
    <cellStyle name="Note 2 10 4 4" xfId="47762"/>
    <cellStyle name="Note 2 10 5" xfId="20767"/>
    <cellStyle name="Note 2 10 5 2" xfId="20768"/>
    <cellStyle name="Note 2 10 5 2 2" xfId="57847"/>
    <cellStyle name="Note 2 10 5 3" xfId="20769"/>
    <cellStyle name="Note 2 10 5 4" xfId="47763"/>
    <cellStyle name="Note 2 10 6" xfId="20770"/>
    <cellStyle name="Note 2 10 6 2" xfId="20771"/>
    <cellStyle name="Note 2 10 6 2 2" xfId="57848"/>
    <cellStyle name="Note 2 10 6 3" xfId="20772"/>
    <cellStyle name="Note 2 10 6 4" xfId="47764"/>
    <cellStyle name="Note 2 10 7" xfId="20773"/>
    <cellStyle name="Note 2 10 7 2" xfId="20774"/>
    <cellStyle name="Note 2 10 7 2 2" xfId="57849"/>
    <cellStyle name="Note 2 10 7 3" xfId="20775"/>
    <cellStyle name="Note 2 10 7 4" xfId="47765"/>
    <cellStyle name="Note 2 10 8" xfId="20776"/>
    <cellStyle name="Note 2 10 8 2" xfId="20777"/>
    <cellStyle name="Note 2 10 8 2 2" xfId="57850"/>
    <cellStyle name="Note 2 10 8 3" xfId="20778"/>
    <cellStyle name="Note 2 10 8 4" xfId="47766"/>
    <cellStyle name="Note 2 10 9" xfId="20779"/>
    <cellStyle name="Note 2 10 9 2" xfId="20780"/>
    <cellStyle name="Note 2 10 9 2 2" xfId="57851"/>
    <cellStyle name="Note 2 10 9 3" xfId="20781"/>
    <cellStyle name="Note 2 10 9 4" xfId="47767"/>
    <cellStyle name="Note 2 11" xfId="20782"/>
    <cellStyle name="Note 2 11 10" xfId="20783"/>
    <cellStyle name="Note 2 11 10 2" xfId="20784"/>
    <cellStyle name="Note 2 11 10 2 2" xfId="57852"/>
    <cellStyle name="Note 2 11 10 3" xfId="20785"/>
    <cellStyle name="Note 2 11 10 4" xfId="47768"/>
    <cellStyle name="Note 2 11 11" xfId="20786"/>
    <cellStyle name="Note 2 11 11 2" xfId="20787"/>
    <cellStyle name="Note 2 11 11 2 2" xfId="57853"/>
    <cellStyle name="Note 2 11 11 3" xfId="20788"/>
    <cellStyle name="Note 2 11 11 4" xfId="47769"/>
    <cellStyle name="Note 2 11 12" xfId="20789"/>
    <cellStyle name="Note 2 11 12 2" xfId="20790"/>
    <cellStyle name="Note 2 11 12 2 2" xfId="57854"/>
    <cellStyle name="Note 2 11 12 3" xfId="20791"/>
    <cellStyle name="Note 2 11 12 4" xfId="47770"/>
    <cellStyle name="Note 2 11 13" xfId="20792"/>
    <cellStyle name="Note 2 11 13 2" xfId="20793"/>
    <cellStyle name="Note 2 11 13 2 2" xfId="57855"/>
    <cellStyle name="Note 2 11 13 3" xfId="20794"/>
    <cellStyle name="Note 2 11 13 4" xfId="47771"/>
    <cellStyle name="Note 2 11 14" xfId="20795"/>
    <cellStyle name="Note 2 11 14 2" xfId="20796"/>
    <cellStyle name="Note 2 11 14 2 2" xfId="57856"/>
    <cellStyle name="Note 2 11 14 3" xfId="20797"/>
    <cellStyle name="Note 2 11 14 4" xfId="47772"/>
    <cellStyle name="Note 2 11 15" xfId="20798"/>
    <cellStyle name="Note 2 11 15 2" xfId="20799"/>
    <cellStyle name="Note 2 11 15 2 2" xfId="57857"/>
    <cellStyle name="Note 2 11 15 3" xfId="20800"/>
    <cellStyle name="Note 2 11 15 4" xfId="47773"/>
    <cellStyle name="Note 2 11 16" xfId="20801"/>
    <cellStyle name="Note 2 11 16 2" xfId="20802"/>
    <cellStyle name="Note 2 11 16 2 2" xfId="57858"/>
    <cellStyle name="Note 2 11 16 3" xfId="20803"/>
    <cellStyle name="Note 2 11 16 4" xfId="47774"/>
    <cellStyle name="Note 2 11 17" xfId="20804"/>
    <cellStyle name="Note 2 11 17 2" xfId="20805"/>
    <cellStyle name="Note 2 11 17 2 2" xfId="57859"/>
    <cellStyle name="Note 2 11 17 3" xfId="20806"/>
    <cellStyle name="Note 2 11 17 4" xfId="47775"/>
    <cellStyle name="Note 2 11 18" xfId="20807"/>
    <cellStyle name="Note 2 11 18 2" xfId="20808"/>
    <cellStyle name="Note 2 11 18 2 2" xfId="57860"/>
    <cellStyle name="Note 2 11 18 3" xfId="20809"/>
    <cellStyle name="Note 2 11 18 4" xfId="47776"/>
    <cellStyle name="Note 2 11 19" xfId="20810"/>
    <cellStyle name="Note 2 11 19 2" xfId="20811"/>
    <cellStyle name="Note 2 11 19 2 2" xfId="57861"/>
    <cellStyle name="Note 2 11 19 3" xfId="20812"/>
    <cellStyle name="Note 2 11 19 4" xfId="47777"/>
    <cellStyle name="Note 2 11 2" xfId="20813"/>
    <cellStyle name="Note 2 11 2 10" xfId="20814"/>
    <cellStyle name="Note 2 11 2 10 2" xfId="20815"/>
    <cellStyle name="Note 2 11 2 10 2 2" xfId="57862"/>
    <cellStyle name="Note 2 11 2 10 3" xfId="20816"/>
    <cellStyle name="Note 2 11 2 10 4" xfId="47778"/>
    <cellStyle name="Note 2 11 2 11" xfId="20817"/>
    <cellStyle name="Note 2 11 2 11 2" xfId="20818"/>
    <cellStyle name="Note 2 11 2 11 2 2" xfId="57863"/>
    <cellStyle name="Note 2 11 2 11 3" xfId="20819"/>
    <cellStyle name="Note 2 11 2 11 4" xfId="47779"/>
    <cellStyle name="Note 2 11 2 12" xfId="20820"/>
    <cellStyle name="Note 2 11 2 12 2" xfId="20821"/>
    <cellStyle name="Note 2 11 2 12 2 2" xfId="57864"/>
    <cellStyle name="Note 2 11 2 12 3" xfId="20822"/>
    <cellStyle name="Note 2 11 2 12 4" xfId="47780"/>
    <cellStyle name="Note 2 11 2 13" xfId="20823"/>
    <cellStyle name="Note 2 11 2 13 2" xfId="20824"/>
    <cellStyle name="Note 2 11 2 13 2 2" xfId="57865"/>
    <cellStyle name="Note 2 11 2 13 3" xfId="20825"/>
    <cellStyle name="Note 2 11 2 13 4" xfId="47781"/>
    <cellStyle name="Note 2 11 2 14" xfId="20826"/>
    <cellStyle name="Note 2 11 2 14 2" xfId="20827"/>
    <cellStyle name="Note 2 11 2 14 2 2" xfId="57866"/>
    <cellStyle name="Note 2 11 2 14 3" xfId="20828"/>
    <cellStyle name="Note 2 11 2 14 4" xfId="47782"/>
    <cellStyle name="Note 2 11 2 15" xfId="20829"/>
    <cellStyle name="Note 2 11 2 15 2" xfId="20830"/>
    <cellStyle name="Note 2 11 2 15 2 2" xfId="57867"/>
    <cellStyle name="Note 2 11 2 15 3" xfId="20831"/>
    <cellStyle name="Note 2 11 2 15 4" xfId="47783"/>
    <cellStyle name="Note 2 11 2 16" xfId="20832"/>
    <cellStyle name="Note 2 11 2 16 2" xfId="20833"/>
    <cellStyle name="Note 2 11 2 16 2 2" xfId="57868"/>
    <cellStyle name="Note 2 11 2 16 3" xfId="20834"/>
    <cellStyle name="Note 2 11 2 16 4" xfId="47784"/>
    <cellStyle name="Note 2 11 2 17" xfId="20835"/>
    <cellStyle name="Note 2 11 2 17 2" xfId="20836"/>
    <cellStyle name="Note 2 11 2 17 2 2" xfId="57869"/>
    <cellStyle name="Note 2 11 2 17 3" xfId="20837"/>
    <cellStyle name="Note 2 11 2 17 4" xfId="47785"/>
    <cellStyle name="Note 2 11 2 18" xfId="20838"/>
    <cellStyle name="Note 2 11 2 18 2" xfId="20839"/>
    <cellStyle name="Note 2 11 2 18 2 2" xfId="57870"/>
    <cellStyle name="Note 2 11 2 18 3" xfId="20840"/>
    <cellStyle name="Note 2 11 2 18 4" xfId="47786"/>
    <cellStyle name="Note 2 11 2 19" xfId="20841"/>
    <cellStyle name="Note 2 11 2 19 2" xfId="20842"/>
    <cellStyle name="Note 2 11 2 19 2 2" xfId="57871"/>
    <cellStyle name="Note 2 11 2 19 3" xfId="20843"/>
    <cellStyle name="Note 2 11 2 19 4" xfId="47787"/>
    <cellStyle name="Note 2 11 2 2" xfId="20844"/>
    <cellStyle name="Note 2 11 2 2 2" xfId="20845"/>
    <cellStyle name="Note 2 11 2 2 2 2" xfId="57872"/>
    <cellStyle name="Note 2 11 2 2 3" xfId="20846"/>
    <cellStyle name="Note 2 11 2 2 4" xfId="47788"/>
    <cellStyle name="Note 2 11 2 20" xfId="20847"/>
    <cellStyle name="Note 2 11 2 20 2" xfId="20848"/>
    <cellStyle name="Note 2 11 2 20 3" xfId="47789"/>
    <cellStyle name="Note 2 11 2 20 4" xfId="47790"/>
    <cellStyle name="Note 2 11 2 21" xfId="47791"/>
    <cellStyle name="Note 2 11 2 22" xfId="47792"/>
    <cellStyle name="Note 2 11 2 3" xfId="20849"/>
    <cellStyle name="Note 2 11 2 3 2" xfId="20850"/>
    <cellStyle name="Note 2 11 2 3 2 2" xfId="57873"/>
    <cellStyle name="Note 2 11 2 3 3" xfId="20851"/>
    <cellStyle name="Note 2 11 2 3 4" xfId="47793"/>
    <cellStyle name="Note 2 11 2 4" xfId="20852"/>
    <cellStyle name="Note 2 11 2 4 2" xfId="20853"/>
    <cellStyle name="Note 2 11 2 4 2 2" xfId="57874"/>
    <cellStyle name="Note 2 11 2 4 3" xfId="20854"/>
    <cellStyle name="Note 2 11 2 4 4" xfId="47794"/>
    <cellStyle name="Note 2 11 2 5" xfId="20855"/>
    <cellStyle name="Note 2 11 2 5 2" xfId="20856"/>
    <cellStyle name="Note 2 11 2 5 2 2" xfId="57875"/>
    <cellStyle name="Note 2 11 2 5 3" xfId="20857"/>
    <cellStyle name="Note 2 11 2 5 4" xfId="47795"/>
    <cellStyle name="Note 2 11 2 6" xfId="20858"/>
    <cellStyle name="Note 2 11 2 6 2" xfId="20859"/>
    <cellStyle name="Note 2 11 2 6 2 2" xfId="57876"/>
    <cellStyle name="Note 2 11 2 6 3" xfId="20860"/>
    <cellStyle name="Note 2 11 2 6 4" xfId="47796"/>
    <cellStyle name="Note 2 11 2 7" xfId="20861"/>
    <cellStyle name="Note 2 11 2 7 2" xfId="20862"/>
    <cellStyle name="Note 2 11 2 7 2 2" xfId="57877"/>
    <cellStyle name="Note 2 11 2 7 3" xfId="20863"/>
    <cellStyle name="Note 2 11 2 7 4" xfId="47797"/>
    <cellStyle name="Note 2 11 2 8" xfId="20864"/>
    <cellStyle name="Note 2 11 2 8 2" xfId="20865"/>
    <cellStyle name="Note 2 11 2 8 2 2" xfId="57878"/>
    <cellStyle name="Note 2 11 2 8 3" xfId="20866"/>
    <cellStyle name="Note 2 11 2 8 4" xfId="47798"/>
    <cellStyle name="Note 2 11 2 9" xfId="20867"/>
    <cellStyle name="Note 2 11 2 9 2" xfId="20868"/>
    <cellStyle name="Note 2 11 2 9 2 2" xfId="57879"/>
    <cellStyle name="Note 2 11 2 9 3" xfId="20869"/>
    <cellStyle name="Note 2 11 2 9 4" xfId="47799"/>
    <cellStyle name="Note 2 11 20" xfId="20870"/>
    <cellStyle name="Note 2 11 20 2" xfId="20871"/>
    <cellStyle name="Note 2 11 20 2 2" xfId="57880"/>
    <cellStyle name="Note 2 11 20 3" xfId="20872"/>
    <cellStyle name="Note 2 11 20 4" xfId="47800"/>
    <cellStyle name="Note 2 11 21" xfId="20873"/>
    <cellStyle name="Note 2 11 21 2" xfId="20874"/>
    <cellStyle name="Note 2 11 21 3" xfId="47801"/>
    <cellStyle name="Note 2 11 21 4" xfId="47802"/>
    <cellStyle name="Note 2 11 22" xfId="47803"/>
    <cellStyle name="Note 2 11 23" xfId="47804"/>
    <cellStyle name="Note 2 11 3" xfId="20875"/>
    <cellStyle name="Note 2 11 3 2" xfId="20876"/>
    <cellStyle name="Note 2 11 3 2 2" xfId="57881"/>
    <cellStyle name="Note 2 11 3 3" xfId="20877"/>
    <cellStyle name="Note 2 11 3 4" xfId="47805"/>
    <cellStyle name="Note 2 11 4" xfId="20878"/>
    <cellStyle name="Note 2 11 4 2" xfId="20879"/>
    <cellStyle name="Note 2 11 4 2 2" xfId="57882"/>
    <cellStyle name="Note 2 11 4 3" xfId="20880"/>
    <cellStyle name="Note 2 11 4 4" xfId="47806"/>
    <cellStyle name="Note 2 11 5" xfId="20881"/>
    <cellStyle name="Note 2 11 5 2" xfId="20882"/>
    <cellStyle name="Note 2 11 5 2 2" xfId="57883"/>
    <cellStyle name="Note 2 11 5 3" xfId="20883"/>
    <cellStyle name="Note 2 11 5 4" xfId="47807"/>
    <cellStyle name="Note 2 11 6" xfId="20884"/>
    <cellStyle name="Note 2 11 6 2" xfId="20885"/>
    <cellStyle name="Note 2 11 6 2 2" xfId="57884"/>
    <cellStyle name="Note 2 11 6 3" xfId="20886"/>
    <cellStyle name="Note 2 11 6 4" xfId="47808"/>
    <cellStyle name="Note 2 11 7" xfId="20887"/>
    <cellStyle name="Note 2 11 7 2" xfId="20888"/>
    <cellStyle name="Note 2 11 7 2 2" xfId="57885"/>
    <cellStyle name="Note 2 11 7 3" xfId="20889"/>
    <cellStyle name="Note 2 11 7 4" xfId="47809"/>
    <cellStyle name="Note 2 11 8" xfId="20890"/>
    <cellStyle name="Note 2 11 8 2" xfId="20891"/>
    <cellStyle name="Note 2 11 8 2 2" xfId="57886"/>
    <cellStyle name="Note 2 11 8 3" xfId="20892"/>
    <cellStyle name="Note 2 11 8 4" xfId="47810"/>
    <cellStyle name="Note 2 11 9" xfId="20893"/>
    <cellStyle name="Note 2 11 9 2" xfId="20894"/>
    <cellStyle name="Note 2 11 9 2 2" xfId="57887"/>
    <cellStyle name="Note 2 11 9 3" xfId="20895"/>
    <cellStyle name="Note 2 11 9 4" xfId="47811"/>
    <cellStyle name="Note 2 12" xfId="20896"/>
    <cellStyle name="Note 2 12 10" xfId="20897"/>
    <cellStyle name="Note 2 12 10 2" xfId="20898"/>
    <cellStyle name="Note 2 12 10 2 2" xfId="57888"/>
    <cellStyle name="Note 2 12 10 3" xfId="20899"/>
    <cellStyle name="Note 2 12 10 4" xfId="47812"/>
    <cellStyle name="Note 2 12 11" xfId="20900"/>
    <cellStyle name="Note 2 12 11 2" xfId="20901"/>
    <cellStyle name="Note 2 12 11 2 2" xfId="57889"/>
    <cellStyle name="Note 2 12 11 3" xfId="20902"/>
    <cellStyle name="Note 2 12 11 4" xfId="47813"/>
    <cellStyle name="Note 2 12 12" xfId="20903"/>
    <cellStyle name="Note 2 12 12 2" xfId="20904"/>
    <cellStyle name="Note 2 12 12 2 2" xfId="57890"/>
    <cellStyle name="Note 2 12 12 3" xfId="20905"/>
    <cellStyle name="Note 2 12 12 4" xfId="47814"/>
    <cellStyle name="Note 2 12 13" xfId="20906"/>
    <cellStyle name="Note 2 12 13 2" xfId="20907"/>
    <cellStyle name="Note 2 12 13 2 2" xfId="57891"/>
    <cellStyle name="Note 2 12 13 3" xfId="20908"/>
    <cellStyle name="Note 2 12 13 4" xfId="47815"/>
    <cellStyle name="Note 2 12 14" xfId="20909"/>
    <cellStyle name="Note 2 12 14 2" xfId="20910"/>
    <cellStyle name="Note 2 12 14 2 2" xfId="57892"/>
    <cellStyle name="Note 2 12 14 3" xfId="20911"/>
    <cellStyle name="Note 2 12 14 4" xfId="47816"/>
    <cellStyle name="Note 2 12 15" xfId="20912"/>
    <cellStyle name="Note 2 12 15 2" xfId="20913"/>
    <cellStyle name="Note 2 12 15 2 2" xfId="57893"/>
    <cellStyle name="Note 2 12 15 3" xfId="20914"/>
    <cellStyle name="Note 2 12 15 4" xfId="47817"/>
    <cellStyle name="Note 2 12 16" xfId="20915"/>
    <cellStyle name="Note 2 12 16 2" xfId="20916"/>
    <cellStyle name="Note 2 12 16 2 2" xfId="57894"/>
    <cellStyle name="Note 2 12 16 3" xfId="20917"/>
    <cellStyle name="Note 2 12 16 4" xfId="47818"/>
    <cellStyle name="Note 2 12 17" xfId="20918"/>
    <cellStyle name="Note 2 12 17 2" xfId="20919"/>
    <cellStyle name="Note 2 12 17 2 2" xfId="57895"/>
    <cellStyle name="Note 2 12 17 3" xfId="20920"/>
    <cellStyle name="Note 2 12 17 4" xfId="47819"/>
    <cellStyle name="Note 2 12 18" xfId="20921"/>
    <cellStyle name="Note 2 12 18 2" xfId="20922"/>
    <cellStyle name="Note 2 12 18 2 2" xfId="57896"/>
    <cellStyle name="Note 2 12 18 3" xfId="20923"/>
    <cellStyle name="Note 2 12 18 4" xfId="47820"/>
    <cellStyle name="Note 2 12 19" xfId="20924"/>
    <cellStyle name="Note 2 12 19 2" xfId="20925"/>
    <cellStyle name="Note 2 12 19 2 2" xfId="57897"/>
    <cellStyle name="Note 2 12 19 3" xfId="20926"/>
    <cellStyle name="Note 2 12 19 4" xfId="47821"/>
    <cellStyle name="Note 2 12 2" xfId="20927"/>
    <cellStyle name="Note 2 12 2 2" xfId="20928"/>
    <cellStyle name="Note 2 12 2 2 2" xfId="57898"/>
    <cellStyle name="Note 2 12 2 3" xfId="20929"/>
    <cellStyle name="Note 2 12 2 4" xfId="47822"/>
    <cellStyle name="Note 2 12 20" xfId="20930"/>
    <cellStyle name="Note 2 12 20 2" xfId="20931"/>
    <cellStyle name="Note 2 12 20 3" xfId="47823"/>
    <cellStyle name="Note 2 12 20 4" xfId="47824"/>
    <cellStyle name="Note 2 12 21" xfId="47825"/>
    <cellStyle name="Note 2 12 22" xfId="47826"/>
    <cellStyle name="Note 2 12 3" xfId="20932"/>
    <cellStyle name="Note 2 12 3 2" xfId="20933"/>
    <cellStyle name="Note 2 12 3 2 2" xfId="57899"/>
    <cellStyle name="Note 2 12 3 3" xfId="20934"/>
    <cellStyle name="Note 2 12 3 4" xfId="47827"/>
    <cellStyle name="Note 2 12 4" xfId="20935"/>
    <cellStyle name="Note 2 12 4 2" xfId="20936"/>
    <cellStyle name="Note 2 12 4 2 2" xfId="57900"/>
    <cellStyle name="Note 2 12 4 3" xfId="20937"/>
    <cellStyle name="Note 2 12 4 4" xfId="47828"/>
    <cellStyle name="Note 2 12 5" xfId="20938"/>
    <cellStyle name="Note 2 12 5 2" xfId="20939"/>
    <cellStyle name="Note 2 12 5 2 2" xfId="57901"/>
    <cellStyle name="Note 2 12 5 3" xfId="20940"/>
    <cellStyle name="Note 2 12 5 4" xfId="47829"/>
    <cellStyle name="Note 2 12 6" xfId="20941"/>
    <cellStyle name="Note 2 12 6 2" xfId="20942"/>
    <cellStyle name="Note 2 12 6 2 2" xfId="57902"/>
    <cellStyle name="Note 2 12 6 3" xfId="20943"/>
    <cellStyle name="Note 2 12 6 4" xfId="47830"/>
    <cellStyle name="Note 2 12 7" xfId="20944"/>
    <cellStyle name="Note 2 12 7 2" xfId="20945"/>
    <cellStyle name="Note 2 12 7 2 2" xfId="57903"/>
    <cellStyle name="Note 2 12 7 3" xfId="20946"/>
    <cellStyle name="Note 2 12 7 4" xfId="47831"/>
    <cellStyle name="Note 2 12 8" xfId="20947"/>
    <cellStyle name="Note 2 12 8 2" xfId="20948"/>
    <cellStyle name="Note 2 12 8 2 2" xfId="57904"/>
    <cellStyle name="Note 2 12 8 3" xfId="20949"/>
    <cellStyle name="Note 2 12 8 4" xfId="47832"/>
    <cellStyle name="Note 2 12 9" xfId="20950"/>
    <cellStyle name="Note 2 12 9 2" xfId="20951"/>
    <cellStyle name="Note 2 12 9 2 2" xfId="57905"/>
    <cellStyle name="Note 2 12 9 3" xfId="20952"/>
    <cellStyle name="Note 2 12 9 4" xfId="47833"/>
    <cellStyle name="Note 2 13" xfId="20953"/>
    <cellStyle name="Note 2 13 10" xfId="20954"/>
    <cellStyle name="Note 2 13 10 2" xfId="20955"/>
    <cellStyle name="Note 2 13 10 2 2" xfId="57906"/>
    <cellStyle name="Note 2 13 10 3" xfId="20956"/>
    <cellStyle name="Note 2 13 10 4" xfId="47834"/>
    <cellStyle name="Note 2 13 11" xfId="20957"/>
    <cellStyle name="Note 2 13 11 2" xfId="20958"/>
    <cellStyle name="Note 2 13 11 2 2" xfId="57907"/>
    <cellStyle name="Note 2 13 11 3" xfId="20959"/>
    <cellStyle name="Note 2 13 11 4" xfId="47835"/>
    <cellStyle name="Note 2 13 12" xfId="20960"/>
    <cellStyle name="Note 2 13 12 2" xfId="20961"/>
    <cellStyle name="Note 2 13 12 2 2" xfId="57908"/>
    <cellStyle name="Note 2 13 12 3" xfId="20962"/>
    <cellStyle name="Note 2 13 12 4" xfId="47836"/>
    <cellStyle name="Note 2 13 13" xfId="20963"/>
    <cellStyle name="Note 2 13 13 2" xfId="20964"/>
    <cellStyle name="Note 2 13 13 2 2" xfId="57909"/>
    <cellStyle name="Note 2 13 13 3" xfId="20965"/>
    <cellStyle name="Note 2 13 13 4" xfId="47837"/>
    <cellStyle name="Note 2 13 14" xfId="20966"/>
    <cellStyle name="Note 2 13 14 2" xfId="20967"/>
    <cellStyle name="Note 2 13 14 2 2" xfId="57910"/>
    <cellStyle name="Note 2 13 14 3" xfId="20968"/>
    <cellStyle name="Note 2 13 14 4" xfId="47838"/>
    <cellStyle name="Note 2 13 15" xfId="20969"/>
    <cellStyle name="Note 2 13 15 2" xfId="20970"/>
    <cellStyle name="Note 2 13 15 2 2" xfId="57911"/>
    <cellStyle name="Note 2 13 15 3" xfId="20971"/>
    <cellStyle name="Note 2 13 15 4" xfId="47839"/>
    <cellStyle name="Note 2 13 16" xfId="20972"/>
    <cellStyle name="Note 2 13 16 2" xfId="20973"/>
    <cellStyle name="Note 2 13 16 2 2" xfId="57912"/>
    <cellStyle name="Note 2 13 16 3" xfId="20974"/>
    <cellStyle name="Note 2 13 16 4" xfId="47840"/>
    <cellStyle name="Note 2 13 17" xfId="20975"/>
    <cellStyle name="Note 2 13 17 2" xfId="20976"/>
    <cellStyle name="Note 2 13 17 2 2" xfId="57913"/>
    <cellStyle name="Note 2 13 17 3" xfId="20977"/>
    <cellStyle name="Note 2 13 17 4" xfId="47841"/>
    <cellStyle name="Note 2 13 18" xfId="20978"/>
    <cellStyle name="Note 2 13 18 2" xfId="20979"/>
    <cellStyle name="Note 2 13 18 2 2" xfId="57914"/>
    <cellStyle name="Note 2 13 18 3" xfId="20980"/>
    <cellStyle name="Note 2 13 18 4" xfId="47842"/>
    <cellStyle name="Note 2 13 19" xfId="20981"/>
    <cellStyle name="Note 2 13 19 2" xfId="20982"/>
    <cellStyle name="Note 2 13 19 2 2" xfId="57915"/>
    <cellStyle name="Note 2 13 19 3" xfId="20983"/>
    <cellStyle name="Note 2 13 19 4" xfId="47843"/>
    <cellStyle name="Note 2 13 2" xfId="20984"/>
    <cellStyle name="Note 2 13 2 2" xfId="20985"/>
    <cellStyle name="Note 2 13 2 2 2" xfId="57916"/>
    <cellStyle name="Note 2 13 2 3" xfId="20986"/>
    <cellStyle name="Note 2 13 2 4" xfId="47844"/>
    <cellStyle name="Note 2 13 20" xfId="20987"/>
    <cellStyle name="Note 2 13 20 2" xfId="20988"/>
    <cellStyle name="Note 2 13 20 3" xfId="47845"/>
    <cellStyle name="Note 2 13 20 4" xfId="47846"/>
    <cellStyle name="Note 2 13 21" xfId="47847"/>
    <cellStyle name="Note 2 13 22" xfId="47848"/>
    <cellStyle name="Note 2 13 3" xfId="20989"/>
    <cellStyle name="Note 2 13 3 2" xfId="20990"/>
    <cellStyle name="Note 2 13 3 2 2" xfId="57917"/>
    <cellStyle name="Note 2 13 3 3" xfId="20991"/>
    <cellStyle name="Note 2 13 3 4" xfId="47849"/>
    <cellStyle name="Note 2 13 4" xfId="20992"/>
    <cellStyle name="Note 2 13 4 2" xfId="20993"/>
    <cellStyle name="Note 2 13 4 2 2" xfId="57918"/>
    <cellStyle name="Note 2 13 4 3" xfId="20994"/>
    <cellStyle name="Note 2 13 4 4" xfId="47850"/>
    <cellStyle name="Note 2 13 5" xfId="20995"/>
    <cellStyle name="Note 2 13 5 2" xfId="20996"/>
    <cellStyle name="Note 2 13 5 2 2" xfId="57919"/>
    <cellStyle name="Note 2 13 5 3" xfId="20997"/>
    <cellStyle name="Note 2 13 5 4" xfId="47851"/>
    <cellStyle name="Note 2 13 6" xfId="20998"/>
    <cellStyle name="Note 2 13 6 2" xfId="20999"/>
    <cellStyle name="Note 2 13 6 2 2" xfId="57920"/>
    <cellStyle name="Note 2 13 6 3" xfId="21000"/>
    <cellStyle name="Note 2 13 6 4" xfId="47852"/>
    <cellStyle name="Note 2 13 7" xfId="21001"/>
    <cellStyle name="Note 2 13 7 2" xfId="21002"/>
    <cellStyle name="Note 2 13 7 2 2" xfId="57921"/>
    <cellStyle name="Note 2 13 7 3" xfId="21003"/>
    <cellStyle name="Note 2 13 7 4" xfId="47853"/>
    <cellStyle name="Note 2 13 8" xfId="21004"/>
    <cellStyle name="Note 2 13 8 2" xfId="21005"/>
    <cellStyle name="Note 2 13 8 2 2" xfId="57922"/>
    <cellStyle name="Note 2 13 8 3" xfId="21006"/>
    <cellStyle name="Note 2 13 8 4" xfId="47854"/>
    <cellStyle name="Note 2 13 9" xfId="21007"/>
    <cellStyle name="Note 2 13 9 2" xfId="21008"/>
    <cellStyle name="Note 2 13 9 2 2" xfId="57923"/>
    <cellStyle name="Note 2 13 9 3" xfId="21009"/>
    <cellStyle name="Note 2 13 9 4" xfId="47855"/>
    <cellStyle name="Note 2 14" xfId="21010"/>
    <cellStyle name="Note 2 14 10" xfId="21011"/>
    <cellStyle name="Note 2 14 10 2" xfId="21012"/>
    <cellStyle name="Note 2 14 10 2 2" xfId="57924"/>
    <cellStyle name="Note 2 14 10 3" xfId="21013"/>
    <cellStyle name="Note 2 14 10 4" xfId="47856"/>
    <cellStyle name="Note 2 14 11" xfId="21014"/>
    <cellStyle name="Note 2 14 11 2" xfId="21015"/>
    <cellStyle name="Note 2 14 11 2 2" xfId="57925"/>
    <cellStyle name="Note 2 14 11 3" xfId="21016"/>
    <cellStyle name="Note 2 14 11 4" xfId="47857"/>
    <cellStyle name="Note 2 14 12" xfId="21017"/>
    <cellStyle name="Note 2 14 12 2" xfId="21018"/>
    <cellStyle name="Note 2 14 12 2 2" xfId="57926"/>
    <cellStyle name="Note 2 14 12 3" xfId="21019"/>
    <cellStyle name="Note 2 14 12 4" xfId="47858"/>
    <cellStyle name="Note 2 14 13" xfId="21020"/>
    <cellStyle name="Note 2 14 13 2" xfId="21021"/>
    <cellStyle name="Note 2 14 13 2 2" xfId="57927"/>
    <cellStyle name="Note 2 14 13 3" xfId="21022"/>
    <cellStyle name="Note 2 14 13 4" xfId="47859"/>
    <cellStyle name="Note 2 14 14" xfId="21023"/>
    <cellStyle name="Note 2 14 14 2" xfId="21024"/>
    <cellStyle name="Note 2 14 14 2 2" xfId="57928"/>
    <cellStyle name="Note 2 14 14 3" xfId="21025"/>
    <cellStyle name="Note 2 14 14 4" xfId="47860"/>
    <cellStyle name="Note 2 14 15" xfId="21026"/>
    <cellStyle name="Note 2 14 15 2" xfId="21027"/>
    <cellStyle name="Note 2 14 15 2 2" xfId="57929"/>
    <cellStyle name="Note 2 14 15 3" xfId="21028"/>
    <cellStyle name="Note 2 14 15 4" xfId="47861"/>
    <cellStyle name="Note 2 14 16" xfId="21029"/>
    <cellStyle name="Note 2 14 16 2" xfId="21030"/>
    <cellStyle name="Note 2 14 16 2 2" xfId="57930"/>
    <cellStyle name="Note 2 14 16 3" xfId="21031"/>
    <cellStyle name="Note 2 14 16 4" xfId="47862"/>
    <cellStyle name="Note 2 14 17" xfId="21032"/>
    <cellStyle name="Note 2 14 17 2" xfId="21033"/>
    <cellStyle name="Note 2 14 17 2 2" xfId="57931"/>
    <cellStyle name="Note 2 14 17 3" xfId="21034"/>
    <cellStyle name="Note 2 14 17 4" xfId="47863"/>
    <cellStyle name="Note 2 14 18" xfId="21035"/>
    <cellStyle name="Note 2 14 18 2" xfId="21036"/>
    <cellStyle name="Note 2 14 18 2 2" xfId="57932"/>
    <cellStyle name="Note 2 14 18 3" xfId="21037"/>
    <cellStyle name="Note 2 14 18 4" xfId="47864"/>
    <cellStyle name="Note 2 14 19" xfId="21038"/>
    <cellStyle name="Note 2 14 19 2" xfId="21039"/>
    <cellStyle name="Note 2 14 19 2 2" xfId="57933"/>
    <cellStyle name="Note 2 14 19 3" xfId="21040"/>
    <cellStyle name="Note 2 14 19 4" xfId="47865"/>
    <cellStyle name="Note 2 14 2" xfId="21041"/>
    <cellStyle name="Note 2 14 2 2" xfId="21042"/>
    <cellStyle name="Note 2 14 2 2 2" xfId="57934"/>
    <cellStyle name="Note 2 14 2 3" xfId="21043"/>
    <cellStyle name="Note 2 14 2 4" xfId="47866"/>
    <cellStyle name="Note 2 14 20" xfId="21044"/>
    <cellStyle name="Note 2 14 20 2" xfId="21045"/>
    <cellStyle name="Note 2 14 20 3" xfId="47867"/>
    <cellStyle name="Note 2 14 20 4" xfId="47868"/>
    <cellStyle name="Note 2 14 21" xfId="47869"/>
    <cellStyle name="Note 2 14 22" xfId="47870"/>
    <cellStyle name="Note 2 14 3" xfId="21046"/>
    <cellStyle name="Note 2 14 3 2" xfId="21047"/>
    <cellStyle name="Note 2 14 3 2 2" xfId="57935"/>
    <cellStyle name="Note 2 14 3 3" xfId="21048"/>
    <cellStyle name="Note 2 14 3 4" xfId="47871"/>
    <cellStyle name="Note 2 14 4" xfId="21049"/>
    <cellStyle name="Note 2 14 4 2" xfId="21050"/>
    <cellStyle name="Note 2 14 4 2 2" xfId="57936"/>
    <cellStyle name="Note 2 14 4 3" xfId="21051"/>
    <cellStyle name="Note 2 14 4 4" xfId="47872"/>
    <cellStyle name="Note 2 14 5" xfId="21052"/>
    <cellStyle name="Note 2 14 5 2" xfId="21053"/>
    <cellStyle name="Note 2 14 5 2 2" xfId="57937"/>
    <cellStyle name="Note 2 14 5 3" xfId="21054"/>
    <cellStyle name="Note 2 14 5 4" xfId="47873"/>
    <cellStyle name="Note 2 14 6" xfId="21055"/>
    <cellStyle name="Note 2 14 6 2" xfId="21056"/>
    <cellStyle name="Note 2 14 6 2 2" xfId="57938"/>
    <cellStyle name="Note 2 14 6 3" xfId="21057"/>
    <cellStyle name="Note 2 14 6 4" xfId="47874"/>
    <cellStyle name="Note 2 14 7" xfId="21058"/>
    <cellStyle name="Note 2 14 7 2" xfId="21059"/>
    <cellStyle name="Note 2 14 7 2 2" xfId="57939"/>
    <cellStyle name="Note 2 14 7 3" xfId="21060"/>
    <cellStyle name="Note 2 14 7 4" xfId="47875"/>
    <cellStyle name="Note 2 14 8" xfId="21061"/>
    <cellStyle name="Note 2 14 8 2" xfId="21062"/>
    <cellStyle name="Note 2 14 8 2 2" xfId="57940"/>
    <cellStyle name="Note 2 14 8 3" xfId="21063"/>
    <cellStyle name="Note 2 14 8 4" xfId="47876"/>
    <cellStyle name="Note 2 14 9" xfId="21064"/>
    <cellStyle name="Note 2 14 9 2" xfId="21065"/>
    <cellStyle name="Note 2 14 9 2 2" xfId="57941"/>
    <cellStyle name="Note 2 14 9 3" xfId="21066"/>
    <cellStyle name="Note 2 14 9 4" xfId="47877"/>
    <cellStyle name="Note 2 15" xfId="21067"/>
    <cellStyle name="Note 2 15 10" xfId="21068"/>
    <cellStyle name="Note 2 15 10 2" xfId="21069"/>
    <cellStyle name="Note 2 15 10 2 2" xfId="57942"/>
    <cellStyle name="Note 2 15 10 3" xfId="21070"/>
    <cellStyle name="Note 2 15 10 4" xfId="47878"/>
    <cellStyle name="Note 2 15 11" xfId="21071"/>
    <cellStyle name="Note 2 15 11 2" xfId="21072"/>
    <cellStyle name="Note 2 15 11 2 2" xfId="57943"/>
    <cellStyle name="Note 2 15 11 3" xfId="21073"/>
    <cellStyle name="Note 2 15 11 4" xfId="47879"/>
    <cellStyle name="Note 2 15 12" xfId="21074"/>
    <cellStyle name="Note 2 15 12 2" xfId="21075"/>
    <cellStyle name="Note 2 15 12 2 2" xfId="57944"/>
    <cellStyle name="Note 2 15 12 3" xfId="21076"/>
    <cellStyle name="Note 2 15 12 4" xfId="47880"/>
    <cellStyle name="Note 2 15 13" xfId="21077"/>
    <cellStyle name="Note 2 15 13 2" xfId="21078"/>
    <cellStyle name="Note 2 15 13 2 2" xfId="57945"/>
    <cellStyle name="Note 2 15 13 3" xfId="21079"/>
    <cellStyle name="Note 2 15 13 4" xfId="47881"/>
    <cellStyle name="Note 2 15 14" xfId="21080"/>
    <cellStyle name="Note 2 15 14 2" xfId="21081"/>
    <cellStyle name="Note 2 15 14 2 2" xfId="57946"/>
    <cellStyle name="Note 2 15 14 3" xfId="21082"/>
    <cellStyle name="Note 2 15 14 4" xfId="47882"/>
    <cellStyle name="Note 2 15 15" xfId="21083"/>
    <cellStyle name="Note 2 15 15 2" xfId="21084"/>
    <cellStyle name="Note 2 15 15 2 2" xfId="57947"/>
    <cellStyle name="Note 2 15 15 3" xfId="21085"/>
    <cellStyle name="Note 2 15 15 4" xfId="47883"/>
    <cellStyle name="Note 2 15 16" xfId="21086"/>
    <cellStyle name="Note 2 15 16 2" xfId="21087"/>
    <cellStyle name="Note 2 15 16 2 2" xfId="57948"/>
    <cellStyle name="Note 2 15 16 3" xfId="21088"/>
    <cellStyle name="Note 2 15 16 4" xfId="47884"/>
    <cellStyle name="Note 2 15 17" xfId="21089"/>
    <cellStyle name="Note 2 15 17 2" xfId="21090"/>
    <cellStyle name="Note 2 15 17 2 2" xfId="57949"/>
    <cellStyle name="Note 2 15 17 3" xfId="21091"/>
    <cellStyle name="Note 2 15 17 4" xfId="47885"/>
    <cellStyle name="Note 2 15 18" xfId="21092"/>
    <cellStyle name="Note 2 15 18 2" xfId="21093"/>
    <cellStyle name="Note 2 15 18 2 2" xfId="57950"/>
    <cellStyle name="Note 2 15 18 3" xfId="21094"/>
    <cellStyle name="Note 2 15 18 4" xfId="47886"/>
    <cellStyle name="Note 2 15 19" xfId="21095"/>
    <cellStyle name="Note 2 15 19 2" xfId="21096"/>
    <cellStyle name="Note 2 15 19 2 2" xfId="57951"/>
    <cellStyle name="Note 2 15 19 3" xfId="21097"/>
    <cellStyle name="Note 2 15 19 4" xfId="47887"/>
    <cellStyle name="Note 2 15 2" xfId="21098"/>
    <cellStyle name="Note 2 15 2 2" xfId="21099"/>
    <cellStyle name="Note 2 15 2 2 2" xfId="57952"/>
    <cellStyle name="Note 2 15 2 3" xfId="21100"/>
    <cellStyle name="Note 2 15 2 4" xfId="47888"/>
    <cellStyle name="Note 2 15 20" xfId="21101"/>
    <cellStyle name="Note 2 15 20 2" xfId="21102"/>
    <cellStyle name="Note 2 15 20 3" xfId="47889"/>
    <cellStyle name="Note 2 15 20 4" xfId="47890"/>
    <cellStyle name="Note 2 15 21" xfId="47891"/>
    <cellStyle name="Note 2 15 22" xfId="47892"/>
    <cellStyle name="Note 2 15 3" xfId="21103"/>
    <cellStyle name="Note 2 15 3 2" xfId="21104"/>
    <cellStyle name="Note 2 15 3 2 2" xfId="57953"/>
    <cellStyle name="Note 2 15 3 3" xfId="21105"/>
    <cellStyle name="Note 2 15 3 4" xfId="47893"/>
    <cellStyle name="Note 2 15 4" xfId="21106"/>
    <cellStyle name="Note 2 15 4 2" xfId="21107"/>
    <cellStyle name="Note 2 15 4 2 2" xfId="57954"/>
    <cellStyle name="Note 2 15 4 3" xfId="21108"/>
    <cellStyle name="Note 2 15 4 4" xfId="47894"/>
    <cellStyle name="Note 2 15 5" xfId="21109"/>
    <cellStyle name="Note 2 15 5 2" xfId="21110"/>
    <cellStyle name="Note 2 15 5 2 2" xfId="57955"/>
    <cellStyle name="Note 2 15 5 3" xfId="21111"/>
    <cellStyle name="Note 2 15 5 4" xfId="47895"/>
    <cellStyle name="Note 2 15 6" xfId="21112"/>
    <cellStyle name="Note 2 15 6 2" xfId="21113"/>
    <cellStyle name="Note 2 15 6 2 2" xfId="57956"/>
    <cellStyle name="Note 2 15 6 3" xfId="21114"/>
    <cellStyle name="Note 2 15 6 4" xfId="47896"/>
    <cellStyle name="Note 2 15 7" xfId="21115"/>
    <cellStyle name="Note 2 15 7 2" xfId="21116"/>
    <cellStyle name="Note 2 15 7 2 2" xfId="57957"/>
    <cellStyle name="Note 2 15 7 3" xfId="21117"/>
    <cellStyle name="Note 2 15 7 4" xfId="47897"/>
    <cellStyle name="Note 2 15 8" xfId="21118"/>
    <cellStyle name="Note 2 15 8 2" xfId="21119"/>
    <cellStyle name="Note 2 15 8 2 2" xfId="57958"/>
    <cellStyle name="Note 2 15 8 3" xfId="21120"/>
    <cellStyle name="Note 2 15 8 4" xfId="47898"/>
    <cellStyle name="Note 2 15 9" xfId="21121"/>
    <cellStyle name="Note 2 15 9 2" xfId="21122"/>
    <cellStyle name="Note 2 15 9 2 2" xfId="57959"/>
    <cellStyle name="Note 2 15 9 3" xfId="21123"/>
    <cellStyle name="Note 2 15 9 4" xfId="47899"/>
    <cellStyle name="Note 2 16" xfId="21124"/>
    <cellStyle name="Note 2 16 10" xfId="21125"/>
    <cellStyle name="Note 2 16 10 2" xfId="21126"/>
    <cellStyle name="Note 2 16 10 2 2" xfId="57960"/>
    <cellStyle name="Note 2 16 10 3" xfId="21127"/>
    <cellStyle name="Note 2 16 10 4" xfId="47900"/>
    <cellStyle name="Note 2 16 11" xfId="21128"/>
    <cellStyle name="Note 2 16 11 2" xfId="21129"/>
    <cellStyle name="Note 2 16 11 2 2" xfId="57961"/>
    <cellStyle name="Note 2 16 11 3" xfId="21130"/>
    <cellStyle name="Note 2 16 11 4" xfId="47901"/>
    <cellStyle name="Note 2 16 12" xfId="21131"/>
    <cellStyle name="Note 2 16 12 2" xfId="21132"/>
    <cellStyle name="Note 2 16 12 2 2" xfId="57962"/>
    <cellStyle name="Note 2 16 12 3" xfId="21133"/>
    <cellStyle name="Note 2 16 12 4" xfId="47902"/>
    <cellStyle name="Note 2 16 13" xfId="21134"/>
    <cellStyle name="Note 2 16 13 2" xfId="21135"/>
    <cellStyle name="Note 2 16 13 2 2" xfId="57963"/>
    <cellStyle name="Note 2 16 13 3" xfId="21136"/>
    <cellStyle name="Note 2 16 13 4" xfId="47903"/>
    <cellStyle name="Note 2 16 14" xfId="21137"/>
    <cellStyle name="Note 2 16 14 2" xfId="21138"/>
    <cellStyle name="Note 2 16 14 2 2" xfId="57964"/>
    <cellStyle name="Note 2 16 14 3" xfId="21139"/>
    <cellStyle name="Note 2 16 14 4" xfId="47904"/>
    <cellStyle name="Note 2 16 15" xfId="21140"/>
    <cellStyle name="Note 2 16 15 2" xfId="21141"/>
    <cellStyle name="Note 2 16 15 2 2" xfId="57965"/>
    <cellStyle name="Note 2 16 15 3" xfId="21142"/>
    <cellStyle name="Note 2 16 15 4" xfId="47905"/>
    <cellStyle name="Note 2 16 16" xfId="21143"/>
    <cellStyle name="Note 2 16 16 2" xfId="21144"/>
    <cellStyle name="Note 2 16 16 2 2" xfId="57966"/>
    <cellStyle name="Note 2 16 16 3" xfId="21145"/>
    <cellStyle name="Note 2 16 16 4" xfId="47906"/>
    <cellStyle name="Note 2 16 17" xfId="21146"/>
    <cellStyle name="Note 2 16 17 2" xfId="21147"/>
    <cellStyle name="Note 2 16 17 2 2" xfId="57967"/>
    <cellStyle name="Note 2 16 17 3" xfId="21148"/>
    <cellStyle name="Note 2 16 17 4" xfId="47907"/>
    <cellStyle name="Note 2 16 18" xfId="21149"/>
    <cellStyle name="Note 2 16 18 2" xfId="21150"/>
    <cellStyle name="Note 2 16 18 2 2" xfId="57968"/>
    <cellStyle name="Note 2 16 18 3" xfId="21151"/>
    <cellStyle name="Note 2 16 18 4" xfId="47908"/>
    <cellStyle name="Note 2 16 19" xfId="21152"/>
    <cellStyle name="Note 2 16 19 2" xfId="21153"/>
    <cellStyle name="Note 2 16 19 2 2" xfId="57969"/>
    <cellStyle name="Note 2 16 19 3" xfId="21154"/>
    <cellStyle name="Note 2 16 19 4" xfId="47909"/>
    <cellStyle name="Note 2 16 2" xfId="21155"/>
    <cellStyle name="Note 2 16 2 2" xfId="21156"/>
    <cellStyle name="Note 2 16 2 2 2" xfId="57970"/>
    <cellStyle name="Note 2 16 2 3" xfId="21157"/>
    <cellStyle name="Note 2 16 2 4" xfId="47910"/>
    <cellStyle name="Note 2 16 20" xfId="21158"/>
    <cellStyle name="Note 2 16 20 2" xfId="21159"/>
    <cellStyle name="Note 2 16 20 3" xfId="47911"/>
    <cellStyle name="Note 2 16 20 4" xfId="47912"/>
    <cellStyle name="Note 2 16 21" xfId="47913"/>
    <cellStyle name="Note 2 16 22" xfId="47914"/>
    <cellStyle name="Note 2 16 3" xfId="21160"/>
    <cellStyle name="Note 2 16 3 2" xfId="21161"/>
    <cellStyle name="Note 2 16 3 2 2" xfId="57971"/>
    <cellStyle name="Note 2 16 3 3" xfId="21162"/>
    <cellStyle name="Note 2 16 3 4" xfId="47915"/>
    <cellStyle name="Note 2 16 4" xfId="21163"/>
    <cellStyle name="Note 2 16 4 2" xfId="21164"/>
    <cellStyle name="Note 2 16 4 2 2" xfId="57972"/>
    <cellStyle name="Note 2 16 4 3" xfId="21165"/>
    <cellStyle name="Note 2 16 4 4" xfId="47916"/>
    <cellStyle name="Note 2 16 5" xfId="21166"/>
    <cellStyle name="Note 2 16 5 2" xfId="21167"/>
    <cellStyle name="Note 2 16 5 2 2" xfId="57973"/>
    <cellStyle name="Note 2 16 5 3" xfId="21168"/>
    <cellStyle name="Note 2 16 5 4" xfId="47917"/>
    <cellStyle name="Note 2 16 6" xfId="21169"/>
    <cellStyle name="Note 2 16 6 2" xfId="21170"/>
    <cellStyle name="Note 2 16 6 2 2" xfId="57974"/>
    <cellStyle name="Note 2 16 6 3" xfId="21171"/>
    <cellStyle name="Note 2 16 6 4" xfId="47918"/>
    <cellStyle name="Note 2 16 7" xfId="21172"/>
    <cellStyle name="Note 2 16 7 2" xfId="21173"/>
    <cellStyle name="Note 2 16 7 2 2" xfId="57975"/>
    <cellStyle name="Note 2 16 7 3" xfId="21174"/>
    <cellStyle name="Note 2 16 7 4" xfId="47919"/>
    <cellStyle name="Note 2 16 8" xfId="21175"/>
    <cellStyle name="Note 2 16 8 2" xfId="21176"/>
    <cellStyle name="Note 2 16 8 2 2" xfId="57976"/>
    <cellStyle name="Note 2 16 8 3" xfId="21177"/>
    <cellStyle name="Note 2 16 8 4" xfId="47920"/>
    <cellStyle name="Note 2 16 9" xfId="21178"/>
    <cellStyle name="Note 2 16 9 2" xfId="21179"/>
    <cellStyle name="Note 2 16 9 2 2" xfId="57977"/>
    <cellStyle name="Note 2 16 9 3" xfId="21180"/>
    <cellStyle name="Note 2 16 9 4" xfId="47921"/>
    <cellStyle name="Note 2 17" xfId="21181"/>
    <cellStyle name="Note 2 17 10" xfId="21182"/>
    <cellStyle name="Note 2 17 10 2" xfId="21183"/>
    <cellStyle name="Note 2 17 10 2 2" xfId="57978"/>
    <cellStyle name="Note 2 17 10 3" xfId="21184"/>
    <cellStyle name="Note 2 17 10 4" xfId="47922"/>
    <cellStyle name="Note 2 17 11" xfId="21185"/>
    <cellStyle name="Note 2 17 11 2" xfId="21186"/>
    <cellStyle name="Note 2 17 11 2 2" xfId="57979"/>
    <cellStyle name="Note 2 17 11 3" xfId="21187"/>
    <cellStyle name="Note 2 17 11 4" xfId="47923"/>
    <cellStyle name="Note 2 17 12" xfId="21188"/>
    <cellStyle name="Note 2 17 12 2" xfId="21189"/>
    <cellStyle name="Note 2 17 12 2 2" xfId="57980"/>
    <cellStyle name="Note 2 17 12 3" xfId="21190"/>
    <cellStyle name="Note 2 17 12 4" xfId="47924"/>
    <cellStyle name="Note 2 17 13" xfId="21191"/>
    <cellStyle name="Note 2 17 13 2" xfId="21192"/>
    <cellStyle name="Note 2 17 13 2 2" xfId="57981"/>
    <cellStyle name="Note 2 17 13 3" xfId="21193"/>
    <cellStyle name="Note 2 17 13 4" xfId="47925"/>
    <cellStyle name="Note 2 17 14" xfId="21194"/>
    <cellStyle name="Note 2 17 14 2" xfId="21195"/>
    <cellStyle name="Note 2 17 14 2 2" xfId="57982"/>
    <cellStyle name="Note 2 17 14 3" xfId="21196"/>
    <cellStyle name="Note 2 17 14 4" xfId="47926"/>
    <cellStyle name="Note 2 17 15" xfId="21197"/>
    <cellStyle name="Note 2 17 15 2" xfId="21198"/>
    <cellStyle name="Note 2 17 15 2 2" xfId="57983"/>
    <cellStyle name="Note 2 17 15 3" xfId="21199"/>
    <cellStyle name="Note 2 17 15 4" xfId="47927"/>
    <cellStyle name="Note 2 17 16" xfId="21200"/>
    <cellStyle name="Note 2 17 16 2" xfId="21201"/>
    <cellStyle name="Note 2 17 16 2 2" xfId="57984"/>
    <cellStyle name="Note 2 17 16 3" xfId="21202"/>
    <cellStyle name="Note 2 17 16 4" xfId="47928"/>
    <cellStyle name="Note 2 17 17" xfId="21203"/>
    <cellStyle name="Note 2 17 17 2" xfId="21204"/>
    <cellStyle name="Note 2 17 17 2 2" xfId="57985"/>
    <cellStyle name="Note 2 17 17 3" xfId="21205"/>
    <cellStyle name="Note 2 17 17 4" xfId="47929"/>
    <cellStyle name="Note 2 17 18" xfId="21206"/>
    <cellStyle name="Note 2 17 18 2" xfId="21207"/>
    <cellStyle name="Note 2 17 18 2 2" xfId="57986"/>
    <cellStyle name="Note 2 17 18 3" xfId="21208"/>
    <cellStyle name="Note 2 17 18 4" xfId="47930"/>
    <cellStyle name="Note 2 17 19" xfId="21209"/>
    <cellStyle name="Note 2 17 19 2" xfId="21210"/>
    <cellStyle name="Note 2 17 19 2 2" xfId="57987"/>
    <cellStyle name="Note 2 17 19 3" xfId="21211"/>
    <cellStyle name="Note 2 17 19 4" xfId="47931"/>
    <cellStyle name="Note 2 17 2" xfId="21212"/>
    <cellStyle name="Note 2 17 2 2" xfId="21213"/>
    <cellStyle name="Note 2 17 2 2 2" xfId="57988"/>
    <cellStyle name="Note 2 17 2 3" xfId="21214"/>
    <cellStyle name="Note 2 17 2 4" xfId="47932"/>
    <cellStyle name="Note 2 17 20" xfId="21215"/>
    <cellStyle name="Note 2 17 20 2" xfId="21216"/>
    <cellStyle name="Note 2 17 20 3" xfId="47933"/>
    <cellStyle name="Note 2 17 20 4" xfId="47934"/>
    <cellStyle name="Note 2 17 21" xfId="47935"/>
    <cellStyle name="Note 2 17 22" xfId="47936"/>
    <cellStyle name="Note 2 17 3" xfId="21217"/>
    <cellStyle name="Note 2 17 3 2" xfId="21218"/>
    <cellStyle name="Note 2 17 3 2 2" xfId="57989"/>
    <cellStyle name="Note 2 17 3 3" xfId="21219"/>
    <cellStyle name="Note 2 17 3 4" xfId="47937"/>
    <cellStyle name="Note 2 17 4" xfId="21220"/>
    <cellStyle name="Note 2 17 4 2" xfId="21221"/>
    <cellStyle name="Note 2 17 4 2 2" xfId="57990"/>
    <cellStyle name="Note 2 17 4 3" xfId="21222"/>
    <cellStyle name="Note 2 17 4 4" xfId="47938"/>
    <cellStyle name="Note 2 17 5" xfId="21223"/>
    <cellStyle name="Note 2 17 5 2" xfId="21224"/>
    <cellStyle name="Note 2 17 5 2 2" xfId="57991"/>
    <cellStyle name="Note 2 17 5 3" xfId="21225"/>
    <cellStyle name="Note 2 17 5 4" xfId="47939"/>
    <cellStyle name="Note 2 17 6" xfId="21226"/>
    <cellStyle name="Note 2 17 6 2" xfId="21227"/>
    <cellStyle name="Note 2 17 6 2 2" xfId="57992"/>
    <cellStyle name="Note 2 17 6 3" xfId="21228"/>
    <cellStyle name="Note 2 17 6 4" xfId="47940"/>
    <cellStyle name="Note 2 17 7" xfId="21229"/>
    <cellStyle name="Note 2 17 7 2" xfId="21230"/>
    <cellStyle name="Note 2 17 7 2 2" xfId="57993"/>
    <cellStyle name="Note 2 17 7 3" xfId="21231"/>
    <cellStyle name="Note 2 17 7 4" xfId="47941"/>
    <cellStyle name="Note 2 17 8" xfId="21232"/>
    <cellStyle name="Note 2 17 8 2" xfId="21233"/>
    <cellStyle name="Note 2 17 8 2 2" xfId="57994"/>
    <cellStyle name="Note 2 17 8 3" xfId="21234"/>
    <cellStyle name="Note 2 17 8 4" xfId="47942"/>
    <cellStyle name="Note 2 17 9" xfId="21235"/>
    <cellStyle name="Note 2 17 9 2" xfId="21236"/>
    <cellStyle name="Note 2 17 9 2 2" xfId="57995"/>
    <cellStyle name="Note 2 17 9 3" xfId="21237"/>
    <cellStyle name="Note 2 17 9 4" xfId="47943"/>
    <cellStyle name="Note 2 18" xfId="21238"/>
    <cellStyle name="Note 2 18 10" xfId="21239"/>
    <cellStyle name="Note 2 18 10 2" xfId="21240"/>
    <cellStyle name="Note 2 18 10 2 2" xfId="57996"/>
    <cellStyle name="Note 2 18 10 3" xfId="21241"/>
    <cellStyle name="Note 2 18 10 4" xfId="47944"/>
    <cellStyle name="Note 2 18 11" xfId="21242"/>
    <cellStyle name="Note 2 18 11 2" xfId="21243"/>
    <cellStyle name="Note 2 18 11 2 2" xfId="57997"/>
    <cellStyle name="Note 2 18 11 3" xfId="21244"/>
    <cellStyle name="Note 2 18 11 4" xfId="47945"/>
    <cellStyle name="Note 2 18 12" xfId="21245"/>
    <cellStyle name="Note 2 18 12 2" xfId="21246"/>
    <cellStyle name="Note 2 18 12 2 2" xfId="57998"/>
    <cellStyle name="Note 2 18 12 3" xfId="21247"/>
    <cellStyle name="Note 2 18 12 4" xfId="47946"/>
    <cellStyle name="Note 2 18 13" xfId="21248"/>
    <cellStyle name="Note 2 18 13 2" xfId="21249"/>
    <cellStyle name="Note 2 18 13 2 2" xfId="57999"/>
    <cellStyle name="Note 2 18 13 3" xfId="21250"/>
    <cellStyle name="Note 2 18 13 4" xfId="47947"/>
    <cellStyle name="Note 2 18 14" xfId="21251"/>
    <cellStyle name="Note 2 18 14 2" xfId="21252"/>
    <cellStyle name="Note 2 18 14 2 2" xfId="58000"/>
    <cellStyle name="Note 2 18 14 3" xfId="21253"/>
    <cellStyle name="Note 2 18 14 4" xfId="47948"/>
    <cellStyle name="Note 2 18 15" xfId="21254"/>
    <cellStyle name="Note 2 18 15 2" xfId="21255"/>
    <cellStyle name="Note 2 18 15 2 2" xfId="58001"/>
    <cellStyle name="Note 2 18 15 3" xfId="21256"/>
    <cellStyle name="Note 2 18 15 4" xfId="47949"/>
    <cellStyle name="Note 2 18 16" xfId="21257"/>
    <cellStyle name="Note 2 18 16 2" xfId="21258"/>
    <cellStyle name="Note 2 18 16 2 2" xfId="58002"/>
    <cellStyle name="Note 2 18 16 3" xfId="21259"/>
    <cellStyle name="Note 2 18 16 4" xfId="47950"/>
    <cellStyle name="Note 2 18 17" xfId="21260"/>
    <cellStyle name="Note 2 18 17 2" xfId="21261"/>
    <cellStyle name="Note 2 18 17 2 2" xfId="58003"/>
    <cellStyle name="Note 2 18 17 3" xfId="21262"/>
    <cellStyle name="Note 2 18 17 4" xfId="47951"/>
    <cellStyle name="Note 2 18 18" xfId="21263"/>
    <cellStyle name="Note 2 18 18 2" xfId="21264"/>
    <cellStyle name="Note 2 18 18 2 2" xfId="58004"/>
    <cellStyle name="Note 2 18 18 3" xfId="21265"/>
    <cellStyle name="Note 2 18 18 4" xfId="47952"/>
    <cellStyle name="Note 2 18 19" xfId="21266"/>
    <cellStyle name="Note 2 18 19 2" xfId="21267"/>
    <cellStyle name="Note 2 18 19 2 2" xfId="58005"/>
    <cellStyle name="Note 2 18 19 3" xfId="21268"/>
    <cellStyle name="Note 2 18 19 4" xfId="47953"/>
    <cellStyle name="Note 2 18 2" xfId="21269"/>
    <cellStyle name="Note 2 18 2 2" xfId="21270"/>
    <cellStyle name="Note 2 18 2 2 2" xfId="58006"/>
    <cellStyle name="Note 2 18 2 3" xfId="21271"/>
    <cellStyle name="Note 2 18 2 4" xfId="47954"/>
    <cellStyle name="Note 2 18 20" xfId="21272"/>
    <cellStyle name="Note 2 18 20 2" xfId="21273"/>
    <cellStyle name="Note 2 18 20 3" xfId="47955"/>
    <cellStyle name="Note 2 18 20 4" xfId="47956"/>
    <cellStyle name="Note 2 18 21" xfId="47957"/>
    <cellStyle name="Note 2 18 22" xfId="47958"/>
    <cellStyle name="Note 2 18 3" xfId="21274"/>
    <cellStyle name="Note 2 18 3 2" xfId="21275"/>
    <cellStyle name="Note 2 18 3 2 2" xfId="58007"/>
    <cellStyle name="Note 2 18 3 3" xfId="21276"/>
    <cellStyle name="Note 2 18 3 4" xfId="47959"/>
    <cellStyle name="Note 2 18 4" xfId="21277"/>
    <cellStyle name="Note 2 18 4 2" xfId="21278"/>
    <cellStyle name="Note 2 18 4 2 2" xfId="58008"/>
    <cellStyle name="Note 2 18 4 3" xfId="21279"/>
    <cellStyle name="Note 2 18 4 4" xfId="47960"/>
    <cellStyle name="Note 2 18 5" xfId="21280"/>
    <cellStyle name="Note 2 18 5 2" xfId="21281"/>
    <cellStyle name="Note 2 18 5 2 2" xfId="58009"/>
    <cellStyle name="Note 2 18 5 3" xfId="21282"/>
    <cellStyle name="Note 2 18 5 4" xfId="47961"/>
    <cellStyle name="Note 2 18 6" xfId="21283"/>
    <cellStyle name="Note 2 18 6 2" xfId="21284"/>
    <cellStyle name="Note 2 18 6 2 2" xfId="58010"/>
    <cellStyle name="Note 2 18 6 3" xfId="21285"/>
    <cellStyle name="Note 2 18 6 4" xfId="47962"/>
    <cellStyle name="Note 2 18 7" xfId="21286"/>
    <cellStyle name="Note 2 18 7 2" xfId="21287"/>
    <cellStyle name="Note 2 18 7 2 2" xfId="58011"/>
    <cellStyle name="Note 2 18 7 3" xfId="21288"/>
    <cellStyle name="Note 2 18 7 4" xfId="47963"/>
    <cellStyle name="Note 2 18 8" xfId="21289"/>
    <cellStyle name="Note 2 18 8 2" xfId="21290"/>
    <cellStyle name="Note 2 18 8 2 2" xfId="58012"/>
    <cellStyle name="Note 2 18 8 3" xfId="21291"/>
    <cellStyle name="Note 2 18 8 4" xfId="47964"/>
    <cellStyle name="Note 2 18 9" xfId="21292"/>
    <cellStyle name="Note 2 18 9 2" xfId="21293"/>
    <cellStyle name="Note 2 18 9 2 2" xfId="58013"/>
    <cellStyle name="Note 2 18 9 3" xfId="21294"/>
    <cellStyle name="Note 2 18 9 4" xfId="47965"/>
    <cellStyle name="Note 2 19" xfId="21295"/>
    <cellStyle name="Note 2 19 2" xfId="21296"/>
    <cellStyle name="Note 2 19 2 2" xfId="58014"/>
    <cellStyle name="Note 2 19 3" xfId="47966"/>
    <cellStyle name="Note 2 2" xfId="21297"/>
    <cellStyle name="Note 2 2 10" xfId="21298"/>
    <cellStyle name="Note 2 2 10 10" xfId="21299"/>
    <cellStyle name="Note 2 2 10 10 2" xfId="21300"/>
    <cellStyle name="Note 2 2 10 10 2 2" xfId="58015"/>
    <cellStyle name="Note 2 2 10 10 3" xfId="21301"/>
    <cellStyle name="Note 2 2 10 10 4" xfId="47967"/>
    <cellStyle name="Note 2 2 10 11" xfId="21302"/>
    <cellStyle name="Note 2 2 10 11 2" xfId="21303"/>
    <cellStyle name="Note 2 2 10 11 2 2" xfId="58016"/>
    <cellStyle name="Note 2 2 10 11 3" xfId="21304"/>
    <cellStyle name="Note 2 2 10 11 4" xfId="47968"/>
    <cellStyle name="Note 2 2 10 12" xfId="21305"/>
    <cellStyle name="Note 2 2 10 12 2" xfId="21306"/>
    <cellStyle name="Note 2 2 10 12 2 2" xfId="58017"/>
    <cellStyle name="Note 2 2 10 12 3" xfId="21307"/>
    <cellStyle name="Note 2 2 10 12 4" xfId="47969"/>
    <cellStyle name="Note 2 2 10 13" xfId="21308"/>
    <cellStyle name="Note 2 2 10 13 2" xfId="21309"/>
    <cellStyle name="Note 2 2 10 13 2 2" xfId="58018"/>
    <cellStyle name="Note 2 2 10 13 3" xfId="21310"/>
    <cellStyle name="Note 2 2 10 13 4" xfId="47970"/>
    <cellStyle name="Note 2 2 10 14" xfId="21311"/>
    <cellStyle name="Note 2 2 10 14 2" xfId="21312"/>
    <cellStyle name="Note 2 2 10 14 2 2" xfId="58019"/>
    <cellStyle name="Note 2 2 10 14 3" xfId="21313"/>
    <cellStyle name="Note 2 2 10 14 4" xfId="47971"/>
    <cellStyle name="Note 2 2 10 15" xfId="21314"/>
    <cellStyle name="Note 2 2 10 15 2" xfId="21315"/>
    <cellStyle name="Note 2 2 10 15 2 2" xfId="58020"/>
    <cellStyle name="Note 2 2 10 15 3" xfId="21316"/>
    <cellStyle name="Note 2 2 10 15 4" xfId="47972"/>
    <cellStyle name="Note 2 2 10 16" xfId="21317"/>
    <cellStyle name="Note 2 2 10 16 2" xfId="21318"/>
    <cellStyle name="Note 2 2 10 16 2 2" xfId="58021"/>
    <cellStyle name="Note 2 2 10 16 3" xfId="21319"/>
    <cellStyle name="Note 2 2 10 16 4" xfId="47973"/>
    <cellStyle name="Note 2 2 10 17" xfId="21320"/>
    <cellStyle name="Note 2 2 10 17 2" xfId="21321"/>
    <cellStyle name="Note 2 2 10 17 2 2" xfId="58022"/>
    <cellStyle name="Note 2 2 10 17 3" xfId="21322"/>
    <cellStyle name="Note 2 2 10 17 4" xfId="47974"/>
    <cellStyle name="Note 2 2 10 18" xfId="21323"/>
    <cellStyle name="Note 2 2 10 18 2" xfId="21324"/>
    <cellStyle name="Note 2 2 10 18 2 2" xfId="58023"/>
    <cellStyle name="Note 2 2 10 18 3" xfId="21325"/>
    <cellStyle name="Note 2 2 10 18 4" xfId="47975"/>
    <cellStyle name="Note 2 2 10 19" xfId="21326"/>
    <cellStyle name="Note 2 2 10 19 2" xfId="21327"/>
    <cellStyle name="Note 2 2 10 19 2 2" xfId="58024"/>
    <cellStyle name="Note 2 2 10 19 3" xfId="21328"/>
    <cellStyle name="Note 2 2 10 19 4" xfId="47976"/>
    <cellStyle name="Note 2 2 10 2" xfId="21329"/>
    <cellStyle name="Note 2 2 10 2 2" xfId="21330"/>
    <cellStyle name="Note 2 2 10 2 2 2" xfId="58025"/>
    <cellStyle name="Note 2 2 10 2 3" xfId="21331"/>
    <cellStyle name="Note 2 2 10 2 4" xfId="47977"/>
    <cellStyle name="Note 2 2 10 20" xfId="21332"/>
    <cellStyle name="Note 2 2 10 20 2" xfId="21333"/>
    <cellStyle name="Note 2 2 10 20 3" xfId="47978"/>
    <cellStyle name="Note 2 2 10 20 4" xfId="47979"/>
    <cellStyle name="Note 2 2 10 21" xfId="47980"/>
    <cellStyle name="Note 2 2 10 22" xfId="47981"/>
    <cellStyle name="Note 2 2 10 3" xfId="21334"/>
    <cellStyle name="Note 2 2 10 3 2" xfId="21335"/>
    <cellStyle name="Note 2 2 10 3 2 2" xfId="58026"/>
    <cellStyle name="Note 2 2 10 3 3" xfId="21336"/>
    <cellStyle name="Note 2 2 10 3 4" xfId="47982"/>
    <cellStyle name="Note 2 2 10 4" xfId="21337"/>
    <cellStyle name="Note 2 2 10 4 2" xfId="21338"/>
    <cellStyle name="Note 2 2 10 4 2 2" xfId="58027"/>
    <cellStyle name="Note 2 2 10 4 3" xfId="21339"/>
    <cellStyle name="Note 2 2 10 4 4" xfId="47983"/>
    <cellStyle name="Note 2 2 10 5" xfId="21340"/>
    <cellStyle name="Note 2 2 10 5 2" xfId="21341"/>
    <cellStyle name="Note 2 2 10 5 2 2" xfId="58028"/>
    <cellStyle name="Note 2 2 10 5 3" xfId="21342"/>
    <cellStyle name="Note 2 2 10 5 4" xfId="47984"/>
    <cellStyle name="Note 2 2 10 6" xfId="21343"/>
    <cellStyle name="Note 2 2 10 6 2" xfId="21344"/>
    <cellStyle name="Note 2 2 10 6 2 2" xfId="58029"/>
    <cellStyle name="Note 2 2 10 6 3" xfId="21345"/>
    <cellStyle name="Note 2 2 10 6 4" xfId="47985"/>
    <cellStyle name="Note 2 2 10 7" xfId="21346"/>
    <cellStyle name="Note 2 2 10 7 2" xfId="21347"/>
    <cellStyle name="Note 2 2 10 7 2 2" xfId="58030"/>
    <cellStyle name="Note 2 2 10 7 3" xfId="21348"/>
    <cellStyle name="Note 2 2 10 7 4" xfId="47986"/>
    <cellStyle name="Note 2 2 10 8" xfId="21349"/>
    <cellStyle name="Note 2 2 10 8 2" xfId="21350"/>
    <cellStyle name="Note 2 2 10 8 2 2" xfId="58031"/>
    <cellStyle name="Note 2 2 10 8 3" xfId="21351"/>
    <cellStyle name="Note 2 2 10 8 4" xfId="47987"/>
    <cellStyle name="Note 2 2 10 9" xfId="21352"/>
    <cellStyle name="Note 2 2 10 9 2" xfId="21353"/>
    <cellStyle name="Note 2 2 10 9 2 2" xfId="58032"/>
    <cellStyle name="Note 2 2 10 9 3" xfId="21354"/>
    <cellStyle name="Note 2 2 10 9 4" xfId="47988"/>
    <cellStyle name="Note 2 2 11" xfId="21355"/>
    <cellStyle name="Note 2 2 11 10" xfId="21356"/>
    <cellStyle name="Note 2 2 11 10 2" xfId="21357"/>
    <cellStyle name="Note 2 2 11 10 2 2" xfId="58033"/>
    <cellStyle name="Note 2 2 11 10 3" xfId="21358"/>
    <cellStyle name="Note 2 2 11 10 4" xfId="47989"/>
    <cellStyle name="Note 2 2 11 11" xfId="21359"/>
    <cellStyle name="Note 2 2 11 11 2" xfId="21360"/>
    <cellStyle name="Note 2 2 11 11 2 2" xfId="58034"/>
    <cellStyle name="Note 2 2 11 11 3" xfId="21361"/>
    <cellStyle name="Note 2 2 11 11 4" xfId="47990"/>
    <cellStyle name="Note 2 2 11 12" xfId="21362"/>
    <cellStyle name="Note 2 2 11 12 2" xfId="21363"/>
    <cellStyle name="Note 2 2 11 12 2 2" xfId="58035"/>
    <cellStyle name="Note 2 2 11 12 3" xfId="21364"/>
    <cellStyle name="Note 2 2 11 12 4" xfId="47991"/>
    <cellStyle name="Note 2 2 11 13" xfId="21365"/>
    <cellStyle name="Note 2 2 11 13 2" xfId="21366"/>
    <cellStyle name="Note 2 2 11 13 2 2" xfId="58036"/>
    <cellStyle name="Note 2 2 11 13 3" xfId="21367"/>
    <cellStyle name="Note 2 2 11 13 4" xfId="47992"/>
    <cellStyle name="Note 2 2 11 14" xfId="21368"/>
    <cellStyle name="Note 2 2 11 14 2" xfId="21369"/>
    <cellStyle name="Note 2 2 11 14 2 2" xfId="58037"/>
    <cellStyle name="Note 2 2 11 14 3" xfId="21370"/>
    <cellStyle name="Note 2 2 11 14 4" xfId="47993"/>
    <cellStyle name="Note 2 2 11 15" xfId="21371"/>
    <cellStyle name="Note 2 2 11 15 2" xfId="21372"/>
    <cellStyle name="Note 2 2 11 15 2 2" xfId="58038"/>
    <cellStyle name="Note 2 2 11 15 3" xfId="21373"/>
    <cellStyle name="Note 2 2 11 15 4" xfId="47994"/>
    <cellStyle name="Note 2 2 11 16" xfId="21374"/>
    <cellStyle name="Note 2 2 11 16 2" xfId="21375"/>
    <cellStyle name="Note 2 2 11 16 2 2" xfId="58039"/>
    <cellStyle name="Note 2 2 11 16 3" xfId="21376"/>
    <cellStyle name="Note 2 2 11 16 4" xfId="47995"/>
    <cellStyle name="Note 2 2 11 17" xfId="21377"/>
    <cellStyle name="Note 2 2 11 17 2" xfId="21378"/>
    <cellStyle name="Note 2 2 11 17 2 2" xfId="58040"/>
    <cellStyle name="Note 2 2 11 17 3" xfId="21379"/>
    <cellStyle name="Note 2 2 11 17 4" xfId="47996"/>
    <cellStyle name="Note 2 2 11 18" xfId="21380"/>
    <cellStyle name="Note 2 2 11 18 2" xfId="21381"/>
    <cellStyle name="Note 2 2 11 18 2 2" xfId="58041"/>
    <cellStyle name="Note 2 2 11 18 3" xfId="21382"/>
    <cellStyle name="Note 2 2 11 18 4" xfId="47997"/>
    <cellStyle name="Note 2 2 11 19" xfId="21383"/>
    <cellStyle name="Note 2 2 11 19 2" xfId="21384"/>
    <cellStyle name="Note 2 2 11 19 2 2" xfId="58042"/>
    <cellStyle name="Note 2 2 11 19 3" xfId="21385"/>
    <cellStyle name="Note 2 2 11 19 4" xfId="47998"/>
    <cellStyle name="Note 2 2 11 2" xfId="21386"/>
    <cellStyle name="Note 2 2 11 2 2" xfId="21387"/>
    <cellStyle name="Note 2 2 11 2 2 2" xfId="58043"/>
    <cellStyle name="Note 2 2 11 2 3" xfId="21388"/>
    <cellStyle name="Note 2 2 11 2 4" xfId="47999"/>
    <cellStyle name="Note 2 2 11 20" xfId="21389"/>
    <cellStyle name="Note 2 2 11 20 2" xfId="21390"/>
    <cellStyle name="Note 2 2 11 20 3" xfId="48000"/>
    <cellStyle name="Note 2 2 11 20 4" xfId="48001"/>
    <cellStyle name="Note 2 2 11 21" xfId="48002"/>
    <cellStyle name="Note 2 2 11 22" xfId="48003"/>
    <cellStyle name="Note 2 2 11 3" xfId="21391"/>
    <cellStyle name="Note 2 2 11 3 2" xfId="21392"/>
    <cellStyle name="Note 2 2 11 3 2 2" xfId="58044"/>
    <cellStyle name="Note 2 2 11 3 3" xfId="21393"/>
    <cellStyle name="Note 2 2 11 3 4" xfId="48004"/>
    <cellStyle name="Note 2 2 11 4" xfId="21394"/>
    <cellStyle name="Note 2 2 11 4 2" xfId="21395"/>
    <cellStyle name="Note 2 2 11 4 2 2" xfId="58045"/>
    <cellStyle name="Note 2 2 11 4 3" xfId="21396"/>
    <cellStyle name="Note 2 2 11 4 4" xfId="48005"/>
    <cellStyle name="Note 2 2 11 5" xfId="21397"/>
    <cellStyle name="Note 2 2 11 5 2" xfId="21398"/>
    <cellStyle name="Note 2 2 11 5 2 2" xfId="58046"/>
    <cellStyle name="Note 2 2 11 5 3" xfId="21399"/>
    <cellStyle name="Note 2 2 11 5 4" xfId="48006"/>
    <cellStyle name="Note 2 2 11 6" xfId="21400"/>
    <cellStyle name="Note 2 2 11 6 2" xfId="21401"/>
    <cellStyle name="Note 2 2 11 6 2 2" xfId="58047"/>
    <cellStyle name="Note 2 2 11 6 3" xfId="21402"/>
    <cellStyle name="Note 2 2 11 6 4" xfId="48007"/>
    <cellStyle name="Note 2 2 11 7" xfId="21403"/>
    <cellStyle name="Note 2 2 11 7 2" xfId="21404"/>
    <cellStyle name="Note 2 2 11 7 2 2" xfId="58048"/>
    <cellStyle name="Note 2 2 11 7 3" xfId="21405"/>
    <cellStyle name="Note 2 2 11 7 4" xfId="48008"/>
    <cellStyle name="Note 2 2 11 8" xfId="21406"/>
    <cellStyle name="Note 2 2 11 8 2" xfId="21407"/>
    <cellStyle name="Note 2 2 11 8 2 2" xfId="58049"/>
    <cellStyle name="Note 2 2 11 8 3" xfId="21408"/>
    <cellStyle name="Note 2 2 11 8 4" xfId="48009"/>
    <cellStyle name="Note 2 2 11 9" xfId="21409"/>
    <cellStyle name="Note 2 2 11 9 2" xfId="21410"/>
    <cellStyle name="Note 2 2 11 9 2 2" xfId="58050"/>
    <cellStyle name="Note 2 2 11 9 3" xfId="21411"/>
    <cellStyle name="Note 2 2 11 9 4" xfId="48010"/>
    <cellStyle name="Note 2 2 12" xfId="21412"/>
    <cellStyle name="Note 2 2 12 2" xfId="21413"/>
    <cellStyle name="Note 2 2 12 2 2" xfId="58051"/>
    <cellStyle name="Note 2 2 12 3" xfId="21414"/>
    <cellStyle name="Note 2 2 12 4" xfId="48011"/>
    <cellStyle name="Note 2 2 13" xfId="21415"/>
    <cellStyle name="Note 2 2 13 2" xfId="21416"/>
    <cellStyle name="Note 2 2 13 2 2" xfId="58052"/>
    <cellStyle name="Note 2 2 13 3" xfId="21417"/>
    <cellStyle name="Note 2 2 13 4" xfId="48012"/>
    <cellStyle name="Note 2 2 14" xfId="21418"/>
    <cellStyle name="Note 2 2 14 2" xfId="21419"/>
    <cellStyle name="Note 2 2 14 2 2" xfId="58053"/>
    <cellStyle name="Note 2 2 14 3" xfId="21420"/>
    <cellStyle name="Note 2 2 14 4" xfId="48013"/>
    <cellStyle name="Note 2 2 15" xfId="21421"/>
    <cellStyle name="Note 2 2 15 2" xfId="21422"/>
    <cellStyle name="Note 2 2 15 2 2" xfId="58054"/>
    <cellStyle name="Note 2 2 15 3" xfId="21423"/>
    <cellStyle name="Note 2 2 15 4" xfId="48014"/>
    <cellStyle name="Note 2 2 16" xfId="21424"/>
    <cellStyle name="Note 2 2 16 2" xfId="21425"/>
    <cellStyle name="Note 2 2 16 2 2" xfId="58055"/>
    <cellStyle name="Note 2 2 16 3" xfId="21426"/>
    <cellStyle name="Note 2 2 16 4" xfId="48015"/>
    <cellStyle name="Note 2 2 17" xfId="21427"/>
    <cellStyle name="Note 2 2 17 2" xfId="21428"/>
    <cellStyle name="Note 2 2 17 2 2" xfId="58056"/>
    <cellStyle name="Note 2 2 17 3" xfId="21429"/>
    <cellStyle name="Note 2 2 17 4" xfId="48016"/>
    <cellStyle name="Note 2 2 18" xfId="21430"/>
    <cellStyle name="Note 2 2 18 2" xfId="21431"/>
    <cellStyle name="Note 2 2 18 2 2" xfId="58057"/>
    <cellStyle name="Note 2 2 18 3" xfId="21432"/>
    <cellStyle name="Note 2 2 18 4" xfId="48017"/>
    <cellStyle name="Note 2 2 19" xfId="21433"/>
    <cellStyle name="Note 2 2 19 2" xfId="21434"/>
    <cellStyle name="Note 2 2 19 2 2" xfId="58058"/>
    <cellStyle name="Note 2 2 19 3" xfId="21435"/>
    <cellStyle name="Note 2 2 19 4" xfId="48018"/>
    <cellStyle name="Note 2 2 2" xfId="21436"/>
    <cellStyle name="Note 2 2 2 2" xfId="21437"/>
    <cellStyle name="Note 2 2 2 2 10" xfId="21438"/>
    <cellStyle name="Note 2 2 2 2 10 2" xfId="21439"/>
    <cellStyle name="Note 2 2 2 2 10 2 2" xfId="58059"/>
    <cellStyle name="Note 2 2 2 2 10 3" xfId="21440"/>
    <cellStyle name="Note 2 2 2 2 10 4" xfId="48019"/>
    <cellStyle name="Note 2 2 2 2 11" xfId="21441"/>
    <cellStyle name="Note 2 2 2 2 11 2" xfId="21442"/>
    <cellStyle name="Note 2 2 2 2 11 2 2" xfId="58060"/>
    <cellStyle name="Note 2 2 2 2 11 3" xfId="21443"/>
    <cellStyle name="Note 2 2 2 2 11 4" xfId="48020"/>
    <cellStyle name="Note 2 2 2 2 12" xfId="21444"/>
    <cellStyle name="Note 2 2 2 2 12 2" xfId="21445"/>
    <cellStyle name="Note 2 2 2 2 12 2 2" xfId="58061"/>
    <cellStyle name="Note 2 2 2 2 12 3" xfId="21446"/>
    <cellStyle name="Note 2 2 2 2 12 4" xfId="48021"/>
    <cellStyle name="Note 2 2 2 2 13" xfId="21447"/>
    <cellStyle name="Note 2 2 2 2 13 2" xfId="21448"/>
    <cellStyle name="Note 2 2 2 2 13 2 2" xfId="58062"/>
    <cellStyle name="Note 2 2 2 2 13 3" xfId="21449"/>
    <cellStyle name="Note 2 2 2 2 13 4" xfId="48022"/>
    <cellStyle name="Note 2 2 2 2 14" xfId="21450"/>
    <cellStyle name="Note 2 2 2 2 14 2" xfId="21451"/>
    <cellStyle name="Note 2 2 2 2 14 2 2" xfId="58063"/>
    <cellStyle name="Note 2 2 2 2 14 3" xfId="21452"/>
    <cellStyle name="Note 2 2 2 2 14 4" xfId="48023"/>
    <cellStyle name="Note 2 2 2 2 15" xfId="21453"/>
    <cellStyle name="Note 2 2 2 2 15 2" xfId="21454"/>
    <cellStyle name="Note 2 2 2 2 15 2 2" xfId="58064"/>
    <cellStyle name="Note 2 2 2 2 15 3" xfId="21455"/>
    <cellStyle name="Note 2 2 2 2 15 4" xfId="48024"/>
    <cellStyle name="Note 2 2 2 2 16" xfId="21456"/>
    <cellStyle name="Note 2 2 2 2 16 2" xfId="21457"/>
    <cellStyle name="Note 2 2 2 2 16 2 2" xfId="58065"/>
    <cellStyle name="Note 2 2 2 2 16 3" xfId="21458"/>
    <cellStyle name="Note 2 2 2 2 16 4" xfId="48025"/>
    <cellStyle name="Note 2 2 2 2 17" xfId="21459"/>
    <cellStyle name="Note 2 2 2 2 17 2" xfId="21460"/>
    <cellStyle name="Note 2 2 2 2 17 2 2" xfId="58066"/>
    <cellStyle name="Note 2 2 2 2 17 3" xfId="21461"/>
    <cellStyle name="Note 2 2 2 2 17 4" xfId="48026"/>
    <cellStyle name="Note 2 2 2 2 18" xfId="21462"/>
    <cellStyle name="Note 2 2 2 2 18 2" xfId="21463"/>
    <cellStyle name="Note 2 2 2 2 18 2 2" xfId="58067"/>
    <cellStyle name="Note 2 2 2 2 18 3" xfId="21464"/>
    <cellStyle name="Note 2 2 2 2 18 4" xfId="48027"/>
    <cellStyle name="Note 2 2 2 2 19" xfId="21465"/>
    <cellStyle name="Note 2 2 2 2 19 2" xfId="21466"/>
    <cellStyle name="Note 2 2 2 2 19 2 2" xfId="58068"/>
    <cellStyle name="Note 2 2 2 2 19 3" xfId="21467"/>
    <cellStyle name="Note 2 2 2 2 19 4" xfId="48028"/>
    <cellStyle name="Note 2 2 2 2 2" xfId="21468"/>
    <cellStyle name="Note 2 2 2 2 2 10" xfId="21469"/>
    <cellStyle name="Note 2 2 2 2 2 10 2" xfId="21470"/>
    <cellStyle name="Note 2 2 2 2 2 10 2 2" xfId="58069"/>
    <cellStyle name="Note 2 2 2 2 2 10 3" xfId="21471"/>
    <cellStyle name="Note 2 2 2 2 2 10 4" xfId="48029"/>
    <cellStyle name="Note 2 2 2 2 2 11" xfId="21472"/>
    <cellStyle name="Note 2 2 2 2 2 11 2" xfId="21473"/>
    <cellStyle name="Note 2 2 2 2 2 11 2 2" xfId="58070"/>
    <cellStyle name="Note 2 2 2 2 2 11 3" xfId="21474"/>
    <cellStyle name="Note 2 2 2 2 2 11 4" xfId="48030"/>
    <cellStyle name="Note 2 2 2 2 2 12" xfId="21475"/>
    <cellStyle name="Note 2 2 2 2 2 12 2" xfId="21476"/>
    <cellStyle name="Note 2 2 2 2 2 12 2 2" xfId="58071"/>
    <cellStyle name="Note 2 2 2 2 2 12 3" xfId="21477"/>
    <cellStyle name="Note 2 2 2 2 2 12 4" xfId="48031"/>
    <cellStyle name="Note 2 2 2 2 2 13" xfId="21478"/>
    <cellStyle name="Note 2 2 2 2 2 13 2" xfId="21479"/>
    <cellStyle name="Note 2 2 2 2 2 13 2 2" xfId="58072"/>
    <cellStyle name="Note 2 2 2 2 2 13 3" xfId="21480"/>
    <cellStyle name="Note 2 2 2 2 2 13 4" xfId="48032"/>
    <cellStyle name="Note 2 2 2 2 2 14" xfId="21481"/>
    <cellStyle name="Note 2 2 2 2 2 14 2" xfId="21482"/>
    <cellStyle name="Note 2 2 2 2 2 14 2 2" xfId="58073"/>
    <cellStyle name="Note 2 2 2 2 2 14 3" xfId="21483"/>
    <cellStyle name="Note 2 2 2 2 2 14 4" xfId="48033"/>
    <cellStyle name="Note 2 2 2 2 2 15" xfId="21484"/>
    <cellStyle name="Note 2 2 2 2 2 15 2" xfId="21485"/>
    <cellStyle name="Note 2 2 2 2 2 15 2 2" xfId="58074"/>
    <cellStyle name="Note 2 2 2 2 2 15 3" xfId="21486"/>
    <cellStyle name="Note 2 2 2 2 2 15 4" xfId="48034"/>
    <cellStyle name="Note 2 2 2 2 2 16" xfId="21487"/>
    <cellStyle name="Note 2 2 2 2 2 16 2" xfId="21488"/>
    <cellStyle name="Note 2 2 2 2 2 16 2 2" xfId="58075"/>
    <cellStyle name="Note 2 2 2 2 2 16 3" xfId="21489"/>
    <cellStyle name="Note 2 2 2 2 2 16 4" xfId="48035"/>
    <cellStyle name="Note 2 2 2 2 2 17" xfId="21490"/>
    <cellStyle name="Note 2 2 2 2 2 17 2" xfId="21491"/>
    <cellStyle name="Note 2 2 2 2 2 17 2 2" xfId="58076"/>
    <cellStyle name="Note 2 2 2 2 2 17 3" xfId="21492"/>
    <cellStyle name="Note 2 2 2 2 2 17 4" xfId="48036"/>
    <cellStyle name="Note 2 2 2 2 2 18" xfId="21493"/>
    <cellStyle name="Note 2 2 2 2 2 18 2" xfId="21494"/>
    <cellStyle name="Note 2 2 2 2 2 18 2 2" xfId="58077"/>
    <cellStyle name="Note 2 2 2 2 2 18 3" xfId="21495"/>
    <cellStyle name="Note 2 2 2 2 2 18 4" xfId="48037"/>
    <cellStyle name="Note 2 2 2 2 2 19" xfId="21496"/>
    <cellStyle name="Note 2 2 2 2 2 19 2" xfId="21497"/>
    <cellStyle name="Note 2 2 2 2 2 19 2 2" xfId="58078"/>
    <cellStyle name="Note 2 2 2 2 2 19 3" xfId="21498"/>
    <cellStyle name="Note 2 2 2 2 2 19 4" xfId="48038"/>
    <cellStyle name="Note 2 2 2 2 2 2" xfId="21499"/>
    <cellStyle name="Note 2 2 2 2 2 2 10" xfId="21500"/>
    <cellStyle name="Note 2 2 2 2 2 2 10 2" xfId="21501"/>
    <cellStyle name="Note 2 2 2 2 2 2 10 2 2" xfId="58079"/>
    <cellStyle name="Note 2 2 2 2 2 2 10 3" xfId="21502"/>
    <cellStyle name="Note 2 2 2 2 2 2 10 4" xfId="48039"/>
    <cellStyle name="Note 2 2 2 2 2 2 11" xfId="21503"/>
    <cellStyle name="Note 2 2 2 2 2 2 11 2" xfId="21504"/>
    <cellStyle name="Note 2 2 2 2 2 2 11 2 2" xfId="58080"/>
    <cellStyle name="Note 2 2 2 2 2 2 11 3" xfId="21505"/>
    <cellStyle name="Note 2 2 2 2 2 2 11 4" xfId="48040"/>
    <cellStyle name="Note 2 2 2 2 2 2 12" xfId="21506"/>
    <cellStyle name="Note 2 2 2 2 2 2 12 2" xfId="21507"/>
    <cellStyle name="Note 2 2 2 2 2 2 12 2 2" xfId="58081"/>
    <cellStyle name="Note 2 2 2 2 2 2 12 3" xfId="21508"/>
    <cellStyle name="Note 2 2 2 2 2 2 12 4" xfId="48041"/>
    <cellStyle name="Note 2 2 2 2 2 2 13" xfId="21509"/>
    <cellStyle name="Note 2 2 2 2 2 2 13 2" xfId="21510"/>
    <cellStyle name="Note 2 2 2 2 2 2 13 2 2" xfId="58082"/>
    <cellStyle name="Note 2 2 2 2 2 2 13 3" xfId="21511"/>
    <cellStyle name="Note 2 2 2 2 2 2 13 4" xfId="48042"/>
    <cellStyle name="Note 2 2 2 2 2 2 14" xfId="21512"/>
    <cellStyle name="Note 2 2 2 2 2 2 14 2" xfId="21513"/>
    <cellStyle name="Note 2 2 2 2 2 2 14 2 2" xfId="58083"/>
    <cellStyle name="Note 2 2 2 2 2 2 14 3" xfId="21514"/>
    <cellStyle name="Note 2 2 2 2 2 2 14 4" xfId="48043"/>
    <cellStyle name="Note 2 2 2 2 2 2 15" xfId="21515"/>
    <cellStyle name="Note 2 2 2 2 2 2 15 2" xfId="21516"/>
    <cellStyle name="Note 2 2 2 2 2 2 15 2 2" xfId="58084"/>
    <cellStyle name="Note 2 2 2 2 2 2 15 3" xfId="21517"/>
    <cellStyle name="Note 2 2 2 2 2 2 15 4" xfId="48044"/>
    <cellStyle name="Note 2 2 2 2 2 2 16" xfId="21518"/>
    <cellStyle name="Note 2 2 2 2 2 2 16 2" xfId="21519"/>
    <cellStyle name="Note 2 2 2 2 2 2 16 2 2" xfId="58085"/>
    <cellStyle name="Note 2 2 2 2 2 2 16 3" xfId="21520"/>
    <cellStyle name="Note 2 2 2 2 2 2 16 4" xfId="48045"/>
    <cellStyle name="Note 2 2 2 2 2 2 17" xfId="21521"/>
    <cellStyle name="Note 2 2 2 2 2 2 17 2" xfId="21522"/>
    <cellStyle name="Note 2 2 2 2 2 2 17 2 2" xfId="58086"/>
    <cellStyle name="Note 2 2 2 2 2 2 17 3" xfId="21523"/>
    <cellStyle name="Note 2 2 2 2 2 2 17 4" xfId="48046"/>
    <cellStyle name="Note 2 2 2 2 2 2 18" xfId="21524"/>
    <cellStyle name="Note 2 2 2 2 2 2 18 2" xfId="21525"/>
    <cellStyle name="Note 2 2 2 2 2 2 18 2 2" xfId="58087"/>
    <cellStyle name="Note 2 2 2 2 2 2 18 3" xfId="21526"/>
    <cellStyle name="Note 2 2 2 2 2 2 18 4" xfId="48047"/>
    <cellStyle name="Note 2 2 2 2 2 2 19" xfId="21527"/>
    <cellStyle name="Note 2 2 2 2 2 2 19 2" xfId="21528"/>
    <cellStyle name="Note 2 2 2 2 2 2 19 2 2" xfId="58088"/>
    <cellStyle name="Note 2 2 2 2 2 2 19 3" xfId="21529"/>
    <cellStyle name="Note 2 2 2 2 2 2 19 4" xfId="48048"/>
    <cellStyle name="Note 2 2 2 2 2 2 2" xfId="21530"/>
    <cellStyle name="Note 2 2 2 2 2 2 2 10" xfId="21531"/>
    <cellStyle name="Note 2 2 2 2 2 2 2 10 2" xfId="21532"/>
    <cellStyle name="Note 2 2 2 2 2 2 2 10 2 2" xfId="58089"/>
    <cellStyle name="Note 2 2 2 2 2 2 2 10 3" xfId="21533"/>
    <cellStyle name="Note 2 2 2 2 2 2 2 10 4" xfId="48049"/>
    <cellStyle name="Note 2 2 2 2 2 2 2 11" xfId="21534"/>
    <cellStyle name="Note 2 2 2 2 2 2 2 11 2" xfId="21535"/>
    <cellStyle name="Note 2 2 2 2 2 2 2 11 2 2" xfId="58090"/>
    <cellStyle name="Note 2 2 2 2 2 2 2 11 3" xfId="21536"/>
    <cellStyle name="Note 2 2 2 2 2 2 2 11 4" xfId="48050"/>
    <cellStyle name="Note 2 2 2 2 2 2 2 12" xfId="21537"/>
    <cellStyle name="Note 2 2 2 2 2 2 2 12 2" xfId="21538"/>
    <cellStyle name="Note 2 2 2 2 2 2 2 12 2 2" xfId="58091"/>
    <cellStyle name="Note 2 2 2 2 2 2 2 12 3" xfId="21539"/>
    <cellStyle name="Note 2 2 2 2 2 2 2 12 4" xfId="48051"/>
    <cellStyle name="Note 2 2 2 2 2 2 2 13" xfId="21540"/>
    <cellStyle name="Note 2 2 2 2 2 2 2 13 2" xfId="21541"/>
    <cellStyle name="Note 2 2 2 2 2 2 2 13 2 2" xfId="58092"/>
    <cellStyle name="Note 2 2 2 2 2 2 2 13 3" xfId="21542"/>
    <cellStyle name="Note 2 2 2 2 2 2 2 13 4" xfId="48052"/>
    <cellStyle name="Note 2 2 2 2 2 2 2 14" xfId="21543"/>
    <cellStyle name="Note 2 2 2 2 2 2 2 14 2" xfId="21544"/>
    <cellStyle name="Note 2 2 2 2 2 2 2 14 2 2" xfId="58093"/>
    <cellStyle name="Note 2 2 2 2 2 2 2 14 3" xfId="21545"/>
    <cellStyle name="Note 2 2 2 2 2 2 2 14 4" xfId="48053"/>
    <cellStyle name="Note 2 2 2 2 2 2 2 15" xfId="21546"/>
    <cellStyle name="Note 2 2 2 2 2 2 2 15 2" xfId="21547"/>
    <cellStyle name="Note 2 2 2 2 2 2 2 15 2 2" xfId="58094"/>
    <cellStyle name="Note 2 2 2 2 2 2 2 15 3" xfId="21548"/>
    <cellStyle name="Note 2 2 2 2 2 2 2 15 4" xfId="48054"/>
    <cellStyle name="Note 2 2 2 2 2 2 2 16" xfId="21549"/>
    <cellStyle name="Note 2 2 2 2 2 2 2 16 2" xfId="21550"/>
    <cellStyle name="Note 2 2 2 2 2 2 2 16 2 2" xfId="58095"/>
    <cellStyle name="Note 2 2 2 2 2 2 2 16 3" xfId="21551"/>
    <cellStyle name="Note 2 2 2 2 2 2 2 16 4" xfId="48055"/>
    <cellStyle name="Note 2 2 2 2 2 2 2 17" xfId="21552"/>
    <cellStyle name="Note 2 2 2 2 2 2 2 17 2" xfId="21553"/>
    <cellStyle name="Note 2 2 2 2 2 2 2 17 2 2" xfId="58096"/>
    <cellStyle name="Note 2 2 2 2 2 2 2 17 3" xfId="21554"/>
    <cellStyle name="Note 2 2 2 2 2 2 2 17 4" xfId="48056"/>
    <cellStyle name="Note 2 2 2 2 2 2 2 18" xfId="21555"/>
    <cellStyle name="Note 2 2 2 2 2 2 2 18 2" xfId="21556"/>
    <cellStyle name="Note 2 2 2 2 2 2 2 18 2 2" xfId="58097"/>
    <cellStyle name="Note 2 2 2 2 2 2 2 18 3" xfId="21557"/>
    <cellStyle name="Note 2 2 2 2 2 2 2 18 4" xfId="48057"/>
    <cellStyle name="Note 2 2 2 2 2 2 2 19" xfId="21558"/>
    <cellStyle name="Note 2 2 2 2 2 2 2 19 2" xfId="21559"/>
    <cellStyle name="Note 2 2 2 2 2 2 2 19 2 2" xfId="58098"/>
    <cellStyle name="Note 2 2 2 2 2 2 2 19 3" xfId="21560"/>
    <cellStyle name="Note 2 2 2 2 2 2 2 19 4" xfId="48058"/>
    <cellStyle name="Note 2 2 2 2 2 2 2 2" xfId="21561"/>
    <cellStyle name="Note 2 2 2 2 2 2 2 2 10" xfId="21562"/>
    <cellStyle name="Note 2 2 2 2 2 2 2 2 10 2" xfId="21563"/>
    <cellStyle name="Note 2 2 2 2 2 2 2 2 10 2 2" xfId="58099"/>
    <cellStyle name="Note 2 2 2 2 2 2 2 2 10 3" xfId="21564"/>
    <cellStyle name="Note 2 2 2 2 2 2 2 2 10 4" xfId="48059"/>
    <cellStyle name="Note 2 2 2 2 2 2 2 2 11" xfId="21565"/>
    <cellStyle name="Note 2 2 2 2 2 2 2 2 11 2" xfId="21566"/>
    <cellStyle name="Note 2 2 2 2 2 2 2 2 11 2 2" xfId="58100"/>
    <cellStyle name="Note 2 2 2 2 2 2 2 2 11 3" xfId="21567"/>
    <cellStyle name="Note 2 2 2 2 2 2 2 2 11 4" xfId="48060"/>
    <cellStyle name="Note 2 2 2 2 2 2 2 2 12" xfId="21568"/>
    <cellStyle name="Note 2 2 2 2 2 2 2 2 12 2" xfId="21569"/>
    <cellStyle name="Note 2 2 2 2 2 2 2 2 12 2 2" xfId="58101"/>
    <cellStyle name="Note 2 2 2 2 2 2 2 2 12 3" xfId="21570"/>
    <cellStyle name="Note 2 2 2 2 2 2 2 2 12 4" xfId="48061"/>
    <cellStyle name="Note 2 2 2 2 2 2 2 2 13" xfId="21571"/>
    <cellStyle name="Note 2 2 2 2 2 2 2 2 13 2" xfId="21572"/>
    <cellStyle name="Note 2 2 2 2 2 2 2 2 13 2 2" xfId="58102"/>
    <cellStyle name="Note 2 2 2 2 2 2 2 2 13 3" xfId="21573"/>
    <cellStyle name="Note 2 2 2 2 2 2 2 2 13 4" xfId="48062"/>
    <cellStyle name="Note 2 2 2 2 2 2 2 2 14" xfId="21574"/>
    <cellStyle name="Note 2 2 2 2 2 2 2 2 14 2" xfId="21575"/>
    <cellStyle name="Note 2 2 2 2 2 2 2 2 14 2 2" xfId="58103"/>
    <cellStyle name="Note 2 2 2 2 2 2 2 2 14 3" xfId="21576"/>
    <cellStyle name="Note 2 2 2 2 2 2 2 2 14 4" xfId="48063"/>
    <cellStyle name="Note 2 2 2 2 2 2 2 2 15" xfId="21577"/>
    <cellStyle name="Note 2 2 2 2 2 2 2 2 15 2" xfId="21578"/>
    <cellStyle name="Note 2 2 2 2 2 2 2 2 15 2 2" xfId="58104"/>
    <cellStyle name="Note 2 2 2 2 2 2 2 2 15 3" xfId="21579"/>
    <cellStyle name="Note 2 2 2 2 2 2 2 2 15 4" xfId="48064"/>
    <cellStyle name="Note 2 2 2 2 2 2 2 2 16" xfId="21580"/>
    <cellStyle name="Note 2 2 2 2 2 2 2 2 16 2" xfId="21581"/>
    <cellStyle name="Note 2 2 2 2 2 2 2 2 16 2 2" xfId="58105"/>
    <cellStyle name="Note 2 2 2 2 2 2 2 2 16 3" xfId="21582"/>
    <cellStyle name="Note 2 2 2 2 2 2 2 2 16 4" xfId="48065"/>
    <cellStyle name="Note 2 2 2 2 2 2 2 2 17" xfId="21583"/>
    <cellStyle name="Note 2 2 2 2 2 2 2 2 17 2" xfId="21584"/>
    <cellStyle name="Note 2 2 2 2 2 2 2 2 17 2 2" xfId="58106"/>
    <cellStyle name="Note 2 2 2 2 2 2 2 2 17 3" xfId="21585"/>
    <cellStyle name="Note 2 2 2 2 2 2 2 2 17 4" xfId="48066"/>
    <cellStyle name="Note 2 2 2 2 2 2 2 2 18" xfId="21586"/>
    <cellStyle name="Note 2 2 2 2 2 2 2 2 18 2" xfId="21587"/>
    <cellStyle name="Note 2 2 2 2 2 2 2 2 18 2 2" xfId="58107"/>
    <cellStyle name="Note 2 2 2 2 2 2 2 2 18 3" xfId="21588"/>
    <cellStyle name="Note 2 2 2 2 2 2 2 2 18 4" xfId="48067"/>
    <cellStyle name="Note 2 2 2 2 2 2 2 2 19" xfId="21589"/>
    <cellStyle name="Note 2 2 2 2 2 2 2 2 19 2" xfId="21590"/>
    <cellStyle name="Note 2 2 2 2 2 2 2 2 19 2 2" xfId="58108"/>
    <cellStyle name="Note 2 2 2 2 2 2 2 2 19 3" xfId="21591"/>
    <cellStyle name="Note 2 2 2 2 2 2 2 2 19 4" xfId="48068"/>
    <cellStyle name="Note 2 2 2 2 2 2 2 2 2" xfId="21592"/>
    <cellStyle name="Note 2 2 2 2 2 2 2 2 2 2" xfId="21593"/>
    <cellStyle name="Note 2 2 2 2 2 2 2 2 2 2 2" xfId="58109"/>
    <cellStyle name="Note 2 2 2 2 2 2 2 2 2 3" xfId="21594"/>
    <cellStyle name="Note 2 2 2 2 2 2 2 2 2 4" xfId="48069"/>
    <cellStyle name="Note 2 2 2 2 2 2 2 2 20" xfId="21595"/>
    <cellStyle name="Note 2 2 2 2 2 2 2 2 20 2" xfId="21596"/>
    <cellStyle name="Note 2 2 2 2 2 2 2 2 20 3" xfId="48070"/>
    <cellStyle name="Note 2 2 2 2 2 2 2 2 20 4" xfId="48071"/>
    <cellStyle name="Note 2 2 2 2 2 2 2 2 21" xfId="48072"/>
    <cellStyle name="Note 2 2 2 2 2 2 2 2 22" xfId="48073"/>
    <cellStyle name="Note 2 2 2 2 2 2 2 2 3" xfId="21597"/>
    <cellStyle name="Note 2 2 2 2 2 2 2 2 3 2" xfId="21598"/>
    <cellStyle name="Note 2 2 2 2 2 2 2 2 3 2 2" xfId="58110"/>
    <cellStyle name="Note 2 2 2 2 2 2 2 2 3 3" xfId="21599"/>
    <cellStyle name="Note 2 2 2 2 2 2 2 2 3 4" xfId="48074"/>
    <cellStyle name="Note 2 2 2 2 2 2 2 2 4" xfId="21600"/>
    <cellStyle name="Note 2 2 2 2 2 2 2 2 4 2" xfId="21601"/>
    <cellStyle name="Note 2 2 2 2 2 2 2 2 4 2 2" xfId="58111"/>
    <cellStyle name="Note 2 2 2 2 2 2 2 2 4 3" xfId="21602"/>
    <cellStyle name="Note 2 2 2 2 2 2 2 2 4 4" xfId="48075"/>
    <cellStyle name="Note 2 2 2 2 2 2 2 2 5" xfId="21603"/>
    <cellStyle name="Note 2 2 2 2 2 2 2 2 5 2" xfId="21604"/>
    <cellStyle name="Note 2 2 2 2 2 2 2 2 5 2 2" xfId="58112"/>
    <cellStyle name="Note 2 2 2 2 2 2 2 2 5 3" xfId="21605"/>
    <cellStyle name="Note 2 2 2 2 2 2 2 2 5 4" xfId="48076"/>
    <cellStyle name="Note 2 2 2 2 2 2 2 2 6" xfId="21606"/>
    <cellStyle name="Note 2 2 2 2 2 2 2 2 6 2" xfId="21607"/>
    <cellStyle name="Note 2 2 2 2 2 2 2 2 6 2 2" xfId="58113"/>
    <cellStyle name="Note 2 2 2 2 2 2 2 2 6 3" xfId="21608"/>
    <cellStyle name="Note 2 2 2 2 2 2 2 2 6 4" xfId="48077"/>
    <cellStyle name="Note 2 2 2 2 2 2 2 2 7" xfId="21609"/>
    <cellStyle name="Note 2 2 2 2 2 2 2 2 7 2" xfId="21610"/>
    <cellStyle name="Note 2 2 2 2 2 2 2 2 7 2 2" xfId="58114"/>
    <cellStyle name="Note 2 2 2 2 2 2 2 2 7 3" xfId="21611"/>
    <cellStyle name="Note 2 2 2 2 2 2 2 2 7 4" xfId="48078"/>
    <cellStyle name="Note 2 2 2 2 2 2 2 2 8" xfId="21612"/>
    <cellStyle name="Note 2 2 2 2 2 2 2 2 8 2" xfId="21613"/>
    <cellStyle name="Note 2 2 2 2 2 2 2 2 8 2 2" xfId="58115"/>
    <cellStyle name="Note 2 2 2 2 2 2 2 2 8 3" xfId="21614"/>
    <cellStyle name="Note 2 2 2 2 2 2 2 2 8 4" xfId="48079"/>
    <cellStyle name="Note 2 2 2 2 2 2 2 2 9" xfId="21615"/>
    <cellStyle name="Note 2 2 2 2 2 2 2 2 9 2" xfId="21616"/>
    <cellStyle name="Note 2 2 2 2 2 2 2 2 9 2 2" xfId="58116"/>
    <cellStyle name="Note 2 2 2 2 2 2 2 2 9 3" xfId="21617"/>
    <cellStyle name="Note 2 2 2 2 2 2 2 2 9 4" xfId="48080"/>
    <cellStyle name="Note 2 2 2 2 2 2 2 20" xfId="21618"/>
    <cellStyle name="Note 2 2 2 2 2 2 2 20 2" xfId="21619"/>
    <cellStyle name="Note 2 2 2 2 2 2 2 20 2 2" xfId="58117"/>
    <cellStyle name="Note 2 2 2 2 2 2 2 20 3" xfId="21620"/>
    <cellStyle name="Note 2 2 2 2 2 2 2 20 4" xfId="48081"/>
    <cellStyle name="Note 2 2 2 2 2 2 2 21" xfId="21621"/>
    <cellStyle name="Note 2 2 2 2 2 2 2 21 2" xfId="21622"/>
    <cellStyle name="Note 2 2 2 2 2 2 2 21 3" xfId="48082"/>
    <cellStyle name="Note 2 2 2 2 2 2 2 21 4" xfId="48083"/>
    <cellStyle name="Note 2 2 2 2 2 2 2 22" xfId="48084"/>
    <cellStyle name="Note 2 2 2 2 2 2 2 23" xfId="48085"/>
    <cellStyle name="Note 2 2 2 2 2 2 2 3" xfId="21623"/>
    <cellStyle name="Note 2 2 2 2 2 2 2 3 2" xfId="21624"/>
    <cellStyle name="Note 2 2 2 2 2 2 2 3 2 2" xfId="58118"/>
    <cellStyle name="Note 2 2 2 2 2 2 2 3 3" xfId="21625"/>
    <cellStyle name="Note 2 2 2 2 2 2 2 3 4" xfId="48086"/>
    <cellStyle name="Note 2 2 2 2 2 2 2 4" xfId="21626"/>
    <cellStyle name="Note 2 2 2 2 2 2 2 4 2" xfId="21627"/>
    <cellStyle name="Note 2 2 2 2 2 2 2 4 2 2" xfId="58119"/>
    <cellStyle name="Note 2 2 2 2 2 2 2 4 3" xfId="21628"/>
    <cellStyle name="Note 2 2 2 2 2 2 2 4 4" xfId="48087"/>
    <cellStyle name="Note 2 2 2 2 2 2 2 5" xfId="21629"/>
    <cellStyle name="Note 2 2 2 2 2 2 2 5 2" xfId="21630"/>
    <cellStyle name="Note 2 2 2 2 2 2 2 5 2 2" xfId="58120"/>
    <cellStyle name="Note 2 2 2 2 2 2 2 5 3" xfId="21631"/>
    <cellStyle name="Note 2 2 2 2 2 2 2 5 4" xfId="48088"/>
    <cellStyle name="Note 2 2 2 2 2 2 2 6" xfId="21632"/>
    <cellStyle name="Note 2 2 2 2 2 2 2 6 2" xfId="21633"/>
    <cellStyle name="Note 2 2 2 2 2 2 2 6 2 2" xfId="58121"/>
    <cellStyle name="Note 2 2 2 2 2 2 2 6 3" xfId="21634"/>
    <cellStyle name="Note 2 2 2 2 2 2 2 6 4" xfId="48089"/>
    <cellStyle name="Note 2 2 2 2 2 2 2 7" xfId="21635"/>
    <cellStyle name="Note 2 2 2 2 2 2 2 7 2" xfId="21636"/>
    <cellStyle name="Note 2 2 2 2 2 2 2 7 2 2" xfId="58122"/>
    <cellStyle name="Note 2 2 2 2 2 2 2 7 3" xfId="21637"/>
    <cellStyle name="Note 2 2 2 2 2 2 2 7 4" xfId="48090"/>
    <cellStyle name="Note 2 2 2 2 2 2 2 8" xfId="21638"/>
    <cellStyle name="Note 2 2 2 2 2 2 2 8 2" xfId="21639"/>
    <cellStyle name="Note 2 2 2 2 2 2 2 8 2 2" xfId="58123"/>
    <cellStyle name="Note 2 2 2 2 2 2 2 8 3" xfId="21640"/>
    <cellStyle name="Note 2 2 2 2 2 2 2 8 4" xfId="48091"/>
    <cellStyle name="Note 2 2 2 2 2 2 2 9" xfId="21641"/>
    <cellStyle name="Note 2 2 2 2 2 2 2 9 2" xfId="21642"/>
    <cellStyle name="Note 2 2 2 2 2 2 2 9 2 2" xfId="58124"/>
    <cellStyle name="Note 2 2 2 2 2 2 2 9 3" xfId="21643"/>
    <cellStyle name="Note 2 2 2 2 2 2 2 9 4" xfId="48092"/>
    <cellStyle name="Note 2 2 2 2 2 2 20" xfId="21644"/>
    <cellStyle name="Note 2 2 2 2 2 2 20 2" xfId="21645"/>
    <cellStyle name="Note 2 2 2 2 2 2 20 2 2" xfId="58125"/>
    <cellStyle name="Note 2 2 2 2 2 2 20 3" xfId="21646"/>
    <cellStyle name="Note 2 2 2 2 2 2 20 4" xfId="48093"/>
    <cellStyle name="Note 2 2 2 2 2 2 21" xfId="21647"/>
    <cellStyle name="Note 2 2 2 2 2 2 21 2" xfId="21648"/>
    <cellStyle name="Note 2 2 2 2 2 2 21 3" xfId="48094"/>
    <cellStyle name="Note 2 2 2 2 2 2 21 4" xfId="48095"/>
    <cellStyle name="Note 2 2 2 2 2 2 22" xfId="48096"/>
    <cellStyle name="Note 2 2 2 2 2 2 23" xfId="48097"/>
    <cellStyle name="Note 2 2 2 2 2 2 3" xfId="21649"/>
    <cellStyle name="Note 2 2 2 2 2 2 3 2" xfId="21650"/>
    <cellStyle name="Note 2 2 2 2 2 2 3 2 2" xfId="58126"/>
    <cellStyle name="Note 2 2 2 2 2 2 3 3" xfId="21651"/>
    <cellStyle name="Note 2 2 2 2 2 2 3 4" xfId="48098"/>
    <cellStyle name="Note 2 2 2 2 2 2 4" xfId="21652"/>
    <cellStyle name="Note 2 2 2 2 2 2 4 2" xfId="21653"/>
    <cellStyle name="Note 2 2 2 2 2 2 4 2 2" xfId="58127"/>
    <cellStyle name="Note 2 2 2 2 2 2 4 3" xfId="21654"/>
    <cellStyle name="Note 2 2 2 2 2 2 4 4" xfId="48099"/>
    <cellStyle name="Note 2 2 2 2 2 2 5" xfId="21655"/>
    <cellStyle name="Note 2 2 2 2 2 2 5 2" xfId="21656"/>
    <cellStyle name="Note 2 2 2 2 2 2 5 2 2" xfId="58128"/>
    <cellStyle name="Note 2 2 2 2 2 2 5 3" xfId="21657"/>
    <cellStyle name="Note 2 2 2 2 2 2 5 4" xfId="48100"/>
    <cellStyle name="Note 2 2 2 2 2 2 6" xfId="21658"/>
    <cellStyle name="Note 2 2 2 2 2 2 6 2" xfId="21659"/>
    <cellStyle name="Note 2 2 2 2 2 2 6 2 2" xfId="58129"/>
    <cellStyle name="Note 2 2 2 2 2 2 6 3" xfId="21660"/>
    <cellStyle name="Note 2 2 2 2 2 2 6 4" xfId="48101"/>
    <cellStyle name="Note 2 2 2 2 2 2 7" xfId="21661"/>
    <cellStyle name="Note 2 2 2 2 2 2 7 2" xfId="21662"/>
    <cellStyle name="Note 2 2 2 2 2 2 7 2 2" xfId="58130"/>
    <cellStyle name="Note 2 2 2 2 2 2 7 3" xfId="21663"/>
    <cellStyle name="Note 2 2 2 2 2 2 7 4" xfId="48102"/>
    <cellStyle name="Note 2 2 2 2 2 2 8" xfId="21664"/>
    <cellStyle name="Note 2 2 2 2 2 2 8 2" xfId="21665"/>
    <cellStyle name="Note 2 2 2 2 2 2 8 2 2" xfId="58131"/>
    <cellStyle name="Note 2 2 2 2 2 2 8 3" xfId="21666"/>
    <cellStyle name="Note 2 2 2 2 2 2 8 4" xfId="48103"/>
    <cellStyle name="Note 2 2 2 2 2 2 9" xfId="21667"/>
    <cellStyle name="Note 2 2 2 2 2 2 9 2" xfId="21668"/>
    <cellStyle name="Note 2 2 2 2 2 2 9 2 2" xfId="58132"/>
    <cellStyle name="Note 2 2 2 2 2 2 9 3" xfId="21669"/>
    <cellStyle name="Note 2 2 2 2 2 2 9 4" xfId="48104"/>
    <cellStyle name="Note 2 2 2 2 2 20" xfId="21670"/>
    <cellStyle name="Note 2 2 2 2 2 20 2" xfId="21671"/>
    <cellStyle name="Note 2 2 2 2 2 20 2 2" xfId="58133"/>
    <cellStyle name="Note 2 2 2 2 2 20 3" xfId="21672"/>
    <cellStyle name="Note 2 2 2 2 2 20 4" xfId="48105"/>
    <cellStyle name="Note 2 2 2 2 2 21" xfId="21673"/>
    <cellStyle name="Note 2 2 2 2 2 21 2" xfId="21674"/>
    <cellStyle name="Note 2 2 2 2 2 21 3" xfId="48106"/>
    <cellStyle name="Note 2 2 2 2 2 21 4" xfId="48107"/>
    <cellStyle name="Note 2 2 2 2 2 22" xfId="48108"/>
    <cellStyle name="Note 2 2 2 2 2 23" xfId="48109"/>
    <cellStyle name="Note 2 2 2 2 2 3" xfId="21675"/>
    <cellStyle name="Note 2 2 2 2 2 3 2" xfId="21676"/>
    <cellStyle name="Note 2 2 2 2 2 3 2 2" xfId="58134"/>
    <cellStyle name="Note 2 2 2 2 2 3 3" xfId="21677"/>
    <cellStyle name="Note 2 2 2 2 2 3 4" xfId="48110"/>
    <cellStyle name="Note 2 2 2 2 2 4" xfId="21678"/>
    <cellStyle name="Note 2 2 2 2 2 4 2" xfId="21679"/>
    <cellStyle name="Note 2 2 2 2 2 4 2 2" xfId="58135"/>
    <cellStyle name="Note 2 2 2 2 2 4 3" xfId="21680"/>
    <cellStyle name="Note 2 2 2 2 2 4 4" xfId="48111"/>
    <cellStyle name="Note 2 2 2 2 2 5" xfId="21681"/>
    <cellStyle name="Note 2 2 2 2 2 5 2" xfId="21682"/>
    <cellStyle name="Note 2 2 2 2 2 5 2 2" xfId="58136"/>
    <cellStyle name="Note 2 2 2 2 2 5 3" xfId="21683"/>
    <cellStyle name="Note 2 2 2 2 2 5 4" xfId="48112"/>
    <cellStyle name="Note 2 2 2 2 2 6" xfId="21684"/>
    <cellStyle name="Note 2 2 2 2 2 6 2" xfId="21685"/>
    <cellStyle name="Note 2 2 2 2 2 6 2 2" xfId="58137"/>
    <cellStyle name="Note 2 2 2 2 2 6 3" xfId="21686"/>
    <cellStyle name="Note 2 2 2 2 2 6 4" xfId="48113"/>
    <cellStyle name="Note 2 2 2 2 2 7" xfId="21687"/>
    <cellStyle name="Note 2 2 2 2 2 7 2" xfId="21688"/>
    <cellStyle name="Note 2 2 2 2 2 7 2 2" xfId="58138"/>
    <cellStyle name="Note 2 2 2 2 2 7 3" xfId="21689"/>
    <cellStyle name="Note 2 2 2 2 2 7 4" xfId="48114"/>
    <cellStyle name="Note 2 2 2 2 2 8" xfId="21690"/>
    <cellStyle name="Note 2 2 2 2 2 8 2" xfId="21691"/>
    <cellStyle name="Note 2 2 2 2 2 8 2 2" xfId="58139"/>
    <cellStyle name="Note 2 2 2 2 2 8 3" xfId="21692"/>
    <cellStyle name="Note 2 2 2 2 2 8 4" xfId="48115"/>
    <cellStyle name="Note 2 2 2 2 2 9" xfId="21693"/>
    <cellStyle name="Note 2 2 2 2 2 9 2" xfId="21694"/>
    <cellStyle name="Note 2 2 2 2 2 9 2 2" xfId="58140"/>
    <cellStyle name="Note 2 2 2 2 2 9 3" xfId="21695"/>
    <cellStyle name="Note 2 2 2 2 2 9 4" xfId="48116"/>
    <cellStyle name="Note 2 2 2 2 20" xfId="21696"/>
    <cellStyle name="Note 2 2 2 2 20 2" xfId="21697"/>
    <cellStyle name="Note 2 2 2 2 20 2 2" xfId="58141"/>
    <cellStyle name="Note 2 2 2 2 20 3" xfId="21698"/>
    <cellStyle name="Note 2 2 2 2 20 4" xfId="48117"/>
    <cellStyle name="Note 2 2 2 2 21" xfId="21699"/>
    <cellStyle name="Note 2 2 2 2 21 2" xfId="21700"/>
    <cellStyle name="Note 2 2 2 2 21 3" xfId="48118"/>
    <cellStyle name="Note 2 2 2 2 21 4" xfId="48119"/>
    <cellStyle name="Note 2 2 2 2 22" xfId="48120"/>
    <cellStyle name="Note 2 2 2 2 23" xfId="48121"/>
    <cellStyle name="Note 2 2 2 2 3" xfId="21701"/>
    <cellStyle name="Note 2 2 2 2 3 2" xfId="21702"/>
    <cellStyle name="Note 2 2 2 2 3 2 2" xfId="58142"/>
    <cellStyle name="Note 2 2 2 2 3 3" xfId="21703"/>
    <cellStyle name="Note 2 2 2 2 3 4" xfId="48122"/>
    <cellStyle name="Note 2 2 2 2 4" xfId="21704"/>
    <cellStyle name="Note 2 2 2 2 4 2" xfId="21705"/>
    <cellStyle name="Note 2 2 2 2 4 2 2" xfId="58143"/>
    <cellStyle name="Note 2 2 2 2 4 3" xfId="21706"/>
    <cellStyle name="Note 2 2 2 2 4 4" xfId="48123"/>
    <cellStyle name="Note 2 2 2 2 5" xfId="21707"/>
    <cellStyle name="Note 2 2 2 2 5 2" xfId="21708"/>
    <cellStyle name="Note 2 2 2 2 5 2 2" xfId="58144"/>
    <cellStyle name="Note 2 2 2 2 5 3" xfId="21709"/>
    <cellStyle name="Note 2 2 2 2 5 4" xfId="48124"/>
    <cellStyle name="Note 2 2 2 2 6" xfId="21710"/>
    <cellStyle name="Note 2 2 2 2 6 2" xfId="21711"/>
    <cellStyle name="Note 2 2 2 2 6 2 2" xfId="58145"/>
    <cellStyle name="Note 2 2 2 2 6 3" xfId="21712"/>
    <cellStyle name="Note 2 2 2 2 6 4" xfId="48125"/>
    <cellStyle name="Note 2 2 2 2 7" xfId="21713"/>
    <cellStyle name="Note 2 2 2 2 7 2" xfId="21714"/>
    <cellStyle name="Note 2 2 2 2 7 2 2" xfId="58146"/>
    <cellStyle name="Note 2 2 2 2 7 3" xfId="21715"/>
    <cellStyle name="Note 2 2 2 2 7 4" xfId="48126"/>
    <cellStyle name="Note 2 2 2 2 8" xfId="21716"/>
    <cellStyle name="Note 2 2 2 2 8 2" xfId="21717"/>
    <cellStyle name="Note 2 2 2 2 8 2 2" xfId="58147"/>
    <cellStyle name="Note 2 2 2 2 8 3" xfId="21718"/>
    <cellStyle name="Note 2 2 2 2 8 4" xfId="48127"/>
    <cellStyle name="Note 2 2 2 2 9" xfId="21719"/>
    <cellStyle name="Note 2 2 2 2 9 2" xfId="21720"/>
    <cellStyle name="Note 2 2 2 2 9 2 2" xfId="58148"/>
    <cellStyle name="Note 2 2 2 2 9 3" xfId="21721"/>
    <cellStyle name="Note 2 2 2 2 9 4" xfId="48128"/>
    <cellStyle name="Note 2 2 2 3" xfId="21722"/>
    <cellStyle name="Note 2 2 2 3 10" xfId="21723"/>
    <cellStyle name="Note 2 2 2 3 10 2" xfId="21724"/>
    <cellStyle name="Note 2 2 2 3 10 2 2" xfId="58149"/>
    <cellStyle name="Note 2 2 2 3 10 3" xfId="21725"/>
    <cellStyle name="Note 2 2 2 3 10 4" xfId="48129"/>
    <cellStyle name="Note 2 2 2 3 11" xfId="21726"/>
    <cellStyle name="Note 2 2 2 3 11 2" xfId="21727"/>
    <cellStyle name="Note 2 2 2 3 11 2 2" xfId="58150"/>
    <cellStyle name="Note 2 2 2 3 11 3" xfId="21728"/>
    <cellStyle name="Note 2 2 2 3 11 4" xfId="48130"/>
    <cellStyle name="Note 2 2 2 3 12" xfId="21729"/>
    <cellStyle name="Note 2 2 2 3 12 2" xfId="21730"/>
    <cellStyle name="Note 2 2 2 3 12 2 2" xfId="58151"/>
    <cellStyle name="Note 2 2 2 3 12 3" xfId="21731"/>
    <cellStyle name="Note 2 2 2 3 12 4" xfId="48131"/>
    <cellStyle name="Note 2 2 2 3 13" xfId="21732"/>
    <cellStyle name="Note 2 2 2 3 13 2" xfId="21733"/>
    <cellStyle name="Note 2 2 2 3 13 2 2" xfId="58152"/>
    <cellStyle name="Note 2 2 2 3 13 3" xfId="21734"/>
    <cellStyle name="Note 2 2 2 3 13 4" xfId="48132"/>
    <cellStyle name="Note 2 2 2 3 14" xfId="21735"/>
    <cellStyle name="Note 2 2 2 3 14 2" xfId="21736"/>
    <cellStyle name="Note 2 2 2 3 14 2 2" xfId="58153"/>
    <cellStyle name="Note 2 2 2 3 14 3" xfId="21737"/>
    <cellStyle name="Note 2 2 2 3 14 4" xfId="48133"/>
    <cellStyle name="Note 2 2 2 3 15" xfId="21738"/>
    <cellStyle name="Note 2 2 2 3 15 2" xfId="21739"/>
    <cellStyle name="Note 2 2 2 3 15 2 2" xfId="58154"/>
    <cellStyle name="Note 2 2 2 3 15 3" xfId="21740"/>
    <cellStyle name="Note 2 2 2 3 15 4" xfId="48134"/>
    <cellStyle name="Note 2 2 2 3 16" xfId="21741"/>
    <cellStyle name="Note 2 2 2 3 16 2" xfId="21742"/>
    <cellStyle name="Note 2 2 2 3 16 2 2" xfId="58155"/>
    <cellStyle name="Note 2 2 2 3 16 3" xfId="21743"/>
    <cellStyle name="Note 2 2 2 3 16 4" xfId="48135"/>
    <cellStyle name="Note 2 2 2 3 17" xfId="21744"/>
    <cellStyle name="Note 2 2 2 3 17 2" xfId="21745"/>
    <cellStyle name="Note 2 2 2 3 17 2 2" xfId="58156"/>
    <cellStyle name="Note 2 2 2 3 17 3" xfId="21746"/>
    <cellStyle name="Note 2 2 2 3 17 4" xfId="48136"/>
    <cellStyle name="Note 2 2 2 3 18" xfId="21747"/>
    <cellStyle name="Note 2 2 2 3 18 2" xfId="21748"/>
    <cellStyle name="Note 2 2 2 3 18 2 2" xfId="58157"/>
    <cellStyle name="Note 2 2 2 3 18 3" xfId="21749"/>
    <cellStyle name="Note 2 2 2 3 18 4" xfId="48137"/>
    <cellStyle name="Note 2 2 2 3 19" xfId="21750"/>
    <cellStyle name="Note 2 2 2 3 19 2" xfId="21751"/>
    <cellStyle name="Note 2 2 2 3 19 2 2" xfId="58158"/>
    <cellStyle name="Note 2 2 2 3 19 3" xfId="21752"/>
    <cellStyle name="Note 2 2 2 3 19 4" xfId="48138"/>
    <cellStyle name="Note 2 2 2 3 2" xfId="21753"/>
    <cellStyle name="Note 2 2 2 3 2 2" xfId="21754"/>
    <cellStyle name="Note 2 2 2 3 2 2 2" xfId="58159"/>
    <cellStyle name="Note 2 2 2 3 2 3" xfId="21755"/>
    <cellStyle name="Note 2 2 2 3 2 4" xfId="48139"/>
    <cellStyle name="Note 2 2 2 3 20" xfId="21756"/>
    <cellStyle name="Note 2 2 2 3 20 2" xfId="21757"/>
    <cellStyle name="Note 2 2 2 3 20 3" xfId="48140"/>
    <cellStyle name="Note 2 2 2 3 20 4" xfId="48141"/>
    <cellStyle name="Note 2 2 2 3 21" xfId="48142"/>
    <cellStyle name="Note 2 2 2 3 22" xfId="48143"/>
    <cellStyle name="Note 2 2 2 3 3" xfId="21758"/>
    <cellStyle name="Note 2 2 2 3 3 2" xfId="21759"/>
    <cellStyle name="Note 2 2 2 3 3 2 2" xfId="58160"/>
    <cellStyle name="Note 2 2 2 3 3 3" xfId="21760"/>
    <cellStyle name="Note 2 2 2 3 3 4" xfId="48144"/>
    <cellStyle name="Note 2 2 2 3 4" xfId="21761"/>
    <cellStyle name="Note 2 2 2 3 4 2" xfId="21762"/>
    <cellStyle name="Note 2 2 2 3 4 2 2" xfId="58161"/>
    <cellStyle name="Note 2 2 2 3 4 3" xfId="21763"/>
    <cellStyle name="Note 2 2 2 3 4 4" xfId="48145"/>
    <cellStyle name="Note 2 2 2 3 5" xfId="21764"/>
    <cellStyle name="Note 2 2 2 3 5 2" xfId="21765"/>
    <cellStyle name="Note 2 2 2 3 5 2 2" xfId="58162"/>
    <cellStyle name="Note 2 2 2 3 5 3" xfId="21766"/>
    <cellStyle name="Note 2 2 2 3 5 4" xfId="48146"/>
    <cellStyle name="Note 2 2 2 3 6" xfId="21767"/>
    <cellStyle name="Note 2 2 2 3 6 2" xfId="21768"/>
    <cellStyle name="Note 2 2 2 3 6 2 2" xfId="58163"/>
    <cellStyle name="Note 2 2 2 3 6 3" xfId="21769"/>
    <cellStyle name="Note 2 2 2 3 6 4" xfId="48147"/>
    <cellStyle name="Note 2 2 2 3 7" xfId="21770"/>
    <cellStyle name="Note 2 2 2 3 7 2" xfId="21771"/>
    <cellStyle name="Note 2 2 2 3 7 2 2" xfId="58164"/>
    <cellStyle name="Note 2 2 2 3 7 3" xfId="21772"/>
    <cellStyle name="Note 2 2 2 3 7 4" xfId="48148"/>
    <cellStyle name="Note 2 2 2 3 8" xfId="21773"/>
    <cellStyle name="Note 2 2 2 3 8 2" xfId="21774"/>
    <cellStyle name="Note 2 2 2 3 8 2 2" xfId="58165"/>
    <cellStyle name="Note 2 2 2 3 8 3" xfId="21775"/>
    <cellStyle name="Note 2 2 2 3 8 4" xfId="48149"/>
    <cellStyle name="Note 2 2 2 3 9" xfId="21776"/>
    <cellStyle name="Note 2 2 2 3 9 2" xfId="21777"/>
    <cellStyle name="Note 2 2 2 3 9 2 2" xfId="58166"/>
    <cellStyle name="Note 2 2 2 3 9 3" xfId="21778"/>
    <cellStyle name="Note 2 2 2 3 9 4" xfId="48150"/>
    <cellStyle name="Note 2 2 2 4" xfId="21779"/>
    <cellStyle name="Note 2 2 2 4 10" xfId="21780"/>
    <cellStyle name="Note 2 2 2 4 10 2" xfId="21781"/>
    <cellStyle name="Note 2 2 2 4 10 2 2" xfId="58167"/>
    <cellStyle name="Note 2 2 2 4 10 3" xfId="21782"/>
    <cellStyle name="Note 2 2 2 4 10 4" xfId="48151"/>
    <cellStyle name="Note 2 2 2 4 11" xfId="21783"/>
    <cellStyle name="Note 2 2 2 4 11 2" xfId="21784"/>
    <cellStyle name="Note 2 2 2 4 11 2 2" xfId="58168"/>
    <cellStyle name="Note 2 2 2 4 11 3" xfId="21785"/>
    <cellStyle name="Note 2 2 2 4 11 4" xfId="48152"/>
    <cellStyle name="Note 2 2 2 4 12" xfId="21786"/>
    <cellStyle name="Note 2 2 2 4 12 2" xfId="21787"/>
    <cellStyle name="Note 2 2 2 4 12 2 2" xfId="58169"/>
    <cellStyle name="Note 2 2 2 4 12 3" xfId="21788"/>
    <cellStyle name="Note 2 2 2 4 12 4" xfId="48153"/>
    <cellStyle name="Note 2 2 2 4 13" xfId="21789"/>
    <cellStyle name="Note 2 2 2 4 13 2" xfId="21790"/>
    <cellStyle name="Note 2 2 2 4 13 2 2" xfId="58170"/>
    <cellStyle name="Note 2 2 2 4 13 3" xfId="21791"/>
    <cellStyle name="Note 2 2 2 4 13 4" xfId="48154"/>
    <cellStyle name="Note 2 2 2 4 14" xfId="21792"/>
    <cellStyle name="Note 2 2 2 4 14 2" xfId="21793"/>
    <cellStyle name="Note 2 2 2 4 14 2 2" xfId="58171"/>
    <cellStyle name="Note 2 2 2 4 14 3" xfId="21794"/>
    <cellStyle name="Note 2 2 2 4 14 4" xfId="48155"/>
    <cellStyle name="Note 2 2 2 4 15" xfId="21795"/>
    <cellStyle name="Note 2 2 2 4 15 2" xfId="21796"/>
    <cellStyle name="Note 2 2 2 4 15 2 2" xfId="58172"/>
    <cellStyle name="Note 2 2 2 4 15 3" xfId="21797"/>
    <cellStyle name="Note 2 2 2 4 15 4" xfId="48156"/>
    <cellStyle name="Note 2 2 2 4 16" xfId="21798"/>
    <cellStyle name="Note 2 2 2 4 16 2" xfId="21799"/>
    <cellStyle name="Note 2 2 2 4 16 2 2" xfId="58173"/>
    <cellStyle name="Note 2 2 2 4 16 3" xfId="21800"/>
    <cellStyle name="Note 2 2 2 4 16 4" xfId="48157"/>
    <cellStyle name="Note 2 2 2 4 17" xfId="21801"/>
    <cellStyle name="Note 2 2 2 4 17 2" xfId="21802"/>
    <cellStyle name="Note 2 2 2 4 17 2 2" xfId="58174"/>
    <cellStyle name="Note 2 2 2 4 17 3" xfId="21803"/>
    <cellStyle name="Note 2 2 2 4 17 4" xfId="48158"/>
    <cellStyle name="Note 2 2 2 4 18" xfId="21804"/>
    <cellStyle name="Note 2 2 2 4 18 2" xfId="21805"/>
    <cellStyle name="Note 2 2 2 4 18 2 2" xfId="58175"/>
    <cellStyle name="Note 2 2 2 4 18 3" xfId="21806"/>
    <cellStyle name="Note 2 2 2 4 18 4" xfId="48159"/>
    <cellStyle name="Note 2 2 2 4 19" xfId="21807"/>
    <cellStyle name="Note 2 2 2 4 19 2" xfId="21808"/>
    <cellStyle name="Note 2 2 2 4 19 2 2" xfId="58176"/>
    <cellStyle name="Note 2 2 2 4 19 3" xfId="21809"/>
    <cellStyle name="Note 2 2 2 4 19 4" xfId="48160"/>
    <cellStyle name="Note 2 2 2 4 2" xfId="21810"/>
    <cellStyle name="Note 2 2 2 4 2 2" xfId="21811"/>
    <cellStyle name="Note 2 2 2 4 2 2 2" xfId="58177"/>
    <cellStyle name="Note 2 2 2 4 2 3" xfId="21812"/>
    <cellStyle name="Note 2 2 2 4 2 4" xfId="48161"/>
    <cellStyle name="Note 2 2 2 4 20" xfId="21813"/>
    <cellStyle name="Note 2 2 2 4 20 2" xfId="21814"/>
    <cellStyle name="Note 2 2 2 4 20 3" xfId="48162"/>
    <cellStyle name="Note 2 2 2 4 20 4" xfId="48163"/>
    <cellStyle name="Note 2 2 2 4 21" xfId="48164"/>
    <cellStyle name="Note 2 2 2 4 22" xfId="48165"/>
    <cellStyle name="Note 2 2 2 4 3" xfId="21815"/>
    <cellStyle name="Note 2 2 2 4 3 2" xfId="21816"/>
    <cellStyle name="Note 2 2 2 4 3 2 2" xfId="58178"/>
    <cellStyle name="Note 2 2 2 4 3 3" xfId="21817"/>
    <cellStyle name="Note 2 2 2 4 3 4" xfId="48166"/>
    <cellStyle name="Note 2 2 2 4 4" xfId="21818"/>
    <cellStyle name="Note 2 2 2 4 4 2" xfId="21819"/>
    <cellStyle name="Note 2 2 2 4 4 2 2" xfId="58179"/>
    <cellStyle name="Note 2 2 2 4 4 3" xfId="21820"/>
    <cellStyle name="Note 2 2 2 4 4 4" xfId="48167"/>
    <cellStyle name="Note 2 2 2 4 5" xfId="21821"/>
    <cellStyle name="Note 2 2 2 4 5 2" xfId="21822"/>
    <cellStyle name="Note 2 2 2 4 5 2 2" xfId="58180"/>
    <cellStyle name="Note 2 2 2 4 5 3" xfId="21823"/>
    <cellStyle name="Note 2 2 2 4 5 4" xfId="48168"/>
    <cellStyle name="Note 2 2 2 4 6" xfId="21824"/>
    <cellStyle name="Note 2 2 2 4 6 2" xfId="21825"/>
    <cellStyle name="Note 2 2 2 4 6 2 2" xfId="58181"/>
    <cellStyle name="Note 2 2 2 4 6 3" xfId="21826"/>
    <cellStyle name="Note 2 2 2 4 6 4" xfId="48169"/>
    <cellStyle name="Note 2 2 2 4 7" xfId="21827"/>
    <cellStyle name="Note 2 2 2 4 7 2" xfId="21828"/>
    <cellStyle name="Note 2 2 2 4 7 2 2" xfId="58182"/>
    <cellStyle name="Note 2 2 2 4 7 3" xfId="21829"/>
    <cellStyle name="Note 2 2 2 4 7 4" xfId="48170"/>
    <cellStyle name="Note 2 2 2 4 8" xfId="21830"/>
    <cellStyle name="Note 2 2 2 4 8 2" xfId="21831"/>
    <cellStyle name="Note 2 2 2 4 8 2 2" xfId="58183"/>
    <cellStyle name="Note 2 2 2 4 8 3" xfId="21832"/>
    <cellStyle name="Note 2 2 2 4 8 4" xfId="48171"/>
    <cellStyle name="Note 2 2 2 4 9" xfId="21833"/>
    <cellStyle name="Note 2 2 2 4 9 2" xfId="21834"/>
    <cellStyle name="Note 2 2 2 4 9 2 2" xfId="58184"/>
    <cellStyle name="Note 2 2 2 4 9 3" xfId="21835"/>
    <cellStyle name="Note 2 2 2 4 9 4" xfId="48172"/>
    <cellStyle name="Note 2 2 2 5" xfId="21836"/>
    <cellStyle name="Note 2 2 2 5 10" xfId="21837"/>
    <cellStyle name="Note 2 2 2 5 10 2" xfId="21838"/>
    <cellStyle name="Note 2 2 2 5 10 2 2" xfId="58185"/>
    <cellStyle name="Note 2 2 2 5 10 3" xfId="21839"/>
    <cellStyle name="Note 2 2 2 5 10 4" xfId="48173"/>
    <cellStyle name="Note 2 2 2 5 11" xfId="21840"/>
    <cellStyle name="Note 2 2 2 5 11 2" xfId="21841"/>
    <cellStyle name="Note 2 2 2 5 11 2 2" xfId="58186"/>
    <cellStyle name="Note 2 2 2 5 11 3" xfId="21842"/>
    <cellStyle name="Note 2 2 2 5 11 4" xfId="48174"/>
    <cellStyle name="Note 2 2 2 5 12" xfId="21843"/>
    <cellStyle name="Note 2 2 2 5 12 2" xfId="21844"/>
    <cellStyle name="Note 2 2 2 5 12 2 2" xfId="58187"/>
    <cellStyle name="Note 2 2 2 5 12 3" xfId="21845"/>
    <cellStyle name="Note 2 2 2 5 12 4" xfId="48175"/>
    <cellStyle name="Note 2 2 2 5 13" xfId="21846"/>
    <cellStyle name="Note 2 2 2 5 13 2" xfId="21847"/>
    <cellStyle name="Note 2 2 2 5 13 2 2" xfId="58188"/>
    <cellStyle name="Note 2 2 2 5 13 3" xfId="21848"/>
    <cellStyle name="Note 2 2 2 5 13 4" xfId="48176"/>
    <cellStyle name="Note 2 2 2 5 14" xfId="21849"/>
    <cellStyle name="Note 2 2 2 5 14 2" xfId="21850"/>
    <cellStyle name="Note 2 2 2 5 14 2 2" xfId="58189"/>
    <cellStyle name="Note 2 2 2 5 14 3" xfId="21851"/>
    <cellStyle name="Note 2 2 2 5 14 4" xfId="48177"/>
    <cellStyle name="Note 2 2 2 5 15" xfId="21852"/>
    <cellStyle name="Note 2 2 2 5 15 2" xfId="21853"/>
    <cellStyle name="Note 2 2 2 5 15 2 2" xfId="58190"/>
    <cellStyle name="Note 2 2 2 5 15 3" xfId="21854"/>
    <cellStyle name="Note 2 2 2 5 15 4" xfId="48178"/>
    <cellStyle name="Note 2 2 2 5 16" xfId="21855"/>
    <cellStyle name="Note 2 2 2 5 16 2" xfId="21856"/>
    <cellStyle name="Note 2 2 2 5 16 2 2" xfId="58191"/>
    <cellStyle name="Note 2 2 2 5 16 3" xfId="21857"/>
    <cellStyle name="Note 2 2 2 5 16 4" xfId="48179"/>
    <cellStyle name="Note 2 2 2 5 17" xfId="21858"/>
    <cellStyle name="Note 2 2 2 5 17 2" xfId="21859"/>
    <cellStyle name="Note 2 2 2 5 17 2 2" xfId="58192"/>
    <cellStyle name="Note 2 2 2 5 17 3" xfId="21860"/>
    <cellStyle name="Note 2 2 2 5 17 4" xfId="48180"/>
    <cellStyle name="Note 2 2 2 5 18" xfId="21861"/>
    <cellStyle name="Note 2 2 2 5 18 2" xfId="21862"/>
    <cellStyle name="Note 2 2 2 5 18 2 2" xfId="58193"/>
    <cellStyle name="Note 2 2 2 5 18 3" xfId="21863"/>
    <cellStyle name="Note 2 2 2 5 18 4" xfId="48181"/>
    <cellStyle name="Note 2 2 2 5 19" xfId="21864"/>
    <cellStyle name="Note 2 2 2 5 19 2" xfId="21865"/>
    <cellStyle name="Note 2 2 2 5 19 2 2" xfId="58194"/>
    <cellStyle name="Note 2 2 2 5 19 3" xfId="21866"/>
    <cellStyle name="Note 2 2 2 5 19 4" xfId="48182"/>
    <cellStyle name="Note 2 2 2 5 2" xfId="21867"/>
    <cellStyle name="Note 2 2 2 5 2 2" xfId="21868"/>
    <cellStyle name="Note 2 2 2 5 2 2 2" xfId="58195"/>
    <cellStyle name="Note 2 2 2 5 2 3" xfId="21869"/>
    <cellStyle name="Note 2 2 2 5 2 4" xfId="48183"/>
    <cellStyle name="Note 2 2 2 5 20" xfId="21870"/>
    <cellStyle name="Note 2 2 2 5 20 2" xfId="21871"/>
    <cellStyle name="Note 2 2 2 5 20 3" xfId="48184"/>
    <cellStyle name="Note 2 2 2 5 20 4" xfId="48185"/>
    <cellStyle name="Note 2 2 2 5 21" xfId="48186"/>
    <cellStyle name="Note 2 2 2 5 22" xfId="48187"/>
    <cellStyle name="Note 2 2 2 5 3" xfId="21872"/>
    <cellStyle name="Note 2 2 2 5 3 2" xfId="21873"/>
    <cellStyle name="Note 2 2 2 5 3 2 2" xfId="58196"/>
    <cellStyle name="Note 2 2 2 5 3 3" xfId="21874"/>
    <cellStyle name="Note 2 2 2 5 3 4" xfId="48188"/>
    <cellStyle name="Note 2 2 2 5 4" xfId="21875"/>
    <cellStyle name="Note 2 2 2 5 4 2" xfId="21876"/>
    <cellStyle name="Note 2 2 2 5 4 2 2" xfId="58197"/>
    <cellStyle name="Note 2 2 2 5 4 3" xfId="21877"/>
    <cellStyle name="Note 2 2 2 5 4 4" xfId="48189"/>
    <cellStyle name="Note 2 2 2 5 5" xfId="21878"/>
    <cellStyle name="Note 2 2 2 5 5 2" xfId="21879"/>
    <cellStyle name="Note 2 2 2 5 5 2 2" xfId="58198"/>
    <cellStyle name="Note 2 2 2 5 5 3" xfId="21880"/>
    <cellStyle name="Note 2 2 2 5 5 4" xfId="48190"/>
    <cellStyle name="Note 2 2 2 5 6" xfId="21881"/>
    <cellStyle name="Note 2 2 2 5 6 2" xfId="21882"/>
    <cellStyle name="Note 2 2 2 5 6 2 2" xfId="58199"/>
    <cellStyle name="Note 2 2 2 5 6 3" xfId="21883"/>
    <cellStyle name="Note 2 2 2 5 6 4" xfId="48191"/>
    <cellStyle name="Note 2 2 2 5 7" xfId="21884"/>
    <cellStyle name="Note 2 2 2 5 7 2" xfId="21885"/>
    <cellStyle name="Note 2 2 2 5 7 2 2" xfId="58200"/>
    <cellStyle name="Note 2 2 2 5 7 3" xfId="21886"/>
    <cellStyle name="Note 2 2 2 5 7 4" xfId="48192"/>
    <cellStyle name="Note 2 2 2 5 8" xfId="21887"/>
    <cellStyle name="Note 2 2 2 5 8 2" xfId="21888"/>
    <cellStyle name="Note 2 2 2 5 8 2 2" xfId="58201"/>
    <cellStyle name="Note 2 2 2 5 8 3" xfId="21889"/>
    <cellStyle name="Note 2 2 2 5 8 4" xfId="48193"/>
    <cellStyle name="Note 2 2 2 5 9" xfId="21890"/>
    <cellStyle name="Note 2 2 2 5 9 2" xfId="21891"/>
    <cellStyle name="Note 2 2 2 5 9 2 2" xfId="58202"/>
    <cellStyle name="Note 2 2 2 5 9 3" xfId="21892"/>
    <cellStyle name="Note 2 2 2 5 9 4" xfId="48194"/>
    <cellStyle name="Note 2 2 2 6" xfId="48195"/>
    <cellStyle name="Note 2 2 2 7" xfId="48196"/>
    <cellStyle name="Note 2 2 20" xfId="21893"/>
    <cellStyle name="Note 2 2 20 2" xfId="21894"/>
    <cellStyle name="Note 2 2 20 2 2" xfId="58203"/>
    <cellStyle name="Note 2 2 20 3" xfId="21895"/>
    <cellStyle name="Note 2 2 20 4" xfId="48197"/>
    <cellStyle name="Note 2 2 21" xfId="21896"/>
    <cellStyle name="Note 2 2 21 2" xfId="21897"/>
    <cellStyle name="Note 2 2 21 2 2" xfId="58204"/>
    <cellStyle name="Note 2 2 21 3" xfId="21898"/>
    <cellStyle name="Note 2 2 21 4" xfId="48198"/>
    <cellStyle name="Note 2 2 22" xfId="21899"/>
    <cellStyle name="Note 2 2 22 2" xfId="21900"/>
    <cellStyle name="Note 2 2 22 2 2" xfId="58205"/>
    <cellStyle name="Note 2 2 22 3" xfId="21901"/>
    <cellStyle name="Note 2 2 22 4" xfId="48199"/>
    <cellStyle name="Note 2 2 23" xfId="21902"/>
    <cellStyle name="Note 2 2 23 2" xfId="21903"/>
    <cellStyle name="Note 2 2 23 2 2" xfId="58206"/>
    <cellStyle name="Note 2 2 23 3" xfId="21904"/>
    <cellStyle name="Note 2 2 23 4" xfId="48200"/>
    <cellStyle name="Note 2 2 24" xfId="21905"/>
    <cellStyle name="Note 2 2 24 2" xfId="21906"/>
    <cellStyle name="Note 2 2 24 2 2" xfId="58207"/>
    <cellStyle name="Note 2 2 24 3" xfId="21907"/>
    <cellStyle name="Note 2 2 24 4" xfId="48201"/>
    <cellStyle name="Note 2 2 25" xfId="21908"/>
    <cellStyle name="Note 2 2 25 2" xfId="21909"/>
    <cellStyle name="Note 2 2 25 2 2" xfId="58208"/>
    <cellStyle name="Note 2 2 25 3" xfId="21910"/>
    <cellStyle name="Note 2 2 25 4" xfId="48202"/>
    <cellStyle name="Note 2 2 26" xfId="21911"/>
    <cellStyle name="Note 2 2 26 2" xfId="21912"/>
    <cellStyle name="Note 2 2 26 2 2" xfId="58209"/>
    <cellStyle name="Note 2 2 26 3" xfId="21913"/>
    <cellStyle name="Note 2 2 26 4" xfId="48203"/>
    <cellStyle name="Note 2 2 27" xfId="21914"/>
    <cellStyle name="Note 2 2 27 2" xfId="21915"/>
    <cellStyle name="Note 2 2 27 2 2" xfId="58210"/>
    <cellStyle name="Note 2 2 27 3" xfId="21916"/>
    <cellStyle name="Note 2 2 27 4" xfId="48204"/>
    <cellStyle name="Note 2 2 28" xfId="21917"/>
    <cellStyle name="Note 2 2 28 2" xfId="21918"/>
    <cellStyle name="Note 2 2 28 2 2" xfId="58211"/>
    <cellStyle name="Note 2 2 28 3" xfId="21919"/>
    <cellStyle name="Note 2 2 28 4" xfId="48205"/>
    <cellStyle name="Note 2 2 29" xfId="21920"/>
    <cellStyle name="Note 2 2 29 2" xfId="21921"/>
    <cellStyle name="Note 2 2 29 2 2" xfId="58212"/>
    <cellStyle name="Note 2 2 29 3" xfId="21922"/>
    <cellStyle name="Note 2 2 29 4" xfId="48206"/>
    <cellStyle name="Note 2 2 3" xfId="21923"/>
    <cellStyle name="Note 2 2 3 10" xfId="21924"/>
    <cellStyle name="Note 2 2 3 10 2" xfId="21925"/>
    <cellStyle name="Note 2 2 3 10 2 2" xfId="58213"/>
    <cellStyle name="Note 2 2 3 10 3" xfId="21926"/>
    <cellStyle name="Note 2 2 3 10 4" xfId="48207"/>
    <cellStyle name="Note 2 2 3 11" xfId="21927"/>
    <cellStyle name="Note 2 2 3 11 2" xfId="21928"/>
    <cellStyle name="Note 2 2 3 11 2 2" xfId="58214"/>
    <cellStyle name="Note 2 2 3 11 3" xfId="21929"/>
    <cellStyle name="Note 2 2 3 11 4" xfId="48208"/>
    <cellStyle name="Note 2 2 3 12" xfId="21930"/>
    <cellStyle name="Note 2 2 3 12 2" xfId="21931"/>
    <cellStyle name="Note 2 2 3 12 2 2" xfId="58215"/>
    <cellStyle name="Note 2 2 3 12 3" xfId="21932"/>
    <cellStyle name="Note 2 2 3 12 4" xfId="48209"/>
    <cellStyle name="Note 2 2 3 13" xfId="21933"/>
    <cellStyle name="Note 2 2 3 13 2" xfId="21934"/>
    <cellStyle name="Note 2 2 3 13 2 2" xfId="58216"/>
    <cellStyle name="Note 2 2 3 13 3" xfId="21935"/>
    <cellStyle name="Note 2 2 3 13 4" xfId="48210"/>
    <cellStyle name="Note 2 2 3 14" xfId="21936"/>
    <cellStyle name="Note 2 2 3 14 2" xfId="21937"/>
    <cellStyle name="Note 2 2 3 14 2 2" xfId="58217"/>
    <cellStyle name="Note 2 2 3 14 3" xfId="21938"/>
    <cellStyle name="Note 2 2 3 14 4" xfId="48211"/>
    <cellStyle name="Note 2 2 3 15" xfId="21939"/>
    <cellStyle name="Note 2 2 3 15 2" xfId="21940"/>
    <cellStyle name="Note 2 2 3 15 2 2" xfId="58218"/>
    <cellStyle name="Note 2 2 3 15 3" xfId="21941"/>
    <cellStyle name="Note 2 2 3 15 4" xfId="48212"/>
    <cellStyle name="Note 2 2 3 16" xfId="21942"/>
    <cellStyle name="Note 2 2 3 16 2" xfId="21943"/>
    <cellStyle name="Note 2 2 3 16 2 2" xfId="58219"/>
    <cellStyle name="Note 2 2 3 16 3" xfId="21944"/>
    <cellStyle name="Note 2 2 3 16 4" xfId="48213"/>
    <cellStyle name="Note 2 2 3 17" xfId="21945"/>
    <cellStyle name="Note 2 2 3 17 2" xfId="21946"/>
    <cellStyle name="Note 2 2 3 17 2 2" xfId="58220"/>
    <cellStyle name="Note 2 2 3 17 3" xfId="21947"/>
    <cellStyle name="Note 2 2 3 17 4" xfId="48214"/>
    <cellStyle name="Note 2 2 3 18" xfId="21948"/>
    <cellStyle name="Note 2 2 3 18 2" xfId="21949"/>
    <cellStyle name="Note 2 2 3 18 2 2" xfId="58221"/>
    <cellStyle name="Note 2 2 3 18 3" xfId="21950"/>
    <cellStyle name="Note 2 2 3 18 4" xfId="48215"/>
    <cellStyle name="Note 2 2 3 19" xfId="21951"/>
    <cellStyle name="Note 2 2 3 19 2" xfId="21952"/>
    <cellStyle name="Note 2 2 3 19 2 2" xfId="58222"/>
    <cellStyle name="Note 2 2 3 19 3" xfId="21953"/>
    <cellStyle name="Note 2 2 3 19 4" xfId="48216"/>
    <cellStyle name="Note 2 2 3 2" xfId="21954"/>
    <cellStyle name="Note 2 2 3 2 10" xfId="21955"/>
    <cellStyle name="Note 2 2 3 2 10 2" xfId="21956"/>
    <cellStyle name="Note 2 2 3 2 10 2 2" xfId="58223"/>
    <cellStyle name="Note 2 2 3 2 10 3" xfId="21957"/>
    <cellStyle name="Note 2 2 3 2 10 4" xfId="48217"/>
    <cellStyle name="Note 2 2 3 2 11" xfId="21958"/>
    <cellStyle name="Note 2 2 3 2 11 2" xfId="21959"/>
    <cellStyle name="Note 2 2 3 2 11 2 2" xfId="58224"/>
    <cellStyle name="Note 2 2 3 2 11 3" xfId="21960"/>
    <cellStyle name="Note 2 2 3 2 11 4" xfId="48218"/>
    <cellStyle name="Note 2 2 3 2 12" xfId="21961"/>
    <cellStyle name="Note 2 2 3 2 12 2" xfId="21962"/>
    <cellStyle name="Note 2 2 3 2 12 2 2" xfId="58225"/>
    <cellStyle name="Note 2 2 3 2 12 3" xfId="21963"/>
    <cellStyle name="Note 2 2 3 2 12 4" xfId="48219"/>
    <cellStyle name="Note 2 2 3 2 13" xfId="21964"/>
    <cellStyle name="Note 2 2 3 2 13 2" xfId="21965"/>
    <cellStyle name="Note 2 2 3 2 13 2 2" xfId="58226"/>
    <cellStyle name="Note 2 2 3 2 13 3" xfId="21966"/>
    <cellStyle name="Note 2 2 3 2 13 4" xfId="48220"/>
    <cellStyle name="Note 2 2 3 2 14" xfId="21967"/>
    <cellStyle name="Note 2 2 3 2 14 2" xfId="21968"/>
    <cellStyle name="Note 2 2 3 2 14 2 2" xfId="58227"/>
    <cellStyle name="Note 2 2 3 2 14 3" xfId="21969"/>
    <cellStyle name="Note 2 2 3 2 14 4" xfId="48221"/>
    <cellStyle name="Note 2 2 3 2 15" xfId="21970"/>
    <cellStyle name="Note 2 2 3 2 15 2" xfId="21971"/>
    <cellStyle name="Note 2 2 3 2 15 2 2" xfId="58228"/>
    <cellStyle name="Note 2 2 3 2 15 3" xfId="21972"/>
    <cellStyle name="Note 2 2 3 2 15 4" xfId="48222"/>
    <cellStyle name="Note 2 2 3 2 16" xfId="21973"/>
    <cellStyle name="Note 2 2 3 2 16 2" xfId="21974"/>
    <cellStyle name="Note 2 2 3 2 16 2 2" xfId="58229"/>
    <cellStyle name="Note 2 2 3 2 16 3" xfId="21975"/>
    <cellStyle name="Note 2 2 3 2 16 4" xfId="48223"/>
    <cellStyle name="Note 2 2 3 2 17" xfId="21976"/>
    <cellStyle name="Note 2 2 3 2 17 2" xfId="21977"/>
    <cellStyle name="Note 2 2 3 2 17 2 2" xfId="58230"/>
    <cellStyle name="Note 2 2 3 2 17 3" xfId="21978"/>
    <cellStyle name="Note 2 2 3 2 17 4" xfId="48224"/>
    <cellStyle name="Note 2 2 3 2 18" xfId="21979"/>
    <cellStyle name="Note 2 2 3 2 18 2" xfId="21980"/>
    <cellStyle name="Note 2 2 3 2 18 2 2" xfId="58231"/>
    <cellStyle name="Note 2 2 3 2 18 3" xfId="21981"/>
    <cellStyle name="Note 2 2 3 2 18 4" xfId="48225"/>
    <cellStyle name="Note 2 2 3 2 19" xfId="21982"/>
    <cellStyle name="Note 2 2 3 2 19 2" xfId="21983"/>
    <cellStyle name="Note 2 2 3 2 19 2 2" xfId="58232"/>
    <cellStyle name="Note 2 2 3 2 19 3" xfId="21984"/>
    <cellStyle name="Note 2 2 3 2 19 4" xfId="48226"/>
    <cellStyle name="Note 2 2 3 2 2" xfId="21985"/>
    <cellStyle name="Note 2 2 3 2 2 2" xfId="21986"/>
    <cellStyle name="Note 2 2 3 2 2 2 2" xfId="58233"/>
    <cellStyle name="Note 2 2 3 2 2 3" xfId="21987"/>
    <cellStyle name="Note 2 2 3 2 2 4" xfId="48227"/>
    <cellStyle name="Note 2 2 3 2 20" xfId="21988"/>
    <cellStyle name="Note 2 2 3 2 20 2" xfId="21989"/>
    <cellStyle name="Note 2 2 3 2 20 3" xfId="48228"/>
    <cellStyle name="Note 2 2 3 2 20 4" xfId="48229"/>
    <cellStyle name="Note 2 2 3 2 21" xfId="48230"/>
    <cellStyle name="Note 2 2 3 2 22" xfId="48231"/>
    <cellStyle name="Note 2 2 3 2 3" xfId="21990"/>
    <cellStyle name="Note 2 2 3 2 3 2" xfId="21991"/>
    <cellStyle name="Note 2 2 3 2 3 2 2" xfId="58234"/>
    <cellStyle name="Note 2 2 3 2 3 3" xfId="21992"/>
    <cellStyle name="Note 2 2 3 2 3 4" xfId="48232"/>
    <cellStyle name="Note 2 2 3 2 4" xfId="21993"/>
    <cellStyle name="Note 2 2 3 2 4 2" xfId="21994"/>
    <cellStyle name="Note 2 2 3 2 4 2 2" xfId="58235"/>
    <cellStyle name="Note 2 2 3 2 4 3" xfId="21995"/>
    <cellStyle name="Note 2 2 3 2 4 4" xfId="48233"/>
    <cellStyle name="Note 2 2 3 2 5" xfId="21996"/>
    <cellStyle name="Note 2 2 3 2 5 2" xfId="21997"/>
    <cellStyle name="Note 2 2 3 2 5 2 2" xfId="58236"/>
    <cellStyle name="Note 2 2 3 2 5 3" xfId="21998"/>
    <cellStyle name="Note 2 2 3 2 5 4" xfId="48234"/>
    <cellStyle name="Note 2 2 3 2 6" xfId="21999"/>
    <cellStyle name="Note 2 2 3 2 6 2" xfId="22000"/>
    <cellStyle name="Note 2 2 3 2 6 2 2" xfId="58237"/>
    <cellStyle name="Note 2 2 3 2 6 3" xfId="22001"/>
    <cellStyle name="Note 2 2 3 2 6 4" xfId="48235"/>
    <cellStyle name="Note 2 2 3 2 7" xfId="22002"/>
    <cellStyle name="Note 2 2 3 2 7 2" xfId="22003"/>
    <cellStyle name="Note 2 2 3 2 7 2 2" xfId="58238"/>
    <cellStyle name="Note 2 2 3 2 7 3" xfId="22004"/>
    <cellStyle name="Note 2 2 3 2 7 4" xfId="48236"/>
    <cellStyle name="Note 2 2 3 2 8" xfId="22005"/>
    <cellStyle name="Note 2 2 3 2 8 2" xfId="22006"/>
    <cellStyle name="Note 2 2 3 2 8 2 2" xfId="58239"/>
    <cellStyle name="Note 2 2 3 2 8 3" xfId="22007"/>
    <cellStyle name="Note 2 2 3 2 8 4" xfId="48237"/>
    <cellStyle name="Note 2 2 3 2 9" xfId="22008"/>
    <cellStyle name="Note 2 2 3 2 9 2" xfId="22009"/>
    <cellStyle name="Note 2 2 3 2 9 2 2" xfId="58240"/>
    <cellStyle name="Note 2 2 3 2 9 3" xfId="22010"/>
    <cellStyle name="Note 2 2 3 2 9 4" xfId="48238"/>
    <cellStyle name="Note 2 2 3 20" xfId="22011"/>
    <cellStyle name="Note 2 2 3 20 2" xfId="22012"/>
    <cellStyle name="Note 2 2 3 20 2 2" xfId="58241"/>
    <cellStyle name="Note 2 2 3 20 3" xfId="22013"/>
    <cellStyle name="Note 2 2 3 20 4" xfId="48239"/>
    <cellStyle name="Note 2 2 3 21" xfId="22014"/>
    <cellStyle name="Note 2 2 3 21 2" xfId="22015"/>
    <cellStyle name="Note 2 2 3 21 3" xfId="48240"/>
    <cellStyle name="Note 2 2 3 21 4" xfId="48241"/>
    <cellStyle name="Note 2 2 3 22" xfId="48242"/>
    <cellStyle name="Note 2 2 3 23" xfId="48243"/>
    <cellStyle name="Note 2 2 3 3" xfId="22016"/>
    <cellStyle name="Note 2 2 3 3 2" xfId="22017"/>
    <cellStyle name="Note 2 2 3 3 2 2" xfId="58242"/>
    <cellStyle name="Note 2 2 3 3 3" xfId="22018"/>
    <cellStyle name="Note 2 2 3 3 4" xfId="48244"/>
    <cellStyle name="Note 2 2 3 4" xfId="22019"/>
    <cellStyle name="Note 2 2 3 4 2" xfId="22020"/>
    <cellStyle name="Note 2 2 3 4 2 2" xfId="58243"/>
    <cellStyle name="Note 2 2 3 4 3" xfId="22021"/>
    <cellStyle name="Note 2 2 3 4 4" xfId="48245"/>
    <cellStyle name="Note 2 2 3 5" xfId="22022"/>
    <cellStyle name="Note 2 2 3 5 2" xfId="22023"/>
    <cellStyle name="Note 2 2 3 5 2 2" xfId="58244"/>
    <cellStyle name="Note 2 2 3 5 3" xfId="22024"/>
    <cellStyle name="Note 2 2 3 5 4" xfId="48246"/>
    <cellStyle name="Note 2 2 3 6" xfId="22025"/>
    <cellStyle name="Note 2 2 3 6 2" xfId="22026"/>
    <cellStyle name="Note 2 2 3 6 2 2" xfId="58245"/>
    <cellStyle name="Note 2 2 3 6 3" xfId="22027"/>
    <cellStyle name="Note 2 2 3 6 4" xfId="48247"/>
    <cellStyle name="Note 2 2 3 7" xfId="22028"/>
    <cellStyle name="Note 2 2 3 7 2" xfId="22029"/>
    <cellStyle name="Note 2 2 3 7 2 2" xfId="58246"/>
    <cellStyle name="Note 2 2 3 7 3" xfId="22030"/>
    <cellStyle name="Note 2 2 3 7 4" xfId="48248"/>
    <cellStyle name="Note 2 2 3 8" xfId="22031"/>
    <cellStyle name="Note 2 2 3 8 2" xfId="22032"/>
    <cellStyle name="Note 2 2 3 8 2 2" xfId="58247"/>
    <cellStyle name="Note 2 2 3 8 3" xfId="22033"/>
    <cellStyle name="Note 2 2 3 8 4" xfId="48249"/>
    <cellStyle name="Note 2 2 3 9" xfId="22034"/>
    <cellStyle name="Note 2 2 3 9 2" xfId="22035"/>
    <cellStyle name="Note 2 2 3 9 2 2" xfId="58248"/>
    <cellStyle name="Note 2 2 3 9 3" xfId="22036"/>
    <cellStyle name="Note 2 2 3 9 4" xfId="48250"/>
    <cellStyle name="Note 2 2 30" xfId="22037"/>
    <cellStyle name="Note 2 2 30 2" xfId="22038"/>
    <cellStyle name="Note 2 2 30 3" xfId="48251"/>
    <cellStyle name="Note 2 2 30 4" xfId="48252"/>
    <cellStyle name="Note 2 2 31" xfId="48253"/>
    <cellStyle name="Note 2 2 32" xfId="48254"/>
    <cellStyle name="Note 2 2 33" xfId="48255"/>
    <cellStyle name="Note 2 2 4" xfId="22039"/>
    <cellStyle name="Note 2 2 4 10" xfId="22040"/>
    <cellStyle name="Note 2 2 4 10 2" xfId="22041"/>
    <cellStyle name="Note 2 2 4 10 2 2" xfId="58249"/>
    <cellStyle name="Note 2 2 4 10 3" xfId="22042"/>
    <cellStyle name="Note 2 2 4 10 4" xfId="48256"/>
    <cellStyle name="Note 2 2 4 11" xfId="22043"/>
    <cellStyle name="Note 2 2 4 11 2" xfId="22044"/>
    <cellStyle name="Note 2 2 4 11 2 2" xfId="58250"/>
    <cellStyle name="Note 2 2 4 11 3" xfId="22045"/>
    <cellStyle name="Note 2 2 4 11 4" xfId="48257"/>
    <cellStyle name="Note 2 2 4 12" xfId="22046"/>
    <cellStyle name="Note 2 2 4 12 2" xfId="22047"/>
    <cellStyle name="Note 2 2 4 12 2 2" xfId="58251"/>
    <cellStyle name="Note 2 2 4 12 3" xfId="22048"/>
    <cellStyle name="Note 2 2 4 12 4" xfId="48258"/>
    <cellStyle name="Note 2 2 4 13" xfId="22049"/>
    <cellStyle name="Note 2 2 4 13 2" xfId="22050"/>
    <cellStyle name="Note 2 2 4 13 2 2" xfId="58252"/>
    <cellStyle name="Note 2 2 4 13 3" xfId="22051"/>
    <cellStyle name="Note 2 2 4 13 4" xfId="48259"/>
    <cellStyle name="Note 2 2 4 14" xfId="22052"/>
    <cellStyle name="Note 2 2 4 14 2" xfId="22053"/>
    <cellStyle name="Note 2 2 4 14 2 2" xfId="58253"/>
    <cellStyle name="Note 2 2 4 14 3" xfId="22054"/>
    <cellStyle name="Note 2 2 4 14 4" xfId="48260"/>
    <cellStyle name="Note 2 2 4 15" xfId="22055"/>
    <cellStyle name="Note 2 2 4 15 2" xfId="22056"/>
    <cellStyle name="Note 2 2 4 15 2 2" xfId="58254"/>
    <cellStyle name="Note 2 2 4 15 3" xfId="22057"/>
    <cellStyle name="Note 2 2 4 15 4" xfId="48261"/>
    <cellStyle name="Note 2 2 4 16" xfId="22058"/>
    <cellStyle name="Note 2 2 4 16 2" xfId="22059"/>
    <cellStyle name="Note 2 2 4 16 2 2" xfId="58255"/>
    <cellStyle name="Note 2 2 4 16 3" xfId="22060"/>
    <cellStyle name="Note 2 2 4 16 4" xfId="48262"/>
    <cellStyle name="Note 2 2 4 17" xfId="22061"/>
    <cellStyle name="Note 2 2 4 17 2" xfId="22062"/>
    <cellStyle name="Note 2 2 4 17 2 2" xfId="58256"/>
    <cellStyle name="Note 2 2 4 17 3" xfId="22063"/>
    <cellStyle name="Note 2 2 4 17 4" xfId="48263"/>
    <cellStyle name="Note 2 2 4 18" xfId="22064"/>
    <cellStyle name="Note 2 2 4 18 2" xfId="22065"/>
    <cellStyle name="Note 2 2 4 18 2 2" xfId="58257"/>
    <cellStyle name="Note 2 2 4 18 3" xfId="22066"/>
    <cellStyle name="Note 2 2 4 18 4" xfId="48264"/>
    <cellStyle name="Note 2 2 4 19" xfId="22067"/>
    <cellStyle name="Note 2 2 4 19 2" xfId="22068"/>
    <cellStyle name="Note 2 2 4 19 2 2" xfId="58258"/>
    <cellStyle name="Note 2 2 4 19 3" xfId="22069"/>
    <cellStyle name="Note 2 2 4 19 4" xfId="48265"/>
    <cellStyle name="Note 2 2 4 2" xfId="22070"/>
    <cellStyle name="Note 2 2 4 2 10" xfId="22071"/>
    <cellStyle name="Note 2 2 4 2 10 2" xfId="22072"/>
    <cellStyle name="Note 2 2 4 2 10 2 2" xfId="58259"/>
    <cellStyle name="Note 2 2 4 2 10 3" xfId="22073"/>
    <cellStyle name="Note 2 2 4 2 10 4" xfId="48266"/>
    <cellStyle name="Note 2 2 4 2 11" xfId="22074"/>
    <cellStyle name="Note 2 2 4 2 11 2" xfId="22075"/>
    <cellStyle name="Note 2 2 4 2 11 2 2" xfId="58260"/>
    <cellStyle name="Note 2 2 4 2 11 3" xfId="22076"/>
    <cellStyle name="Note 2 2 4 2 11 4" xfId="48267"/>
    <cellStyle name="Note 2 2 4 2 12" xfId="22077"/>
    <cellStyle name="Note 2 2 4 2 12 2" xfId="22078"/>
    <cellStyle name="Note 2 2 4 2 12 2 2" xfId="58261"/>
    <cellStyle name="Note 2 2 4 2 12 3" xfId="22079"/>
    <cellStyle name="Note 2 2 4 2 12 4" xfId="48268"/>
    <cellStyle name="Note 2 2 4 2 13" xfId="22080"/>
    <cellStyle name="Note 2 2 4 2 13 2" xfId="22081"/>
    <cellStyle name="Note 2 2 4 2 13 2 2" xfId="58262"/>
    <cellStyle name="Note 2 2 4 2 13 3" xfId="22082"/>
    <cellStyle name="Note 2 2 4 2 13 4" xfId="48269"/>
    <cellStyle name="Note 2 2 4 2 14" xfId="22083"/>
    <cellStyle name="Note 2 2 4 2 14 2" xfId="22084"/>
    <cellStyle name="Note 2 2 4 2 14 2 2" xfId="58263"/>
    <cellStyle name="Note 2 2 4 2 14 3" xfId="22085"/>
    <cellStyle name="Note 2 2 4 2 14 4" xfId="48270"/>
    <cellStyle name="Note 2 2 4 2 15" xfId="22086"/>
    <cellStyle name="Note 2 2 4 2 15 2" xfId="22087"/>
    <cellStyle name="Note 2 2 4 2 15 2 2" xfId="58264"/>
    <cellStyle name="Note 2 2 4 2 15 3" xfId="22088"/>
    <cellStyle name="Note 2 2 4 2 15 4" xfId="48271"/>
    <cellStyle name="Note 2 2 4 2 16" xfId="22089"/>
    <cellStyle name="Note 2 2 4 2 16 2" xfId="22090"/>
    <cellStyle name="Note 2 2 4 2 16 2 2" xfId="58265"/>
    <cellStyle name="Note 2 2 4 2 16 3" xfId="22091"/>
    <cellStyle name="Note 2 2 4 2 16 4" xfId="48272"/>
    <cellStyle name="Note 2 2 4 2 17" xfId="22092"/>
    <cellStyle name="Note 2 2 4 2 17 2" xfId="22093"/>
    <cellStyle name="Note 2 2 4 2 17 2 2" xfId="58266"/>
    <cellStyle name="Note 2 2 4 2 17 3" xfId="22094"/>
    <cellStyle name="Note 2 2 4 2 17 4" xfId="48273"/>
    <cellStyle name="Note 2 2 4 2 18" xfId="22095"/>
    <cellStyle name="Note 2 2 4 2 18 2" xfId="22096"/>
    <cellStyle name="Note 2 2 4 2 18 2 2" xfId="58267"/>
    <cellStyle name="Note 2 2 4 2 18 3" xfId="22097"/>
    <cellStyle name="Note 2 2 4 2 18 4" xfId="48274"/>
    <cellStyle name="Note 2 2 4 2 19" xfId="22098"/>
    <cellStyle name="Note 2 2 4 2 19 2" xfId="22099"/>
    <cellStyle name="Note 2 2 4 2 19 2 2" xfId="58268"/>
    <cellStyle name="Note 2 2 4 2 19 3" xfId="22100"/>
    <cellStyle name="Note 2 2 4 2 19 4" xfId="48275"/>
    <cellStyle name="Note 2 2 4 2 2" xfId="22101"/>
    <cellStyle name="Note 2 2 4 2 2 2" xfId="22102"/>
    <cellStyle name="Note 2 2 4 2 2 2 2" xfId="58269"/>
    <cellStyle name="Note 2 2 4 2 2 3" xfId="22103"/>
    <cellStyle name="Note 2 2 4 2 2 4" xfId="48276"/>
    <cellStyle name="Note 2 2 4 2 20" xfId="22104"/>
    <cellStyle name="Note 2 2 4 2 20 2" xfId="22105"/>
    <cellStyle name="Note 2 2 4 2 20 3" xfId="48277"/>
    <cellStyle name="Note 2 2 4 2 20 4" xfId="48278"/>
    <cellStyle name="Note 2 2 4 2 21" xfId="48279"/>
    <cellStyle name="Note 2 2 4 2 22" xfId="48280"/>
    <cellStyle name="Note 2 2 4 2 3" xfId="22106"/>
    <cellStyle name="Note 2 2 4 2 3 2" xfId="22107"/>
    <cellStyle name="Note 2 2 4 2 3 2 2" xfId="58270"/>
    <cellStyle name="Note 2 2 4 2 3 3" xfId="22108"/>
    <cellStyle name="Note 2 2 4 2 3 4" xfId="48281"/>
    <cellStyle name="Note 2 2 4 2 4" xfId="22109"/>
    <cellStyle name="Note 2 2 4 2 4 2" xfId="22110"/>
    <cellStyle name="Note 2 2 4 2 4 2 2" xfId="58271"/>
    <cellStyle name="Note 2 2 4 2 4 3" xfId="22111"/>
    <cellStyle name="Note 2 2 4 2 4 4" xfId="48282"/>
    <cellStyle name="Note 2 2 4 2 5" xfId="22112"/>
    <cellStyle name="Note 2 2 4 2 5 2" xfId="22113"/>
    <cellStyle name="Note 2 2 4 2 5 2 2" xfId="58272"/>
    <cellStyle name="Note 2 2 4 2 5 3" xfId="22114"/>
    <cellStyle name="Note 2 2 4 2 5 4" xfId="48283"/>
    <cellStyle name="Note 2 2 4 2 6" xfId="22115"/>
    <cellStyle name="Note 2 2 4 2 6 2" xfId="22116"/>
    <cellStyle name="Note 2 2 4 2 6 2 2" xfId="58273"/>
    <cellStyle name="Note 2 2 4 2 6 3" xfId="22117"/>
    <cellStyle name="Note 2 2 4 2 6 4" xfId="48284"/>
    <cellStyle name="Note 2 2 4 2 7" xfId="22118"/>
    <cellStyle name="Note 2 2 4 2 7 2" xfId="22119"/>
    <cellStyle name="Note 2 2 4 2 7 2 2" xfId="58274"/>
    <cellStyle name="Note 2 2 4 2 7 3" xfId="22120"/>
    <cellStyle name="Note 2 2 4 2 7 4" xfId="48285"/>
    <cellStyle name="Note 2 2 4 2 8" xfId="22121"/>
    <cellStyle name="Note 2 2 4 2 8 2" xfId="22122"/>
    <cellStyle name="Note 2 2 4 2 8 2 2" xfId="58275"/>
    <cellStyle name="Note 2 2 4 2 8 3" xfId="22123"/>
    <cellStyle name="Note 2 2 4 2 8 4" xfId="48286"/>
    <cellStyle name="Note 2 2 4 2 9" xfId="22124"/>
    <cellStyle name="Note 2 2 4 2 9 2" xfId="22125"/>
    <cellStyle name="Note 2 2 4 2 9 2 2" xfId="58276"/>
    <cellStyle name="Note 2 2 4 2 9 3" xfId="22126"/>
    <cellStyle name="Note 2 2 4 2 9 4" xfId="48287"/>
    <cellStyle name="Note 2 2 4 20" xfId="22127"/>
    <cellStyle name="Note 2 2 4 20 2" xfId="22128"/>
    <cellStyle name="Note 2 2 4 20 2 2" xfId="58277"/>
    <cellStyle name="Note 2 2 4 20 3" xfId="22129"/>
    <cellStyle name="Note 2 2 4 20 4" xfId="48288"/>
    <cellStyle name="Note 2 2 4 21" xfId="22130"/>
    <cellStyle name="Note 2 2 4 21 2" xfId="22131"/>
    <cellStyle name="Note 2 2 4 21 3" xfId="48289"/>
    <cellStyle name="Note 2 2 4 21 4" xfId="48290"/>
    <cellStyle name="Note 2 2 4 22" xfId="48291"/>
    <cellStyle name="Note 2 2 4 23" xfId="48292"/>
    <cellStyle name="Note 2 2 4 3" xfId="22132"/>
    <cellStyle name="Note 2 2 4 3 2" xfId="22133"/>
    <cellStyle name="Note 2 2 4 3 2 2" xfId="58278"/>
    <cellStyle name="Note 2 2 4 3 3" xfId="22134"/>
    <cellStyle name="Note 2 2 4 3 4" xfId="48293"/>
    <cellStyle name="Note 2 2 4 4" xfId="22135"/>
    <cellStyle name="Note 2 2 4 4 2" xfId="22136"/>
    <cellStyle name="Note 2 2 4 4 2 2" xfId="58279"/>
    <cellStyle name="Note 2 2 4 4 3" xfId="22137"/>
    <cellStyle name="Note 2 2 4 4 4" xfId="48294"/>
    <cellStyle name="Note 2 2 4 5" xfId="22138"/>
    <cellStyle name="Note 2 2 4 5 2" xfId="22139"/>
    <cellStyle name="Note 2 2 4 5 2 2" xfId="58280"/>
    <cellStyle name="Note 2 2 4 5 3" xfId="22140"/>
    <cellStyle name="Note 2 2 4 5 4" xfId="48295"/>
    <cellStyle name="Note 2 2 4 6" xfId="22141"/>
    <cellStyle name="Note 2 2 4 6 2" xfId="22142"/>
    <cellStyle name="Note 2 2 4 6 2 2" xfId="58281"/>
    <cellStyle name="Note 2 2 4 6 3" xfId="22143"/>
    <cellStyle name="Note 2 2 4 6 4" xfId="48296"/>
    <cellStyle name="Note 2 2 4 7" xfId="22144"/>
    <cellStyle name="Note 2 2 4 7 2" xfId="22145"/>
    <cellStyle name="Note 2 2 4 7 2 2" xfId="58282"/>
    <cellStyle name="Note 2 2 4 7 3" xfId="22146"/>
    <cellStyle name="Note 2 2 4 7 4" xfId="48297"/>
    <cellStyle name="Note 2 2 4 8" xfId="22147"/>
    <cellStyle name="Note 2 2 4 8 2" xfId="22148"/>
    <cellStyle name="Note 2 2 4 8 2 2" xfId="58283"/>
    <cellStyle name="Note 2 2 4 8 3" xfId="22149"/>
    <cellStyle name="Note 2 2 4 8 4" xfId="48298"/>
    <cellStyle name="Note 2 2 4 9" xfId="22150"/>
    <cellStyle name="Note 2 2 4 9 2" xfId="22151"/>
    <cellStyle name="Note 2 2 4 9 2 2" xfId="58284"/>
    <cellStyle name="Note 2 2 4 9 3" xfId="22152"/>
    <cellStyle name="Note 2 2 4 9 4" xfId="48299"/>
    <cellStyle name="Note 2 2 5" xfId="22153"/>
    <cellStyle name="Note 2 2 5 10" xfId="22154"/>
    <cellStyle name="Note 2 2 5 10 2" xfId="22155"/>
    <cellStyle name="Note 2 2 5 10 2 2" xfId="58285"/>
    <cellStyle name="Note 2 2 5 10 3" xfId="22156"/>
    <cellStyle name="Note 2 2 5 10 4" xfId="48300"/>
    <cellStyle name="Note 2 2 5 11" xfId="22157"/>
    <cellStyle name="Note 2 2 5 11 2" xfId="22158"/>
    <cellStyle name="Note 2 2 5 11 2 2" xfId="58286"/>
    <cellStyle name="Note 2 2 5 11 3" xfId="22159"/>
    <cellStyle name="Note 2 2 5 11 4" xfId="48301"/>
    <cellStyle name="Note 2 2 5 12" xfId="22160"/>
    <cellStyle name="Note 2 2 5 12 2" xfId="22161"/>
    <cellStyle name="Note 2 2 5 12 2 2" xfId="58287"/>
    <cellStyle name="Note 2 2 5 12 3" xfId="22162"/>
    <cellStyle name="Note 2 2 5 12 4" xfId="48302"/>
    <cellStyle name="Note 2 2 5 13" xfId="22163"/>
    <cellStyle name="Note 2 2 5 13 2" xfId="22164"/>
    <cellStyle name="Note 2 2 5 13 2 2" xfId="58288"/>
    <cellStyle name="Note 2 2 5 13 3" xfId="22165"/>
    <cellStyle name="Note 2 2 5 13 4" xfId="48303"/>
    <cellStyle name="Note 2 2 5 14" xfId="22166"/>
    <cellStyle name="Note 2 2 5 14 2" xfId="22167"/>
    <cellStyle name="Note 2 2 5 14 2 2" xfId="58289"/>
    <cellStyle name="Note 2 2 5 14 3" xfId="22168"/>
    <cellStyle name="Note 2 2 5 14 4" xfId="48304"/>
    <cellStyle name="Note 2 2 5 15" xfId="22169"/>
    <cellStyle name="Note 2 2 5 15 2" xfId="22170"/>
    <cellStyle name="Note 2 2 5 15 2 2" xfId="58290"/>
    <cellStyle name="Note 2 2 5 15 3" xfId="22171"/>
    <cellStyle name="Note 2 2 5 15 4" xfId="48305"/>
    <cellStyle name="Note 2 2 5 16" xfId="22172"/>
    <cellStyle name="Note 2 2 5 16 2" xfId="22173"/>
    <cellStyle name="Note 2 2 5 16 2 2" xfId="58291"/>
    <cellStyle name="Note 2 2 5 16 3" xfId="22174"/>
    <cellStyle name="Note 2 2 5 16 4" xfId="48306"/>
    <cellStyle name="Note 2 2 5 17" xfId="22175"/>
    <cellStyle name="Note 2 2 5 17 2" xfId="22176"/>
    <cellStyle name="Note 2 2 5 17 2 2" xfId="58292"/>
    <cellStyle name="Note 2 2 5 17 3" xfId="22177"/>
    <cellStyle name="Note 2 2 5 17 4" xfId="48307"/>
    <cellStyle name="Note 2 2 5 18" xfId="22178"/>
    <cellStyle name="Note 2 2 5 18 2" xfId="22179"/>
    <cellStyle name="Note 2 2 5 18 2 2" xfId="58293"/>
    <cellStyle name="Note 2 2 5 18 3" xfId="22180"/>
    <cellStyle name="Note 2 2 5 18 4" xfId="48308"/>
    <cellStyle name="Note 2 2 5 19" xfId="22181"/>
    <cellStyle name="Note 2 2 5 19 2" xfId="22182"/>
    <cellStyle name="Note 2 2 5 19 2 2" xfId="58294"/>
    <cellStyle name="Note 2 2 5 19 3" xfId="22183"/>
    <cellStyle name="Note 2 2 5 19 4" xfId="48309"/>
    <cellStyle name="Note 2 2 5 2" xfId="22184"/>
    <cellStyle name="Note 2 2 5 2 10" xfId="22185"/>
    <cellStyle name="Note 2 2 5 2 10 2" xfId="22186"/>
    <cellStyle name="Note 2 2 5 2 10 2 2" xfId="58295"/>
    <cellStyle name="Note 2 2 5 2 10 3" xfId="22187"/>
    <cellStyle name="Note 2 2 5 2 10 4" xfId="48310"/>
    <cellStyle name="Note 2 2 5 2 11" xfId="22188"/>
    <cellStyle name="Note 2 2 5 2 11 2" xfId="22189"/>
    <cellStyle name="Note 2 2 5 2 11 2 2" xfId="58296"/>
    <cellStyle name="Note 2 2 5 2 11 3" xfId="22190"/>
    <cellStyle name="Note 2 2 5 2 11 4" xfId="48311"/>
    <cellStyle name="Note 2 2 5 2 12" xfId="22191"/>
    <cellStyle name="Note 2 2 5 2 12 2" xfId="22192"/>
    <cellStyle name="Note 2 2 5 2 12 2 2" xfId="58297"/>
    <cellStyle name="Note 2 2 5 2 12 3" xfId="22193"/>
    <cellStyle name="Note 2 2 5 2 12 4" xfId="48312"/>
    <cellStyle name="Note 2 2 5 2 13" xfId="22194"/>
    <cellStyle name="Note 2 2 5 2 13 2" xfId="22195"/>
    <cellStyle name="Note 2 2 5 2 13 2 2" xfId="58298"/>
    <cellStyle name="Note 2 2 5 2 13 3" xfId="22196"/>
    <cellStyle name="Note 2 2 5 2 13 4" xfId="48313"/>
    <cellStyle name="Note 2 2 5 2 14" xfId="22197"/>
    <cellStyle name="Note 2 2 5 2 14 2" xfId="22198"/>
    <cellStyle name="Note 2 2 5 2 14 2 2" xfId="58299"/>
    <cellStyle name="Note 2 2 5 2 14 3" xfId="22199"/>
    <cellStyle name="Note 2 2 5 2 14 4" xfId="48314"/>
    <cellStyle name="Note 2 2 5 2 15" xfId="22200"/>
    <cellStyle name="Note 2 2 5 2 15 2" xfId="22201"/>
    <cellStyle name="Note 2 2 5 2 15 2 2" xfId="58300"/>
    <cellStyle name="Note 2 2 5 2 15 3" xfId="22202"/>
    <cellStyle name="Note 2 2 5 2 15 4" xfId="48315"/>
    <cellStyle name="Note 2 2 5 2 16" xfId="22203"/>
    <cellStyle name="Note 2 2 5 2 16 2" xfId="22204"/>
    <cellStyle name="Note 2 2 5 2 16 2 2" xfId="58301"/>
    <cellStyle name="Note 2 2 5 2 16 3" xfId="22205"/>
    <cellStyle name="Note 2 2 5 2 16 4" xfId="48316"/>
    <cellStyle name="Note 2 2 5 2 17" xfId="22206"/>
    <cellStyle name="Note 2 2 5 2 17 2" xfId="22207"/>
    <cellStyle name="Note 2 2 5 2 17 2 2" xfId="58302"/>
    <cellStyle name="Note 2 2 5 2 17 3" xfId="22208"/>
    <cellStyle name="Note 2 2 5 2 17 4" xfId="48317"/>
    <cellStyle name="Note 2 2 5 2 18" xfId="22209"/>
    <cellStyle name="Note 2 2 5 2 18 2" xfId="22210"/>
    <cellStyle name="Note 2 2 5 2 18 2 2" xfId="58303"/>
    <cellStyle name="Note 2 2 5 2 18 3" xfId="22211"/>
    <cellStyle name="Note 2 2 5 2 18 4" xfId="48318"/>
    <cellStyle name="Note 2 2 5 2 19" xfId="22212"/>
    <cellStyle name="Note 2 2 5 2 19 2" xfId="22213"/>
    <cellStyle name="Note 2 2 5 2 19 2 2" xfId="58304"/>
    <cellStyle name="Note 2 2 5 2 19 3" xfId="22214"/>
    <cellStyle name="Note 2 2 5 2 19 4" xfId="48319"/>
    <cellStyle name="Note 2 2 5 2 2" xfId="22215"/>
    <cellStyle name="Note 2 2 5 2 2 2" xfId="22216"/>
    <cellStyle name="Note 2 2 5 2 2 2 2" xfId="58305"/>
    <cellStyle name="Note 2 2 5 2 2 3" xfId="22217"/>
    <cellStyle name="Note 2 2 5 2 2 4" xfId="48320"/>
    <cellStyle name="Note 2 2 5 2 20" xfId="22218"/>
    <cellStyle name="Note 2 2 5 2 20 2" xfId="22219"/>
    <cellStyle name="Note 2 2 5 2 20 3" xfId="48321"/>
    <cellStyle name="Note 2 2 5 2 20 4" xfId="48322"/>
    <cellStyle name="Note 2 2 5 2 21" xfId="48323"/>
    <cellStyle name="Note 2 2 5 2 22" xfId="48324"/>
    <cellStyle name="Note 2 2 5 2 3" xfId="22220"/>
    <cellStyle name="Note 2 2 5 2 3 2" xfId="22221"/>
    <cellStyle name="Note 2 2 5 2 3 2 2" xfId="58306"/>
    <cellStyle name="Note 2 2 5 2 3 3" xfId="22222"/>
    <cellStyle name="Note 2 2 5 2 3 4" xfId="48325"/>
    <cellStyle name="Note 2 2 5 2 4" xfId="22223"/>
    <cellStyle name="Note 2 2 5 2 4 2" xfId="22224"/>
    <cellStyle name="Note 2 2 5 2 4 2 2" xfId="58307"/>
    <cellStyle name="Note 2 2 5 2 4 3" xfId="22225"/>
    <cellStyle name="Note 2 2 5 2 4 4" xfId="48326"/>
    <cellStyle name="Note 2 2 5 2 5" xfId="22226"/>
    <cellStyle name="Note 2 2 5 2 5 2" xfId="22227"/>
    <cellStyle name="Note 2 2 5 2 5 2 2" xfId="58308"/>
    <cellStyle name="Note 2 2 5 2 5 3" xfId="22228"/>
    <cellStyle name="Note 2 2 5 2 5 4" xfId="48327"/>
    <cellStyle name="Note 2 2 5 2 6" xfId="22229"/>
    <cellStyle name="Note 2 2 5 2 6 2" xfId="22230"/>
    <cellStyle name="Note 2 2 5 2 6 2 2" xfId="58309"/>
    <cellStyle name="Note 2 2 5 2 6 3" xfId="22231"/>
    <cellStyle name="Note 2 2 5 2 6 4" xfId="48328"/>
    <cellStyle name="Note 2 2 5 2 7" xfId="22232"/>
    <cellStyle name="Note 2 2 5 2 7 2" xfId="22233"/>
    <cellStyle name="Note 2 2 5 2 7 2 2" xfId="58310"/>
    <cellStyle name="Note 2 2 5 2 7 3" xfId="22234"/>
    <cellStyle name="Note 2 2 5 2 7 4" xfId="48329"/>
    <cellStyle name="Note 2 2 5 2 8" xfId="22235"/>
    <cellStyle name="Note 2 2 5 2 8 2" xfId="22236"/>
    <cellStyle name="Note 2 2 5 2 8 2 2" xfId="58311"/>
    <cellStyle name="Note 2 2 5 2 8 3" xfId="22237"/>
    <cellStyle name="Note 2 2 5 2 8 4" xfId="48330"/>
    <cellStyle name="Note 2 2 5 2 9" xfId="22238"/>
    <cellStyle name="Note 2 2 5 2 9 2" xfId="22239"/>
    <cellStyle name="Note 2 2 5 2 9 2 2" xfId="58312"/>
    <cellStyle name="Note 2 2 5 2 9 3" xfId="22240"/>
    <cellStyle name="Note 2 2 5 2 9 4" xfId="48331"/>
    <cellStyle name="Note 2 2 5 20" xfId="22241"/>
    <cellStyle name="Note 2 2 5 20 2" xfId="22242"/>
    <cellStyle name="Note 2 2 5 20 2 2" xfId="58313"/>
    <cellStyle name="Note 2 2 5 20 3" xfId="22243"/>
    <cellStyle name="Note 2 2 5 20 4" xfId="48332"/>
    <cellStyle name="Note 2 2 5 21" xfId="22244"/>
    <cellStyle name="Note 2 2 5 21 2" xfId="22245"/>
    <cellStyle name="Note 2 2 5 21 3" xfId="48333"/>
    <cellStyle name="Note 2 2 5 21 4" xfId="48334"/>
    <cellStyle name="Note 2 2 5 22" xfId="48335"/>
    <cellStyle name="Note 2 2 5 23" xfId="48336"/>
    <cellStyle name="Note 2 2 5 3" xfId="22246"/>
    <cellStyle name="Note 2 2 5 3 2" xfId="22247"/>
    <cellStyle name="Note 2 2 5 3 2 2" xfId="58314"/>
    <cellStyle name="Note 2 2 5 3 3" xfId="22248"/>
    <cellStyle name="Note 2 2 5 3 4" xfId="48337"/>
    <cellStyle name="Note 2 2 5 4" xfId="22249"/>
    <cellStyle name="Note 2 2 5 4 2" xfId="22250"/>
    <cellStyle name="Note 2 2 5 4 2 2" xfId="58315"/>
    <cellStyle name="Note 2 2 5 4 3" xfId="22251"/>
    <cellStyle name="Note 2 2 5 4 4" xfId="48338"/>
    <cellStyle name="Note 2 2 5 5" xfId="22252"/>
    <cellStyle name="Note 2 2 5 5 2" xfId="22253"/>
    <cellStyle name="Note 2 2 5 5 2 2" xfId="58316"/>
    <cellStyle name="Note 2 2 5 5 3" xfId="22254"/>
    <cellStyle name="Note 2 2 5 5 4" xfId="48339"/>
    <cellStyle name="Note 2 2 5 6" xfId="22255"/>
    <cellStyle name="Note 2 2 5 6 2" xfId="22256"/>
    <cellStyle name="Note 2 2 5 6 2 2" xfId="58317"/>
    <cellStyle name="Note 2 2 5 6 3" xfId="22257"/>
    <cellStyle name="Note 2 2 5 6 4" xfId="48340"/>
    <cellStyle name="Note 2 2 5 7" xfId="22258"/>
    <cellStyle name="Note 2 2 5 7 2" xfId="22259"/>
    <cellStyle name="Note 2 2 5 7 2 2" xfId="58318"/>
    <cellStyle name="Note 2 2 5 7 3" xfId="22260"/>
    <cellStyle name="Note 2 2 5 7 4" xfId="48341"/>
    <cellStyle name="Note 2 2 5 8" xfId="22261"/>
    <cellStyle name="Note 2 2 5 8 2" xfId="22262"/>
    <cellStyle name="Note 2 2 5 8 2 2" xfId="58319"/>
    <cellStyle name="Note 2 2 5 8 3" xfId="22263"/>
    <cellStyle name="Note 2 2 5 8 4" xfId="48342"/>
    <cellStyle name="Note 2 2 5 9" xfId="22264"/>
    <cellStyle name="Note 2 2 5 9 2" xfId="22265"/>
    <cellStyle name="Note 2 2 5 9 2 2" xfId="58320"/>
    <cellStyle name="Note 2 2 5 9 3" xfId="22266"/>
    <cellStyle name="Note 2 2 5 9 4" xfId="48343"/>
    <cellStyle name="Note 2 2 6" xfId="22267"/>
    <cellStyle name="Note 2 2 6 10" xfId="22268"/>
    <cellStyle name="Note 2 2 6 10 2" xfId="22269"/>
    <cellStyle name="Note 2 2 6 10 2 2" xfId="58321"/>
    <cellStyle name="Note 2 2 6 10 3" xfId="22270"/>
    <cellStyle name="Note 2 2 6 10 4" xfId="48344"/>
    <cellStyle name="Note 2 2 6 11" xfId="22271"/>
    <cellStyle name="Note 2 2 6 11 2" xfId="22272"/>
    <cellStyle name="Note 2 2 6 11 2 2" xfId="58322"/>
    <cellStyle name="Note 2 2 6 11 3" xfId="22273"/>
    <cellStyle name="Note 2 2 6 11 4" xfId="48345"/>
    <cellStyle name="Note 2 2 6 12" xfId="22274"/>
    <cellStyle name="Note 2 2 6 12 2" xfId="22275"/>
    <cellStyle name="Note 2 2 6 12 2 2" xfId="58323"/>
    <cellStyle name="Note 2 2 6 12 3" xfId="22276"/>
    <cellStyle name="Note 2 2 6 12 4" xfId="48346"/>
    <cellStyle name="Note 2 2 6 13" xfId="22277"/>
    <cellStyle name="Note 2 2 6 13 2" xfId="22278"/>
    <cellStyle name="Note 2 2 6 13 2 2" xfId="58324"/>
    <cellStyle name="Note 2 2 6 13 3" xfId="22279"/>
    <cellStyle name="Note 2 2 6 13 4" xfId="48347"/>
    <cellStyle name="Note 2 2 6 14" xfId="22280"/>
    <cellStyle name="Note 2 2 6 14 2" xfId="22281"/>
    <cellStyle name="Note 2 2 6 14 2 2" xfId="58325"/>
    <cellStyle name="Note 2 2 6 14 3" xfId="22282"/>
    <cellStyle name="Note 2 2 6 14 4" xfId="48348"/>
    <cellStyle name="Note 2 2 6 15" xfId="22283"/>
    <cellStyle name="Note 2 2 6 15 2" xfId="22284"/>
    <cellStyle name="Note 2 2 6 15 2 2" xfId="58326"/>
    <cellStyle name="Note 2 2 6 15 3" xfId="22285"/>
    <cellStyle name="Note 2 2 6 15 4" xfId="48349"/>
    <cellStyle name="Note 2 2 6 16" xfId="22286"/>
    <cellStyle name="Note 2 2 6 16 2" xfId="22287"/>
    <cellStyle name="Note 2 2 6 16 2 2" xfId="58327"/>
    <cellStyle name="Note 2 2 6 16 3" xfId="22288"/>
    <cellStyle name="Note 2 2 6 16 4" xfId="48350"/>
    <cellStyle name="Note 2 2 6 17" xfId="22289"/>
    <cellStyle name="Note 2 2 6 17 2" xfId="22290"/>
    <cellStyle name="Note 2 2 6 17 2 2" xfId="58328"/>
    <cellStyle name="Note 2 2 6 17 3" xfId="22291"/>
    <cellStyle name="Note 2 2 6 17 4" xfId="48351"/>
    <cellStyle name="Note 2 2 6 18" xfId="22292"/>
    <cellStyle name="Note 2 2 6 18 2" xfId="22293"/>
    <cellStyle name="Note 2 2 6 18 2 2" xfId="58329"/>
    <cellStyle name="Note 2 2 6 18 3" xfId="22294"/>
    <cellStyle name="Note 2 2 6 18 4" xfId="48352"/>
    <cellStyle name="Note 2 2 6 19" xfId="22295"/>
    <cellStyle name="Note 2 2 6 19 2" xfId="22296"/>
    <cellStyle name="Note 2 2 6 19 2 2" xfId="58330"/>
    <cellStyle name="Note 2 2 6 19 3" xfId="22297"/>
    <cellStyle name="Note 2 2 6 19 4" xfId="48353"/>
    <cellStyle name="Note 2 2 6 2" xfId="22298"/>
    <cellStyle name="Note 2 2 6 2 2" xfId="22299"/>
    <cellStyle name="Note 2 2 6 2 2 2" xfId="58331"/>
    <cellStyle name="Note 2 2 6 2 3" xfId="22300"/>
    <cellStyle name="Note 2 2 6 2 4" xfId="48354"/>
    <cellStyle name="Note 2 2 6 20" xfId="22301"/>
    <cellStyle name="Note 2 2 6 20 2" xfId="22302"/>
    <cellStyle name="Note 2 2 6 20 3" xfId="48355"/>
    <cellStyle name="Note 2 2 6 20 4" xfId="48356"/>
    <cellStyle name="Note 2 2 6 21" xfId="48357"/>
    <cellStyle name="Note 2 2 6 22" xfId="48358"/>
    <cellStyle name="Note 2 2 6 3" xfId="22303"/>
    <cellStyle name="Note 2 2 6 3 2" xfId="22304"/>
    <cellStyle name="Note 2 2 6 3 2 2" xfId="58332"/>
    <cellStyle name="Note 2 2 6 3 3" xfId="22305"/>
    <cellStyle name="Note 2 2 6 3 4" xfId="48359"/>
    <cellStyle name="Note 2 2 6 4" xfId="22306"/>
    <cellStyle name="Note 2 2 6 4 2" xfId="22307"/>
    <cellStyle name="Note 2 2 6 4 2 2" xfId="58333"/>
    <cellStyle name="Note 2 2 6 4 3" xfId="22308"/>
    <cellStyle name="Note 2 2 6 4 4" xfId="48360"/>
    <cellStyle name="Note 2 2 6 5" xfId="22309"/>
    <cellStyle name="Note 2 2 6 5 2" xfId="22310"/>
    <cellStyle name="Note 2 2 6 5 2 2" xfId="58334"/>
    <cellStyle name="Note 2 2 6 5 3" xfId="22311"/>
    <cellStyle name="Note 2 2 6 5 4" xfId="48361"/>
    <cellStyle name="Note 2 2 6 6" xfId="22312"/>
    <cellStyle name="Note 2 2 6 6 2" xfId="22313"/>
    <cellStyle name="Note 2 2 6 6 2 2" xfId="58335"/>
    <cellStyle name="Note 2 2 6 6 3" xfId="22314"/>
    <cellStyle name="Note 2 2 6 6 4" xfId="48362"/>
    <cellStyle name="Note 2 2 6 7" xfId="22315"/>
    <cellStyle name="Note 2 2 6 7 2" xfId="22316"/>
    <cellStyle name="Note 2 2 6 7 2 2" xfId="58336"/>
    <cellStyle name="Note 2 2 6 7 3" xfId="22317"/>
    <cellStyle name="Note 2 2 6 7 4" xfId="48363"/>
    <cellStyle name="Note 2 2 6 8" xfId="22318"/>
    <cellStyle name="Note 2 2 6 8 2" xfId="22319"/>
    <cellStyle name="Note 2 2 6 8 2 2" xfId="58337"/>
    <cellStyle name="Note 2 2 6 8 3" xfId="22320"/>
    <cellStyle name="Note 2 2 6 8 4" xfId="48364"/>
    <cellStyle name="Note 2 2 6 9" xfId="22321"/>
    <cellStyle name="Note 2 2 6 9 2" xfId="22322"/>
    <cellStyle name="Note 2 2 6 9 2 2" xfId="58338"/>
    <cellStyle name="Note 2 2 6 9 3" xfId="22323"/>
    <cellStyle name="Note 2 2 6 9 4" xfId="48365"/>
    <cellStyle name="Note 2 2 7" xfId="22324"/>
    <cellStyle name="Note 2 2 7 10" xfId="22325"/>
    <cellStyle name="Note 2 2 7 10 2" xfId="22326"/>
    <cellStyle name="Note 2 2 7 10 2 2" xfId="58339"/>
    <cellStyle name="Note 2 2 7 10 3" xfId="22327"/>
    <cellStyle name="Note 2 2 7 10 4" xfId="48366"/>
    <cellStyle name="Note 2 2 7 11" xfId="22328"/>
    <cellStyle name="Note 2 2 7 11 2" xfId="22329"/>
    <cellStyle name="Note 2 2 7 11 2 2" xfId="58340"/>
    <cellStyle name="Note 2 2 7 11 3" xfId="22330"/>
    <cellStyle name="Note 2 2 7 11 4" xfId="48367"/>
    <cellStyle name="Note 2 2 7 12" xfId="22331"/>
    <cellStyle name="Note 2 2 7 12 2" xfId="22332"/>
    <cellStyle name="Note 2 2 7 12 2 2" xfId="58341"/>
    <cellStyle name="Note 2 2 7 12 3" xfId="22333"/>
    <cellStyle name="Note 2 2 7 12 4" xfId="48368"/>
    <cellStyle name="Note 2 2 7 13" xfId="22334"/>
    <cellStyle name="Note 2 2 7 13 2" xfId="22335"/>
    <cellStyle name="Note 2 2 7 13 2 2" xfId="58342"/>
    <cellStyle name="Note 2 2 7 13 3" xfId="22336"/>
    <cellStyle name="Note 2 2 7 13 4" xfId="48369"/>
    <cellStyle name="Note 2 2 7 14" xfId="22337"/>
    <cellStyle name="Note 2 2 7 14 2" xfId="22338"/>
    <cellStyle name="Note 2 2 7 14 2 2" xfId="58343"/>
    <cellStyle name="Note 2 2 7 14 3" xfId="22339"/>
    <cellStyle name="Note 2 2 7 14 4" xfId="48370"/>
    <cellStyle name="Note 2 2 7 15" xfId="22340"/>
    <cellStyle name="Note 2 2 7 15 2" xfId="22341"/>
    <cellStyle name="Note 2 2 7 15 2 2" xfId="58344"/>
    <cellStyle name="Note 2 2 7 15 3" xfId="22342"/>
    <cellStyle name="Note 2 2 7 15 4" xfId="48371"/>
    <cellStyle name="Note 2 2 7 16" xfId="22343"/>
    <cellStyle name="Note 2 2 7 16 2" xfId="22344"/>
    <cellStyle name="Note 2 2 7 16 2 2" xfId="58345"/>
    <cellStyle name="Note 2 2 7 16 3" xfId="22345"/>
    <cellStyle name="Note 2 2 7 16 4" xfId="48372"/>
    <cellStyle name="Note 2 2 7 17" xfId="22346"/>
    <cellStyle name="Note 2 2 7 17 2" xfId="22347"/>
    <cellStyle name="Note 2 2 7 17 2 2" xfId="58346"/>
    <cellStyle name="Note 2 2 7 17 3" xfId="22348"/>
    <cellStyle name="Note 2 2 7 17 4" xfId="48373"/>
    <cellStyle name="Note 2 2 7 18" xfId="22349"/>
    <cellStyle name="Note 2 2 7 18 2" xfId="22350"/>
    <cellStyle name="Note 2 2 7 18 2 2" xfId="58347"/>
    <cellStyle name="Note 2 2 7 18 3" xfId="22351"/>
    <cellStyle name="Note 2 2 7 18 4" xfId="48374"/>
    <cellStyle name="Note 2 2 7 19" xfId="22352"/>
    <cellStyle name="Note 2 2 7 19 2" xfId="22353"/>
    <cellStyle name="Note 2 2 7 19 2 2" xfId="58348"/>
    <cellStyle name="Note 2 2 7 19 3" xfId="22354"/>
    <cellStyle name="Note 2 2 7 19 4" xfId="48375"/>
    <cellStyle name="Note 2 2 7 2" xfId="22355"/>
    <cellStyle name="Note 2 2 7 2 2" xfId="22356"/>
    <cellStyle name="Note 2 2 7 2 2 2" xfId="58349"/>
    <cellStyle name="Note 2 2 7 2 3" xfId="22357"/>
    <cellStyle name="Note 2 2 7 2 4" xfId="48376"/>
    <cellStyle name="Note 2 2 7 20" xfId="22358"/>
    <cellStyle name="Note 2 2 7 20 2" xfId="22359"/>
    <cellStyle name="Note 2 2 7 20 3" xfId="48377"/>
    <cellStyle name="Note 2 2 7 20 4" xfId="48378"/>
    <cellStyle name="Note 2 2 7 21" xfId="48379"/>
    <cellStyle name="Note 2 2 7 22" xfId="48380"/>
    <cellStyle name="Note 2 2 7 3" xfId="22360"/>
    <cellStyle name="Note 2 2 7 3 2" xfId="22361"/>
    <cellStyle name="Note 2 2 7 3 2 2" xfId="58350"/>
    <cellStyle name="Note 2 2 7 3 3" xfId="22362"/>
    <cellStyle name="Note 2 2 7 3 4" xfId="48381"/>
    <cellStyle name="Note 2 2 7 4" xfId="22363"/>
    <cellStyle name="Note 2 2 7 4 2" xfId="22364"/>
    <cellStyle name="Note 2 2 7 4 2 2" xfId="58351"/>
    <cellStyle name="Note 2 2 7 4 3" xfId="22365"/>
    <cellStyle name="Note 2 2 7 4 4" xfId="48382"/>
    <cellStyle name="Note 2 2 7 5" xfId="22366"/>
    <cellStyle name="Note 2 2 7 5 2" xfId="22367"/>
    <cellStyle name="Note 2 2 7 5 2 2" xfId="58352"/>
    <cellStyle name="Note 2 2 7 5 3" xfId="22368"/>
    <cellStyle name="Note 2 2 7 5 4" xfId="48383"/>
    <cellStyle name="Note 2 2 7 6" xfId="22369"/>
    <cellStyle name="Note 2 2 7 6 2" xfId="22370"/>
    <cellStyle name="Note 2 2 7 6 2 2" xfId="58353"/>
    <cellStyle name="Note 2 2 7 6 3" xfId="22371"/>
    <cellStyle name="Note 2 2 7 6 4" xfId="48384"/>
    <cellStyle name="Note 2 2 7 7" xfId="22372"/>
    <cellStyle name="Note 2 2 7 7 2" xfId="22373"/>
    <cellStyle name="Note 2 2 7 7 2 2" xfId="58354"/>
    <cellStyle name="Note 2 2 7 7 3" xfId="22374"/>
    <cellStyle name="Note 2 2 7 7 4" xfId="48385"/>
    <cellStyle name="Note 2 2 7 8" xfId="22375"/>
    <cellStyle name="Note 2 2 7 8 2" xfId="22376"/>
    <cellStyle name="Note 2 2 7 8 2 2" xfId="58355"/>
    <cellStyle name="Note 2 2 7 8 3" xfId="22377"/>
    <cellStyle name="Note 2 2 7 8 4" xfId="48386"/>
    <cellStyle name="Note 2 2 7 9" xfId="22378"/>
    <cellStyle name="Note 2 2 7 9 2" xfId="22379"/>
    <cellStyle name="Note 2 2 7 9 2 2" xfId="58356"/>
    <cellStyle name="Note 2 2 7 9 3" xfId="22380"/>
    <cellStyle name="Note 2 2 7 9 4" xfId="48387"/>
    <cellStyle name="Note 2 2 8" xfId="22381"/>
    <cellStyle name="Note 2 2 8 10" xfId="22382"/>
    <cellStyle name="Note 2 2 8 10 2" xfId="22383"/>
    <cellStyle name="Note 2 2 8 10 2 2" xfId="58357"/>
    <cellStyle name="Note 2 2 8 10 3" xfId="22384"/>
    <cellStyle name="Note 2 2 8 10 4" xfId="48388"/>
    <cellStyle name="Note 2 2 8 11" xfId="22385"/>
    <cellStyle name="Note 2 2 8 11 2" xfId="22386"/>
    <cellStyle name="Note 2 2 8 11 2 2" xfId="58358"/>
    <cellStyle name="Note 2 2 8 11 3" xfId="22387"/>
    <cellStyle name="Note 2 2 8 11 4" xfId="48389"/>
    <cellStyle name="Note 2 2 8 12" xfId="22388"/>
    <cellStyle name="Note 2 2 8 12 2" xfId="22389"/>
    <cellStyle name="Note 2 2 8 12 2 2" xfId="58359"/>
    <cellStyle name="Note 2 2 8 12 3" xfId="22390"/>
    <cellStyle name="Note 2 2 8 12 4" xfId="48390"/>
    <cellStyle name="Note 2 2 8 13" xfId="22391"/>
    <cellStyle name="Note 2 2 8 13 2" xfId="22392"/>
    <cellStyle name="Note 2 2 8 13 2 2" xfId="58360"/>
    <cellStyle name="Note 2 2 8 13 3" xfId="22393"/>
    <cellStyle name="Note 2 2 8 13 4" xfId="48391"/>
    <cellStyle name="Note 2 2 8 14" xfId="22394"/>
    <cellStyle name="Note 2 2 8 14 2" xfId="22395"/>
    <cellStyle name="Note 2 2 8 14 2 2" xfId="58361"/>
    <cellStyle name="Note 2 2 8 14 3" xfId="22396"/>
    <cellStyle name="Note 2 2 8 14 4" xfId="48392"/>
    <cellStyle name="Note 2 2 8 15" xfId="22397"/>
    <cellStyle name="Note 2 2 8 15 2" xfId="22398"/>
    <cellStyle name="Note 2 2 8 15 2 2" xfId="58362"/>
    <cellStyle name="Note 2 2 8 15 3" xfId="22399"/>
    <cellStyle name="Note 2 2 8 15 4" xfId="48393"/>
    <cellStyle name="Note 2 2 8 16" xfId="22400"/>
    <cellStyle name="Note 2 2 8 16 2" xfId="22401"/>
    <cellStyle name="Note 2 2 8 16 2 2" xfId="58363"/>
    <cellStyle name="Note 2 2 8 16 3" xfId="22402"/>
    <cellStyle name="Note 2 2 8 16 4" xfId="48394"/>
    <cellStyle name="Note 2 2 8 17" xfId="22403"/>
    <cellStyle name="Note 2 2 8 17 2" xfId="22404"/>
    <cellStyle name="Note 2 2 8 17 2 2" xfId="58364"/>
    <cellStyle name="Note 2 2 8 17 3" xfId="22405"/>
    <cellStyle name="Note 2 2 8 17 4" xfId="48395"/>
    <cellStyle name="Note 2 2 8 18" xfId="22406"/>
    <cellStyle name="Note 2 2 8 18 2" xfId="22407"/>
    <cellStyle name="Note 2 2 8 18 2 2" xfId="58365"/>
    <cellStyle name="Note 2 2 8 18 3" xfId="22408"/>
    <cellStyle name="Note 2 2 8 18 4" xfId="48396"/>
    <cellStyle name="Note 2 2 8 19" xfId="22409"/>
    <cellStyle name="Note 2 2 8 19 2" xfId="22410"/>
    <cellStyle name="Note 2 2 8 19 2 2" xfId="58366"/>
    <cellStyle name="Note 2 2 8 19 3" xfId="22411"/>
    <cellStyle name="Note 2 2 8 19 4" xfId="48397"/>
    <cellStyle name="Note 2 2 8 2" xfId="22412"/>
    <cellStyle name="Note 2 2 8 2 2" xfId="22413"/>
    <cellStyle name="Note 2 2 8 2 2 2" xfId="58367"/>
    <cellStyle name="Note 2 2 8 2 3" xfId="22414"/>
    <cellStyle name="Note 2 2 8 2 4" xfId="48398"/>
    <cellStyle name="Note 2 2 8 20" xfId="22415"/>
    <cellStyle name="Note 2 2 8 20 2" xfId="22416"/>
    <cellStyle name="Note 2 2 8 20 3" xfId="48399"/>
    <cellStyle name="Note 2 2 8 20 4" xfId="48400"/>
    <cellStyle name="Note 2 2 8 21" xfId="48401"/>
    <cellStyle name="Note 2 2 8 22" xfId="48402"/>
    <cellStyle name="Note 2 2 8 3" xfId="22417"/>
    <cellStyle name="Note 2 2 8 3 2" xfId="22418"/>
    <cellStyle name="Note 2 2 8 3 2 2" xfId="58368"/>
    <cellStyle name="Note 2 2 8 3 3" xfId="22419"/>
    <cellStyle name="Note 2 2 8 3 4" xfId="48403"/>
    <cellStyle name="Note 2 2 8 4" xfId="22420"/>
    <cellStyle name="Note 2 2 8 4 2" xfId="22421"/>
    <cellStyle name="Note 2 2 8 4 2 2" xfId="58369"/>
    <cellStyle name="Note 2 2 8 4 3" xfId="22422"/>
    <cellStyle name="Note 2 2 8 4 4" xfId="48404"/>
    <cellStyle name="Note 2 2 8 5" xfId="22423"/>
    <cellStyle name="Note 2 2 8 5 2" xfId="22424"/>
    <cellStyle name="Note 2 2 8 5 2 2" xfId="58370"/>
    <cellStyle name="Note 2 2 8 5 3" xfId="22425"/>
    <cellStyle name="Note 2 2 8 5 4" xfId="48405"/>
    <cellStyle name="Note 2 2 8 6" xfId="22426"/>
    <cellStyle name="Note 2 2 8 6 2" xfId="22427"/>
    <cellStyle name="Note 2 2 8 6 2 2" xfId="58371"/>
    <cellStyle name="Note 2 2 8 6 3" xfId="22428"/>
    <cellStyle name="Note 2 2 8 6 4" xfId="48406"/>
    <cellStyle name="Note 2 2 8 7" xfId="22429"/>
    <cellStyle name="Note 2 2 8 7 2" xfId="22430"/>
    <cellStyle name="Note 2 2 8 7 2 2" xfId="58372"/>
    <cellStyle name="Note 2 2 8 7 3" xfId="22431"/>
    <cellStyle name="Note 2 2 8 7 4" xfId="48407"/>
    <cellStyle name="Note 2 2 8 8" xfId="22432"/>
    <cellStyle name="Note 2 2 8 8 2" xfId="22433"/>
    <cellStyle name="Note 2 2 8 8 2 2" xfId="58373"/>
    <cellStyle name="Note 2 2 8 8 3" xfId="22434"/>
    <cellStyle name="Note 2 2 8 8 4" xfId="48408"/>
    <cellStyle name="Note 2 2 8 9" xfId="22435"/>
    <cellStyle name="Note 2 2 8 9 2" xfId="22436"/>
    <cellStyle name="Note 2 2 8 9 2 2" xfId="58374"/>
    <cellStyle name="Note 2 2 8 9 3" xfId="22437"/>
    <cellStyle name="Note 2 2 8 9 4" xfId="48409"/>
    <cellStyle name="Note 2 2 9" xfId="22438"/>
    <cellStyle name="Note 2 2 9 10" xfId="22439"/>
    <cellStyle name="Note 2 2 9 10 2" xfId="22440"/>
    <cellStyle name="Note 2 2 9 10 2 2" xfId="58375"/>
    <cellStyle name="Note 2 2 9 10 3" xfId="22441"/>
    <cellStyle name="Note 2 2 9 10 4" xfId="48410"/>
    <cellStyle name="Note 2 2 9 11" xfId="22442"/>
    <cellStyle name="Note 2 2 9 11 2" xfId="22443"/>
    <cellStyle name="Note 2 2 9 11 2 2" xfId="58376"/>
    <cellStyle name="Note 2 2 9 11 3" xfId="22444"/>
    <cellStyle name="Note 2 2 9 11 4" xfId="48411"/>
    <cellStyle name="Note 2 2 9 12" xfId="22445"/>
    <cellStyle name="Note 2 2 9 12 2" xfId="22446"/>
    <cellStyle name="Note 2 2 9 12 2 2" xfId="58377"/>
    <cellStyle name="Note 2 2 9 12 3" xfId="22447"/>
    <cellStyle name="Note 2 2 9 12 4" xfId="48412"/>
    <cellStyle name="Note 2 2 9 13" xfId="22448"/>
    <cellStyle name="Note 2 2 9 13 2" xfId="22449"/>
    <cellStyle name="Note 2 2 9 13 2 2" xfId="58378"/>
    <cellStyle name="Note 2 2 9 13 3" xfId="22450"/>
    <cellStyle name="Note 2 2 9 13 4" xfId="48413"/>
    <cellStyle name="Note 2 2 9 14" xfId="22451"/>
    <cellStyle name="Note 2 2 9 14 2" xfId="22452"/>
    <cellStyle name="Note 2 2 9 14 2 2" xfId="58379"/>
    <cellStyle name="Note 2 2 9 14 3" xfId="22453"/>
    <cellStyle name="Note 2 2 9 14 4" xfId="48414"/>
    <cellStyle name="Note 2 2 9 15" xfId="22454"/>
    <cellStyle name="Note 2 2 9 15 2" xfId="22455"/>
    <cellStyle name="Note 2 2 9 15 2 2" xfId="58380"/>
    <cellStyle name="Note 2 2 9 15 3" xfId="22456"/>
    <cellStyle name="Note 2 2 9 15 4" xfId="48415"/>
    <cellStyle name="Note 2 2 9 16" xfId="22457"/>
    <cellStyle name="Note 2 2 9 16 2" xfId="22458"/>
    <cellStyle name="Note 2 2 9 16 2 2" xfId="58381"/>
    <cellStyle name="Note 2 2 9 16 3" xfId="22459"/>
    <cellStyle name="Note 2 2 9 16 4" xfId="48416"/>
    <cellStyle name="Note 2 2 9 17" xfId="22460"/>
    <cellStyle name="Note 2 2 9 17 2" xfId="22461"/>
    <cellStyle name="Note 2 2 9 17 2 2" xfId="58382"/>
    <cellStyle name="Note 2 2 9 17 3" xfId="22462"/>
    <cellStyle name="Note 2 2 9 17 4" xfId="48417"/>
    <cellStyle name="Note 2 2 9 18" xfId="22463"/>
    <cellStyle name="Note 2 2 9 18 2" xfId="22464"/>
    <cellStyle name="Note 2 2 9 18 2 2" xfId="58383"/>
    <cellStyle name="Note 2 2 9 18 3" xfId="22465"/>
    <cellStyle name="Note 2 2 9 18 4" xfId="48418"/>
    <cellStyle name="Note 2 2 9 19" xfId="22466"/>
    <cellStyle name="Note 2 2 9 19 2" xfId="22467"/>
    <cellStyle name="Note 2 2 9 19 2 2" xfId="58384"/>
    <cellStyle name="Note 2 2 9 19 3" xfId="22468"/>
    <cellStyle name="Note 2 2 9 19 4" xfId="48419"/>
    <cellStyle name="Note 2 2 9 2" xfId="22469"/>
    <cellStyle name="Note 2 2 9 2 2" xfId="22470"/>
    <cellStyle name="Note 2 2 9 2 2 2" xfId="58385"/>
    <cellStyle name="Note 2 2 9 2 3" xfId="22471"/>
    <cellStyle name="Note 2 2 9 2 4" xfId="48420"/>
    <cellStyle name="Note 2 2 9 20" xfId="22472"/>
    <cellStyle name="Note 2 2 9 20 2" xfId="22473"/>
    <cellStyle name="Note 2 2 9 20 3" xfId="48421"/>
    <cellStyle name="Note 2 2 9 20 4" xfId="48422"/>
    <cellStyle name="Note 2 2 9 21" xfId="48423"/>
    <cellStyle name="Note 2 2 9 22" xfId="48424"/>
    <cellStyle name="Note 2 2 9 3" xfId="22474"/>
    <cellStyle name="Note 2 2 9 3 2" xfId="22475"/>
    <cellStyle name="Note 2 2 9 3 2 2" xfId="58386"/>
    <cellStyle name="Note 2 2 9 3 3" xfId="22476"/>
    <cellStyle name="Note 2 2 9 3 4" xfId="48425"/>
    <cellStyle name="Note 2 2 9 4" xfId="22477"/>
    <cellStyle name="Note 2 2 9 4 2" xfId="22478"/>
    <cellStyle name="Note 2 2 9 4 2 2" xfId="58387"/>
    <cellStyle name="Note 2 2 9 4 3" xfId="22479"/>
    <cellStyle name="Note 2 2 9 4 4" xfId="48426"/>
    <cellStyle name="Note 2 2 9 5" xfId="22480"/>
    <cellStyle name="Note 2 2 9 5 2" xfId="22481"/>
    <cellStyle name="Note 2 2 9 5 2 2" xfId="58388"/>
    <cellStyle name="Note 2 2 9 5 3" xfId="22482"/>
    <cellStyle name="Note 2 2 9 5 4" xfId="48427"/>
    <cellStyle name="Note 2 2 9 6" xfId="22483"/>
    <cellStyle name="Note 2 2 9 6 2" xfId="22484"/>
    <cellStyle name="Note 2 2 9 6 2 2" xfId="58389"/>
    <cellStyle name="Note 2 2 9 6 3" xfId="22485"/>
    <cellStyle name="Note 2 2 9 6 4" xfId="48428"/>
    <cellStyle name="Note 2 2 9 7" xfId="22486"/>
    <cellStyle name="Note 2 2 9 7 2" xfId="22487"/>
    <cellStyle name="Note 2 2 9 7 2 2" xfId="58390"/>
    <cellStyle name="Note 2 2 9 7 3" xfId="22488"/>
    <cellStyle name="Note 2 2 9 7 4" xfId="48429"/>
    <cellStyle name="Note 2 2 9 8" xfId="22489"/>
    <cellStyle name="Note 2 2 9 8 2" xfId="22490"/>
    <cellStyle name="Note 2 2 9 8 2 2" xfId="58391"/>
    <cellStyle name="Note 2 2 9 8 3" xfId="22491"/>
    <cellStyle name="Note 2 2 9 8 4" xfId="48430"/>
    <cellStyle name="Note 2 2 9 9" xfId="22492"/>
    <cellStyle name="Note 2 2 9 9 2" xfId="22493"/>
    <cellStyle name="Note 2 2 9 9 2 2" xfId="58392"/>
    <cellStyle name="Note 2 2 9 9 3" xfId="22494"/>
    <cellStyle name="Note 2 2 9 9 4" xfId="48431"/>
    <cellStyle name="Note 2 20" xfId="22495"/>
    <cellStyle name="Note 2 20 2" xfId="22496"/>
    <cellStyle name="Note 2 20 2 2" xfId="58393"/>
    <cellStyle name="Note 2 20 3" xfId="22497"/>
    <cellStyle name="Note 2 20 4" xfId="48432"/>
    <cellStyle name="Note 2 21" xfId="22498"/>
    <cellStyle name="Note 2 21 2" xfId="22499"/>
    <cellStyle name="Note 2 21 2 2" xfId="58394"/>
    <cellStyle name="Note 2 21 3" xfId="22500"/>
    <cellStyle name="Note 2 21 4" xfId="48433"/>
    <cellStyle name="Note 2 22" xfId="22501"/>
    <cellStyle name="Note 2 22 2" xfId="22502"/>
    <cellStyle name="Note 2 22 2 2" xfId="58395"/>
    <cellStyle name="Note 2 22 3" xfId="22503"/>
    <cellStyle name="Note 2 22 4" xfId="48434"/>
    <cellStyle name="Note 2 23" xfId="22504"/>
    <cellStyle name="Note 2 23 2" xfId="22505"/>
    <cellStyle name="Note 2 23 2 2" xfId="58396"/>
    <cellStyle name="Note 2 23 3" xfId="22506"/>
    <cellStyle name="Note 2 23 4" xfId="48435"/>
    <cellStyle name="Note 2 24" xfId="22507"/>
    <cellStyle name="Note 2 24 2" xfId="22508"/>
    <cellStyle name="Note 2 24 2 2" xfId="58397"/>
    <cellStyle name="Note 2 24 3" xfId="22509"/>
    <cellStyle name="Note 2 24 4" xfId="48436"/>
    <cellStyle name="Note 2 25" xfId="22510"/>
    <cellStyle name="Note 2 25 2" xfId="22511"/>
    <cellStyle name="Note 2 25 2 2" xfId="58398"/>
    <cellStyle name="Note 2 25 3" xfId="22512"/>
    <cellStyle name="Note 2 25 4" xfId="48437"/>
    <cellStyle name="Note 2 26" xfId="22513"/>
    <cellStyle name="Note 2 26 2" xfId="22514"/>
    <cellStyle name="Note 2 26 2 2" xfId="58399"/>
    <cellStyle name="Note 2 26 3" xfId="22515"/>
    <cellStyle name="Note 2 26 4" xfId="48438"/>
    <cellStyle name="Note 2 27" xfId="22516"/>
    <cellStyle name="Note 2 27 2" xfId="22517"/>
    <cellStyle name="Note 2 27 2 2" xfId="58400"/>
    <cellStyle name="Note 2 27 3" xfId="22518"/>
    <cellStyle name="Note 2 27 4" xfId="48439"/>
    <cellStyle name="Note 2 28" xfId="22519"/>
    <cellStyle name="Note 2 28 2" xfId="22520"/>
    <cellStyle name="Note 2 28 2 2" xfId="58401"/>
    <cellStyle name="Note 2 28 3" xfId="22521"/>
    <cellStyle name="Note 2 28 4" xfId="48440"/>
    <cellStyle name="Note 2 29" xfId="22522"/>
    <cellStyle name="Note 2 29 2" xfId="22523"/>
    <cellStyle name="Note 2 29 2 2" xfId="58402"/>
    <cellStyle name="Note 2 29 3" xfId="22524"/>
    <cellStyle name="Note 2 29 4" xfId="48441"/>
    <cellStyle name="Note 2 3" xfId="22525"/>
    <cellStyle name="Note 2 3 10" xfId="22526"/>
    <cellStyle name="Note 2 3 10 2" xfId="22527"/>
    <cellStyle name="Note 2 3 10 2 2" xfId="58403"/>
    <cellStyle name="Note 2 3 10 3" xfId="22528"/>
    <cellStyle name="Note 2 3 10 4" xfId="48442"/>
    <cellStyle name="Note 2 3 11" xfId="22529"/>
    <cellStyle name="Note 2 3 11 2" xfId="22530"/>
    <cellStyle name="Note 2 3 11 2 2" xfId="58404"/>
    <cellStyle name="Note 2 3 11 3" xfId="22531"/>
    <cellStyle name="Note 2 3 11 4" xfId="48443"/>
    <cellStyle name="Note 2 3 12" xfId="22532"/>
    <cellStyle name="Note 2 3 12 2" xfId="22533"/>
    <cellStyle name="Note 2 3 12 2 2" xfId="58405"/>
    <cellStyle name="Note 2 3 12 3" xfId="22534"/>
    <cellStyle name="Note 2 3 12 4" xfId="48444"/>
    <cellStyle name="Note 2 3 13" xfId="22535"/>
    <cellStyle name="Note 2 3 13 2" xfId="22536"/>
    <cellStyle name="Note 2 3 13 2 2" xfId="58406"/>
    <cellStyle name="Note 2 3 13 3" xfId="22537"/>
    <cellStyle name="Note 2 3 13 4" xfId="48445"/>
    <cellStyle name="Note 2 3 14" xfId="22538"/>
    <cellStyle name="Note 2 3 14 2" xfId="22539"/>
    <cellStyle name="Note 2 3 14 2 2" xfId="58407"/>
    <cellStyle name="Note 2 3 14 3" xfId="22540"/>
    <cellStyle name="Note 2 3 14 4" xfId="48446"/>
    <cellStyle name="Note 2 3 15" xfId="22541"/>
    <cellStyle name="Note 2 3 15 2" xfId="22542"/>
    <cellStyle name="Note 2 3 15 2 2" xfId="58408"/>
    <cellStyle name="Note 2 3 15 3" xfId="22543"/>
    <cellStyle name="Note 2 3 15 4" xfId="48447"/>
    <cellStyle name="Note 2 3 16" xfId="22544"/>
    <cellStyle name="Note 2 3 16 2" xfId="22545"/>
    <cellStyle name="Note 2 3 16 2 2" xfId="58409"/>
    <cellStyle name="Note 2 3 16 3" xfId="22546"/>
    <cellStyle name="Note 2 3 16 4" xfId="48448"/>
    <cellStyle name="Note 2 3 17" xfId="22547"/>
    <cellStyle name="Note 2 3 17 2" xfId="22548"/>
    <cellStyle name="Note 2 3 17 2 2" xfId="58410"/>
    <cellStyle name="Note 2 3 17 3" xfId="22549"/>
    <cellStyle name="Note 2 3 17 4" xfId="48449"/>
    <cellStyle name="Note 2 3 18" xfId="22550"/>
    <cellStyle name="Note 2 3 18 2" xfId="22551"/>
    <cellStyle name="Note 2 3 18 2 2" xfId="58411"/>
    <cellStyle name="Note 2 3 18 3" xfId="22552"/>
    <cellStyle name="Note 2 3 18 4" xfId="48450"/>
    <cellStyle name="Note 2 3 19" xfId="22553"/>
    <cellStyle name="Note 2 3 19 2" xfId="22554"/>
    <cellStyle name="Note 2 3 19 2 2" xfId="58412"/>
    <cellStyle name="Note 2 3 19 3" xfId="22555"/>
    <cellStyle name="Note 2 3 19 4" xfId="48451"/>
    <cellStyle name="Note 2 3 2" xfId="22556"/>
    <cellStyle name="Note 2 3 2 10" xfId="22557"/>
    <cellStyle name="Note 2 3 2 10 2" xfId="22558"/>
    <cellStyle name="Note 2 3 2 10 2 2" xfId="58413"/>
    <cellStyle name="Note 2 3 2 10 3" xfId="22559"/>
    <cellStyle name="Note 2 3 2 10 4" xfId="48452"/>
    <cellStyle name="Note 2 3 2 11" xfId="22560"/>
    <cellStyle name="Note 2 3 2 11 2" xfId="22561"/>
    <cellStyle name="Note 2 3 2 11 2 2" xfId="58414"/>
    <cellStyle name="Note 2 3 2 11 3" xfId="22562"/>
    <cellStyle name="Note 2 3 2 11 4" xfId="48453"/>
    <cellStyle name="Note 2 3 2 12" xfId="22563"/>
    <cellStyle name="Note 2 3 2 12 2" xfId="22564"/>
    <cellStyle name="Note 2 3 2 12 2 2" xfId="58415"/>
    <cellStyle name="Note 2 3 2 12 3" xfId="22565"/>
    <cellStyle name="Note 2 3 2 12 4" xfId="48454"/>
    <cellStyle name="Note 2 3 2 13" xfId="22566"/>
    <cellStyle name="Note 2 3 2 13 2" xfId="22567"/>
    <cellStyle name="Note 2 3 2 13 2 2" xfId="58416"/>
    <cellStyle name="Note 2 3 2 13 3" xfId="22568"/>
    <cellStyle name="Note 2 3 2 13 4" xfId="48455"/>
    <cellStyle name="Note 2 3 2 14" xfId="22569"/>
    <cellStyle name="Note 2 3 2 14 2" xfId="22570"/>
    <cellStyle name="Note 2 3 2 14 2 2" xfId="58417"/>
    <cellStyle name="Note 2 3 2 14 3" xfId="22571"/>
    <cellStyle name="Note 2 3 2 14 4" xfId="48456"/>
    <cellStyle name="Note 2 3 2 15" xfId="22572"/>
    <cellStyle name="Note 2 3 2 15 2" xfId="22573"/>
    <cellStyle name="Note 2 3 2 15 2 2" xfId="58418"/>
    <cellStyle name="Note 2 3 2 15 3" xfId="22574"/>
    <cellStyle name="Note 2 3 2 15 4" xfId="48457"/>
    <cellStyle name="Note 2 3 2 16" xfId="22575"/>
    <cellStyle name="Note 2 3 2 16 2" xfId="22576"/>
    <cellStyle name="Note 2 3 2 16 2 2" xfId="58419"/>
    <cellStyle name="Note 2 3 2 16 3" xfId="22577"/>
    <cellStyle name="Note 2 3 2 16 4" xfId="48458"/>
    <cellStyle name="Note 2 3 2 17" xfId="22578"/>
    <cellStyle name="Note 2 3 2 17 2" xfId="22579"/>
    <cellStyle name="Note 2 3 2 17 2 2" xfId="58420"/>
    <cellStyle name="Note 2 3 2 17 3" xfId="22580"/>
    <cellStyle name="Note 2 3 2 17 4" xfId="48459"/>
    <cellStyle name="Note 2 3 2 18" xfId="22581"/>
    <cellStyle name="Note 2 3 2 18 2" xfId="22582"/>
    <cellStyle name="Note 2 3 2 18 2 2" xfId="58421"/>
    <cellStyle name="Note 2 3 2 18 3" xfId="22583"/>
    <cellStyle name="Note 2 3 2 18 4" xfId="48460"/>
    <cellStyle name="Note 2 3 2 19" xfId="22584"/>
    <cellStyle name="Note 2 3 2 19 2" xfId="22585"/>
    <cellStyle name="Note 2 3 2 19 2 2" xfId="58422"/>
    <cellStyle name="Note 2 3 2 19 3" xfId="22586"/>
    <cellStyle name="Note 2 3 2 19 4" xfId="48461"/>
    <cellStyle name="Note 2 3 2 2" xfId="22587"/>
    <cellStyle name="Note 2 3 2 2 10" xfId="22588"/>
    <cellStyle name="Note 2 3 2 2 10 2" xfId="22589"/>
    <cellStyle name="Note 2 3 2 2 10 2 2" xfId="58423"/>
    <cellStyle name="Note 2 3 2 2 10 3" xfId="22590"/>
    <cellStyle name="Note 2 3 2 2 10 4" xfId="48462"/>
    <cellStyle name="Note 2 3 2 2 11" xfId="22591"/>
    <cellStyle name="Note 2 3 2 2 11 2" xfId="22592"/>
    <cellStyle name="Note 2 3 2 2 11 2 2" xfId="58424"/>
    <cellStyle name="Note 2 3 2 2 11 3" xfId="22593"/>
    <cellStyle name="Note 2 3 2 2 11 4" xfId="48463"/>
    <cellStyle name="Note 2 3 2 2 12" xfId="22594"/>
    <cellStyle name="Note 2 3 2 2 12 2" xfId="22595"/>
    <cellStyle name="Note 2 3 2 2 12 2 2" xfId="58425"/>
    <cellStyle name="Note 2 3 2 2 12 3" xfId="22596"/>
    <cellStyle name="Note 2 3 2 2 12 4" xfId="48464"/>
    <cellStyle name="Note 2 3 2 2 13" xfId="22597"/>
    <cellStyle name="Note 2 3 2 2 13 2" xfId="22598"/>
    <cellStyle name="Note 2 3 2 2 13 2 2" xfId="58426"/>
    <cellStyle name="Note 2 3 2 2 13 3" xfId="22599"/>
    <cellStyle name="Note 2 3 2 2 13 4" xfId="48465"/>
    <cellStyle name="Note 2 3 2 2 14" xfId="22600"/>
    <cellStyle name="Note 2 3 2 2 14 2" xfId="22601"/>
    <cellStyle name="Note 2 3 2 2 14 2 2" xfId="58427"/>
    <cellStyle name="Note 2 3 2 2 14 3" xfId="22602"/>
    <cellStyle name="Note 2 3 2 2 14 4" xfId="48466"/>
    <cellStyle name="Note 2 3 2 2 15" xfId="22603"/>
    <cellStyle name="Note 2 3 2 2 15 2" xfId="22604"/>
    <cellStyle name="Note 2 3 2 2 15 2 2" xfId="58428"/>
    <cellStyle name="Note 2 3 2 2 15 3" xfId="22605"/>
    <cellStyle name="Note 2 3 2 2 15 4" xfId="48467"/>
    <cellStyle name="Note 2 3 2 2 16" xfId="22606"/>
    <cellStyle name="Note 2 3 2 2 16 2" xfId="22607"/>
    <cellStyle name="Note 2 3 2 2 16 2 2" xfId="58429"/>
    <cellStyle name="Note 2 3 2 2 16 3" xfId="22608"/>
    <cellStyle name="Note 2 3 2 2 16 4" xfId="48468"/>
    <cellStyle name="Note 2 3 2 2 17" xfId="22609"/>
    <cellStyle name="Note 2 3 2 2 17 2" xfId="22610"/>
    <cellStyle name="Note 2 3 2 2 17 2 2" xfId="58430"/>
    <cellStyle name="Note 2 3 2 2 17 3" xfId="22611"/>
    <cellStyle name="Note 2 3 2 2 17 4" xfId="48469"/>
    <cellStyle name="Note 2 3 2 2 18" xfId="22612"/>
    <cellStyle name="Note 2 3 2 2 18 2" xfId="22613"/>
    <cellStyle name="Note 2 3 2 2 18 2 2" xfId="58431"/>
    <cellStyle name="Note 2 3 2 2 18 3" xfId="22614"/>
    <cellStyle name="Note 2 3 2 2 18 4" xfId="48470"/>
    <cellStyle name="Note 2 3 2 2 19" xfId="22615"/>
    <cellStyle name="Note 2 3 2 2 19 2" xfId="22616"/>
    <cellStyle name="Note 2 3 2 2 19 2 2" xfId="58432"/>
    <cellStyle name="Note 2 3 2 2 19 3" xfId="22617"/>
    <cellStyle name="Note 2 3 2 2 19 4" xfId="48471"/>
    <cellStyle name="Note 2 3 2 2 2" xfId="22618"/>
    <cellStyle name="Note 2 3 2 2 2 2" xfId="22619"/>
    <cellStyle name="Note 2 3 2 2 2 2 2" xfId="58433"/>
    <cellStyle name="Note 2 3 2 2 2 3" xfId="22620"/>
    <cellStyle name="Note 2 3 2 2 2 4" xfId="48472"/>
    <cellStyle name="Note 2 3 2 2 20" xfId="22621"/>
    <cellStyle name="Note 2 3 2 2 20 2" xfId="22622"/>
    <cellStyle name="Note 2 3 2 2 20 3" xfId="48473"/>
    <cellStyle name="Note 2 3 2 2 20 4" xfId="48474"/>
    <cellStyle name="Note 2 3 2 2 21" xfId="48475"/>
    <cellStyle name="Note 2 3 2 2 22" xfId="48476"/>
    <cellStyle name="Note 2 3 2 2 3" xfId="22623"/>
    <cellStyle name="Note 2 3 2 2 3 2" xfId="22624"/>
    <cellStyle name="Note 2 3 2 2 3 2 2" xfId="58434"/>
    <cellStyle name="Note 2 3 2 2 3 3" xfId="22625"/>
    <cellStyle name="Note 2 3 2 2 3 4" xfId="48477"/>
    <cellStyle name="Note 2 3 2 2 4" xfId="22626"/>
    <cellStyle name="Note 2 3 2 2 4 2" xfId="22627"/>
    <cellStyle name="Note 2 3 2 2 4 2 2" xfId="58435"/>
    <cellStyle name="Note 2 3 2 2 4 3" xfId="22628"/>
    <cellStyle name="Note 2 3 2 2 4 4" xfId="48478"/>
    <cellStyle name="Note 2 3 2 2 5" xfId="22629"/>
    <cellStyle name="Note 2 3 2 2 5 2" xfId="22630"/>
    <cellStyle name="Note 2 3 2 2 5 2 2" xfId="58436"/>
    <cellStyle name="Note 2 3 2 2 5 3" xfId="22631"/>
    <cellStyle name="Note 2 3 2 2 5 4" xfId="48479"/>
    <cellStyle name="Note 2 3 2 2 6" xfId="22632"/>
    <cellStyle name="Note 2 3 2 2 6 2" xfId="22633"/>
    <cellStyle name="Note 2 3 2 2 6 2 2" xfId="58437"/>
    <cellStyle name="Note 2 3 2 2 6 3" xfId="22634"/>
    <cellStyle name="Note 2 3 2 2 6 4" xfId="48480"/>
    <cellStyle name="Note 2 3 2 2 7" xfId="22635"/>
    <cellStyle name="Note 2 3 2 2 7 2" xfId="22636"/>
    <cellStyle name="Note 2 3 2 2 7 2 2" xfId="58438"/>
    <cellStyle name="Note 2 3 2 2 7 3" xfId="22637"/>
    <cellStyle name="Note 2 3 2 2 7 4" xfId="48481"/>
    <cellStyle name="Note 2 3 2 2 8" xfId="22638"/>
    <cellStyle name="Note 2 3 2 2 8 2" xfId="22639"/>
    <cellStyle name="Note 2 3 2 2 8 2 2" xfId="58439"/>
    <cellStyle name="Note 2 3 2 2 8 3" xfId="22640"/>
    <cellStyle name="Note 2 3 2 2 8 4" xfId="48482"/>
    <cellStyle name="Note 2 3 2 2 9" xfId="22641"/>
    <cellStyle name="Note 2 3 2 2 9 2" xfId="22642"/>
    <cellStyle name="Note 2 3 2 2 9 2 2" xfId="58440"/>
    <cellStyle name="Note 2 3 2 2 9 3" xfId="22643"/>
    <cellStyle name="Note 2 3 2 2 9 4" xfId="48483"/>
    <cellStyle name="Note 2 3 2 20" xfId="22644"/>
    <cellStyle name="Note 2 3 2 20 2" xfId="22645"/>
    <cellStyle name="Note 2 3 2 20 2 2" xfId="58441"/>
    <cellStyle name="Note 2 3 2 20 3" xfId="22646"/>
    <cellStyle name="Note 2 3 2 20 4" xfId="48484"/>
    <cellStyle name="Note 2 3 2 21" xfId="22647"/>
    <cellStyle name="Note 2 3 2 21 2" xfId="22648"/>
    <cellStyle name="Note 2 3 2 21 3" xfId="48485"/>
    <cellStyle name="Note 2 3 2 21 4" xfId="48486"/>
    <cellStyle name="Note 2 3 2 22" xfId="48487"/>
    <cellStyle name="Note 2 3 2 23" xfId="48488"/>
    <cellStyle name="Note 2 3 2 3" xfId="22649"/>
    <cellStyle name="Note 2 3 2 3 2" xfId="22650"/>
    <cellStyle name="Note 2 3 2 3 2 2" xfId="58442"/>
    <cellStyle name="Note 2 3 2 3 3" xfId="22651"/>
    <cellStyle name="Note 2 3 2 3 4" xfId="48489"/>
    <cellStyle name="Note 2 3 2 4" xfId="22652"/>
    <cellStyle name="Note 2 3 2 4 2" xfId="22653"/>
    <cellStyle name="Note 2 3 2 4 2 2" xfId="58443"/>
    <cellStyle name="Note 2 3 2 4 3" xfId="22654"/>
    <cellStyle name="Note 2 3 2 4 4" xfId="48490"/>
    <cellStyle name="Note 2 3 2 5" xfId="22655"/>
    <cellStyle name="Note 2 3 2 5 2" xfId="22656"/>
    <cellStyle name="Note 2 3 2 5 2 2" xfId="58444"/>
    <cellStyle name="Note 2 3 2 5 3" xfId="22657"/>
    <cellStyle name="Note 2 3 2 5 4" xfId="48491"/>
    <cellStyle name="Note 2 3 2 6" xfId="22658"/>
    <cellStyle name="Note 2 3 2 6 2" xfId="22659"/>
    <cellStyle name="Note 2 3 2 6 2 2" xfId="58445"/>
    <cellStyle name="Note 2 3 2 6 3" xfId="22660"/>
    <cellStyle name="Note 2 3 2 6 4" xfId="48492"/>
    <cellStyle name="Note 2 3 2 7" xfId="22661"/>
    <cellStyle name="Note 2 3 2 7 2" xfId="22662"/>
    <cellStyle name="Note 2 3 2 7 2 2" xfId="58446"/>
    <cellStyle name="Note 2 3 2 7 3" xfId="22663"/>
    <cellStyle name="Note 2 3 2 7 4" xfId="48493"/>
    <cellStyle name="Note 2 3 2 8" xfId="22664"/>
    <cellStyle name="Note 2 3 2 8 2" xfId="22665"/>
    <cellStyle name="Note 2 3 2 8 2 2" xfId="58447"/>
    <cellStyle name="Note 2 3 2 8 3" xfId="22666"/>
    <cellStyle name="Note 2 3 2 8 4" xfId="48494"/>
    <cellStyle name="Note 2 3 2 9" xfId="22667"/>
    <cellStyle name="Note 2 3 2 9 2" xfId="22668"/>
    <cellStyle name="Note 2 3 2 9 2 2" xfId="58448"/>
    <cellStyle name="Note 2 3 2 9 3" xfId="22669"/>
    <cellStyle name="Note 2 3 2 9 4" xfId="48495"/>
    <cellStyle name="Note 2 3 20" xfId="22670"/>
    <cellStyle name="Note 2 3 20 2" xfId="22671"/>
    <cellStyle name="Note 2 3 20 2 2" xfId="58449"/>
    <cellStyle name="Note 2 3 20 3" xfId="22672"/>
    <cellStyle name="Note 2 3 20 4" xfId="48496"/>
    <cellStyle name="Note 2 3 21" xfId="22673"/>
    <cellStyle name="Note 2 3 21 2" xfId="22674"/>
    <cellStyle name="Note 2 3 21 3" xfId="48497"/>
    <cellStyle name="Note 2 3 21 4" xfId="48498"/>
    <cellStyle name="Note 2 3 22" xfId="48499"/>
    <cellStyle name="Note 2 3 23" xfId="48500"/>
    <cellStyle name="Note 2 3 24" xfId="48501"/>
    <cellStyle name="Note 2 3 3" xfId="22675"/>
    <cellStyle name="Note 2 3 3 2" xfId="22676"/>
    <cellStyle name="Note 2 3 3 2 2" xfId="58450"/>
    <cellStyle name="Note 2 3 3 3" xfId="22677"/>
    <cellStyle name="Note 2 3 3 4" xfId="48502"/>
    <cellStyle name="Note 2 3 4" xfId="22678"/>
    <cellStyle name="Note 2 3 4 2" xfId="22679"/>
    <cellStyle name="Note 2 3 4 2 2" xfId="58451"/>
    <cellStyle name="Note 2 3 4 3" xfId="22680"/>
    <cellStyle name="Note 2 3 4 4" xfId="48503"/>
    <cellStyle name="Note 2 3 5" xfId="22681"/>
    <cellStyle name="Note 2 3 5 2" xfId="22682"/>
    <cellStyle name="Note 2 3 5 2 2" xfId="58452"/>
    <cellStyle name="Note 2 3 5 3" xfId="22683"/>
    <cellStyle name="Note 2 3 5 4" xfId="48504"/>
    <cellStyle name="Note 2 3 6" xfId="22684"/>
    <cellStyle name="Note 2 3 6 2" xfId="22685"/>
    <cellStyle name="Note 2 3 6 2 2" xfId="58453"/>
    <cellStyle name="Note 2 3 6 3" xfId="22686"/>
    <cellStyle name="Note 2 3 6 4" xfId="48505"/>
    <cellStyle name="Note 2 3 7" xfId="22687"/>
    <cellStyle name="Note 2 3 7 2" xfId="22688"/>
    <cellStyle name="Note 2 3 7 2 2" xfId="58454"/>
    <cellStyle name="Note 2 3 7 3" xfId="22689"/>
    <cellStyle name="Note 2 3 7 4" xfId="48506"/>
    <cellStyle name="Note 2 3 8" xfId="22690"/>
    <cellStyle name="Note 2 3 8 2" xfId="22691"/>
    <cellStyle name="Note 2 3 8 2 2" xfId="58455"/>
    <cellStyle name="Note 2 3 8 3" xfId="22692"/>
    <cellStyle name="Note 2 3 8 4" xfId="48507"/>
    <cellStyle name="Note 2 3 9" xfId="22693"/>
    <cellStyle name="Note 2 3 9 2" xfId="22694"/>
    <cellStyle name="Note 2 3 9 2 2" xfId="58456"/>
    <cellStyle name="Note 2 3 9 3" xfId="22695"/>
    <cellStyle name="Note 2 3 9 4" xfId="48508"/>
    <cellStyle name="Note 2 30" xfId="22696"/>
    <cellStyle name="Note 2 30 2" xfId="22697"/>
    <cellStyle name="Note 2 30 2 2" xfId="58457"/>
    <cellStyle name="Note 2 30 3" xfId="22698"/>
    <cellStyle name="Note 2 30 4" xfId="48509"/>
    <cellStyle name="Note 2 31" xfId="22699"/>
    <cellStyle name="Note 2 31 2" xfId="22700"/>
    <cellStyle name="Note 2 31 2 2" xfId="58458"/>
    <cellStyle name="Note 2 31 3" xfId="22701"/>
    <cellStyle name="Note 2 31 4" xfId="48510"/>
    <cellStyle name="Note 2 32" xfId="22702"/>
    <cellStyle name="Note 2 32 2" xfId="22703"/>
    <cellStyle name="Note 2 32 2 2" xfId="58459"/>
    <cellStyle name="Note 2 32 3" xfId="22704"/>
    <cellStyle name="Note 2 32 4" xfId="48511"/>
    <cellStyle name="Note 2 33" xfId="22705"/>
    <cellStyle name="Note 2 33 2" xfId="22706"/>
    <cellStyle name="Note 2 33 2 2" xfId="58460"/>
    <cellStyle name="Note 2 33 3" xfId="22707"/>
    <cellStyle name="Note 2 33 4" xfId="48512"/>
    <cellStyle name="Note 2 34" xfId="22708"/>
    <cellStyle name="Note 2 34 2" xfId="22709"/>
    <cellStyle name="Note 2 34 2 2" xfId="58461"/>
    <cellStyle name="Note 2 34 3" xfId="22710"/>
    <cellStyle name="Note 2 34 4" xfId="48513"/>
    <cellStyle name="Note 2 35" xfId="22711"/>
    <cellStyle name="Note 2 35 2" xfId="22712"/>
    <cellStyle name="Note 2 35 2 2" xfId="58462"/>
    <cellStyle name="Note 2 35 3" xfId="22713"/>
    <cellStyle name="Note 2 35 4" xfId="48514"/>
    <cellStyle name="Note 2 36" xfId="22714"/>
    <cellStyle name="Note 2 36 2" xfId="22715"/>
    <cellStyle name="Note 2 36 2 2" xfId="58463"/>
    <cellStyle name="Note 2 36 3" xfId="22716"/>
    <cellStyle name="Note 2 36 4" xfId="48515"/>
    <cellStyle name="Note 2 37" xfId="22717"/>
    <cellStyle name="Note 2 37 2" xfId="22718"/>
    <cellStyle name="Note 2 37 2 2" xfId="58464"/>
    <cellStyle name="Note 2 37 3" xfId="22719"/>
    <cellStyle name="Note 2 37 4" xfId="48516"/>
    <cellStyle name="Note 2 38" xfId="22720"/>
    <cellStyle name="Note 2 38 2" xfId="58465"/>
    <cellStyle name="Note 2 39" xfId="22721"/>
    <cellStyle name="Note 2 39 2" xfId="58466"/>
    <cellStyle name="Note 2 4" xfId="22722"/>
    <cellStyle name="Note 2 4 10" xfId="22723"/>
    <cellStyle name="Note 2 4 10 2" xfId="22724"/>
    <cellStyle name="Note 2 4 10 2 2" xfId="58467"/>
    <cellStyle name="Note 2 4 10 3" xfId="22725"/>
    <cellStyle name="Note 2 4 10 4" xfId="48517"/>
    <cellStyle name="Note 2 4 11" xfId="22726"/>
    <cellStyle name="Note 2 4 11 2" xfId="22727"/>
    <cellStyle name="Note 2 4 11 2 2" xfId="58468"/>
    <cellStyle name="Note 2 4 11 3" xfId="22728"/>
    <cellStyle name="Note 2 4 11 4" xfId="48518"/>
    <cellStyle name="Note 2 4 12" xfId="22729"/>
    <cellStyle name="Note 2 4 12 2" xfId="22730"/>
    <cellStyle name="Note 2 4 12 2 2" xfId="58469"/>
    <cellStyle name="Note 2 4 12 3" xfId="22731"/>
    <cellStyle name="Note 2 4 12 4" xfId="48519"/>
    <cellStyle name="Note 2 4 13" xfId="22732"/>
    <cellStyle name="Note 2 4 13 2" xfId="22733"/>
    <cellStyle name="Note 2 4 13 2 2" xfId="58470"/>
    <cellStyle name="Note 2 4 13 3" xfId="22734"/>
    <cellStyle name="Note 2 4 13 4" xfId="48520"/>
    <cellStyle name="Note 2 4 14" xfId="22735"/>
    <cellStyle name="Note 2 4 14 2" xfId="22736"/>
    <cellStyle name="Note 2 4 14 2 2" xfId="58471"/>
    <cellStyle name="Note 2 4 14 3" xfId="22737"/>
    <cellStyle name="Note 2 4 14 4" xfId="48521"/>
    <cellStyle name="Note 2 4 15" xfId="22738"/>
    <cellStyle name="Note 2 4 15 2" xfId="22739"/>
    <cellStyle name="Note 2 4 15 2 2" xfId="58472"/>
    <cellStyle name="Note 2 4 15 3" xfId="22740"/>
    <cellStyle name="Note 2 4 15 4" xfId="48522"/>
    <cellStyle name="Note 2 4 16" xfId="22741"/>
    <cellStyle name="Note 2 4 16 2" xfId="22742"/>
    <cellStyle name="Note 2 4 16 2 2" xfId="58473"/>
    <cellStyle name="Note 2 4 16 3" xfId="22743"/>
    <cellStyle name="Note 2 4 16 4" xfId="48523"/>
    <cellStyle name="Note 2 4 17" xfId="22744"/>
    <cellStyle name="Note 2 4 17 2" xfId="22745"/>
    <cellStyle name="Note 2 4 17 2 2" xfId="58474"/>
    <cellStyle name="Note 2 4 17 3" xfId="22746"/>
    <cellStyle name="Note 2 4 17 4" xfId="48524"/>
    <cellStyle name="Note 2 4 18" xfId="22747"/>
    <cellStyle name="Note 2 4 18 2" xfId="22748"/>
    <cellStyle name="Note 2 4 18 2 2" xfId="58475"/>
    <cellStyle name="Note 2 4 18 3" xfId="22749"/>
    <cellStyle name="Note 2 4 18 4" xfId="48525"/>
    <cellStyle name="Note 2 4 19" xfId="22750"/>
    <cellStyle name="Note 2 4 19 2" xfId="22751"/>
    <cellStyle name="Note 2 4 19 2 2" xfId="58476"/>
    <cellStyle name="Note 2 4 19 3" xfId="22752"/>
    <cellStyle name="Note 2 4 19 4" xfId="48526"/>
    <cellStyle name="Note 2 4 2" xfId="22753"/>
    <cellStyle name="Note 2 4 2 10" xfId="22754"/>
    <cellStyle name="Note 2 4 2 10 2" xfId="22755"/>
    <cellStyle name="Note 2 4 2 10 2 2" xfId="58477"/>
    <cellStyle name="Note 2 4 2 10 3" xfId="22756"/>
    <cellStyle name="Note 2 4 2 10 4" xfId="48527"/>
    <cellStyle name="Note 2 4 2 11" xfId="22757"/>
    <cellStyle name="Note 2 4 2 11 2" xfId="22758"/>
    <cellStyle name="Note 2 4 2 11 2 2" xfId="58478"/>
    <cellStyle name="Note 2 4 2 11 3" xfId="22759"/>
    <cellStyle name="Note 2 4 2 11 4" xfId="48528"/>
    <cellStyle name="Note 2 4 2 12" xfId="22760"/>
    <cellStyle name="Note 2 4 2 12 2" xfId="22761"/>
    <cellStyle name="Note 2 4 2 12 2 2" xfId="58479"/>
    <cellStyle name="Note 2 4 2 12 3" xfId="22762"/>
    <cellStyle name="Note 2 4 2 12 4" xfId="48529"/>
    <cellStyle name="Note 2 4 2 13" xfId="22763"/>
    <cellStyle name="Note 2 4 2 13 2" xfId="22764"/>
    <cellStyle name="Note 2 4 2 13 2 2" xfId="58480"/>
    <cellStyle name="Note 2 4 2 13 3" xfId="22765"/>
    <cellStyle name="Note 2 4 2 13 4" xfId="48530"/>
    <cellStyle name="Note 2 4 2 14" xfId="22766"/>
    <cellStyle name="Note 2 4 2 14 2" xfId="22767"/>
    <cellStyle name="Note 2 4 2 14 2 2" xfId="58481"/>
    <cellStyle name="Note 2 4 2 14 3" xfId="22768"/>
    <cellStyle name="Note 2 4 2 14 4" xfId="48531"/>
    <cellStyle name="Note 2 4 2 15" xfId="22769"/>
    <cellStyle name="Note 2 4 2 15 2" xfId="22770"/>
    <cellStyle name="Note 2 4 2 15 2 2" xfId="58482"/>
    <cellStyle name="Note 2 4 2 15 3" xfId="22771"/>
    <cellStyle name="Note 2 4 2 15 4" xfId="48532"/>
    <cellStyle name="Note 2 4 2 16" xfId="22772"/>
    <cellStyle name="Note 2 4 2 16 2" xfId="22773"/>
    <cellStyle name="Note 2 4 2 16 2 2" xfId="58483"/>
    <cellStyle name="Note 2 4 2 16 3" xfId="22774"/>
    <cellStyle name="Note 2 4 2 16 4" xfId="48533"/>
    <cellStyle name="Note 2 4 2 17" xfId="22775"/>
    <cellStyle name="Note 2 4 2 17 2" xfId="22776"/>
    <cellStyle name="Note 2 4 2 17 2 2" xfId="58484"/>
    <cellStyle name="Note 2 4 2 17 3" xfId="22777"/>
    <cellStyle name="Note 2 4 2 17 4" xfId="48534"/>
    <cellStyle name="Note 2 4 2 18" xfId="22778"/>
    <cellStyle name="Note 2 4 2 18 2" xfId="22779"/>
    <cellStyle name="Note 2 4 2 18 2 2" xfId="58485"/>
    <cellStyle name="Note 2 4 2 18 3" xfId="22780"/>
    <cellStyle name="Note 2 4 2 18 4" xfId="48535"/>
    <cellStyle name="Note 2 4 2 19" xfId="22781"/>
    <cellStyle name="Note 2 4 2 19 2" xfId="22782"/>
    <cellStyle name="Note 2 4 2 19 2 2" xfId="58486"/>
    <cellStyle name="Note 2 4 2 19 3" xfId="22783"/>
    <cellStyle name="Note 2 4 2 19 4" xfId="48536"/>
    <cellStyle name="Note 2 4 2 2" xfId="22784"/>
    <cellStyle name="Note 2 4 2 2 2" xfId="22785"/>
    <cellStyle name="Note 2 4 2 2 2 2" xfId="58487"/>
    <cellStyle name="Note 2 4 2 2 3" xfId="22786"/>
    <cellStyle name="Note 2 4 2 2 4" xfId="48537"/>
    <cellStyle name="Note 2 4 2 20" xfId="22787"/>
    <cellStyle name="Note 2 4 2 20 2" xfId="22788"/>
    <cellStyle name="Note 2 4 2 20 3" xfId="48538"/>
    <cellStyle name="Note 2 4 2 20 4" xfId="48539"/>
    <cellStyle name="Note 2 4 2 21" xfId="48540"/>
    <cellStyle name="Note 2 4 2 22" xfId="48541"/>
    <cellStyle name="Note 2 4 2 3" xfId="22789"/>
    <cellStyle name="Note 2 4 2 3 2" xfId="22790"/>
    <cellStyle name="Note 2 4 2 3 2 2" xfId="58488"/>
    <cellStyle name="Note 2 4 2 3 3" xfId="22791"/>
    <cellStyle name="Note 2 4 2 3 4" xfId="48542"/>
    <cellStyle name="Note 2 4 2 4" xfId="22792"/>
    <cellStyle name="Note 2 4 2 4 2" xfId="22793"/>
    <cellStyle name="Note 2 4 2 4 2 2" xfId="58489"/>
    <cellStyle name="Note 2 4 2 4 3" xfId="22794"/>
    <cellStyle name="Note 2 4 2 4 4" xfId="48543"/>
    <cellStyle name="Note 2 4 2 5" xfId="22795"/>
    <cellStyle name="Note 2 4 2 5 2" xfId="22796"/>
    <cellStyle name="Note 2 4 2 5 2 2" xfId="58490"/>
    <cellStyle name="Note 2 4 2 5 3" xfId="22797"/>
    <cellStyle name="Note 2 4 2 5 4" xfId="48544"/>
    <cellStyle name="Note 2 4 2 6" xfId="22798"/>
    <cellStyle name="Note 2 4 2 6 2" xfId="22799"/>
    <cellStyle name="Note 2 4 2 6 2 2" xfId="58491"/>
    <cellStyle name="Note 2 4 2 6 3" xfId="22800"/>
    <cellStyle name="Note 2 4 2 6 4" xfId="48545"/>
    <cellStyle name="Note 2 4 2 7" xfId="22801"/>
    <cellStyle name="Note 2 4 2 7 2" xfId="22802"/>
    <cellStyle name="Note 2 4 2 7 2 2" xfId="58492"/>
    <cellStyle name="Note 2 4 2 7 3" xfId="22803"/>
    <cellStyle name="Note 2 4 2 7 4" xfId="48546"/>
    <cellStyle name="Note 2 4 2 8" xfId="22804"/>
    <cellStyle name="Note 2 4 2 8 2" xfId="22805"/>
    <cellStyle name="Note 2 4 2 8 2 2" xfId="58493"/>
    <cellStyle name="Note 2 4 2 8 3" xfId="22806"/>
    <cellStyle name="Note 2 4 2 8 4" xfId="48547"/>
    <cellStyle name="Note 2 4 2 9" xfId="22807"/>
    <cellStyle name="Note 2 4 2 9 2" xfId="22808"/>
    <cellStyle name="Note 2 4 2 9 2 2" xfId="58494"/>
    <cellStyle name="Note 2 4 2 9 3" xfId="22809"/>
    <cellStyle name="Note 2 4 2 9 4" xfId="48548"/>
    <cellStyle name="Note 2 4 20" xfId="22810"/>
    <cellStyle name="Note 2 4 20 2" xfId="22811"/>
    <cellStyle name="Note 2 4 20 2 2" xfId="58495"/>
    <cellStyle name="Note 2 4 20 3" xfId="22812"/>
    <cellStyle name="Note 2 4 20 4" xfId="48549"/>
    <cellStyle name="Note 2 4 21" xfId="22813"/>
    <cellStyle name="Note 2 4 21 2" xfId="22814"/>
    <cellStyle name="Note 2 4 21 3" xfId="48550"/>
    <cellStyle name="Note 2 4 21 4" xfId="48551"/>
    <cellStyle name="Note 2 4 22" xfId="48552"/>
    <cellStyle name="Note 2 4 23" xfId="48553"/>
    <cellStyle name="Note 2 4 3" xfId="22815"/>
    <cellStyle name="Note 2 4 3 2" xfId="22816"/>
    <cellStyle name="Note 2 4 3 2 2" xfId="58496"/>
    <cellStyle name="Note 2 4 3 3" xfId="22817"/>
    <cellStyle name="Note 2 4 3 4" xfId="48554"/>
    <cellStyle name="Note 2 4 4" xfId="22818"/>
    <cellStyle name="Note 2 4 4 2" xfId="22819"/>
    <cellStyle name="Note 2 4 4 2 2" xfId="58497"/>
    <cellStyle name="Note 2 4 4 3" xfId="22820"/>
    <cellStyle name="Note 2 4 4 4" xfId="48555"/>
    <cellStyle name="Note 2 4 5" xfId="22821"/>
    <cellStyle name="Note 2 4 5 2" xfId="22822"/>
    <cellStyle name="Note 2 4 5 2 2" xfId="58498"/>
    <cellStyle name="Note 2 4 5 3" xfId="22823"/>
    <cellStyle name="Note 2 4 5 4" xfId="48556"/>
    <cellStyle name="Note 2 4 6" xfId="22824"/>
    <cellStyle name="Note 2 4 6 2" xfId="22825"/>
    <cellStyle name="Note 2 4 6 2 2" xfId="58499"/>
    <cellStyle name="Note 2 4 6 3" xfId="22826"/>
    <cellStyle name="Note 2 4 6 4" xfId="48557"/>
    <cellStyle name="Note 2 4 7" xfId="22827"/>
    <cellStyle name="Note 2 4 7 2" xfId="22828"/>
    <cellStyle name="Note 2 4 7 2 2" xfId="58500"/>
    <cellStyle name="Note 2 4 7 3" xfId="22829"/>
    <cellStyle name="Note 2 4 7 4" xfId="48558"/>
    <cellStyle name="Note 2 4 8" xfId="22830"/>
    <cellStyle name="Note 2 4 8 2" xfId="22831"/>
    <cellStyle name="Note 2 4 8 2 2" xfId="58501"/>
    <cellStyle name="Note 2 4 8 3" xfId="22832"/>
    <cellStyle name="Note 2 4 8 4" xfId="48559"/>
    <cellStyle name="Note 2 4 9" xfId="22833"/>
    <cellStyle name="Note 2 4 9 2" xfId="22834"/>
    <cellStyle name="Note 2 4 9 2 2" xfId="58502"/>
    <cellStyle name="Note 2 4 9 3" xfId="22835"/>
    <cellStyle name="Note 2 4 9 4" xfId="48560"/>
    <cellStyle name="Note 2 40" xfId="22836"/>
    <cellStyle name="Note 2 41" xfId="48561"/>
    <cellStyle name="Note 2 5" xfId="22837"/>
    <cellStyle name="Note 2 5 10" xfId="22838"/>
    <cellStyle name="Note 2 5 10 2" xfId="22839"/>
    <cellStyle name="Note 2 5 10 2 2" xfId="58503"/>
    <cellStyle name="Note 2 5 10 3" xfId="22840"/>
    <cellStyle name="Note 2 5 10 4" xfId="48562"/>
    <cellStyle name="Note 2 5 11" xfId="22841"/>
    <cellStyle name="Note 2 5 11 2" xfId="22842"/>
    <cellStyle name="Note 2 5 11 2 2" xfId="58504"/>
    <cellStyle name="Note 2 5 11 3" xfId="22843"/>
    <cellStyle name="Note 2 5 11 4" xfId="48563"/>
    <cellStyle name="Note 2 5 12" xfId="22844"/>
    <cellStyle name="Note 2 5 12 2" xfId="22845"/>
    <cellStyle name="Note 2 5 12 2 2" xfId="58505"/>
    <cellStyle name="Note 2 5 12 3" xfId="22846"/>
    <cellStyle name="Note 2 5 12 4" xfId="48564"/>
    <cellStyle name="Note 2 5 13" xfId="22847"/>
    <cellStyle name="Note 2 5 13 2" xfId="22848"/>
    <cellStyle name="Note 2 5 13 2 2" xfId="58506"/>
    <cellStyle name="Note 2 5 13 3" xfId="22849"/>
    <cellStyle name="Note 2 5 13 4" xfId="48565"/>
    <cellStyle name="Note 2 5 14" xfId="22850"/>
    <cellStyle name="Note 2 5 14 2" xfId="22851"/>
    <cellStyle name="Note 2 5 14 2 2" xfId="58507"/>
    <cellStyle name="Note 2 5 14 3" xfId="22852"/>
    <cellStyle name="Note 2 5 14 4" xfId="48566"/>
    <cellStyle name="Note 2 5 15" xfId="22853"/>
    <cellStyle name="Note 2 5 15 2" xfId="22854"/>
    <cellStyle name="Note 2 5 15 2 2" xfId="58508"/>
    <cellStyle name="Note 2 5 15 3" xfId="22855"/>
    <cellStyle name="Note 2 5 15 4" xfId="48567"/>
    <cellStyle name="Note 2 5 16" xfId="22856"/>
    <cellStyle name="Note 2 5 16 2" xfId="22857"/>
    <cellStyle name="Note 2 5 16 2 2" xfId="58509"/>
    <cellStyle name="Note 2 5 16 3" xfId="22858"/>
    <cellStyle name="Note 2 5 16 4" xfId="48568"/>
    <cellStyle name="Note 2 5 17" xfId="22859"/>
    <cellStyle name="Note 2 5 17 2" xfId="22860"/>
    <cellStyle name="Note 2 5 17 2 2" xfId="58510"/>
    <cellStyle name="Note 2 5 17 3" xfId="22861"/>
    <cellStyle name="Note 2 5 17 4" xfId="48569"/>
    <cellStyle name="Note 2 5 18" xfId="22862"/>
    <cellStyle name="Note 2 5 18 2" xfId="22863"/>
    <cellStyle name="Note 2 5 18 2 2" xfId="58511"/>
    <cellStyle name="Note 2 5 18 3" xfId="22864"/>
    <cellStyle name="Note 2 5 18 4" xfId="48570"/>
    <cellStyle name="Note 2 5 19" xfId="22865"/>
    <cellStyle name="Note 2 5 19 2" xfId="22866"/>
    <cellStyle name="Note 2 5 19 2 2" xfId="58512"/>
    <cellStyle name="Note 2 5 19 3" xfId="22867"/>
    <cellStyle name="Note 2 5 19 4" xfId="48571"/>
    <cellStyle name="Note 2 5 2" xfId="22868"/>
    <cellStyle name="Note 2 5 2 10" xfId="22869"/>
    <cellStyle name="Note 2 5 2 10 2" xfId="22870"/>
    <cellStyle name="Note 2 5 2 10 2 2" xfId="58513"/>
    <cellStyle name="Note 2 5 2 10 3" xfId="22871"/>
    <cellStyle name="Note 2 5 2 10 4" xfId="48572"/>
    <cellStyle name="Note 2 5 2 11" xfId="22872"/>
    <cellStyle name="Note 2 5 2 11 2" xfId="22873"/>
    <cellStyle name="Note 2 5 2 11 2 2" xfId="58514"/>
    <cellStyle name="Note 2 5 2 11 3" xfId="22874"/>
    <cellStyle name="Note 2 5 2 11 4" xfId="48573"/>
    <cellStyle name="Note 2 5 2 12" xfId="22875"/>
    <cellStyle name="Note 2 5 2 12 2" xfId="22876"/>
    <cellStyle name="Note 2 5 2 12 2 2" xfId="58515"/>
    <cellStyle name="Note 2 5 2 12 3" xfId="22877"/>
    <cellStyle name="Note 2 5 2 12 4" xfId="48574"/>
    <cellStyle name="Note 2 5 2 13" xfId="22878"/>
    <cellStyle name="Note 2 5 2 13 2" xfId="22879"/>
    <cellStyle name="Note 2 5 2 13 2 2" xfId="58516"/>
    <cellStyle name="Note 2 5 2 13 3" xfId="22880"/>
    <cellStyle name="Note 2 5 2 13 4" xfId="48575"/>
    <cellStyle name="Note 2 5 2 14" xfId="22881"/>
    <cellStyle name="Note 2 5 2 14 2" xfId="22882"/>
    <cellStyle name="Note 2 5 2 14 2 2" xfId="58517"/>
    <cellStyle name="Note 2 5 2 14 3" xfId="22883"/>
    <cellStyle name="Note 2 5 2 14 4" xfId="48576"/>
    <cellStyle name="Note 2 5 2 15" xfId="22884"/>
    <cellStyle name="Note 2 5 2 15 2" xfId="22885"/>
    <cellStyle name="Note 2 5 2 15 2 2" xfId="58518"/>
    <cellStyle name="Note 2 5 2 15 3" xfId="22886"/>
    <cellStyle name="Note 2 5 2 15 4" xfId="48577"/>
    <cellStyle name="Note 2 5 2 16" xfId="22887"/>
    <cellStyle name="Note 2 5 2 16 2" xfId="22888"/>
    <cellStyle name="Note 2 5 2 16 2 2" xfId="58519"/>
    <cellStyle name="Note 2 5 2 16 3" xfId="22889"/>
    <cellStyle name="Note 2 5 2 16 4" xfId="48578"/>
    <cellStyle name="Note 2 5 2 17" xfId="22890"/>
    <cellStyle name="Note 2 5 2 17 2" xfId="22891"/>
    <cellStyle name="Note 2 5 2 17 2 2" xfId="58520"/>
    <cellStyle name="Note 2 5 2 17 3" xfId="22892"/>
    <cellStyle name="Note 2 5 2 17 4" xfId="48579"/>
    <cellStyle name="Note 2 5 2 18" xfId="22893"/>
    <cellStyle name="Note 2 5 2 18 2" xfId="22894"/>
    <cellStyle name="Note 2 5 2 18 2 2" xfId="58521"/>
    <cellStyle name="Note 2 5 2 18 3" xfId="22895"/>
    <cellStyle name="Note 2 5 2 18 4" xfId="48580"/>
    <cellStyle name="Note 2 5 2 19" xfId="22896"/>
    <cellStyle name="Note 2 5 2 19 2" xfId="22897"/>
    <cellStyle name="Note 2 5 2 19 2 2" xfId="58522"/>
    <cellStyle name="Note 2 5 2 19 3" xfId="22898"/>
    <cellStyle name="Note 2 5 2 19 4" xfId="48581"/>
    <cellStyle name="Note 2 5 2 2" xfId="22899"/>
    <cellStyle name="Note 2 5 2 2 2" xfId="22900"/>
    <cellStyle name="Note 2 5 2 2 2 2" xfId="58523"/>
    <cellStyle name="Note 2 5 2 2 3" xfId="22901"/>
    <cellStyle name="Note 2 5 2 2 4" xfId="48582"/>
    <cellStyle name="Note 2 5 2 20" xfId="22902"/>
    <cellStyle name="Note 2 5 2 20 2" xfId="22903"/>
    <cellStyle name="Note 2 5 2 20 3" xfId="48583"/>
    <cellStyle name="Note 2 5 2 20 4" xfId="48584"/>
    <cellStyle name="Note 2 5 2 21" xfId="48585"/>
    <cellStyle name="Note 2 5 2 22" xfId="48586"/>
    <cellStyle name="Note 2 5 2 3" xfId="22904"/>
    <cellStyle name="Note 2 5 2 3 2" xfId="22905"/>
    <cellStyle name="Note 2 5 2 3 2 2" xfId="58524"/>
    <cellStyle name="Note 2 5 2 3 3" xfId="22906"/>
    <cellStyle name="Note 2 5 2 3 4" xfId="48587"/>
    <cellStyle name="Note 2 5 2 4" xfId="22907"/>
    <cellStyle name="Note 2 5 2 4 2" xfId="22908"/>
    <cellStyle name="Note 2 5 2 4 2 2" xfId="58525"/>
    <cellStyle name="Note 2 5 2 4 3" xfId="22909"/>
    <cellStyle name="Note 2 5 2 4 4" xfId="48588"/>
    <cellStyle name="Note 2 5 2 5" xfId="22910"/>
    <cellStyle name="Note 2 5 2 5 2" xfId="22911"/>
    <cellStyle name="Note 2 5 2 5 2 2" xfId="58526"/>
    <cellStyle name="Note 2 5 2 5 3" xfId="22912"/>
    <cellStyle name="Note 2 5 2 5 4" xfId="48589"/>
    <cellStyle name="Note 2 5 2 6" xfId="22913"/>
    <cellStyle name="Note 2 5 2 6 2" xfId="22914"/>
    <cellStyle name="Note 2 5 2 6 2 2" xfId="58527"/>
    <cellStyle name="Note 2 5 2 6 3" xfId="22915"/>
    <cellStyle name="Note 2 5 2 6 4" xfId="48590"/>
    <cellStyle name="Note 2 5 2 7" xfId="22916"/>
    <cellStyle name="Note 2 5 2 7 2" xfId="22917"/>
    <cellStyle name="Note 2 5 2 7 2 2" xfId="58528"/>
    <cellStyle name="Note 2 5 2 7 3" xfId="22918"/>
    <cellStyle name="Note 2 5 2 7 4" xfId="48591"/>
    <cellStyle name="Note 2 5 2 8" xfId="22919"/>
    <cellStyle name="Note 2 5 2 8 2" xfId="22920"/>
    <cellStyle name="Note 2 5 2 8 2 2" xfId="58529"/>
    <cellStyle name="Note 2 5 2 8 3" xfId="22921"/>
    <cellStyle name="Note 2 5 2 8 4" xfId="48592"/>
    <cellStyle name="Note 2 5 2 9" xfId="22922"/>
    <cellStyle name="Note 2 5 2 9 2" xfId="22923"/>
    <cellStyle name="Note 2 5 2 9 2 2" xfId="58530"/>
    <cellStyle name="Note 2 5 2 9 3" xfId="22924"/>
    <cellStyle name="Note 2 5 2 9 4" xfId="48593"/>
    <cellStyle name="Note 2 5 20" xfId="22925"/>
    <cellStyle name="Note 2 5 20 2" xfId="22926"/>
    <cellStyle name="Note 2 5 20 2 2" xfId="58531"/>
    <cellStyle name="Note 2 5 20 3" xfId="22927"/>
    <cellStyle name="Note 2 5 20 4" xfId="48594"/>
    <cellStyle name="Note 2 5 21" xfId="22928"/>
    <cellStyle name="Note 2 5 21 2" xfId="22929"/>
    <cellStyle name="Note 2 5 21 3" xfId="48595"/>
    <cellStyle name="Note 2 5 21 4" xfId="48596"/>
    <cellStyle name="Note 2 5 22" xfId="48597"/>
    <cellStyle name="Note 2 5 23" xfId="48598"/>
    <cellStyle name="Note 2 5 3" xfId="22930"/>
    <cellStyle name="Note 2 5 3 2" xfId="22931"/>
    <cellStyle name="Note 2 5 3 2 2" xfId="58532"/>
    <cellStyle name="Note 2 5 3 3" xfId="22932"/>
    <cellStyle name="Note 2 5 3 4" xfId="48599"/>
    <cellStyle name="Note 2 5 4" xfId="22933"/>
    <cellStyle name="Note 2 5 4 2" xfId="22934"/>
    <cellStyle name="Note 2 5 4 2 2" xfId="58533"/>
    <cellStyle name="Note 2 5 4 3" xfId="22935"/>
    <cellStyle name="Note 2 5 4 4" xfId="48600"/>
    <cellStyle name="Note 2 5 5" xfId="22936"/>
    <cellStyle name="Note 2 5 5 2" xfId="22937"/>
    <cellStyle name="Note 2 5 5 2 2" xfId="58534"/>
    <cellStyle name="Note 2 5 5 3" xfId="22938"/>
    <cellStyle name="Note 2 5 5 4" xfId="48601"/>
    <cellStyle name="Note 2 5 6" xfId="22939"/>
    <cellStyle name="Note 2 5 6 2" xfId="22940"/>
    <cellStyle name="Note 2 5 6 2 2" xfId="58535"/>
    <cellStyle name="Note 2 5 6 3" xfId="22941"/>
    <cellStyle name="Note 2 5 6 4" xfId="48602"/>
    <cellStyle name="Note 2 5 7" xfId="22942"/>
    <cellStyle name="Note 2 5 7 2" xfId="22943"/>
    <cellStyle name="Note 2 5 7 2 2" xfId="58536"/>
    <cellStyle name="Note 2 5 7 3" xfId="22944"/>
    <cellStyle name="Note 2 5 7 4" xfId="48603"/>
    <cellStyle name="Note 2 5 8" xfId="22945"/>
    <cellStyle name="Note 2 5 8 2" xfId="22946"/>
    <cellStyle name="Note 2 5 8 2 2" xfId="58537"/>
    <cellStyle name="Note 2 5 8 3" xfId="22947"/>
    <cellStyle name="Note 2 5 8 4" xfId="48604"/>
    <cellStyle name="Note 2 5 9" xfId="22948"/>
    <cellStyle name="Note 2 5 9 2" xfId="22949"/>
    <cellStyle name="Note 2 5 9 2 2" xfId="58538"/>
    <cellStyle name="Note 2 5 9 3" xfId="22950"/>
    <cellStyle name="Note 2 5 9 4" xfId="48605"/>
    <cellStyle name="Note 2 6" xfId="22951"/>
    <cellStyle name="Note 2 6 10" xfId="22952"/>
    <cellStyle name="Note 2 6 10 2" xfId="22953"/>
    <cellStyle name="Note 2 6 10 2 2" xfId="58539"/>
    <cellStyle name="Note 2 6 10 3" xfId="22954"/>
    <cellStyle name="Note 2 6 10 4" xfId="48606"/>
    <cellStyle name="Note 2 6 11" xfId="22955"/>
    <cellStyle name="Note 2 6 11 2" xfId="22956"/>
    <cellStyle name="Note 2 6 11 2 2" xfId="58540"/>
    <cellStyle name="Note 2 6 11 3" xfId="22957"/>
    <cellStyle name="Note 2 6 11 4" xfId="48607"/>
    <cellStyle name="Note 2 6 12" xfId="22958"/>
    <cellStyle name="Note 2 6 12 2" xfId="22959"/>
    <cellStyle name="Note 2 6 12 2 2" xfId="58541"/>
    <cellStyle name="Note 2 6 12 3" xfId="22960"/>
    <cellStyle name="Note 2 6 12 4" xfId="48608"/>
    <cellStyle name="Note 2 6 13" xfId="22961"/>
    <cellStyle name="Note 2 6 13 2" xfId="22962"/>
    <cellStyle name="Note 2 6 13 2 2" xfId="58542"/>
    <cellStyle name="Note 2 6 13 3" xfId="22963"/>
    <cellStyle name="Note 2 6 13 4" xfId="48609"/>
    <cellStyle name="Note 2 6 14" xfId="22964"/>
    <cellStyle name="Note 2 6 14 2" xfId="22965"/>
    <cellStyle name="Note 2 6 14 2 2" xfId="58543"/>
    <cellStyle name="Note 2 6 14 3" xfId="22966"/>
    <cellStyle name="Note 2 6 14 4" xfId="48610"/>
    <cellStyle name="Note 2 6 15" xfId="22967"/>
    <cellStyle name="Note 2 6 15 2" xfId="22968"/>
    <cellStyle name="Note 2 6 15 2 2" xfId="58544"/>
    <cellStyle name="Note 2 6 15 3" xfId="22969"/>
    <cellStyle name="Note 2 6 15 4" xfId="48611"/>
    <cellStyle name="Note 2 6 16" xfId="22970"/>
    <cellStyle name="Note 2 6 16 2" xfId="22971"/>
    <cellStyle name="Note 2 6 16 2 2" xfId="58545"/>
    <cellStyle name="Note 2 6 16 3" xfId="22972"/>
    <cellStyle name="Note 2 6 16 4" xfId="48612"/>
    <cellStyle name="Note 2 6 17" xfId="22973"/>
    <cellStyle name="Note 2 6 17 2" xfId="22974"/>
    <cellStyle name="Note 2 6 17 2 2" xfId="58546"/>
    <cellStyle name="Note 2 6 17 3" xfId="22975"/>
    <cellStyle name="Note 2 6 17 4" xfId="48613"/>
    <cellStyle name="Note 2 6 18" xfId="22976"/>
    <cellStyle name="Note 2 6 18 2" xfId="22977"/>
    <cellStyle name="Note 2 6 18 2 2" xfId="58547"/>
    <cellStyle name="Note 2 6 18 3" xfId="22978"/>
    <cellStyle name="Note 2 6 18 4" xfId="48614"/>
    <cellStyle name="Note 2 6 19" xfId="22979"/>
    <cellStyle name="Note 2 6 19 2" xfId="22980"/>
    <cellStyle name="Note 2 6 19 2 2" xfId="58548"/>
    <cellStyle name="Note 2 6 19 3" xfId="22981"/>
    <cellStyle name="Note 2 6 19 4" xfId="48615"/>
    <cellStyle name="Note 2 6 2" xfId="22982"/>
    <cellStyle name="Note 2 6 2 10" xfId="22983"/>
    <cellStyle name="Note 2 6 2 10 2" xfId="22984"/>
    <cellStyle name="Note 2 6 2 10 2 2" xfId="58549"/>
    <cellStyle name="Note 2 6 2 10 3" xfId="22985"/>
    <cellStyle name="Note 2 6 2 10 4" xfId="48616"/>
    <cellStyle name="Note 2 6 2 11" xfId="22986"/>
    <cellStyle name="Note 2 6 2 11 2" xfId="22987"/>
    <cellStyle name="Note 2 6 2 11 2 2" xfId="58550"/>
    <cellStyle name="Note 2 6 2 11 3" xfId="22988"/>
    <cellStyle name="Note 2 6 2 11 4" xfId="48617"/>
    <cellStyle name="Note 2 6 2 12" xfId="22989"/>
    <cellStyle name="Note 2 6 2 12 2" xfId="22990"/>
    <cellStyle name="Note 2 6 2 12 2 2" xfId="58551"/>
    <cellStyle name="Note 2 6 2 12 3" xfId="22991"/>
    <cellStyle name="Note 2 6 2 12 4" xfId="48618"/>
    <cellStyle name="Note 2 6 2 13" xfId="22992"/>
    <cellStyle name="Note 2 6 2 13 2" xfId="22993"/>
    <cellStyle name="Note 2 6 2 13 2 2" xfId="58552"/>
    <cellStyle name="Note 2 6 2 13 3" xfId="22994"/>
    <cellStyle name="Note 2 6 2 13 4" xfId="48619"/>
    <cellStyle name="Note 2 6 2 14" xfId="22995"/>
    <cellStyle name="Note 2 6 2 14 2" xfId="22996"/>
    <cellStyle name="Note 2 6 2 14 2 2" xfId="58553"/>
    <cellStyle name="Note 2 6 2 14 3" xfId="22997"/>
    <cellStyle name="Note 2 6 2 14 4" xfId="48620"/>
    <cellStyle name="Note 2 6 2 15" xfId="22998"/>
    <cellStyle name="Note 2 6 2 15 2" xfId="22999"/>
    <cellStyle name="Note 2 6 2 15 2 2" xfId="58554"/>
    <cellStyle name="Note 2 6 2 15 3" xfId="23000"/>
    <cellStyle name="Note 2 6 2 15 4" xfId="48621"/>
    <cellStyle name="Note 2 6 2 16" xfId="23001"/>
    <cellStyle name="Note 2 6 2 16 2" xfId="23002"/>
    <cellStyle name="Note 2 6 2 16 2 2" xfId="58555"/>
    <cellStyle name="Note 2 6 2 16 3" xfId="23003"/>
    <cellStyle name="Note 2 6 2 16 4" xfId="48622"/>
    <cellStyle name="Note 2 6 2 17" xfId="23004"/>
    <cellStyle name="Note 2 6 2 17 2" xfId="23005"/>
    <cellStyle name="Note 2 6 2 17 2 2" xfId="58556"/>
    <cellStyle name="Note 2 6 2 17 3" xfId="23006"/>
    <cellStyle name="Note 2 6 2 17 4" xfId="48623"/>
    <cellStyle name="Note 2 6 2 18" xfId="23007"/>
    <cellStyle name="Note 2 6 2 18 2" xfId="23008"/>
    <cellStyle name="Note 2 6 2 18 2 2" xfId="58557"/>
    <cellStyle name="Note 2 6 2 18 3" xfId="23009"/>
    <cellStyle name="Note 2 6 2 18 4" xfId="48624"/>
    <cellStyle name="Note 2 6 2 19" xfId="23010"/>
    <cellStyle name="Note 2 6 2 19 2" xfId="23011"/>
    <cellStyle name="Note 2 6 2 19 2 2" xfId="58558"/>
    <cellStyle name="Note 2 6 2 19 3" xfId="23012"/>
    <cellStyle name="Note 2 6 2 19 4" xfId="48625"/>
    <cellStyle name="Note 2 6 2 2" xfId="23013"/>
    <cellStyle name="Note 2 6 2 2 2" xfId="23014"/>
    <cellStyle name="Note 2 6 2 2 2 2" xfId="58559"/>
    <cellStyle name="Note 2 6 2 2 3" xfId="23015"/>
    <cellStyle name="Note 2 6 2 2 4" xfId="48626"/>
    <cellStyle name="Note 2 6 2 20" xfId="23016"/>
    <cellStyle name="Note 2 6 2 20 2" xfId="23017"/>
    <cellStyle name="Note 2 6 2 20 3" xfId="48627"/>
    <cellStyle name="Note 2 6 2 20 4" xfId="48628"/>
    <cellStyle name="Note 2 6 2 21" xfId="48629"/>
    <cellStyle name="Note 2 6 2 22" xfId="48630"/>
    <cellStyle name="Note 2 6 2 3" xfId="23018"/>
    <cellStyle name="Note 2 6 2 3 2" xfId="23019"/>
    <cellStyle name="Note 2 6 2 3 2 2" xfId="58560"/>
    <cellStyle name="Note 2 6 2 3 3" xfId="23020"/>
    <cellStyle name="Note 2 6 2 3 4" xfId="48631"/>
    <cellStyle name="Note 2 6 2 4" xfId="23021"/>
    <cellStyle name="Note 2 6 2 4 2" xfId="23022"/>
    <cellStyle name="Note 2 6 2 4 2 2" xfId="58561"/>
    <cellStyle name="Note 2 6 2 4 3" xfId="23023"/>
    <cellStyle name="Note 2 6 2 4 4" xfId="48632"/>
    <cellStyle name="Note 2 6 2 5" xfId="23024"/>
    <cellStyle name="Note 2 6 2 5 2" xfId="23025"/>
    <cellStyle name="Note 2 6 2 5 2 2" xfId="58562"/>
    <cellStyle name="Note 2 6 2 5 3" xfId="23026"/>
    <cellStyle name="Note 2 6 2 5 4" xfId="48633"/>
    <cellStyle name="Note 2 6 2 6" xfId="23027"/>
    <cellStyle name="Note 2 6 2 6 2" xfId="23028"/>
    <cellStyle name="Note 2 6 2 6 2 2" xfId="58563"/>
    <cellStyle name="Note 2 6 2 6 3" xfId="23029"/>
    <cellStyle name="Note 2 6 2 6 4" xfId="48634"/>
    <cellStyle name="Note 2 6 2 7" xfId="23030"/>
    <cellStyle name="Note 2 6 2 7 2" xfId="23031"/>
    <cellStyle name="Note 2 6 2 7 2 2" xfId="58564"/>
    <cellStyle name="Note 2 6 2 7 3" xfId="23032"/>
    <cellStyle name="Note 2 6 2 7 4" xfId="48635"/>
    <cellStyle name="Note 2 6 2 8" xfId="23033"/>
    <cellStyle name="Note 2 6 2 8 2" xfId="23034"/>
    <cellStyle name="Note 2 6 2 8 2 2" xfId="58565"/>
    <cellStyle name="Note 2 6 2 8 3" xfId="23035"/>
    <cellStyle name="Note 2 6 2 8 4" xfId="48636"/>
    <cellStyle name="Note 2 6 2 9" xfId="23036"/>
    <cellStyle name="Note 2 6 2 9 2" xfId="23037"/>
    <cellStyle name="Note 2 6 2 9 2 2" xfId="58566"/>
    <cellStyle name="Note 2 6 2 9 3" xfId="23038"/>
    <cellStyle name="Note 2 6 2 9 4" xfId="48637"/>
    <cellStyle name="Note 2 6 20" xfId="23039"/>
    <cellStyle name="Note 2 6 20 2" xfId="23040"/>
    <cellStyle name="Note 2 6 20 2 2" xfId="58567"/>
    <cellStyle name="Note 2 6 20 3" xfId="23041"/>
    <cellStyle name="Note 2 6 20 4" xfId="48638"/>
    <cellStyle name="Note 2 6 21" xfId="23042"/>
    <cellStyle name="Note 2 6 21 2" xfId="23043"/>
    <cellStyle name="Note 2 6 21 3" xfId="48639"/>
    <cellStyle name="Note 2 6 21 4" xfId="48640"/>
    <cellStyle name="Note 2 6 22" xfId="48641"/>
    <cellStyle name="Note 2 6 23" xfId="48642"/>
    <cellStyle name="Note 2 6 3" xfId="23044"/>
    <cellStyle name="Note 2 6 3 2" xfId="23045"/>
    <cellStyle name="Note 2 6 3 2 2" xfId="58568"/>
    <cellStyle name="Note 2 6 3 3" xfId="23046"/>
    <cellStyle name="Note 2 6 3 4" xfId="48643"/>
    <cellStyle name="Note 2 6 4" xfId="23047"/>
    <cellStyle name="Note 2 6 4 2" xfId="23048"/>
    <cellStyle name="Note 2 6 4 2 2" xfId="58569"/>
    <cellStyle name="Note 2 6 4 3" xfId="23049"/>
    <cellStyle name="Note 2 6 4 4" xfId="48644"/>
    <cellStyle name="Note 2 6 5" xfId="23050"/>
    <cellStyle name="Note 2 6 5 2" xfId="23051"/>
    <cellStyle name="Note 2 6 5 2 2" xfId="58570"/>
    <cellStyle name="Note 2 6 5 3" xfId="23052"/>
    <cellStyle name="Note 2 6 5 4" xfId="48645"/>
    <cellStyle name="Note 2 6 6" xfId="23053"/>
    <cellStyle name="Note 2 6 6 2" xfId="23054"/>
    <cellStyle name="Note 2 6 6 2 2" xfId="58571"/>
    <cellStyle name="Note 2 6 6 3" xfId="23055"/>
    <cellStyle name="Note 2 6 6 4" xfId="48646"/>
    <cellStyle name="Note 2 6 7" xfId="23056"/>
    <cellStyle name="Note 2 6 7 2" xfId="23057"/>
    <cellStyle name="Note 2 6 7 2 2" xfId="58572"/>
    <cellStyle name="Note 2 6 7 3" xfId="23058"/>
    <cellStyle name="Note 2 6 7 4" xfId="48647"/>
    <cellStyle name="Note 2 6 8" xfId="23059"/>
    <cellStyle name="Note 2 6 8 2" xfId="23060"/>
    <cellStyle name="Note 2 6 8 2 2" xfId="58573"/>
    <cellStyle name="Note 2 6 8 3" xfId="23061"/>
    <cellStyle name="Note 2 6 8 4" xfId="48648"/>
    <cellStyle name="Note 2 6 9" xfId="23062"/>
    <cellStyle name="Note 2 6 9 2" xfId="23063"/>
    <cellStyle name="Note 2 6 9 2 2" xfId="58574"/>
    <cellStyle name="Note 2 6 9 3" xfId="23064"/>
    <cellStyle name="Note 2 6 9 4" xfId="48649"/>
    <cellStyle name="Note 2 7" xfId="23065"/>
    <cellStyle name="Note 2 7 10" xfId="23066"/>
    <cellStyle name="Note 2 7 10 2" xfId="23067"/>
    <cellStyle name="Note 2 7 10 2 2" xfId="58575"/>
    <cellStyle name="Note 2 7 10 3" xfId="23068"/>
    <cellStyle name="Note 2 7 10 4" xfId="48650"/>
    <cellStyle name="Note 2 7 11" xfId="23069"/>
    <cellStyle name="Note 2 7 11 2" xfId="23070"/>
    <cellStyle name="Note 2 7 11 2 2" xfId="58576"/>
    <cellStyle name="Note 2 7 11 3" xfId="23071"/>
    <cellStyle name="Note 2 7 11 4" xfId="48651"/>
    <cellStyle name="Note 2 7 12" xfId="23072"/>
    <cellStyle name="Note 2 7 12 2" xfId="23073"/>
    <cellStyle name="Note 2 7 12 2 2" xfId="58577"/>
    <cellStyle name="Note 2 7 12 3" xfId="23074"/>
    <cellStyle name="Note 2 7 12 4" xfId="48652"/>
    <cellStyle name="Note 2 7 13" xfId="23075"/>
    <cellStyle name="Note 2 7 13 2" xfId="23076"/>
    <cellStyle name="Note 2 7 13 2 2" xfId="58578"/>
    <cellStyle name="Note 2 7 13 3" xfId="23077"/>
    <cellStyle name="Note 2 7 13 4" xfId="48653"/>
    <cellStyle name="Note 2 7 14" xfId="23078"/>
    <cellStyle name="Note 2 7 14 2" xfId="23079"/>
    <cellStyle name="Note 2 7 14 2 2" xfId="58579"/>
    <cellStyle name="Note 2 7 14 3" xfId="23080"/>
    <cellStyle name="Note 2 7 14 4" xfId="48654"/>
    <cellStyle name="Note 2 7 15" xfId="23081"/>
    <cellStyle name="Note 2 7 15 2" xfId="23082"/>
    <cellStyle name="Note 2 7 15 2 2" xfId="58580"/>
    <cellStyle name="Note 2 7 15 3" xfId="23083"/>
    <cellStyle name="Note 2 7 15 4" xfId="48655"/>
    <cellStyle name="Note 2 7 16" xfId="23084"/>
    <cellStyle name="Note 2 7 16 2" xfId="23085"/>
    <cellStyle name="Note 2 7 16 2 2" xfId="58581"/>
    <cellStyle name="Note 2 7 16 3" xfId="23086"/>
    <cellStyle name="Note 2 7 16 4" xfId="48656"/>
    <cellStyle name="Note 2 7 17" xfId="23087"/>
    <cellStyle name="Note 2 7 17 2" xfId="23088"/>
    <cellStyle name="Note 2 7 17 2 2" xfId="58582"/>
    <cellStyle name="Note 2 7 17 3" xfId="23089"/>
    <cellStyle name="Note 2 7 17 4" xfId="48657"/>
    <cellStyle name="Note 2 7 18" xfId="23090"/>
    <cellStyle name="Note 2 7 18 2" xfId="23091"/>
    <cellStyle name="Note 2 7 18 2 2" xfId="58583"/>
    <cellStyle name="Note 2 7 18 3" xfId="23092"/>
    <cellStyle name="Note 2 7 18 4" xfId="48658"/>
    <cellStyle name="Note 2 7 19" xfId="23093"/>
    <cellStyle name="Note 2 7 19 2" xfId="23094"/>
    <cellStyle name="Note 2 7 19 2 2" xfId="58584"/>
    <cellStyle name="Note 2 7 19 3" xfId="23095"/>
    <cellStyle name="Note 2 7 19 4" xfId="48659"/>
    <cellStyle name="Note 2 7 2" xfId="23096"/>
    <cellStyle name="Note 2 7 2 10" xfId="23097"/>
    <cellStyle name="Note 2 7 2 10 2" xfId="23098"/>
    <cellStyle name="Note 2 7 2 10 2 2" xfId="58585"/>
    <cellStyle name="Note 2 7 2 10 3" xfId="23099"/>
    <cellStyle name="Note 2 7 2 10 4" xfId="48660"/>
    <cellStyle name="Note 2 7 2 11" xfId="23100"/>
    <cellStyle name="Note 2 7 2 11 2" xfId="23101"/>
    <cellStyle name="Note 2 7 2 11 2 2" xfId="58586"/>
    <cellStyle name="Note 2 7 2 11 3" xfId="23102"/>
    <cellStyle name="Note 2 7 2 11 4" xfId="48661"/>
    <cellStyle name="Note 2 7 2 12" xfId="23103"/>
    <cellStyle name="Note 2 7 2 12 2" xfId="23104"/>
    <cellStyle name="Note 2 7 2 12 2 2" xfId="58587"/>
    <cellStyle name="Note 2 7 2 12 3" xfId="23105"/>
    <cellStyle name="Note 2 7 2 12 4" xfId="48662"/>
    <cellStyle name="Note 2 7 2 13" xfId="23106"/>
    <cellStyle name="Note 2 7 2 13 2" xfId="23107"/>
    <cellStyle name="Note 2 7 2 13 2 2" xfId="58588"/>
    <cellStyle name="Note 2 7 2 13 3" xfId="23108"/>
    <cellStyle name="Note 2 7 2 13 4" xfId="48663"/>
    <cellStyle name="Note 2 7 2 14" xfId="23109"/>
    <cellStyle name="Note 2 7 2 14 2" xfId="23110"/>
    <cellStyle name="Note 2 7 2 14 2 2" xfId="58589"/>
    <cellStyle name="Note 2 7 2 14 3" xfId="23111"/>
    <cellStyle name="Note 2 7 2 14 4" xfId="48664"/>
    <cellStyle name="Note 2 7 2 15" xfId="23112"/>
    <cellStyle name="Note 2 7 2 15 2" xfId="23113"/>
    <cellStyle name="Note 2 7 2 15 2 2" xfId="58590"/>
    <cellStyle name="Note 2 7 2 15 3" xfId="23114"/>
    <cellStyle name="Note 2 7 2 15 4" xfId="48665"/>
    <cellStyle name="Note 2 7 2 16" xfId="23115"/>
    <cellStyle name="Note 2 7 2 16 2" xfId="23116"/>
    <cellStyle name="Note 2 7 2 16 2 2" xfId="58591"/>
    <cellStyle name="Note 2 7 2 16 3" xfId="23117"/>
    <cellStyle name="Note 2 7 2 16 4" xfId="48666"/>
    <cellStyle name="Note 2 7 2 17" xfId="23118"/>
    <cellStyle name="Note 2 7 2 17 2" xfId="23119"/>
    <cellStyle name="Note 2 7 2 17 2 2" xfId="58592"/>
    <cellStyle name="Note 2 7 2 17 3" xfId="23120"/>
    <cellStyle name="Note 2 7 2 17 4" xfId="48667"/>
    <cellStyle name="Note 2 7 2 18" xfId="23121"/>
    <cellStyle name="Note 2 7 2 18 2" xfId="23122"/>
    <cellStyle name="Note 2 7 2 18 2 2" xfId="58593"/>
    <cellStyle name="Note 2 7 2 18 3" xfId="23123"/>
    <cellStyle name="Note 2 7 2 18 4" xfId="48668"/>
    <cellStyle name="Note 2 7 2 19" xfId="23124"/>
    <cellStyle name="Note 2 7 2 19 2" xfId="23125"/>
    <cellStyle name="Note 2 7 2 19 2 2" xfId="58594"/>
    <cellStyle name="Note 2 7 2 19 3" xfId="23126"/>
    <cellStyle name="Note 2 7 2 19 4" xfId="48669"/>
    <cellStyle name="Note 2 7 2 2" xfId="23127"/>
    <cellStyle name="Note 2 7 2 2 2" xfId="23128"/>
    <cellStyle name="Note 2 7 2 2 2 2" xfId="58595"/>
    <cellStyle name="Note 2 7 2 2 3" xfId="23129"/>
    <cellStyle name="Note 2 7 2 2 4" xfId="48670"/>
    <cellStyle name="Note 2 7 2 20" xfId="23130"/>
    <cellStyle name="Note 2 7 2 20 2" xfId="23131"/>
    <cellStyle name="Note 2 7 2 20 3" xfId="48671"/>
    <cellStyle name="Note 2 7 2 20 4" xfId="48672"/>
    <cellStyle name="Note 2 7 2 21" xfId="48673"/>
    <cellStyle name="Note 2 7 2 22" xfId="48674"/>
    <cellStyle name="Note 2 7 2 3" xfId="23132"/>
    <cellStyle name="Note 2 7 2 3 2" xfId="23133"/>
    <cellStyle name="Note 2 7 2 3 2 2" xfId="58596"/>
    <cellStyle name="Note 2 7 2 3 3" xfId="23134"/>
    <cellStyle name="Note 2 7 2 3 4" xfId="48675"/>
    <cellStyle name="Note 2 7 2 4" xfId="23135"/>
    <cellStyle name="Note 2 7 2 4 2" xfId="23136"/>
    <cellStyle name="Note 2 7 2 4 2 2" xfId="58597"/>
    <cellStyle name="Note 2 7 2 4 3" xfId="23137"/>
    <cellStyle name="Note 2 7 2 4 4" xfId="48676"/>
    <cellStyle name="Note 2 7 2 5" xfId="23138"/>
    <cellStyle name="Note 2 7 2 5 2" xfId="23139"/>
    <cellStyle name="Note 2 7 2 5 2 2" xfId="58598"/>
    <cellStyle name="Note 2 7 2 5 3" xfId="23140"/>
    <cellStyle name="Note 2 7 2 5 4" xfId="48677"/>
    <cellStyle name="Note 2 7 2 6" xfId="23141"/>
    <cellStyle name="Note 2 7 2 6 2" xfId="23142"/>
    <cellStyle name="Note 2 7 2 6 2 2" xfId="58599"/>
    <cellStyle name="Note 2 7 2 6 3" xfId="23143"/>
    <cellStyle name="Note 2 7 2 6 4" xfId="48678"/>
    <cellStyle name="Note 2 7 2 7" xfId="23144"/>
    <cellStyle name="Note 2 7 2 7 2" xfId="23145"/>
    <cellStyle name="Note 2 7 2 7 2 2" xfId="58600"/>
    <cellStyle name="Note 2 7 2 7 3" xfId="23146"/>
    <cellStyle name="Note 2 7 2 7 4" xfId="48679"/>
    <cellStyle name="Note 2 7 2 8" xfId="23147"/>
    <cellStyle name="Note 2 7 2 8 2" xfId="23148"/>
    <cellStyle name="Note 2 7 2 8 2 2" xfId="58601"/>
    <cellStyle name="Note 2 7 2 8 3" xfId="23149"/>
    <cellStyle name="Note 2 7 2 8 4" xfId="48680"/>
    <cellStyle name="Note 2 7 2 9" xfId="23150"/>
    <cellStyle name="Note 2 7 2 9 2" xfId="23151"/>
    <cellStyle name="Note 2 7 2 9 2 2" xfId="58602"/>
    <cellStyle name="Note 2 7 2 9 3" xfId="23152"/>
    <cellStyle name="Note 2 7 2 9 4" xfId="48681"/>
    <cellStyle name="Note 2 7 20" xfId="23153"/>
    <cellStyle name="Note 2 7 20 2" xfId="23154"/>
    <cellStyle name="Note 2 7 20 2 2" xfId="58603"/>
    <cellStyle name="Note 2 7 20 3" xfId="23155"/>
    <cellStyle name="Note 2 7 20 4" xfId="48682"/>
    <cellStyle name="Note 2 7 21" xfId="23156"/>
    <cellStyle name="Note 2 7 21 2" xfId="23157"/>
    <cellStyle name="Note 2 7 21 3" xfId="48683"/>
    <cellStyle name="Note 2 7 21 4" xfId="48684"/>
    <cellStyle name="Note 2 7 22" xfId="48685"/>
    <cellStyle name="Note 2 7 23" xfId="48686"/>
    <cellStyle name="Note 2 7 3" xfId="23158"/>
    <cellStyle name="Note 2 7 3 2" xfId="23159"/>
    <cellStyle name="Note 2 7 3 2 2" xfId="58604"/>
    <cellStyle name="Note 2 7 3 3" xfId="23160"/>
    <cellStyle name="Note 2 7 3 4" xfId="48687"/>
    <cellStyle name="Note 2 7 4" xfId="23161"/>
    <cellStyle name="Note 2 7 4 2" xfId="23162"/>
    <cellStyle name="Note 2 7 4 2 2" xfId="58605"/>
    <cellStyle name="Note 2 7 4 3" xfId="23163"/>
    <cellStyle name="Note 2 7 4 4" xfId="48688"/>
    <cellStyle name="Note 2 7 5" xfId="23164"/>
    <cellStyle name="Note 2 7 5 2" xfId="23165"/>
    <cellStyle name="Note 2 7 5 2 2" xfId="58606"/>
    <cellStyle name="Note 2 7 5 3" xfId="23166"/>
    <cellStyle name="Note 2 7 5 4" xfId="48689"/>
    <cellStyle name="Note 2 7 6" xfId="23167"/>
    <cellStyle name="Note 2 7 6 2" xfId="23168"/>
    <cellStyle name="Note 2 7 6 2 2" xfId="58607"/>
    <cellStyle name="Note 2 7 6 3" xfId="23169"/>
    <cellStyle name="Note 2 7 6 4" xfId="48690"/>
    <cellStyle name="Note 2 7 7" xfId="23170"/>
    <cellStyle name="Note 2 7 7 2" xfId="23171"/>
    <cellStyle name="Note 2 7 7 2 2" xfId="58608"/>
    <cellStyle name="Note 2 7 7 3" xfId="23172"/>
    <cellStyle name="Note 2 7 7 4" xfId="48691"/>
    <cellStyle name="Note 2 7 8" xfId="23173"/>
    <cellStyle name="Note 2 7 8 2" xfId="23174"/>
    <cellStyle name="Note 2 7 8 2 2" xfId="58609"/>
    <cellStyle name="Note 2 7 8 3" xfId="23175"/>
    <cellStyle name="Note 2 7 8 4" xfId="48692"/>
    <cellStyle name="Note 2 7 9" xfId="23176"/>
    <cellStyle name="Note 2 7 9 2" xfId="23177"/>
    <cellStyle name="Note 2 7 9 2 2" xfId="58610"/>
    <cellStyle name="Note 2 7 9 3" xfId="23178"/>
    <cellStyle name="Note 2 7 9 4" xfId="48693"/>
    <cellStyle name="Note 2 8" xfId="23179"/>
    <cellStyle name="Note 2 8 10" xfId="23180"/>
    <cellStyle name="Note 2 8 10 2" xfId="23181"/>
    <cellStyle name="Note 2 8 10 2 2" xfId="58611"/>
    <cellStyle name="Note 2 8 10 3" xfId="23182"/>
    <cellStyle name="Note 2 8 10 4" xfId="48694"/>
    <cellStyle name="Note 2 8 11" xfId="23183"/>
    <cellStyle name="Note 2 8 11 2" xfId="23184"/>
    <cellStyle name="Note 2 8 11 2 2" xfId="58612"/>
    <cellStyle name="Note 2 8 11 3" xfId="23185"/>
    <cellStyle name="Note 2 8 11 4" xfId="48695"/>
    <cellStyle name="Note 2 8 12" xfId="23186"/>
    <cellStyle name="Note 2 8 12 2" xfId="23187"/>
    <cellStyle name="Note 2 8 12 2 2" xfId="58613"/>
    <cellStyle name="Note 2 8 12 3" xfId="23188"/>
    <cellStyle name="Note 2 8 12 4" xfId="48696"/>
    <cellStyle name="Note 2 8 13" xfId="23189"/>
    <cellStyle name="Note 2 8 13 2" xfId="23190"/>
    <cellStyle name="Note 2 8 13 2 2" xfId="58614"/>
    <cellStyle name="Note 2 8 13 3" xfId="23191"/>
    <cellStyle name="Note 2 8 13 4" xfId="48697"/>
    <cellStyle name="Note 2 8 14" xfId="23192"/>
    <cellStyle name="Note 2 8 14 2" xfId="23193"/>
    <cellStyle name="Note 2 8 14 2 2" xfId="58615"/>
    <cellStyle name="Note 2 8 14 3" xfId="23194"/>
    <cellStyle name="Note 2 8 14 4" xfId="48698"/>
    <cellStyle name="Note 2 8 15" xfId="23195"/>
    <cellStyle name="Note 2 8 15 2" xfId="23196"/>
    <cellStyle name="Note 2 8 15 2 2" xfId="58616"/>
    <cellStyle name="Note 2 8 15 3" xfId="23197"/>
    <cellStyle name="Note 2 8 15 4" xfId="48699"/>
    <cellStyle name="Note 2 8 16" xfId="23198"/>
    <cellStyle name="Note 2 8 16 2" xfId="23199"/>
    <cellStyle name="Note 2 8 16 2 2" xfId="58617"/>
    <cellStyle name="Note 2 8 16 3" xfId="23200"/>
    <cellStyle name="Note 2 8 16 4" xfId="48700"/>
    <cellStyle name="Note 2 8 17" xfId="23201"/>
    <cellStyle name="Note 2 8 17 2" xfId="23202"/>
    <cellStyle name="Note 2 8 17 2 2" xfId="58618"/>
    <cellStyle name="Note 2 8 17 3" xfId="23203"/>
    <cellStyle name="Note 2 8 17 4" xfId="48701"/>
    <cellStyle name="Note 2 8 18" xfId="23204"/>
    <cellStyle name="Note 2 8 18 2" xfId="23205"/>
    <cellStyle name="Note 2 8 18 2 2" xfId="58619"/>
    <cellStyle name="Note 2 8 18 3" xfId="23206"/>
    <cellStyle name="Note 2 8 18 4" xfId="48702"/>
    <cellStyle name="Note 2 8 19" xfId="23207"/>
    <cellStyle name="Note 2 8 19 2" xfId="23208"/>
    <cellStyle name="Note 2 8 19 2 2" xfId="58620"/>
    <cellStyle name="Note 2 8 19 3" xfId="23209"/>
    <cellStyle name="Note 2 8 19 4" xfId="48703"/>
    <cellStyle name="Note 2 8 2" xfId="23210"/>
    <cellStyle name="Note 2 8 2 10" xfId="23211"/>
    <cellStyle name="Note 2 8 2 10 2" xfId="23212"/>
    <cellStyle name="Note 2 8 2 10 2 2" xfId="58621"/>
    <cellStyle name="Note 2 8 2 10 3" xfId="23213"/>
    <cellStyle name="Note 2 8 2 10 4" xfId="48704"/>
    <cellStyle name="Note 2 8 2 11" xfId="23214"/>
    <cellStyle name="Note 2 8 2 11 2" xfId="23215"/>
    <cellStyle name="Note 2 8 2 11 2 2" xfId="58622"/>
    <cellStyle name="Note 2 8 2 11 3" xfId="23216"/>
    <cellStyle name="Note 2 8 2 11 4" xfId="48705"/>
    <cellStyle name="Note 2 8 2 12" xfId="23217"/>
    <cellStyle name="Note 2 8 2 12 2" xfId="23218"/>
    <cellStyle name="Note 2 8 2 12 2 2" xfId="58623"/>
    <cellStyle name="Note 2 8 2 12 3" xfId="23219"/>
    <cellStyle name="Note 2 8 2 12 4" xfId="48706"/>
    <cellStyle name="Note 2 8 2 13" xfId="23220"/>
    <cellStyle name="Note 2 8 2 13 2" xfId="23221"/>
    <cellStyle name="Note 2 8 2 13 2 2" xfId="58624"/>
    <cellStyle name="Note 2 8 2 13 3" xfId="23222"/>
    <cellStyle name="Note 2 8 2 13 4" xfId="48707"/>
    <cellStyle name="Note 2 8 2 14" xfId="23223"/>
    <cellStyle name="Note 2 8 2 14 2" xfId="23224"/>
    <cellStyle name="Note 2 8 2 14 2 2" xfId="58625"/>
    <cellStyle name="Note 2 8 2 14 3" xfId="23225"/>
    <cellStyle name="Note 2 8 2 14 4" xfId="48708"/>
    <cellStyle name="Note 2 8 2 15" xfId="23226"/>
    <cellStyle name="Note 2 8 2 15 2" xfId="23227"/>
    <cellStyle name="Note 2 8 2 15 2 2" xfId="58626"/>
    <cellStyle name="Note 2 8 2 15 3" xfId="23228"/>
    <cellStyle name="Note 2 8 2 15 4" xfId="48709"/>
    <cellStyle name="Note 2 8 2 16" xfId="23229"/>
    <cellStyle name="Note 2 8 2 16 2" xfId="23230"/>
    <cellStyle name="Note 2 8 2 16 2 2" xfId="58627"/>
    <cellStyle name="Note 2 8 2 16 3" xfId="23231"/>
    <cellStyle name="Note 2 8 2 16 4" xfId="48710"/>
    <cellStyle name="Note 2 8 2 17" xfId="23232"/>
    <cellStyle name="Note 2 8 2 17 2" xfId="23233"/>
    <cellStyle name="Note 2 8 2 17 2 2" xfId="58628"/>
    <cellStyle name="Note 2 8 2 17 3" xfId="23234"/>
    <cellStyle name="Note 2 8 2 17 4" xfId="48711"/>
    <cellStyle name="Note 2 8 2 18" xfId="23235"/>
    <cellStyle name="Note 2 8 2 18 2" xfId="23236"/>
    <cellStyle name="Note 2 8 2 18 2 2" xfId="58629"/>
    <cellStyle name="Note 2 8 2 18 3" xfId="23237"/>
    <cellStyle name="Note 2 8 2 18 4" xfId="48712"/>
    <cellStyle name="Note 2 8 2 19" xfId="23238"/>
    <cellStyle name="Note 2 8 2 19 2" xfId="23239"/>
    <cellStyle name="Note 2 8 2 19 2 2" xfId="58630"/>
    <cellStyle name="Note 2 8 2 19 3" xfId="23240"/>
    <cellStyle name="Note 2 8 2 19 4" xfId="48713"/>
    <cellStyle name="Note 2 8 2 2" xfId="23241"/>
    <cellStyle name="Note 2 8 2 2 2" xfId="23242"/>
    <cellStyle name="Note 2 8 2 2 2 2" xfId="58631"/>
    <cellStyle name="Note 2 8 2 2 3" xfId="23243"/>
    <cellStyle name="Note 2 8 2 2 4" xfId="48714"/>
    <cellStyle name="Note 2 8 2 20" xfId="23244"/>
    <cellStyle name="Note 2 8 2 20 2" xfId="23245"/>
    <cellStyle name="Note 2 8 2 20 3" xfId="48715"/>
    <cellStyle name="Note 2 8 2 20 4" xfId="48716"/>
    <cellStyle name="Note 2 8 2 21" xfId="48717"/>
    <cellStyle name="Note 2 8 2 22" xfId="48718"/>
    <cellStyle name="Note 2 8 2 3" xfId="23246"/>
    <cellStyle name="Note 2 8 2 3 2" xfId="23247"/>
    <cellStyle name="Note 2 8 2 3 2 2" xfId="58632"/>
    <cellStyle name="Note 2 8 2 3 3" xfId="23248"/>
    <cellStyle name="Note 2 8 2 3 4" xfId="48719"/>
    <cellStyle name="Note 2 8 2 4" xfId="23249"/>
    <cellStyle name="Note 2 8 2 4 2" xfId="23250"/>
    <cellStyle name="Note 2 8 2 4 2 2" xfId="58633"/>
    <cellStyle name="Note 2 8 2 4 3" xfId="23251"/>
    <cellStyle name="Note 2 8 2 4 4" xfId="48720"/>
    <cellStyle name="Note 2 8 2 5" xfId="23252"/>
    <cellStyle name="Note 2 8 2 5 2" xfId="23253"/>
    <cellStyle name="Note 2 8 2 5 2 2" xfId="58634"/>
    <cellStyle name="Note 2 8 2 5 3" xfId="23254"/>
    <cellStyle name="Note 2 8 2 5 4" xfId="48721"/>
    <cellStyle name="Note 2 8 2 6" xfId="23255"/>
    <cellStyle name="Note 2 8 2 6 2" xfId="23256"/>
    <cellStyle name="Note 2 8 2 6 2 2" xfId="58635"/>
    <cellStyle name="Note 2 8 2 6 3" xfId="23257"/>
    <cellStyle name="Note 2 8 2 6 4" xfId="48722"/>
    <cellStyle name="Note 2 8 2 7" xfId="23258"/>
    <cellStyle name="Note 2 8 2 7 2" xfId="23259"/>
    <cellStyle name="Note 2 8 2 7 2 2" xfId="58636"/>
    <cellStyle name="Note 2 8 2 7 3" xfId="23260"/>
    <cellStyle name="Note 2 8 2 7 4" xfId="48723"/>
    <cellStyle name="Note 2 8 2 8" xfId="23261"/>
    <cellStyle name="Note 2 8 2 8 2" xfId="23262"/>
    <cellStyle name="Note 2 8 2 8 2 2" xfId="58637"/>
    <cellStyle name="Note 2 8 2 8 3" xfId="23263"/>
    <cellStyle name="Note 2 8 2 8 4" xfId="48724"/>
    <cellStyle name="Note 2 8 2 9" xfId="23264"/>
    <cellStyle name="Note 2 8 2 9 2" xfId="23265"/>
    <cellStyle name="Note 2 8 2 9 2 2" xfId="58638"/>
    <cellStyle name="Note 2 8 2 9 3" xfId="23266"/>
    <cellStyle name="Note 2 8 2 9 4" xfId="48725"/>
    <cellStyle name="Note 2 8 20" xfId="23267"/>
    <cellStyle name="Note 2 8 20 2" xfId="23268"/>
    <cellStyle name="Note 2 8 20 2 2" xfId="58639"/>
    <cellStyle name="Note 2 8 20 3" xfId="23269"/>
    <cellStyle name="Note 2 8 20 4" xfId="48726"/>
    <cellStyle name="Note 2 8 21" xfId="23270"/>
    <cellStyle name="Note 2 8 21 2" xfId="23271"/>
    <cellStyle name="Note 2 8 21 3" xfId="48727"/>
    <cellStyle name="Note 2 8 21 4" xfId="48728"/>
    <cellStyle name="Note 2 8 22" xfId="48729"/>
    <cellStyle name="Note 2 8 23" xfId="48730"/>
    <cellStyle name="Note 2 8 3" xfId="23272"/>
    <cellStyle name="Note 2 8 3 2" xfId="23273"/>
    <cellStyle name="Note 2 8 3 2 2" xfId="58640"/>
    <cellStyle name="Note 2 8 3 3" xfId="23274"/>
    <cellStyle name="Note 2 8 3 4" xfId="48731"/>
    <cellStyle name="Note 2 8 4" xfId="23275"/>
    <cellStyle name="Note 2 8 4 2" xfId="23276"/>
    <cellStyle name="Note 2 8 4 2 2" xfId="58641"/>
    <cellStyle name="Note 2 8 4 3" xfId="23277"/>
    <cellStyle name="Note 2 8 4 4" xfId="48732"/>
    <cellStyle name="Note 2 8 5" xfId="23278"/>
    <cellStyle name="Note 2 8 5 2" xfId="23279"/>
    <cellStyle name="Note 2 8 5 2 2" xfId="58642"/>
    <cellStyle name="Note 2 8 5 3" xfId="23280"/>
    <cellStyle name="Note 2 8 5 4" xfId="48733"/>
    <cellStyle name="Note 2 8 6" xfId="23281"/>
    <cellStyle name="Note 2 8 6 2" xfId="23282"/>
    <cellStyle name="Note 2 8 6 2 2" xfId="58643"/>
    <cellStyle name="Note 2 8 6 3" xfId="23283"/>
    <cellStyle name="Note 2 8 6 4" xfId="48734"/>
    <cellStyle name="Note 2 8 7" xfId="23284"/>
    <cellStyle name="Note 2 8 7 2" xfId="23285"/>
    <cellStyle name="Note 2 8 7 2 2" xfId="58644"/>
    <cellStyle name="Note 2 8 7 3" xfId="23286"/>
    <cellStyle name="Note 2 8 7 4" xfId="48735"/>
    <cellStyle name="Note 2 8 8" xfId="23287"/>
    <cellStyle name="Note 2 8 8 2" xfId="23288"/>
    <cellStyle name="Note 2 8 8 2 2" xfId="58645"/>
    <cellStyle name="Note 2 8 8 3" xfId="23289"/>
    <cellStyle name="Note 2 8 8 4" xfId="48736"/>
    <cellStyle name="Note 2 8 9" xfId="23290"/>
    <cellStyle name="Note 2 8 9 2" xfId="23291"/>
    <cellStyle name="Note 2 8 9 2 2" xfId="58646"/>
    <cellStyle name="Note 2 8 9 3" xfId="23292"/>
    <cellStyle name="Note 2 8 9 4" xfId="48737"/>
    <cellStyle name="Note 2 9" xfId="23293"/>
    <cellStyle name="Note 2 9 10" xfId="23294"/>
    <cellStyle name="Note 2 9 10 2" xfId="23295"/>
    <cellStyle name="Note 2 9 10 2 2" xfId="58647"/>
    <cellStyle name="Note 2 9 10 3" xfId="23296"/>
    <cellStyle name="Note 2 9 10 4" xfId="48738"/>
    <cellStyle name="Note 2 9 11" xfId="23297"/>
    <cellStyle name="Note 2 9 11 2" xfId="23298"/>
    <cellStyle name="Note 2 9 11 2 2" xfId="58648"/>
    <cellStyle name="Note 2 9 11 3" xfId="23299"/>
    <cellStyle name="Note 2 9 11 4" xfId="48739"/>
    <cellStyle name="Note 2 9 12" xfId="23300"/>
    <cellStyle name="Note 2 9 12 2" xfId="23301"/>
    <cellStyle name="Note 2 9 12 2 2" xfId="58649"/>
    <cellStyle name="Note 2 9 12 3" xfId="23302"/>
    <cellStyle name="Note 2 9 12 4" xfId="48740"/>
    <cellStyle name="Note 2 9 13" xfId="23303"/>
    <cellStyle name="Note 2 9 13 2" xfId="23304"/>
    <cellStyle name="Note 2 9 13 2 2" xfId="58650"/>
    <cellStyle name="Note 2 9 13 3" xfId="23305"/>
    <cellStyle name="Note 2 9 13 4" xfId="48741"/>
    <cellStyle name="Note 2 9 14" xfId="23306"/>
    <cellStyle name="Note 2 9 14 2" xfId="23307"/>
    <cellStyle name="Note 2 9 14 2 2" xfId="58651"/>
    <cellStyle name="Note 2 9 14 3" xfId="23308"/>
    <cellStyle name="Note 2 9 14 4" xfId="48742"/>
    <cellStyle name="Note 2 9 15" xfId="23309"/>
    <cellStyle name="Note 2 9 15 2" xfId="23310"/>
    <cellStyle name="Note 2 9 15 2 2" xfId="58652"/>
    <cellStyle name="Note 2 9 15 3" xfId="23311"/>
    <cellStyle name="Note 2 9 15 4" xfId="48743"/>
    <cellStyle name="Note 2 9 16" xfId="23312"/>
    <cellStyle name="Note 2 9 16 2" xfId="23313"/>
    <cellStyle name="Note 2 9 16 2 2" xfId="58653"/>
    <cellStyle name="Note 2 9 16 3" xfId="23314"/>
    <cellStyle name="Note 2 9 16 4" xfId="48744"/>
    <cellStyle name="Note 2 9 17" xfId="23315"/>
    <cellStyle name="Note 2 9 17 2" xfId="23316"/>
    <cellStyle name="Note 2 9 17 2 2" xfId="58654"/>
    <cellStyle name="Note 2 9 17 3" xfId="23317"/>
    <cellStyle name="Note 2 9 17 4" xfId="48745"/>
    <cellStyle name="Note 2 9 18" xfId="23318"/>
    <cellStyle name="Note 2 9 18 2" xfId="23319"/>
    <cellStyle name="Note 2 9 18 2 2" xfId="58655"/>
    <cellStyle name="Note 2 9 18 3" xfId="23320"/>
    <cellStyle name="Note 2 9 18 4" xfId="48746"/>
    <cellStyle name="Note 2 9 19" xfId="23321"/>
    <cellStyle name="Note 2 9 19 2" xfId="23322"/>
    <cellStyle name="Note 2 9 19 2 2" xfId="58656"/>
    <cellStyle name="Note 2 9 19 3" xfId="23323"/>
    <cellStyle name="Note 2 9 19 4" xfId="48747"/>
    <cellStyle name="Note 2 9 2" xfId="23324"/>
    <cellStyle name="Note 2 9 2 10" xfId="23325"/>
    <cellStyle name="Note 2 9 2 10 2" xfId="23326"/>
    <cellStyle name="Note 2 9 2 10 2 2" xfId="58657"/>
    <cellStyle name="Note 2 9 2 10 3" xfId="23327"/>
    <cellStyle name="Note 2 9 2 10 4" xfId="48748"/>
    <cellStyle name="Note 2 9 2 11" xfId="23328"/>
    <cellStyle name="Note 2 9 2 11 2" xfId="23329"/>
    <cellStyle name="Note 2 9 2 11 2 2" xfId="58658"/>
    <cellStyle name="Note 2 9 2 11 3" xfId="23330"/>
    <cellStyle name="Note 2 9 2 11 4" xfId="48749"/>
    <cellStyle name="Note 2 9 2 12" xfId="23331"/>
    <cellStyle name="Note 2 9 2 12 2" xfId="23332"/>
    <cellStyle name="Note 2 9 2 12 2 2" xfId="58659"/>
    <cellStyle name="Note 2 9 2 12 3" xfId="23333"/>
    <cellStyle name="Note 2 9 2 12 4" xfId="48750"/>
    <cellStyle name="Note 2 9 2 13" xfId="23334"/>
    <cellStyle name="Note 2 9 2 13 2" xfId="23335"/>
    <cellStyle name="Note 2 9 2 13 2 2" xfId="58660"/>
    <cellStyle name="Note 2 9 2 13 3" xfId="23336"/>
    <cellStyle name="Note 2 9 2 13 4" xfId="48751"/>
    <cellStyle name="Note 2 9 2 14" xfId="23337"/>
    <cellStyle name="Note 2 9 2 14 2" xfId="23338"/>
    <cellStyle name="Note 2 9 2 14 2 2" xfId="58661"/>
    <cellStyle name="Note 2 9 2 14 3" xfId="23339"/>
    <cellStyle name="Note 2 9 2 14 4" xfId="48752"/>
    <cellStyle name="Note 2 9 2 15" xfId="23340"/>
    <cellStyle name="Note 2 9 2 15 2" xfId="23341"/>
    <cellStyle name="Note 2 9 2 15 2 2" xfId="58662"/>
    <cellStyle name="Note 2 9 2 15 3" xfId="23342"/>
    <cellStyle name="Note 2 9 2 15 4" xfId="48753"/>
    <cellStyle name="Note 2 9 2 16" xfId="23343"/>
    <cellStyle name="Note 2 9 2 16 2" xfId="23344"/>
    <cellStyle name="Note 2 9 2 16 2 2" xfId="58663"/>
    <cellStyle name="Note 2 9 2 16 3" xfId="23345"/>
    <cellStyle name="Note 2 9 2 16 4" xfId="48754"/>
    <cellStyle name="Note 2 9 2 17" xfId="23346"/>
    <cellStyle name="Note 2 9 2 17 2" xfId="23347"/>
    <cellStyle name="Note 2 9 2 17 2 2" xfId="58664"/>
    <cellStyle name="Note 2 9 2 17 3" xfId="23348"/>
    <cellStyle name="Note 2 9 2 17 4" xfId="48755"/>
    <cellStyle name="Note 2 9 2 18" xfId="23349"/>
    <cellStyle name="Note 2 9 2 18 2" xfId="23350"/>
    <cellStyle name="Note 2 9 2 18 2 2" xfId="58665"/>
    <cellStyle name="Note 2 9 2 18 3" xfId="23351"/>
    <cellStyle name="Note 2 9 2 18 4" xfId="48756"/>
    <cellStyle name="Note 2 9 2 19" xfId="23352"/>
    <cellStyle name="Note 2 9 2 19 2" xfId="23353"/>
    <cellStyle name="Note 2 9 2 19 2 2" xfId="58666"/>
    <cellStyle name="Note 2 9 2 19 3" xfId="23354"/>
    <cellStyle name="Note 2 9 2 19 4" xfId="48757"/>
    <cellStyle name="Note 2 9 2 2" xfId="23355"/>
    <cellStyle name="Note 2 9 2 2 2" xfId="23356"/>
    <cellStyle name="Note 2 9 2 2 2 2" xfId="58667"/>
    <cellStyle name="Note 2 9 2 2 3" xfId="23357"/>
    <cellStyle name="Note 2 9 2 2 4" xfId="48758"/>
    <cellStyle name="Note 2 9 2 20" xfId="23358"/>
    <cellStyle name="Note 2 9 2 20 2" xfId="23359"/>
    <cellStyle name="Note 2 9 2 20 3" xfId="48759"/>
    <cellStyle name="Note 2 9 2 20 4" xfId="48760"/>
    <cellStyle name="Note 2 9 2 21" xfId="48761"/>
    <cellStyle name="Note 2 9 2 22" xfId="48762"/>
    <cellStyle name="Note 2 9 2 3" xfId="23360"/>
    <cellStyle name="Note 2 9 2 3 2" xfId="23361"/>
    <cellStyle name="Note 2 9 2 3 2 2" xfId="58668"/>
    <cellStyle name="Note 2 9 2 3 3" xfId="23362"/>
    <cellStyle name="Note 2 9 2 3 4" xfId="48763"/>
    <cellStyle name="Note 2 9 2 4" xfId="23363"/>
    <cellStyle name="Note 2 9 2 4 2" xfId="23364"/>
    <cellStyle name="Note 2 9 2 4 2 2" xfId="58669"/>
    <cellStyle name="Note 2 9 2 4 3" xfId="23365"/>
    <cellStyle name="Note 2 9 2 4 4" xfId="48764"/>
    <cellStyle name="Note 2 9 2 5" xfId="23366"/>
    <cellStyle name="Note 2 9 2 5 2" xfId="23367"/>
    <cellStyle name="Note 2 9 2 5 2 2" xfId="58670"/>
    <cellStyle name="Note 2 9 2 5 3" xfId="23368"/>
    <cellStyle name="Note 2 9 2 5 4" xfId="48765"/>
    <cellStyle name="Note 2 9 2 6" xfId="23369"/>
    <cellStyle name="Note 2 9 2 6 2" xfId="23370"/>
    <cellStyle name="Note 2 9 2 6 2 2" xfId="58671"/>
    <cellStyle name="Note 2 9 2 6 3" xfId="23371"/>
    <cellStyle name="Note 2 9 2 6 4" xfId="48766"/>
    <cellStyle name="Note 2 9 2 7" xfId="23372"/>
    <cellStyle name="Note 2 9 2 7 2" xfId="23373"/>
    <cellStyle name="Note 2 9 2 7 2 2" xfId="58672"/>
    <cellStyle name="Note 2 9 2 7 3" xfId="23374"/>
    <cellStyle name="Note 2 9 2 7 4" xfId="48767"/>
    <cellStyle name="Note 2 9 2 8" xfId="23375"/>
    <cellStyle name="Note 2 9 2 8 2" xfId="23376"/>
    <cellStyle name="Note 2 9 2 8 2 2" xfId="58673"/>
    <cellStyle name="Note 2 9 2 8 3" xfId="23377"/>
    <cellStyle name="Note 2 9 2 8 4" xfId="48768"/>
    <cellStyle name="Note 2 9 2 9" xfId="23378"/>
    <cellStyle name="Note 2 9 2 9 2" xfId="23379"/>
    <cellStyle name="Note 2 9 2 9 2 2" xfId="58674"/>
    <cellStyle name="Note 2 9 2 9 3" xfId="23380"/>
    <cellStyle name="Note 2 9 2 9 4" xfId="48769"/>
    <cellStyle name="Note 2 9 20" xfId="23381"/>
    <cellStyle name="Note 2 9 20 2" xfId="23382"/>
    <cellStyle name="Note 2 9 20 2 2" xfId="58675"/>
    <cellStyle name="Note 2 9 20 3" xfId="23383"/>
    <cellStyle name="Note 2 9 20 4" xfId="48770"/>
    <cellStyle name="Note 2 9 21" xfId="23384"/>
    <cellStyle name="Note 2 9 21 2" xfId="23385"/>
    <cellStyle name="Note 2 9 21 3" xfId="48771"/>
    <cellStyle name="Note 2 9 21 4" xfId="48772"/>
    <cellStyle name="Note 2 9 22" xfId="48773"/>
    <cellStyle name="Note 2 9 23" xfId="48774"/>
    <cellStyle name="Note 2 9 3" xfId="23386"/>
    <cellStyle name="Note 2 9 3 2" xfId="23387"/>
    <cellStyle name="Note 2 9 3 2 2" xfId="58676"/>
    <cellStyle name="Note 2 9 3 3" xfId="23388"/>
    <cellStyle name="Note 2 9 3 4" xfId="48775"/>
    <cellStyle name="Note 2 9 4" xfId="23389"/>
    <cellStyle name="Note 2 9 4 2" xfId="23390"/>
    <cellStyle name="Note 2 9 4 2 2" xfId="58677"/>
    <cellStyle name="Note 2 9 4 3" xfId="23391"/>
    <cellStyle name="Note 2 9 4 4" xfId="48776"/>
    <cellStyle name="Note 2 9 5" xfId="23392"/>
    <cellStyle name="Note 2 9 5 2" xfId="23393"/>
    <cellStyle name="Note 2 9 5 2 2" xfId="58678"/>
    <cellStyle name="Note 2 9 5 3" xfId="23394"/>
    <cellStyle name="Note 2 9 5 4" xfId="48777"/>
    <cellStyle name="Note 2 9 6" xfId="23395"/>
    <cellStyle name="Note 2 9 6 2" xfId="23396"/>
    <cellStyle name="Note 2 9 6 2 2" xfId="58679"/>
    <cellStyle name="Note 2 9 6 3" xfId="23397"/>
    <cellStyle name="Note 2 9 6 4" xfId="48778"/>
    <cellStyle name="Note 2 9 7" xfId="23398"/>
    <cellStyle name="Note 2 9 7 2" xfId="23399"/>
    <cellStyle name="Note 2 9 7 2 2" xfId="58680"/>
    <cellStyle name="Note 2 9 7 3" xfId="23400"/>
    <cellStyle name="Note 2 9 7 4" xfId="48779"/>
    <cellStyle name="Note 2 9 8" xfId="23401"/>
    <cellStyle name="Note 2 9 8 2" xfId="23402"/>
    <cellStyle name="Note 2 9 8 2 2" xfId="58681"/>
    <cellStyle name="Note 2 9 8 3" xfId="23403"/>
    <cellStyle name="Note 2 9 8 4" xfId="48780"/>
    <cellStyle name="Note 2 9 9" xfId="23404"/>
    <cellStyle name="Note 2 9 9 2" xfId="23405"/>
    <cellStyle name="Note 2 9 9 2 2" xfId="58682"/>
    <cellStyle name="Note 2 9 9 3" xfId="23406"/>
    <cellStyle name="Note 2 9 9 4" xfId="48781"/>
    <cellStyle name="Note 20" xfId="23407"/>
    <cellStyle name="Note 20 2" xfId="48782"/>
    <cellStyle name="Note 21" xfId="23408"/>
    <cellStyle name="Note 21 2" xfId="48783"/>
    <cellStyle name="Note 22" xfId="23409"/>
    <cellStyle name="Note 22 2" xfId="48784"/>
    <cellStyle name="Note 23" xfId="23410"/>
    <cellStyle name="Note 23 10" xfId="23411"/>
    <cellStyle name="Note 23 10 2" xfId="23412"/>
    <cellStyle name="Note 23 10 2 2" xfId="58683"/>
    <cellStyle name="Note 23 10 3" xfId="23413"/>
    <cellStyle name="Note 23 10 4" xfId="48785"/>
    <cellStyle name="Note 23 11" xfId="23414"/>
    <cellStyle name="Note 23 11 2" xfId="23415"/>
    <cellStyle name="Note 23 11 2 2" xfId="58684"/>
    <cellStyle name="Note 23 11 3" xfId="23416"/>
    <cellStyle name="Note 23 11 4" xfId="48786"/>
    <cellStyle name="Note 23 12" xfId="23417"/>
    <cellStyle name="Note 23 12 2" xfId="23418"/>
    <cellStyle name="Note 23 12 2 2" xfId="58685"/>
    <cellStyle name="Note 23 12 3" xfId="23419"/>
    <cellStyle name="Note 23 12 4" xfId="48787"/>
    <cellStyle name="Note 23 13" xfId="23420"/>
    <cellStyle name="Note 23 13 2" xfId="23421"/>
    <cellStyle name="Note 23 13 2 2" xfId="58686"/>
    <cellStyle name="Note 23 13 3" xfId="23422"/>
    <cellStyle name="Note 23 13 4" xfId="48788"/>
    <cellStyle name="Note 23 14" xfId="23423"/>
    <cellStyle name="Note 23 14 2" xfId="23424"/>
    <cellStyle name="Note 23 14 2 2" xfId="58687"/>
    <cellStyle name="Note 23 14 3" xfId="23425"/>
    <cellStyle name="Note 23 14 4" xfId="48789"/>
    <cellStyle name="Note 23 15" xfId="23426"/>
    <cellStyle name="Note 23 15 2" xfId="23427"/>
    <cellStyle name="Note 23 15 2 2" xfId="58688"/>
    <cellStyle name="Note 23 15 3" xfId="23428"/>
    <cellStyle name="Note 23 15 4" xfId="48790"/>
    <cellStyle name="Note 23 16" xfId="23429"/>
    <cellStyle name="Note 23 16 2" xfId="23430"/>
    <cellStyle name="Note 23 16 2 2" xfId="58689"/>
    <cellStyle name="Note 23 16 3" xfId="23431"/>
    <cellStyle name="Note 23 16 4" xfId="48791"/>
    <cellStyle name="Note 23 17" xfId="23432"/>
    <cellStyle name="Note 23 17 2" xfId="23433"/>
    <cellStyle name="Note 23 17 2 2" xfId="58690"/>
    <cellStyle name="Note 23 17 3" xfId="23434"/>
    <cellStyle name="Note 23 17 4" xfId="48792"/>
    <cellStyle name="Note 23 18" xfId="23435"/>
    <cellStyle name="Note 23 18 2" xfId="23436"/>
    <cellStyle name="Note 23 18 2 2" xfId="58691"/>
    <cellStyle name="Note 23 18 3" xfId="23437"/>
    <cellStyle name="Note 23 18 4" xfId="48793"/>
    <cellStyle name="Note 23 19" xfId="23438"/>
    <cellStyle name="Note 23 19 2" xfId="23439"/>
    <cellStyle name="Note 23 19 2 2" xfId="58692"/>
    <cellStyle name="Note 23 19 3" xfId="23440"/>
    <cellStyle name="Note 23 19 4" xfId="48794"/>
    <cellStyle name="Note 23 2" xfId="23441"/>
    <cellStyle name="Note 23 2 2" xfId="23442"/>
    <cellStyle name="Note 23 2 2 2" xfId="58693"/>
    <cellStyle name="Note 23 2 3" xfId="23443"/>
    <cellStyle name="Note 23 2 4" xfId="48795"/>
    <cellStyle name="Note 23 20" xfId="23444"/>
    <cellStyle name="Note 23 20 2" xfId="23445"/>
    <cellStyle name="Note 23 20 3" xfId="48796"/>
    <cellStyle name="Note 23 20 4" xfId="48797"/>
    <cellStyle name="Note 23 21" xfId="48798"/>
    <cellStyle name="Note 23 22" xfId="48799"/>
    <cellStyle name="Note 23 3" xfId="23446"/>
    <cellStyle name="Note 23 3 2" xfId="23447"/>
    <cellStyle name="Note 23 3 2 2" xfId="58694"/>
    <cellStyle name="Note 23 3 3" xfId="23448"/>
    <cellStyle name="Note 23 3 4" xfId="48800"/>
    <cellStyle name="Note 23 4" xfId="23449"/>
    <cellStyle name="Note 23 4 2" xfId="23450"/>
    <cellStyle name="Note 23 4 2 2" xfId="58695"/>
    <cellStyle name="Note 23 4 3" xfId="23451"/>
    <cellStyle name="Note 23 4 4" xfId="48801"/>
    <cellStyle name="Note 23 5" xfId="23452"/>
    <cellStyle name="Note 23 5 2" xfId="23453"/>
    <cellStyle name="Note 23 5 2 2" xfId="58696"/>
    <cellStyle name="Note 23 5 3" xfId="23454"/>
    <cellStyle name="Note 23 5 4" xfId="48802"/>
    <cellStyle name="Note 23 6" xfId="23455"/>
    <cellStyle name="Note 23 6 2" xfId="23456"/>
    <cellStyle name="Note 23 6 2 2" xfId="58697"/>
    <cellStyle name="Note 23 6 3" xfId="23457"/>
    <cellStyle name="Note 23 6 4" xfId="48803"/>
    <cellStyle name="Note 23 7" xfId="23458"/>
    <cellStyle name="Note 23 7 2" xfId="23459"/>
    <cellStyle name="Note 23 7 2 2" xfId="58698"/>
    <cellStyle name="Note 23 7 3" xfId="23460"/>
    <cellStyle name="Note 23 7 4" xfId="48804"/>
    <cellStyle name="Note 23 8" xfId="23461"/>
    <cellStyle name="Note 23 8 2" xfId="23462"/>
    <cellStyle name="Note 23 8 2 2" xfId="58699"/>
    <cellStyle name="Note 23 8 3" xfId="23463"/>
    <cellStyle name="Note 23 8 4" xfId="48805"/>
    <cellStyle name="Note 23 9" xfId="23464"/>
    <cellStyle name="Note 23 9 2" xfId="23465"/>
    <cellStyle name="Note 23 9 2 2" xfId="58700"/>
    <cellStyle name="Note 23 9 3" xfId="23466"/>
    <cellStyle name="Note 23 9 4" xfId="48806"/>
    <cellStyle name="Note 24" xfId="23467"/>
    <cellStyle name="Note 24 2" xfId="23468"/>
    <cellStyle name="Note 24 2 2" xfId="58701"/>
    <cellStyle name="Note 24 3" xfId="48807"/>
    <cellStyle name="Note 25" xfId="23469"/>
    <cellStyle name="Note 25 2" xfId="23470"/>
    <cellStyle name="Note 25 2 2" xfId="58702"/>
    <cellStyle name="Note 25 3" xfId="23471"/>
    <cellStyle name="Note 25 4" xfId="48808"/>
    <cellStyle name="Note 26" xfId="23472"/>
    <cellStyle name="Note 26 2" xfId="23473"/>
    <cellStyle name="Note 26 2 2" xfId="58703"/>
    <cellStyle name="Note 26 3" xfId="23474"/>
    <cellStyle name="Note 26 4" xfId="48809"/>
    <cellStyle name="Note 27" xfId="23475"/>
    <cellStyle name="Note 27 2" xfId="23476"/>
    <cellStyle name="Note 27 2 2" xfId="58704"/>
    <cellStyle name="Note 27 3" xfId="23477"/>
    <cellStyle name="Note 27 4" xfId="48810"/>
    <cellStyle name="Note 28" xfId="23478"/>
    <cellStyle name="Note 28 2" xfId="23479"/>
    <cellStyle name="Note 28 2 2" xfId="58705"/>
    <cellStyle name="Note 28 3" xfId="23480"/>
    <cellStyle name="Note 28 4" xfId="48811"/>
    <cellStyle name="Note 29" xfId="23481"/>
    <cellStyle name="Note 29 2" xfId="23482"/>
    <cellStyle name="Note 29 2 2" xfId="58706"/>
    <cellStyle name="Note 29 3" xfId="23483"/>
    <cellStyle name="Note 29 4" xfId="48812"/>
    <cellStyle name="Note 3" xfId="23484"/>
    <cellStyle name="Note 3 10" xfId="23485"/>
    <cellStyle name="Note 3 10 2" xfId="48813"/>
    <cellStyle name="Note 3 11" xfId="23486"/>
    <cellStyle name="Note 3 11 2" xfId="48814"/>
    <cellStyle name="Note 3 12" xfId="23487"/>
    <cellStyle name="Note 3 12 10" xfId="23488"/>
    <cellStyle name="Note 3 12 10 2" xfId="23489"/>
    <cellStyle name="Note 3 12 10 2 2" xfId="58707"/>
    <cellStyle name="Note 3 12 10 3" xfId="23490"/>
    <cellStyle name="Note 3 12 10 4" xfId="48815"/>
    <cellStyle name="Note 3 12 11" xfId="23491"/>
    <cellStyle name="Note 3 12 11 2" xfId="23492"/>
    <cellStyle name="Note 3 12 11 2 2" xfId="58708"/>
    <cellStyle name="Note 3 12 11 3" xfId="23493"/>
    <cellStyle name="Note 3 12 11 4" xfId="48816"/>
    <cellStyle name="Note 3 12 12" xfId="23494"/>
    <cellStyle name="Note 3 12 12 2" xfId="23495"/>
    <cellStyle name="Note 3 12 12 2 2" xfId="58709"/>
    <cellStyle name="Note 3 12 12 3" xfId="23496"/>
    <cellStyle name="Note 3 12 12 4" xfId="48817"/>
    <cellStyle name="Note 3 12 13" xfId="23497"/>
    <cellStyle name="Note 3 12 13 2" xfId="23498"/>
    <cellStyle name="Note 3 12 13 2 2" xfId="58710"/>
    <cellStyle name="Note 3 12 13 3" xfId="23499"/>
    <cellStyle name="Note 3 12 13 4" xfId="48818"/>
    <cellStyle name="Note 3 12 14" xfId="23500"/>
    <cellStyle name="Note 3 12 14 2" xfId="23501"/>
    <cellStyle name="Note 3 12 14 2 2" xfId="58711"/>
    <cellStyle name="Note 3 12 14 3" xfId="23502"/>
    <cellStyle name="Note 3 12 14 4" xfId="48819"/>
    <cellStyle name="Note 3 12 15" xfId="23503"/>
    <cellStyle name="Note 3 12 15 2" xfId="23504"/>
    <cellStyle name="Note 3 12 15 2 2" xfId="58712"/>
    <cellStyle name="Note 3 12 15 3" xfId="23505"/>
    <cellStyle name="Note 3 12 15 4" xfId="48820"/>
    <cellStyle name="Note 3 12 16" xfId="23506"/>
    <cellStyle name="Note 3 12 16 2" xfId="23507"/>
    <cellStyle name="Note 3 12 16 2 2" xfId="58713"/>
    <cellStyle name="Note 3 12 16 3" xfId="23508"/>
    <cellStyle name="Note 3 12 16 4" xfId="48821"/>
    <cellStyle name="Note 3 12 17" xfId="23509"/>
    <cellStyle name="Note 3 12 17 2" xfId="23510"/>
    <cellStyle name="Note 3 12 17 2 2" xfId="58714"/>
    <cellStyle name="Note 3 12 17 3" xfId="23511"/>
    <cellStyle name="Note 3 12 17 4" xfId="48822"/>
    <cellStyle name="Note 3 12 18" xfId="23512"/>
    <cellStyle name="Note 3 12 18 2" xfId="23513"/>
    <cellStyle name="Note 3 12 18 2 2" xfId="58715"/>
    <cellStyle name="Note 3 12 18 3" xfId="23514"/>
    <cellStyle name="Note 3 12 18 4" xfId="48823"/>
    <cellStyle name="Note 3 12 19" xfId="23515"/>
    <cellStyle name="Note 3 12 19 2" xfId="23516"/>
    <cellStyle name="Note 3 12 19 2 2" xfId="58716"/>
    <cellStyle name="Note 3 12 19 3" xfId="23517"/>
    <cellStyle name="Note 3 12 19 4" xfId="48824"/>
    <cellStyle name="Note 3 12 2" xfId="23518"/>
    <cellStyle name="Note 3 12 2 2" xfId="23519"/>
    <cellStyle name="Note 3 12 2 2 2" xfId="58717"/>
    <cellStyle name="Note 3 12 2 3" xfId="23520"/>
    <cellStyle name="Note 3 12 2 4" xfId="48825"/>
    <cellStyle name="Note 3 12 20" xfId="23521"/>
    <cellStyle name="Note 3 12 20 2" xfId="23522"/>
    <cellStyle name="Note 3 12 20 3" xfId="48826"/>
    <cellStyle name="Note 3 12 20 4" xfId="48827"/>
    <cellStyle name="Note 3 12 21" xfId="48828"/>
    <cellStyle name="Note 3 12 22" xfId="48829"/>
    <cellStyle name="Note 3 12 3" xfId="23523"/>
    <cellStyle name="Note 3 12 3 2" xfId="23524"/>
    <cellStyle name="Note 3 12 3 2 2" xfId="58718"/>
    <cellStyle name="Note 3 12 3 3" xfId="23525"/>
    <cellStyle name="Note 3 12 3 4" xfId="48830"/>
    <cellStyle name="Note 3 12 4" xfId="23526"/>
    <cellStyle name="Note 3 12 4 2" xfId="23527"/>
    <cellStyle name="Note 3 12 4 2 2" xfId="58719"/>
    <cellStyle name="Note 3 12 4 3" xfId="23528"/>
    <cellStyle name="Note 3 12 4 4" xfId="48831"/>
    <cellStyle name="Note 3 12 5" xfId="23529"/>
    <cellStyle name="Note 3 12 5 2" xfId="23530"/>
    <cellStyle name="Note 3 12 5 2 2" xfId="58720"/>
    <cellStyle name="Note 3 12 5 3" xfId="23531"/>
    <cellStyle name="Note 3 12 5 4" xfId="48832"/>
    <cellStyle name="Note 3 12 6" xfId="23532"/>
    <cellStyle name="Note 3 12 6 2" xfId="23533"/>
    <cellStyle name="Note 3 12 6 2 2" xfId="58721"/>
    <cellStyle name="Note 3 12 6 3" xfId="23534"/>
    <cellStyle name="Note 3 12 6 4" xfId="48833"/>
    <cellStyle name="Note 3 12 7" xfId="23535"/>
    <cellStyle name="Note 3 12 7 2" xfId="23536"/>
    <cellStyle name="Note 3 12 7 2 2" xfId="58722"/>
    <cellStyle name="Note 3 12 7 3" xfId="23537"/>
    <cellStyle name="Note 3 12 7 4" xfId="48834"/>
    <cellStyle name="Note 3 12 8" xfId="23538"/>
    <cellStyle name="Note 3 12 8 2" xfId="23539"/>
    <cellStyle name="Note 3 12 8 2 2" xfId="58723"/>
    <cellStyle name="Note 3 12 8 3" xfId="23540"/>
    <cellStyle name="Note 3 12 8 4" xfId="48835"/>
    <cellStyle name="Note 3 12 9" xfId="23541"/>
    <cellStyle name="Note 3 12 9 2" xfId="23542"/>
    <cellStyle name="Note 3 12 9 2 2" xfId="58724"/>
    <cellStyle name="Note 3 12 9 3" xfId="23543"/>
    <cellStyle name="Note 3 12 9 4" xfId="48836"/>
    <cellStyle name="Note 3 13" xfId="23544"/>
    <cellStyle name="Note 3 13 2" xfId="23545"/>
    <cellStyle name="Note 3 13 2 2" xfId="58725"/>
    <cellStyle name="Note 3 13 3" xfId="48837"/>
    <cellStyle name="Note 3 14" xfId="23546"/>
    <cellStyle name="Note 3 14 2" xfId="23547"/>
    <cellStyle name="Note 3 14 2 2" xfId="58726"/>
    <cellStyle name="Note 3 14 3" xfId="23548"/>
    <cellStyle name="Note 3 14 4" xfId="48838"/>
    <cellStyle name="Note 3 15" xfId="23549"/>
    <cellStyle name="Note 3 15 2" xfId="23550"/>
    <cellStyle name="Note 3 15 2 2" xfId="58727"/>
    <cellStyle name="Note 3 15 3" xfId="23551"/>
    <cellStyle name="Note 3 15 4" xfId="48839"/>
    <cellStyle name="Note 3 16" xfId="23552"/>
    <cellStyle name="Note 3 16 2" xfId="23553"/>
    <cellStyle name="Note 3 16 2 2" xfId="58728"/>
    <cellStyle name="Note 3 16 3" xfId="23554"/>
    <cellStyle name="Note 3 16 4" xfId="48840"/>
    <cellStyle name="Note 3 17" xfId="23555"/>
    <cellStyle name="Note 3 17 2" xfId="23556"/>
    <cellStyle name="Note 3 17 2 2" xfId="58729"/>
    <cellStyle name="Note 3 17 3" xfId="23557"/>
    <cellStyle name="Note 3 17 4" xfId="48841"/>
    <cellStyle name="Note 3 18" xfId="23558"/>
    <cellStyle name="Note 3 18 2" xfId="23559"/>
    <cellStyle name="Note 3 18 2 2" xfId="58730"/>
    <cellStyle name="Note 3 18 3" xfId="23560"/>
    <cellStyle name="Note 3 18 4" xfId="48842"/>
    <cellStyle name="Note 3 19" xfId="23561"/>
    <cellStyle name="Note 3 19 2" xfId="23562"/>
    <cellStyle name="Note 3 19 2 2" xfId="58731"/>
    <cellStyle name="Note 3 19 3" xfId="23563"/>
    <cellStyle name="Note 3 19 4" xfId="48843"/>
    <cellStyle name="Note 3 2" xfId="23564"/>
    <cellStyle name="Note 3 2 10" xfId="23565"/>
    <cellStyle name="Note 3 2 10 10" xfId="23566"/>
    <cellStyle name="Note 3 2 10 10 2" xfId="23567"/>
    <cellStyle name="Note 3 2 10 10 2 2" xfId="58732"/>
    <cellStyle name="Note 3 2 10 10 3" xfId="23568"/>
    <cellStyle name="Note 3 2 10 10 4" xfId="48844"/>
    <cellStyle name="Note 3 2 10 11" xfId="23569"/>
    <cellStyle name="Note 3 2 10 11 2" xfId="23570"/>
    <cellStyle name="Note 3 2 10 11 2 2" xfId="58733"/>
    <cellStyle name="Note 3 2 10 11 3" xfId="23571"/>
    <cellStyle name="Note 3 2 10 11 4" xfId="48845"/>
    <cellStyle name="Note 3 2 10 12" xfId="23572"/>
    <cellStyle name="Note 3 2 10 12 2" xfId="23573"/>
    <cellStyle name="Note 3 2 10 12 2 2" xfId="58734"/>
    <cellStyle name="Note 3 2 10 12 3" xfId="23574"/>
    <cellStyle name="Note 3 2 10 12 4" xfId="48846"/>
    <cellStyle name="Note 3 2 10 13" xfId="23575"/>
    <cellStyle name="Note 3 2 10 13 2" xfId="23576"/>
    <cellStyle name="Note 3 2 10 13 2 2" xfId="58735"/>
    <cellStyle name="Note 3 2 10 13 3" xfId="23577"/>
    <cellStyle name="Note 3 2 10 13 4" xfId="48847"/>
    <cellStyle name="Note 3 2 10 14" xfId="23578"/>
    <cellStyle name="Note 3 2 10 14 2" xfId="23579"/>
    <cellStyle name="Note 3 2 10 14 2 2" xfId="58736"/>
    <cellStyle name="Note 3 2 10 14 3" xfId="23580"/>
    <cellStyle name="Note 3 2 10 14 4" xfId="48848"/>
    <cellStyle name="Note 3 2 10 15" xfId="23581"/>
    <cellStyle name="Note 3 2 10 15 2" xfId="23582"/>
    <cellStyle name="Note 3 2 10 15 2 2" xfId="58737"/>
    <cellStyle name="Note 3 2 10 15 3" xfId="23583"/>
    <cellStyle name="Note 3 2 10 15 4" xfId="48849"/>
    <cellStyle name="Note 3 2 10 16" xfId="23584"/>
    <cellStyle name="Note 3 2 10 16 2" xfId="23585"/>
    <cellStyle name="Note 3 2 10 16 2 2" xfId="58738"/>
    <cellStyle name="Note 3 2 10 16 3" xfId="23586"/>
    <cellStyle name="Note 3 2 10 16 4" xfId="48850"/>
    <cellStyle name="Note 3 2 10 17" xfId="23587"/>
    <cellStyle name="Note 3 2 10 17 2" xfId="23588"/>
    <cellStyle name="Note 3 2 10 17 2 2" xfId="58739"/>
    <cellStyle name="Note 3 2 10 17 3" xfId="23589"/>
    <cellStyle name="Note 3 2 10 17 4" xfId="48851"/>
    <cellStyle name="Note 3 2 10 18" xfId="23590"/>
    <cellStyle name="Note 3 2 10 18 2" xfId="23591"/>
    <cellStyle name="Note 3 2 10 18 2 2" xfId="58740"/>
    <cellStyle name="Note 3 2 10 18 3" xfId="23592"/>
    <cellStyle name="Note 3 2 10 18 4" xfId="48852"/>
    <cellStyle name="Note 3 2 10 19" xfId="23593"/>
    <cellStyle name="Note 3 2 10 19 2" xfId="23594"/>
    <cellStyle name="Note 3 2 10 19 2 2" xfId="58741"/>
    <cellStyle name="Note 3 2 10 19 3" xfId="23595"/>
    <cellStyle name="Note 3 2 10 19 4" xfId="48853"/>
    <cellStyle name="Note 3 2 10 2" xfId="23596"/>
    <cellStyle name="Note 3 2 10 2 2" xfId="23597"/>
    <cellStyle name="Note 3 2 10 2 2 2" xfId="58742"/>
    <cellStyle name="Note 3 2 10 2 3" xfId="23598"/>
    <cellStyle name="Note 3 2 10 2 4" xfId="48854"/>
    <cellStyle name="Note 3 2 10 20" xfId="23599"/>
    <cellStyle name="Note 3 2 10 20 2" xfId="23600"/>
    <cellStyle name="Note 3 2 10 20 3" xfId="48855"/>
    <cellStyle name="Note 3 2 10 20 4" xfId="48856"/>
    <cellStyle name="Note 3 2 10 21" xfId="48857"/>
    <cellStyle name="Note 3 2 10 22" xfId="48858"/>
    <cellStyle name="Note 3 2 10 3" xfId="23601"/>
    <cellStyle name="Note 3 2 10 3 2" xfId="23602"/>
    <cellStyle name="Note 3 2 10 3 2 2" xfId="58743"/>
    <cellStyle name="Note 3 2 10 3 3" xfId="23603"/>
    <cellStyle name="Note 3 2 10 3 4" xfId="48859"/>
    <cellStyle name="Note 3 2 10 4" xfId="23604"/>
    <cellStyle name="Note 3 2 10 4 2" xfId="23605"/>
    <cellStyle name="Note 3 2 10 4 2 2" xfId="58744"/>
    <cellStyle name="Note 3 2 10 4 3" xfId="23606"/>
    <cellStyle name="Note 3 2 10 4 4" xfId="48860"/>
    <cellStyle name="Note 3 2 10 5" xfId="23607"/>
    <cellStyle name="Note 3 2 10 5 2" xfId="23608"/>
    <cellStyle name="Note 3 2 10 5 2 2" xfId="58745"/>
    <cellStyle name="Note 3 2 10 5 3" xfId="23609"/>
    <cellStyle name="Note 3 2 10 5 4" xfId="48861"/>
    <cellStyle name="Note 3 2 10 6" xfId="23610"/>
    <cellStyle name="Note 3 2 10 6 2" xfId="23611"/>
    <cellStyle name="Note 3 2 10 6 2 2" xfId="58746"/>
    <cellStyle name="Note 3 2 10 6 3" xfId="23612"/>
    <cellStyle name="Note 3 2 10 6 4" xfId="48862"/>
    <cellStyle name="Note 3 2 10 7" xfId="23613"/>
    <cellStyle name="Note 3 2 10 7 2" xfId="23614"/>
    <cellStyle name="Note 3 2 10 7 2 2" xfId="58747"/>
    <cellStyle name="Note 3 2 10 7 3" xfId="23615"/>
    <cellStyle name="Note 3 2 10 7 4" xfId="48863"/>
    <cellStyle name="Note 3 2 10 8" xfId="23616"/>
    <cellStyle name="Note 3 2 10 8 2" xfId="23617"/>
    <cellStyle name="Note 3 2 10 8 2 2" xfId="58748"/>
    <cellStyle name="Note 3 2 10 8 3" xfId="23618"/>
    <cellStyle name="Note 3 2 10 8 4" xfId="48864"/>
    <cellStyle name="Note 3 2 10 9" xfId="23619"/>
    <cellStyle name="Note 3 2 10 9 2" xfId="23620"/>
    <cellStyle name="Note 3 2 10 9 2 2" xfId="58749"/>
    <cellStyle name="Note 3 2 10 9 3" xfId="23621"/>
    <cellStyle name="Note 3 2 10 9 4" xfId="48865"/>
    <cellStyle name="Note 3 2 11" xfId="23622"/>
    <cellStyle name="Note 3 2 11 10" xfId="23623"/>
    <cellStyle name="Note 3 2 11 10 2" xfId="23624"/>
    <cellStyle name="Note 3 2 11 10 2 2" xfId="58750"/>
    <cellStyle name="Note 3 2 11 10 3" xfId="23625"/>
    <cellStyle name="Note 3 2 11 10 4" xfId="48866"/>
    <cellStyle name="Note 3 2 11 11" xfId="23626"/>
    <cellStyle name="Note 3 2 11 11 2" xfId="23627"/>
    <cellStyle name="Note 3 2 11 11 2 2" xfId="58751"/>
    <cellStyle name="Note 3 2 11 11 3" xfId="23628"/>
    <cellStyle name="Note 3 2 11 11 4" xfId="48867"/>
    <cellStyle name="Note 3 2 11 12" xfId="23629"/>
    <cellStyle name="Note 3 2 11 12 2" xfId="23630"/>
    <cellStyle name="Note 3 2 11 12 2 2" xfId="58752"/>
    <cellStyle name="Note 3 2 11 12 3" xfId="23631"/>
    <cellStyle name="Note 3 2 11 12 4" xfId="48868"/>
    <cellStyle name="Note 3 2 11 13" xfId="23632"/>
    <cellStyle name="Note 3 2 11 13 2" xfId="23633"/>
    <cellStyle name="Note 3 2 11 13 2 2" xfId="58753"/>
    <cellStyle name="Note 3 2 11 13 3" xfId="23634"/>
    <cellStyle name="Note 3 2 11 13 4" xfId="48869"/>
    <cellStyle name="Note 3 2 11 14" xfId="23635"/>
    <cellStyle name="Note 3 2 11 14 2" xfId="23636"/>
    <cellStyle name="Note 3 2 11 14 2 2" xfId="58754"/>
    <cellStyle name="Note 3 2 11 14 3" xfId="23637"/>
    <cellStyle name="Note 3 2 11 14 4" xfId="48870"/>
    <cellStyle name="Note 3 2 11 15" xfId="23638"/>
    <cellStyle name="Note 3 2 11 15 2" xfId="23639"/>
    <cellStyle name="Note 3 2 11 15 2 2" xfId="58755"/>
    <cellStyle name="Note 3 2 11 15 3" xfId="23640"/>
    <cellStyle name="Note 3 2 11 15 4" xfId="48871"/>
    <cellStyle name="Note 3 2 11 16" xfId="23641"/>
    <cellStyle name="Note 3 2 11 16 2" xfId="23642"/>
    <cellStyle name="Note 3 2 11 16 2 2" xfId="58756"/>
    <cellStyle name="Note 3 2 11 16 3" xfId="23643"/>
    <cellStyle name="Note 3 2 11 16 4" xfId="48872"/>
    <cellStyle name="Note 3 2 11 17" xfId="23644"/>
    <cellStyle name="Note 3 2 11 17 2" xfId="23645"/>
    <cellStyle name="Note 3 2 11 17 2 2" xfId="58757"/>
    <cellStyle name="Note 3 2 11 17 3" xfId="23646"/>
    <cellStyle name="Note 3 2 11 17 4" xfId="48873"/>
    <cellStyle name="Note 3 2 11 18" xfId="23647"/>
    <cellStyle name="Note 3 2 11 18 2" xfId="23648"/>
    <cellStyle name="Note 3 2 11 18 2 2" xfId="58758"/>
    <cellStyle name="Note 3 2 11 18 3" xfId="23649"/>
    <cellStyle name="Note 3 2 11 18 4" xfId="48874"/>
    <cellStyle name="Note 3 2 11 19" xfId="23650"/>
    <cellStyle name="Note 3 2 11 19 2" xfId="23651"/>
    <cellStyle name="Note 3 2 11 19 2 2" xfId="58759"/>
    <cellStyle name="Note 3 2 11 19 3" xfId="23652"/>
    <cellStyle name="Note 3 2 11 19 4" xfId="48875"/>
    <cellStyle name="Note 3 2 11 2" xfId="23653"/>
    <cellStyle name="Note 3 2 11 2 2" xfId="23654"/>
    <cellStyle name="Note 3 2 11 2 2 2" xfId="58760"/>
    <cellStyle name="Note 3 2 11 2 3" xfId="23655"/>
    <cellStyle name="Note 3 2 11 2 4" xfId="48876"/>
    <cellStyle name="Note 3 2 11 20" xfId="23656"/>
    <cellStyle name="Note 3 2 11 20 2" xfId="23657"/>
    <cellStyle name="Note 3 2 11 20 3" xfId="48877"/>
    <cellStyle name="Note 3 2 11 20 4" xfId="48878"/>
    <cellStyle name="Note 3 2 11 21" xfId="48879"/>
    <cellStyle name="Note 3 2 11 22" xfId="48880"/>
    <cellStyle name="Note 3 2 11 3" xfId="23658"/>
    <cellStyle name="Note 3 2 11 3 2" xfId="23659"/>
    <cellStyle name="Note 3 2 11 3 2 2" xfId="58761"/>
    <cellStyle name="Note 3 2 11 3 3" xfId="23660"/>
    <cellStyle name="Note 3 2 11 3 4" xfId="48881"/>
    <cellStyle name="Note 3 2 11 4" xfId="23661"/>
    <cellStyle name="Note 3 2 11 4 2" xfId="23662"/>
    <cellStyle name="Note 3 2 11 4 2 2" xfId="58762"/>
    <cellStyle name="Note 3 2 11 4 3" xfId="23663"/>
    <cellStyle name="Note 3 2 11 4 4" xfId="48882"/>
    <cellStyle name="Note 3 2 11 5" xfId="23664"/>
    <cellStyle name="Note 3 2 11 5 2" xfId="23665"/>
    <cellStyle name="Note 3 2 11 5 2 2" xfId="58763"/>
    <cellStyle name="Note 3 2 11 5 3" xfId="23666"/>
    <cellStyle name="Note 3 2 11 5 4" xfId="48883"/>
    <cellStyle name="Note 3 2 11 6" xfId="23667"/>
    <cellStyle name="Note 3 2 11 6 2" xfId="23668"/>
    <cellStyle name="Note 3 2 11 6 2 2" xfId="58764"/>
    <cellStyle name="Note 3 2 11 6 3" xfId="23669"/>
    <cellStyle name="Note 3 2 11 6 4" xfId="48884"/>
    <cellStyle name="Note 3 2 11 7" xfId="23670"/>
    <cellStyle name="Note 3 2 11 7 2" xfId="23671"/>
    <cellStyle name="Note 3 2 11 7 2 2" xfId="58765"/>
    <cellStyle name="Note 3 2 11 7 3" xfId="23672"/>
    <cellStyle name="Note 3 2 11 7 4" xfId="48885"/>
    <cellStyle name="Note 3 2 11 8" xfId="23673"/>
    <cellStyle name="Note 3 2 11 8 2" xfId="23674"/>
    <cellStyle name="Note 3 2 11 8 2 2" xfId="58766"/>
    <cellStyle name="Note 3 2 11 8 3" xfId="23675"/>
    <cellStyle name="Note 3 2 11 8 4" xfId="48886"/>
    <cellStyle name="Note 3 2 11 9" xfId="23676"/>
    <cellStyle name="Note 3 2 11 9 2" xfId="23677"/>
    <cellStyle name="Note 3 2 11 9 2 2" xfId="58767"/>
    <cellStyle name="Note 3 2 11 9 3" xfId="23678"/>
    <cellStyle name="Note 3 2 11 9 4" xfId="48887"/>
    <cellStyle name="Note 3 2 12" xfId="23679"/>
    <cellStyle name="Note 3 2 12 2" xfId="23680"/>
    <cellStyle name="Note 3 2 12 2 2" xfId="58768"/>
    <cellStyle name="Note 3 2 12 3" xfId="23681"/>
    <cellStyle name="Note 3 2 12 4" xfId="48888"/>
    <cellStyle name="Note 3 2 13" xfId="23682"/>
    <cellStyle name="Note 3 2 13 2" xfId="23683"/>
    <cellStyle name="Note 3 2 13 2 2" xfId="58769"/>
    <cellStyle name="Note 3 2 13 3" xfId="23684"/>
    <cellStyle name="Note 3 2 13 4" xfId="48889"/>
    <cellStyle name="Note 3 2 14" xfId="23685"/>
    <cellStyle name="Note 3 2 14 2" xfId="23686"/>
    <cellStyle name="Note 3 2 14 2 2" xfId="58770"/>
    <cellStyle name="Note 3 2 14 3" xfId="23687"/>
    <cellStyle name="Note 3 2 14 4" xfId="48890"/>
    <cellStyle name="Note 3 2 15" xfId="23688"/>
    <cellStyle name="Note 3 2 15 2" xfId="23689"/>
    <cellStyle name="Note 3 2 15 2 2" xfId="58771"/>
    <cellStyle name="Note 3 2 15 3" xfId="23690"/>
    <cellStyle name="Note 3 2 15 4" xfId="48891"/>
    <cellStyle name="Note 3 2 16" xfId="23691"/>
    <cellStyle name="Note 3 2 16 2" xfId="23692"/>
    <cellStyle name="Note 3 2 16 2 2" xfId="58772"/>
    <cellStyle name="Note 3 2 16 3" xfId="23693"/>
    <cellStyle name="Note 3 2 16 4" xfId="48892"/>
    <cellStyle name="Note 3 2 17" xfId="23694"/>
    <cellStyle name="Note 3 2 17 2" xfId="23695"/>
    <cellStyle name="Note 3 2 17 2 2" xfId="58773"/>
    <cellStyle name="Note 3 2 17 3" xfId="23696"/>
    <cellStyle name="Note 3 2 17 4" xfId="48893"/>
    <cellStyle name="Note 3 2 18" xfId="23697"/>
    <cellStyle name="Note 3 2 18 2" xfId="23698"/>
    <cellStyle name="Note 3 2 18 2 2" xfId="58774"/>
    <cellStyle name="Note 3 2 18 3" xfId="23699"/>
    <cellStyle name="Note 3 2 18 4" xfId="48894"/>
    <cellStyle name="Note 3 2 19" xfId="23700"/>
    <cellStyle name="Note 3 2 19 2" xfId="23701"/>
    <cellStyle name="Note 3 2 19 2 2" xfId="58775"/>
    <cellStyle name="Note 3 2 19 3" xfId="23702"/>
    <cellStyle name="Note 3 2 19 4" xfId="48895"/>
    <cellStyle name="Note 3 2 2" xfId="23703"/>
    <cellStyle name="Note 3 2 2 10" xfId="23704"/>
    <cellStyle name="Note 3 2 2 10 2" xfId="23705"/>
    <cellStyle name="Note 3 2 2 10 2 2" xfId="58776"/>
    <cellStyle name="Note 3 2 2 10 3" xfId="23706"/>
    <cellStyle name="Note 3 2 2 10 4" xfId="48896"/>
    <cellStyle name="Note 3 2 2 11" xfId="23707"/>
    <cellStyle name="Note 3 2 2 11 2" xfId="23708"/>
    <cellStyle name="Note 3 2 2 11 2 2" xfId="58777"/>
    <cellStyle name="Note 3 2 2 11 3" xfId="23709"/>
    <cellStyle name="Note 3 2 2 11 4" xfId="48897"/>
    <cellStyle name="Note 3 2 2 12" xfId="23710"/>
    <cellStyle name="Note 3 2 2 12 2" xfId="23711"/>
    <cellStyle name="Note 3 2 2 12 2 2" xfId="58778"/>
    <cellStyle name="Note 3 2 2 12 3" xfId="23712"/>
    <cellStyle name="Note 3 2 2 12 4" xfId="48898"/>
    <cellStyle name="Note 3 2 2 13" xfId="23713"/>
    <cellStyle name="Note 3 2 2 13 2" xfId="23714"/>
    <cellStyle name="Note 3 2 2 13 2 2" xfId="58779"/>
    <cellStyle name="Note 3 2 2 13 3" xfId="23715"/>
    <cellStyle name="Note 3 2 2 13 4" xfId="48899"/>
    <cellStyle name="Note 3 2 2 14" xfId="23716"/>
    <cellStyle name="Note 3 2 2 14 2" xfId="23717"/>
    <cellStyle name="Note 3 2 2 14 2 2" xfId="58780"/>
    <cellStyle name="Note 3 2 2 14 3" xfId="23718"/>
    <cellStyle name="Note 3 2 2 14 4" xfId="48900"/>
    <cellStyle name="Note 3 2 2 15" xfId="23719"/>
    <cellStyle name="Note 3 2 2 15 2" xfId="23720"/>
    <cellStyle name="Note 3 2 2 15 2 2" xfId="58781"/>
    <cellStyle name="Note 3 2 2 15 3" xfId="23721"/>
    <cellStyle name="Note 3 2 2 15 4" xfId="48901"/>
    <cellStyle name="Note 3 2 2 16" xfId="23722"/>
    <cellStyle name="Note 3 2 2 16 2" xfId="23723"/>
    <cellStyle name="Note 3 2 2 16 2 2" xfId="58782"/>
    <cellStyle name="Note 3 2 2 16 3" xfId="23724"/>
    <cellStyle name="Note 3 2 2 16 4" xfId="48902"/>
    <cellStyle name="Note 3 2 2 17" xfId="23725"/>
    <cellStyle name="Note 3 2 2 17 2" xfId="23726"/>
    <cellStyle name="Note 3 2 2 17 2 2" xfId="58783"/>
    <cellStyle name="Note 3 2 2 17 3" xfId="23727"/>
    <cellStyle name="Note 3 2 2 17 4" xfId="48903"/>
    <cellStyle name="Note 3 2 2 18" xfId="23728"/>
    <cellStyle name="Note 3 2 2 18 2" xfId="23729"/>
    <cellStyle name="Note 3 2 2 18 2 2" xfId="58784"/>
    <cellStyle name="Note 3 2 2 18 3" xfId="23730"/>
    <cellStyle name="Note 3 2 2 18 4" xfId="48904"/>
    <cellStyle name="Note 3 2 2 19" xfId="23731"/>
    <cellStyle name="Note 3 2 2 19 2" xfId="23732"/>
    <cellStyle name="Note 3 2 2 19 2 2" xfId="58785"/>
    <cellStyle name="Note 3 2 2 19 3" xfId="23733"/>
    <cellStyle name="Note 3 2 2 19 4" xfId="48905"/>
    <cellStyle name="Note 3 2 2 2" xfId="23734"/>
    <cellStyle name="Note 3 2 2 2 2" xfId="23735"/>
    <cellStyle name="Note 3 2 2 2 2 10" xfId="23736"/>
    <cellStyle name="Note 3 2 2 2 2 10 2" xfId="23737"/>
    <cellStyle name="Note 3 2 2 2 2 10 2 2" xfId="58786"/>
    <cellStyle name="Note 3 2 2 2 2 10 3" xfId="23738"/>
    <cellStyle name="Note 3 2 2 2 2 10 4" xfId="48906"/>
    <cellStyle name="Note 3 2 2 2 2 11" xfId="23739"/>
    <cellStyle name="Note 3 2 2 2 2 11 2" xfId="23740"/>
    <cellStyle name="Note 3 2 2 2 2 11 2 2" xfId="58787"/>
    <cellStyle name="Note 3 2 2 2 2 11 3" xfId="23741"/>
    <cellStyle name="Note 3 2 2 2 2 11 4" xfId="48907"/>
    <cellStyle name="Note 3 2 2 2 2 12" xfId="23742"/>
    <cellStyle name="Note 3 2 2 2 2 12 2" xfId="23743"/>
    <cellStyle name="Note 3 2 2 2 2 12 2 2" xfId="58788"/>
    <cellStyle name="Note 3 2 2 2 2 12 3" xfId="23744"/>
    <cellStyle name="Note 3 2 2 2 2 12 4" xfId="48908"/>
    <cellStyle name="Note 3 2 2 2 2 13" xfId="23745"/>
    <cellStyle name="Note 3 2 2 2 2 13 2" xfId="23746"/>
    <cellStyle name="Note 3 2 2 2 2 13 2 2" xfId="58789"/>
    <cellStyle name="Note 3 2 2 2 2 13 3" xfId="23747"/>
    <cellStyle name="Note 3 2 2 2 2 13 4" xfId="48909"/>
    <cellStyle name="Note 3 2 2 2 2 14" xfId="23748"/>
    <cellStyle name="Note 3 2 2 2 2 14 2" xfId="23749"/>
    <cellStyle name="Note 3 2 2 2 2 14 2 2" xfId="58790"/>
    <cellStyle name="Note 3 2 2 2 2 14 3" xfId="23750"/>
    <cellStyle name="Note 3 2 2 2 2 14 4" xfId="48910"/>
    <cellStyle name="Note 3 2 2 2 2 15" xfId="23751"/>
    <cellStyle name="Note 3 2 2 2 2 15 2" xfId="23752"/>
    <cellStyle name="Note 3 2 2 2 2 15 2 2" xfId="58791"/>
    <cellStyle name="Note 3 2 2 2 2 15 3" xfId="23753"/>
    <cellStyle name="Note 3 2 2 2 2 15 4" xfId="48911"/>
    <cellStyle name="Note 3 2 2 2 2 16" xfId="23754"/>
    <cellStyle name="Note 3 2 2 2 2 16 2" xfId="23755"/>
    <cellStyle name="Note 3 2 2 2 2 16 2 2" xfId="58792"/>
    <cellStyle name="Note 3 2 2 2 2 16 3" xfId="23756"/>
    <cellStyle name="Note 3 2 2 2 2 16 4" xfId="48912"/>
    <cellStyle name="Note 3 2 2 2 2 17" xfId="23757"/>
    <cellStyle name="Note 3 2 2 2 2 17 2" xfId="23758"/>
    <cellStyle name="Note 3 2 2 2 2 17 2 2" xfId="58793"/>
    <cellStyle name="Note 3 2 2 2 2 17 3" xfId="23759"/>
    <cellStyle name="Note 3 2 2 2 2 17 4" xfId="48913"/>
    <cellStyle name="Note 3 2 2 2 2 18" xfId="23760"/>
    <cellStyle name="Note 3 2 2 2 2 18 2" xfId="23761"/>
    <cellStyle name="Note 3 2 2 2 2 18 2 2" xfId="58794"/>
    <cellStyle name="Note 3 2 2 2 2 18 3" xfId="23762"/>
    <cellStyle name="Note 3 2 2 2 2 18 4" xfId="48914"/>
    <cellStyle name="Note 3 2 2 2 2 19" xfId="23763"/>
    <cellStyle name="Note 3 2 2 2 2 19 2" xfId="23764"/>
    <cellStyle name="Note 3 2 2 2 2 19 2 2" xfId="58795"/>
    <cellStyle name="Note 3 2 2 2 2 19 3" xfId="23765"/>
    <cellStyle name="Note 3 2 2 2 2 19 4" xfId="48915"/>
    <cellStyle name="Note 3 2 2 2 2 2" xfId="23766"/>
    <cellStyle name="Note 3 2 2 2 2 2 2" xfId="23767"/>
    <cellStyle name="Note 3 2 2 2 2 2 2 2" xfId="58796"/>
    <cellStyle name="Note 3 2 2 2 2 2 3" xfId="23768"/>
    <cellStyle name="Note 3 2 2 2 2 2 4" xfId="48916"/>
    <cellStyle name="Note 3 2 2 2 2 20" xfId="23769"/>
    <cellStyle name="Note 3 2 2 2 2 20 2" xfId="23770"/>
    <cellStyle name="Note 3 2 2 2 2 20 3" xfId="48917"/>
    <cellStyle name="Note 3 2 2 2 2 20 4" xfId="48918"/>
    <cellStyle name="Note 3 2 2 2 2 21" xfId="48919"/>
    <cellStyle name="Note 3 2 2 2 2 22" xfId="48920"/>
    <cellStyle name="Note 3 2 2 2 2 3" xfId="23771"/>
    <cellStyle name="Note 3 2 2 2 2 3 2" xfId="23772"/>
    <cellStyle name="Note 3 2 2 2 2 3 2 2" xfId="58797"/>
    <cellStyle name="Note 3 2 2 2 2 3 3" xfId="23773"/>
    <cellStyle name="Note 3 2 2 2 2 3 4" xfId="48921"/>
    <cellStyle name="Note 3 2 2 2 2 4" xfId="23774"/>
    <cellStyle name="Note 3 2 2 2 2 4 2" xfId="23775"/>
    <cellStyle name="Note 3 2 2 2 2 4 2 2" xfId="58798"/>
    <cellStyle name="Note 3 2 2 2 2 4 3" xfId="23776"/>
    <cellStyle name="Note 3 2 2 2 2 4 4" xfId="48922"/>
    <cellStyle name="Note 3 2 2 2 2 5" xfId="23777"/>
    <cellStyle name="Note 3 2 2 2 2 5 2" xfId="23778"/>
    <cellStyle name="Note 3 2 2 2 2 5 2 2" xfId="58799"/>
    <cellStyle name="Note 3 2 2 2 2 5 3" xfId="23779"/>
    <cellStyle name="Note 3 2 2 2 2 5 4" xfId="48923"/>
    <cellStyle name="Note 3 2 2 2 2 6" xfId="23780"/>
    <cellStyle name="Note 3 2 2 2 2 6 2" xfId="23781"/>
    <cellStyle name="Note 3 2 2 2 2 6 2 2" xfId="58800"/>
    <cellStyle name="Note 3 2 2 2 2 6 3" xfId="23782"/>
    <cellStyle name="Note 3 2 2 2 2 6 4" xfId="48924"/>
    <cellStyle name="Note 3 2 2 2 2 7" xfId="23783"/>
    <cellStyle name="Note 3 2 2 2 2 7 2" xfId="23784"/>
    <cellStyle name="Note 3 2 2 2 2 7 2 2" xfId="58801"/>
    <cellStyle name="Note 3 2 2 2 2 7 3" xfId="23785"/>
    <cellStyle name="Note 3 2 2 2 2 7 4" xfId="48925"/>
    <cellStyle name="Note 3 2 2 2 2 8" xfId="23786"/>
    <cellStyle name="Note 3 2 2 2 2 8 2" xfId="23787"/>
    <cellStyle name="Note 3 2 2 2 2 8 2 2" xfId="58802"/>
    <cellStyle name="Note 3 2 2 2 2 8 3" xfId="23788"/>
    <cellStyle name="Note 3 2 2 2 2 8 4" xfId="48926"/>
    <cellStyle name="Note 3 2 2 2 2 9" xfId="23789"/>
    <cellStyle name="Note 3 2 2 2 2 9 2" xfId="23790"/>
    <cellStyle name="Note 3 2 2 2 2 9 2 2" xfId="58803"/>
    <cellStyle name="Note 3 2 2 2 2 9 3" xfId="23791"/>
    <cellStyle name="Note 3 2 2 2 2 9 4" xfId="48927"/>
    <cellStyle name="Note 3 2 2 2 3" xfId="48928"/>
    <cellStyle name="Note 3 2 2 20" xfId="23792"/>
    <cellStyle name="Note 3 2 2 20 2" xfId="23793"/>
    <cellStyle name="Note 3 2 2 20 2 2" xfId="58804"/>
    <cellStyle name="Note 3 2 2 20 3" xfId="23794"/>
    <cellStyle name="Note 3 2 2 20 4" xfId="48929"/>
    <cellStyle name="Note 3 2 2 21" xfId="23795"/>
    <cellStyle name="Note 3 2 2 21 2" xfId="23796"/>
    <cellStyle name="Note 3 2 2 21 3" xfId="48930"/>
    <cellStyle name="Note 3 2 2 21 4" xfId="48931"/>
    <cellStyle name="Note 3 2 2 22" xfId="48932"/>
    <cellStyle name="Note 3 2 2 23" xfId="48933"/>
    <cellStyle name="Note 3 2 2 3" xfId="23797"/>
    <cellStyle name="Note 3 2 2 3 2" xfId="23798"/>
    <cellStyle name="Note 3 2 2 3 2 2" xfId="58805"/>
    <cellStyle name="Note 3 2 2 3 3" xfId="23799"/>
    <cellStyle name="Note 3 2 2 3 4" xfId="48934"/>
    <cellStyle name="Note 3 2 2 4" xfId="23800"/>
    <cellStyle name="Note 3 2 2 4 2" xfId="23801"/>
    <cellStyle name="Note 3 2 2 4 2 2" xfId="58806"/>
    <cellStyle name="Note 3 2 2 4 3" xfId="23802"/>
    <cellStyle name="Note 3 2 2 4 4" xfId="48935"/>
    <cellStyle name="Note 3 2 2 5" xfId="23803"/>
    <cellStyle name="Note 3 2 2 5 2" xfId="23804"/>
    <cellStyle name="Note 3 2 2 5 2 2" xfId="58807"/>
    <cellStyle name="Note 3 2 2 5 3" xfId="23805"/>
    <cellStyle name="Note 3 2 2 5 4" xfId="48936"/>
    <cellStyle name="Note 3 2 2 6" xfId="23806"/>
    <cellStyle name="Note 3 2 2 6 2" xfId="23807"/>
    <cellStyle name="Note 3 2 2 6 2 2" xfId="58808"/>
    <cellStyle name="Note 3 2 2 6 3" xfId="23808"/>
    <cellStyle name="Note 3 2 2 6 4" xfId="48937"/>
    <cellStyle name="Note 3 2 2 7" xfId="23809"/>
    <cellStyle name="Note 3 2 2 7 2" xfId="23810"/>
    <cellStyle name="Note 3 2 2 7 2 2" xfId="58809"/>
    <cellStyle name="Note 3 2 2 7 3" xfId="23811"/>
    <cellStyle name="Note 3 2 2 7 4" xfId="48938"/>
    <cellStyle name="Note 3 2 2 8" xfId="23812"/>
    <cellStyle name="Note 3 2 2 8 2" xfId="23813"/>
    <cellStyle name="Note 3 2 2 8 2 2" xfId="58810"/>
    <cellStyle name="Note 3 2 2 8 3" xfId="23814"/>
    <cellStyle name="Note 3 2 2 8 4" xfId="48939"/>
    <cellStyle name="Note 3 2 2 9" xfId="23815"/>
    <cellStyle name="Note 3 2 2 9 2" xfId="23816"/>
    <cellStyle name="Note 3 2 2 9 2 2" xfId="58811"/>
    <cellStyle name="Note 3 2 2 9 3" xfId="23817"/>
    <cellStyle name="Note 3 2 2 9 4" xfId="48940"/>
    <cellStyle name="Note 3 2 20" xfId="23818"/>
    <cellStyle name="Note 3 2 20 2" xfId="23819"/>
    <cellStyle name="Note 3 2 20 2 2" xfId="58812"/>
    <cellStyle name="Note 3 2 20 3" xfId="23820"/>
    <cellStyle name="Note 3 2 20 4" xfId="48941"/>
    <cellStyle name="Note 3 2 21" xfId="23821"/>
    <cellStyle name="Note 3 2 21 2" xfId="23822"/>
    <cellStyle name="Note 3 2 21 2 2" xfId="58813"/>
    <cellStyle name="Note 3 2 21 3" xfId="23823"/>
    <cellStyle name="Note 3 2 21 4" xfId="48942"/>
    <cellStyle name="Note 3 2 22" xfId="23824"/>
    <cellStyle name="Note 3 2 22 2" xfId="23825"/>
    <cellStyle name="Note 3 2 22 2 2" xfId="58814"/>
    <cellStyle name="Note 3 2 22 3" xfId="23826"/>
    <cellStyle name="Note 3 2 22 4" xfId="48943"/>
    <cellStyle name="Note 3 2 23" xfId="23827"/>
    <cellStyle name="Note 3 2 23 2" xfId="23828"/>
    <cellStyle name="Note 3 2 23 2 2" xfId="58815"/>
    <cellStyle name="Note 3 2 23 3" xfId="23829"/>
    <cellStyle name="Note 3 2 23 4" xfId="48944"/>
    <cellStyle name="Note 3 2 24" xfId="23830"/>
    <cellStyle name="Note 3 2 24 2" xfId="23831"/>
    <cellStyle name="Note 3 2 24 2 2" xfId="58816"/>
    <cellStyle name="Note 3 2 24 3" xfId="23832"/>
    <cellStyle name="Note 3 2 24 4" xfId="48945"/>
    <cellStyle name="Note 3 2 25" xfId="23833"/>
    <cellStyle name="Note 3 2 25 2" xfId="23834"/>
    <cellStyle name="Note 3 2 25 2 2" xfId="58817"/>
    <cellStyle name="Note 3 2 25 3" xfId="23835"/>
    <cellStyle name="Note 3 2 25 4" xfId="48946"/>
    <cellStyle name="Note 3 2 26" xfId="23836"/>
    <cellStyle name="Note 3 2 26 2" xfId="23837"/>
    <cellStyle name="Note 3 2 26 2 2" xfId="58818"/>
    <cellStyle name="Note 3 2 26 3" xfId="23838"/>
    <cellStyle name="Note 3 2 26 4" xfId="48947"/>
    <cellStyle name="Note 3 2 27" xfId="23839"/>
    <cellStyle name="Note 3 2 27 2" xfId="23840"/>
    <cellStyle name="Note 3 2 27 2 2" xfId="58819"/>
    <cellStyle name="Note 3 2 27 3" xfId="23841"/>
    <cellStyle name="Note 3 2 27 4" xfId="48948"/>
    <cellStyle name="Note 3 2 28" xfId="23842"/>
    <cellStyle name="Note 3 2 28 2" xfId="23843"/>
    <cellStyle name="Note 3 2 28 2 2" xfId="58820"/>
    <cellStyle name="Note 3 2 28 3" xfId="23844"/>
    <cellStyle name="Note 3 2 28 4" xfId="48949"/>
    <cellStyle name="Note 3 2 29" xfId="23845"/>
    <cellStyle name="Note 3 2 29 2" xfId="23846"/>
    <cellStyle name="Note 3 2 29 2 2" xfId="58821"/>
    <cellStyle name="Note 3 2 29 3" xfId="23847"/>
    <cellStyle name="Note 3 2 29 4" xfId="48950"/>
    <cellStyle name="Note 3 2 3" xfId="23848"/>
    <cellStyle name="Note 3 2 3 10" xfId="23849"/>
    <cellStyle name="Note 3 2 3 10 2" xfId="23850"/>
    <cellStyle name="Note 3 2 3 10 2 2" xfId="58822"/>
    <cellStyle name="Note 3 2 3 10 3" xfId="23851"/>
    <cellStyle name="Note 3 2 3 10 4" xfId="48951"/>
    <cellStyle name="Note 3 2 3 11" xfId="23852"/>
    <cellStyle name="Note 3 2 3 11 2" xfId="23853"/>
    <cellStyle name="Note 3 2 3 11 2 2" xfId="58823"/>
    <cellStyle name="Note 3 2 3 11 3" xfId="23854"/>
    <cellStyle name="Note 3 2 3 11 4" xfId="48952"/>
    <cellStyle name="Note 3 2 3 12" xfId="23855"/>
    <cellStyle name="Note 3 2 3 12 2" xfId="23856"/>
    <cellStyle name="Note 3 2 3 12 2 2" xfId="58824"/>
    <cellStyle name="Note 3 2 3 12 3" xfId="23857"/>
    <cellStyle name="Note 3 2 3 12 4" xfId="48953"/>
    <cellStyle name="Note 3 2 3 13" xfId="23858"/>
    <cellStyle name="Note 3 2 3 13 2" xfId="23859"/>
    <cellStyle name="Note 3 2 3 13 2 2" xfId="58825"/>
    <cellStyle name="Note 3 2 3 13 3" xfId="23860"/>
    <cellStyle name="Note 3 2 3 13 4" xfId="48954"/>
    <cellStyle name="Note 3 2 3 14" xfId="23861"/>
    <cellStyle name="Note 3 2 3 14 2" xfId="23862"/>
    <cellStyle name="Note 3 2 3 14 2 2" xfId="58826"/>
    <cellStyle name="Note 3 2 3 14 3" xfId="23863"/>
    <cellStyle name="Note 3 2 3 14 4" xfId="48955"/>
    <cellStyle name="Note 3 2 3 15" xfId="23864"/>
    <cellStyle name="Note 3 2 3 15 2" xfId="23865"/>
    <cellStyle name="Note 3 2 3 15 2 2" xfId="58827"/>
    <cellStyle name="Note 3 2 3 15 3" xfId="23866"/>
    <cellStyle name="Note 3 2 3 15 4" xfId="48956"/>
    <cellStyle name="Note 3 2 3 16" xfId="23867"/>
    <cellStyle name="Note 3 2 3 16 2" xfId="23868"/>
    <cellStyle name="Note 3 2 3 16 2 2" xfId="58828"/>
    <cellStyle name="Note 3 2 3 16 3" xfId="23869"/>
    <cellStyle name="Note 3 2 3 16 4" xfId="48957"/>
    <cellStyle name="Note 3 2 3 17" xfId="23870"/>
    <cellStyle name="Note 3 2 3 17 2" xfId="23871"/>
    <cellStyle name="Note 3 2 3 17 2 2" xfId="58829"/>
    <cellStyle name="Note 3 2 3 17 3" xfId="23872"/>
    <cellStyle name="Note 3 2 3 17 4" xfId="48958"/>
    <cellStyle name="Note 3 2 3 18" xfId="23873"/>
    <cellStyle name="Note 3 2 3 18 2" xfId="23874"/>
    <cellStyle name="Note 3 2 3 18 2 2" xfId="58830"/>
    <cellStyle name="Note 3 2 3 18 3" xfId="23875"/>
    <cellStyle name="Note 3 2 3 18 4" xfId="48959"/>
    <cellStyle name="Note 3 2 3 19" xfId="23876"/>
    <cellStyle name="Note 3 2 3 19 2" xfId="23877"/>
    <cellStyle name="Note 3 2 3 19 2 2" xfId="58831"/>
    <cellStyle name="Note 3 2 3 19 3" xfId="23878"/>
    <cellStyle name="Note 3 2 3 19 4" xfId="48960"/>
    <cellStyle name="Note 3 2 3 2" xfId="23879"/>
    <cellStyle name="Note 3 2 3 2 2" xfId="23880"/>
    <cellStyle name="Note 3 2 3 2 2 2" xfId="58832"/>
    <cellStyle name="Note 3 2 3 2 3" xfId="23881"/>
    <cellStyle name="Note 3 2 3 2 4" xfId="48961"/>
    <cellStyle name="Note 3 2 3 20" xfId="23882"/>
    <cellStyle name="Note 3 2 3 20 2" xfId="23883"/>
    <cellStyle name="Note 3 2 3 20 3" xfId="48962"/>
    <cellStyle name="Note 3 2 3 20 4" xfId="48963"/>
    <cellStyle name="Note 3 2 3 21" xfId="48964"/>
    <cellStyle name="Note 3 2 3 22" xfId="48965"/>
    <cellStyle name="Note 3 2 3 3" xfId="23884"/>
    <cellStyle name="Note 3 2 3 3 2" xfId="23885"/>
    <cellStyle name="Note 3 2 3 3 2 2" xfId="58833"/>
    <cellStyle name="Note 3 2 3 3 3" xfId="23886"/>
    <cellStyle name="Note 3 2 3 3 4" xfId="48966"/>
    <cellStyle name="Note 3 2 3 4" xfId="23887"/>
    <cellStyle name="Note 3 2 3 4 2" xfId="23888"/>
    <cellStyle name="Note 3 2 3 4 2 2" xfId="58834"/>
    <cellStyle name="Note 3 2 3 4 3" xfId="23889"/>
    <cellStyle name="Note 3 2 3 4 4" xfId="48967"/>
    <cellStyle name="Note 3 2 3 5" xfId="23890"/>
    <cellStyle name="Note 3 2 3 5 2" xfId="23891"/>
    <cellStyle name="Note 3 2 3 5 2 2" xfId="58835"/>
    <cellStyle name="Note 3 2 3 5 3" xfId="23892"/>
    <cellStyle name="Note 3 2 3 5 4" xfId="48968"/>
    <cellStyle name="Note 3 2 3 6" xfId="23893"/>
    <cellStyle name="Note 3 2 3 6 2" xfId="23894"/>
    <cellStyle name="Note 3 2 3 6 2 2" xfId="58836"/>
    <cellStyle name="Note 3 2 3 6 3" xfId="23895"/>
    <cellStyle name="Note 3 2 3 6 4" xfId="48969"/>
    <cellStyle name="Note 3 2 3 7" xfId="23896"/>
    <cellStyle name="Note 3 2 3 7 2" xfId="23897"/>
    <cellStyle name="Note 3 2 3 7 2 2" xfId="58837"/>
    <cellStyle name="Note 3 2 3 7 3" xfId="23898"/>
    <cellStyle name="Note 3 2 3 7 4" xfId="48970"/>
    <cellStyle name="Note 3 2 3 8" xfId="23899"/>
    <cellStyle name="Note 3 2 3 8 2" xfId="23900"/>
    <cellStyle name="Note 3 2 3 8 2 2" xfId="58838"/>
    <cellStyle name="Note 3 2 3 8 3" xfId="23901"/>
    <cellStyle name="Note 3 2 3 8 4" xfId="48971"/>
    <cellStyle name="Note 3 2 3 9" xfId="23902"/>
    <cellStyle name="Note 3 2 3 9 2" xfId="23903"/>
    <cellStyle name="Note 3 2 3 9 2 2" xfId="58839"/>
    <cellStyle name="Note 3 2 3 9 3" xfId="23904"/>
    <cellStyle name="Note 3 2 3 9 4" xfId="48972"/>
    <cellStyle name="Note 3 2 30" xfId="23905"/>
    <cellStyle name="Note 3 2 30 2" xfId="23906"/>
    <cellStyle name="Note 3 2 30 3" xfId="48973"/>
    <cellStyle name="Note 3 2 30 4" xfId="48974"/>
    <cellStyle name="Note 3 2 31" xfId="48975"/>
    <cellStyle name="Note 3 2 32" xfId="48976"/>
    <cellStyle name="Note 3 2 4" xfId="23907"/>
    <cellStyle name="Note 3 2 4 10" xfId="23908"/>
    <cellStyle name="Note 3 2 4 10 2" xfId="23909"/>
    <cellStyle name="Note 3 2 4 10 2 2" xfId="58840"/>
    <cellStyle name="Note 3 2 4 10 3" xfId="23910"/>
    <cellStyle name="Note 3 2 4 10 4" xfId="48977"/>
    <cellStyle name="Note 3 2 4 11" xfId="23911"/>
    <cellStyle name="Note 3 2 4 11 2" xfId="23912"/>
    <cellStyle name="Note 3 2 4 11 2 2" xfId="58841"/>
    <cellStyle name="Note 3 2 4 11 3" xfId="23913"/>
    <cellStyle name="Note 3 2 4 11 4" xfId="48978"/>
    <cellStyle name="Note 3 2 4 12" xfId="23914"/>
    <cellStyle name="Note 3 2 4 12 2" xfId="23915"/>
    <cellStyle name="Note 3 2 4 12 2 2" xfId="58842"/>
    <cellStyle name="Note 3 2 4 12 3" xfId="23916"/>
    <cellStyle name="Note 3 2 4 12 4" xfId="48979"/>
    <cellStyle name="Note 3 2 4 13" xfId="23917"/>
    <cellStyle name="Note 3 2 4 13 2" xfId="23918"/>
    <cellStyle name="Note 3 2 4 13 2 2" xfId="58843"/>
    <cellStyle name="Note 3 2 4 13 3" xfId="23919"/>
    <cellStyle name="Note 3 2 4 13 4" xfId="48980"/>
    <cellStyle name="Note 3 2 4 14" xfId="23920"/>
    <cellStyle name="Note 3 2 4 14 2" xfId="23921"/>
    <cellStyle name="Note 3 2 4 14 2 2" xfId="58844"/>
    <cellStyle name="Note 3 2 4 14 3" xfId="23922"/>
    <cellStyle name="Note 3 2 4 14 4" xfId="48981"/>
    <cellStyle name="Note 3 2 4 15" xfId="23923"/>
    <cellStyle name="Note 3 2 4 15 2" xfId="23924"/>
    <cellStyle name="Note 3 2 4 15 2 2" xfId="58845"/>
    <cellStyle name="Note 3 2 4 15 3" xfId="23925"/>
    <cellStyle name="Note 3 2 4 15 4" xfId="48982"/>
    <cellStyle name="Note 3 2 4 16" xfId="23926"/>
    <cellStyle name="Note 3 2 4 16 2" xfId="23927"/>
    <cellStyle name="Note 3 2 4 16 2 2" xfId="58846"/>
    <cellStyle name="Note 3 2 4 16 3" xfId="23928"/>
    <cellStyle name="Note 3 2 4 16 4" xfId="48983"/>
    <cellStyle name="Note 3 2 4 17" xfId="23929"/>
    <cellStyle name="Note 3 2 4 17 2" xfId="23930"/>
    <cellStyle name="Note 3 2 4 17 2 2" xfId="58847"/>
    <cellStyle name="Note 3 2 4 17 3" xfId="23931"/>
    <cellStyle name="Note 3 2 4 17 4" xfId="48984"/>
    <cellStyle name="Note 3 2 4 18" xfId="23932"/>
    <cellStyle name="Note 3 2 4 18 2" xfId="23933"/>
    <cellStyle name="Note 3 2 4 18 2 2" xfId="58848"/>
    <cellStyle name="Note 3 2 4 18 3" xfId="23934"/>
    <cellStyle name="Note 3 2 4 18 4" xfId="48985"/>
    <cellStyle name="Note 3 2 4 19" xfId="23935"/>
    <cellStyle name="Note 3 2 4 19 2" xfId="23936"/>
    <cellStyle name="Note 3 2 4 19 2 2" xfId="58849"/>
    <cellStyle name="Note 3 2 4 19 3" xfId="23937"/>
    <cellStyle name="Note 3 2 4 19 4" xfId="48986"/>
    <cellStyle name="Note 3 2 4 2" xfId="23938"/>
    <cellStyle name="Note 3 2 4 2 2" xfId="23939"/>
    <cellStyle name="Note 3 2 4 2 2 2" xfId="58850"/>
    <cellStyle name="Note 3 2 4 2 3" xfId="23940"/>
    <cellStyle name="Note 3 2 4 2 4" xfId="48987"/>
    <cellStyle name="Note 3 2 4 20" xfId="23941"/>
    <cellStyle name="Note 3 2 4 20 2" xfId="23942"/>
    <cellStyle name="Note 3 2 4 20 3" xfId="48988"/>
    <cellStyle name="Note 3 2 4 20 4" xfId="48989"/>
    <cellStyle name="Note 3 2 4 21" xfId="48990"/>
    <cellStyle name="Note 3 2 4 22" xfId="48991"/>
    <cellStyle name="Note 3 2 4 3" xfId="23943"/>
    <cellStyle name="Note 3 2 4 3 2" xfId="23944"/>
    <cellStyle name="Note 3 2 4 3 2 2" xfId="58851"/>
    <cellStyle name="Note 3 2 4 3 3" xfId="23945"/>
    <cellStyle name="Note 3 2 4 3 4" xfId="48992"/>
    <cellStyle name="Note 3 2 4 4" xfId="23946"/>
    <cellStyle name="Note 3 2 4 4 2" xfId="23947"/>
    <cellStyle name="Note 3 2 4 4 2 2" xfId="58852"/>
    <cellStyle name="Note 3 2 4 4 3" xfId="23948"/>
    <cellStyle name="Note 3 2 4 4 4" xfId="48993"/>
    <cellStyle name="Note 3 2 4 5" xfId="23949"/>
    <cellStyle name="Note 3 2 4 5 2" xfId="23950"/>
    <cellStyle name="Note 3 2 4 5 2 2" xfId="58853"/>
    <cellStyle name="Note 3 2 4 5 3" xfId="23951"/>
    <cellStyle name="Note 3 2 4 5 4" xfId="48994"/>
    <cellStyle name="Note 3 2 4 6" xfId="23952"/>
    <cellStyle name="Note 3 2 4 6 2" xfId="23953"/>
    <cellStyle name="Note 3 2 4 6 2 2" xfId="58854"/>
    <cellStyle name="Note 3 2 4 6 3" xfId="23954"/>
    <cellStyle name="Note 3 2 4 6 4" xfId="48995"/>
    <cellStyle name="Note 3 2 4 7" xfId="23955"/>
    <cellStyle name="Note 3 2 4 7 2" xfId="23956"/>
    <cellStyle name="Note 3 2 4 7 2 2" xfId="58855"/>
    <cellStyle name="Note 3 2 4 7 3" xfId="23957"/>
    <cellStyle name="Note 3 2 4 7 4" xfId="48996"/>
    <cellStyle name="Note 3 2 4 8" xfId="23958"/>
    <cellStyle name="Note 3 2 4 8 2" xfId="23959"/>
    <cellStyle name="Note 3 2 4 8 2 2" xfId="58856"/>
    <cellStyle name="Note 3 2 4 8 3" xfId="23960"/>
    <cellStyle name="Note 3 2 4 8 4" xfId="48997"/>
    <cellStyle name="Note 3 2 4 9" xfId="23961"/>
    <cellStyle name="Note 3 2 4 9 2" xfId="23962"/>
    <cellStyle name="Note 3 2 4 9 2 2" xfId="58857"/>
    <cellStyle name="Note 3 2 4 9 3" xfId="23963"/>
    <cellStyle name="Note 3 2 4 9 4" xfId="48998"/>
    <cellStyle name="Note 3 2 5" xfId="23964"/>
    <cellStyle name="Note 3 2 5 10" xfId="23965"/>
    <cellStyle name="Note 3 2 5 10 2" xfId="23966"/>
    <cellStyle name="Note 3 2 5 10 2 2" xfId="58858"/>
    <cellStyle name="Note 3 2 5 10 3" xfId="23967"/>
    <cellStyle name="Note 3 2 5 10 4" xfId="48999"/>
    <cellStyle name="Note 3 2 5 11" xfId="23968"/>
    <cellStyle name="Note 3 2 5 11 2" xfId="23969"/>
    <cellStyle name="Note 3 2 5 11 2 2" xfId="58859"/>
    <cellStyle name="Note 3 2 5 11 3" xfId="23970"/>
    <cellStyle name="Note 3 2 5 11 4" xfId="49000"/>
    <cellStyle name="Note 3 2 5 12" xfId="23971"/>
    <cellStyle name="Note 3 2 5 12 2" xfId="23972"/>
    <cellStyle name="Note 3 2 5 12 2 2" xfId="58860"/>
    <cellStyle name="Note 3 2 5 12 3" xfId="23973"/>
    <cellStyle name="Note 3 2 5 12 4" xfId="49001"/>
    <cellStyle name="Note 3 2 5 13" xfId="23974"/>
    <cellStyle name="Note 3 2 5 13 2" xfId="23975"/>
    <cellStyle name="Note 3 2 5 13 2 2" xfId="58861"/>
    <cellStyle name="Note 3 2 5 13 3" xfId="23976"/>
    <cellStyle name="Note 3 2 5 13 4" xfId="49002"/>
    <cellStyle name="Note 3 2 5 14" xfId="23977"/>
    <cellStyle name="Note 3 2 5 14 2" xfId="23978"/>
    <cellStyle name="Note 3 2 5 14 2 2" xfId="58862"/>
    <cellStyle name="Note 3 2 5 14 3" xfId="23979"/>
    <cellStyle name="Note 3 2 5 14 4" xfId="49003"/>
    <cellStyle name="Note 3 2 5 15" xfId="23980"/>
    <cellStyle name="Note 3 2 5 15 2" xfId="23981"/>
    <cellStyle name="Note 3 2 5 15 2 2" xfId="58863"/>
    <cellStyle name="Note 3 2 5 15 3" xfId="23982"/>
    <cellStyle name="Note 3 2 5 15 4" xfId="49004"/>
    <cellStyle name="Note 3 2 5 16" xfId="23983"/>
    <cellStyle name="Note 3 2 5 16 2" xfId="23984"/>
    <cellStyle name="Note 3 2 5 16 2 2" xfId="58864"/>
    <cellStyle name="Note 3 2 5 16 3" xfId="23985"/>
    <cellStyle name="Note 3 2 5 16 4" xfId="49005"/>
    <cellStyle name="Note 3 2 5 17" xfId="23986"/>
    <cellStyle name="Note 3 2 5 17 2" xfId="23987"/>
    <cellStyle name="Note 3 2 5 17 2 2" xfId="58865"/>
    <cellStyle name="Note 3 2 5 17 3" xfId="23988"/>
    <cellStyle name="Note 3 2 5 17 4" xfId="49006"/>
    <cellStyle name="Note 3 2 5 18" xfId="23989"/>
    <cellStyle name="Note 3 2 5 18 2" xfId="23990"/>
    <cellStyle name="Note 3 2 5 18 2 2" xfId="58866"/>
    <cellStyle name="Note 3 2 5 18 3" xfId="23991"/>
    <cellStyle name="Note 3 2 5 18 4" xfId="49007"/>
    <cellStyle name="Note 3 2 5 19" xfId="23992"/>
    <cellStyle name="Note 3 2 5 19 2" xfId="23993"/>
    <cellStyle name="Note 3 2 5 19 2 2" xfId="58867"/>
    <cellStyle name="Note 3 2 5 19 3" xfId="23994"/>
    <cellStyle name="Note 3 2 5 19 4" xfId="49008"/>
    <cellStyle name="Note 3 2 5 2" xfId="23995"/>
    <cellStyle name="Note 3 2 5 2 2" xfId="23996"/>
    <cellStyle name="Note 3 2 5 2 2 2" xfId="58868"/>
    <cellStyle name="Note 3 2 5 2 3" xfId="23997"/>
    <cellStyle name="Note 3 2 5 2 4" xfId="49009"/>
    <cellStyle name="Note 3 2 5 20" xfId="23998"/>
    <cellStyle name="Note 3 2 5 20 2" xfId="23999"/>
    <cellStyle name="Note 3 2 5 20 3" xfId="49010"/>
    <cellStyle name="Note 3 2 5 20 4" xfId="49011"/>
    <cellStyle name="Note 3 2 5 21" xfId="49012"/>
    <cellStyle name="Note 3 2 5 22" xfId="49013"/>
    <cellStyle name="Note 3 2 5 3" xfId="24000"/>
    <cellStyle name="Note 3 2 5 3 2" xfId="24001"/>
    <cellStyle name="Note 3 2 5 3 2 2" xfId="58869"/>
    <cellStyle name="Note 3 2 5 3 3" xfId="24002"/>
    <cellStyle name="Note 3 2 5 3 4" xfId="49014"/>
    <cellStyle name="Note 3 2 5 4" xfId="24003"/>
    <cellStyle name="Note 3 2 5 4 2" xfId="24004"/>
    <cellStyle name="Note 3 2 5 4 2 2" xfId="58870"/>
    <cellStyle name="Note 3 2 5 4 3" xfId="24005"/>
    <cellStyle name="Note 3 2 5 4 4" xfId="49015"/>
    <cellStyle name="Note 3 2 5 5" xfId="24006"/>
    <cellStyle name="Note 3 2 5 5 2" xfId="24007"/>
    <cellStyle name="Note 3 2 5 5 2 2" xfId="58871"/>
    <cellStyle name="Note 3 2 5 5 3" xfId="24008"/>
    <cellStyle name="Note 3 2 5 5 4" xfId="49016"/>
    <cellStyle name="Note 3 2 5 6" xfId="24009"/>
    <cellStyle name="Note 3 2 5 6 2" xfId="24010"/>
    <cellStyle name="Note 3 2 5 6 2 2" xfId="58872"/>
    <cellStyle name="Note 3 2 5 6 3" xfId="24011"/>
    <cellStyle name="Note 3 2 5 6 4" xfId="49017"/>
    <cellStyle name="Note 3 2 5 7" xfId="24012"/>
    <cellStyle name="Note 3 2 5 7 2" xfId="24013"/>
    <cellStyle name="Note 3 2 5 7 2 2" xfId="58873"/>
    <cellStyle name="Note 3 2 5 7 3" xfId="24014"/>
    <cellStyle name="Note 3 2 5 7 4" xfId="49018"/>
    <cellStyle name="Note 3 2 5 8" xfId="24015"/>
    <cellStyle name="Note 3 2 5 8 2" xfId="24016"/>
    <cellStyle name="Note 3 2 5 8 2 2" xfId="58874"/>
    <cellStyle name="Note 3 2 5 8 3" xfId="24017"/>
    <cellStyle name="Note 3 2 5 8 4" xfId="49019"/>
    <cellStyle name="Note 3 2 5 9" xfId="24018"/>
    <cellStyle name="Note 3 2 5 9 2" xfId="24019"/>
    <cellStyle name="Note 3 2 5 9 2 2" xfId="58875"/>
    <cellStyle name="Note 3 2 5 9 3" xfId="24020"/>
    <cellStyle name="Note 3 2 5 9 4" xfId="49020"/>
    <cellStyle name="Note 3 2 6" xfId="24021"/>
    <cellStyle name="Note 3 2 6 10" xfId="24022"/>
    <cellStyle name="Note 3 2 6 10 2" xfId="24023"/>
    <cellStyle name="Note 3 2 6 10 2 2" xfId="58876"/>
    <cellStyle name="Note 3 2 6 10 3" xfId="24024"/>
    <cellStyle name="Note 3 2 6 10 4" xfId="49021"/>
    <cellStyle name="Note 3 2 6 11" xfId="24025"/>
    <cellStyle name="Note 3 2 6 11 2" xfId="24026"/>
    <cellStyle name="Note 3 2 6 11 2 2" xfId="58877"/>
    <cellStyle name="Note 3 2 6 11 3" xfId="24027"/>
    <cellStyle name="Note 3 2 6 11 4" xfId="49022"/>
    <cellStyle name="Note 3 2 6 12" xfId="24028"/>
    <cellStyle name="Note 3 2 6 12 2" xfId="24029"/>
    <cellStyle name="Note 3 2 6 12 2 2" xfId="58878"/>
    <cellStyle name="Note 3 2 6 12 3" xfId="24030"/>
    <cellStyle name="Note 3 2 6 12 4" xfId="49023"/>
    <cellStyle name="Note 3 2 6 13" xfId="24031"/>
    <cellStyle name="Note 3 2 6 13 2" xfId="24032"/>
    <cellStyle name="Note 3 2 6 13 2 2" xfId="58879"/>
    <cellStyle name="Note 3 2 6 13 3" xfId="24033"/>
    <cellStyle name="Note 3 2 6 13 4" xfId="49024"/>
    <cellStyle name="Note 3 2 6 14" xfId="24034"/>
    <cellStyle name="Note 3 2 6 14 2" xfId="24035"/>
    <cellStyle name="Note 3 2 6 14 2 2" xfId="58880"/>
    <cellStyle name="Note 3 2 6 14 3" xfId="24036"/>
    <cellStyle name="Note 3 2 6 14 4" xfId="49025"/>
    <cellStyle name="Note 3 2 6 15" xfId="24037"/>
    <cellStyle name="Note 3 2 6 15 2" xfId="24038"/>
    <cellStyle name="Note 3 2 6 15 2 2" xfId="58881"/>
    <cellStyle name="Note 3 2 6 15 3" xfId="24039"/>
    <cellStyle name="Note 3 2 6 15 4" xfId="49026"/>
    <cellStyle name="Note 3 2 6 16" xfId="24040"/>
    <cellStyle name="Note 3 2 6 16 2" xfId="24041"/>
    <cellStyle name="Note 3 2 6 16 2 2" xfId="58882"/>
    <cellStyle name="Note 3 2 6 16 3" xfId="24042"/>
    <cellStyle name="Note 3 2 6 16 4" xfId="49027"/>
    <cellStyle name="Note 3 2 6 17" xfId="24043"/>
    <cellStyle name="Note 3 2 6 17 2" xfId="24044"/>
    <cellStyle name="Note 3 2 6 17 2 2" xfId="58883"/>
    <cellStyle name="Note 3 2 6 17 3" xfId="24045"/>
    <cellStyle name="Note 3 2 6 17 4" xfId="49028"/>
    <cellStyle name="Note 3 2 6 18" xfId="24046"/>
    <cellStyle name="Note 3 2 6 18 2" xfId="24047"/>
    <cellStyle name="Note 3 2 6 18 2 2" xfId="58884"/>
    <cellStyle name="Note 3 2 6 18 3" xfId="24048"/>
    <cellStyle name="Note 3 2 6 18 4" xfId="49029"/>
    <cellStyle name="Note 3 2 6 19" xfId="24049"/>
    <cellStyle name="Note 3 2 6 19 2" xfId="24050"/>
    <cellStyle name="Note 3 2 6 19 2 2" xfId="58885"/>
    <cellStyle name="Note 3 2 6 19 3" xfId="24051"/>
    <cellStyle name="Note 3 2 6 19 4" xfId="49030"/>
    <cellStyle name="Note 3 2 6 2" xfId="24052"/>
    <cellStyle name="Note 3 2 6 2 2" xfId="24053"/>
    <cellStyle name="Note 3 2 6 2 2 2" xfId="58886"/>
    <cellStyle name="Note 3 2 6 2 3" xfId="24054"/>
    <cellStyle name="Note 3 2 6 2 4" xfId="49031"/>
    <cellStyle name="Note 3 2 6 20" xfId="24055"/>
    <cellStyle name="Note 3 2 6 20 2" xfId="24056"/>
    <cellStyle name="Note 3 2 6 20 3" xfId="49032"/>
    <cellStyle name="Note 3 2 6 20 4" xfId="49033"/>
    <cellStyle name="Note 3 2 6 21" xfId="49034"/>
    <cellStyle name="Note 3 2 6 22" xfId="49035"/>
    <cellStyle name="Note 3 2 6 3" xfId="24057"/>
    <cellStyle name="Note 3 2 6 3 2" xfId="24058"/>
    <cellStyle name="Note 3 2 6 3 2 2" xfId="58887"/>
    <cellStyle name="Note 3 2 6 3 3" xfId="24059"/>
    <cellStyle name="Note 3 2 6 3 4" xfId="49036"/>
    <cellStyle name="Note 3 2 6 4" xfId="24060"/>
    <cellStyle name="Note 3 2 6 4 2" xfId="24061"/>
    <cellStyle name="Note 3 2 6 4 2 2" xfId="58888"/>
    <cellStyle name="Note 3 2 6 4 3" xfId="24062"/>
    <cellStyle name="Note 3 2 6 4 4" xfId="49037"/>
    <cellStyle name="Note 3 2 6 5" xfId="24063"/>
    <cellStyle name="Note 3 2 6 5 2" xfId="24064"/>
    <cellStyle name="Note 3 2 6 5 2 2" xfId="58889"/>
    <cellStyle name="Note 3 2 6 5 3" xfId="24065"/>
    <cellStyle name="Note 3 2 6 5 4" xfId="49038"/>
    <cellStyle name="Note 3 2 6 6" xfId="24066"/>
    <cellStyle name="Note 3 2 6 6 2" xfId="24067"/>
    <cellStyle name="Note 3 2 6 6 2 2" xfId="58890"/>
    <cellStyle name="Note 3 2 6 6 3" xfId="24068"/>
    <cellStyle name="Note 3 2 6 6 4" xfId="49039"/>
    <cellStyle name="Note 3 2 6 7" xfId="24069"/>
    <cellStyle name="Note 3 2 6 7 2" xfId="24070"/>
    <cellStyle name="Note 3 2 6 7 2 2" xfId="58891"/>
    <cellStyle name="Note 3 2 6 7 3" xfId="24071"/>
    <cellStyle name="Note 3 2 6 7 4" xfId="49040"/>
    <cellStyle name="Note 3 2 6 8" xfId="24072"/>
    <cellStyle name="Note 3 2 6 8 2" xfId="24073"/>
    <cellStyle name="Note 3 2 6 8 2 2" xfId="58892"/>
    <cellStyle name="Note 3 2 6 8 3" xfId="24074"/>
    <cellStyle name="Note 3 2 6 8 4" xfId="49041"/>
    <cellStyle name="Note 3 2 6 9" xfId="24075"/>
    <cellStyle name="Note 3 2 6 9 2" xfId="24076"/>
    <cellStyle name="Note 3 2 6 9 2 2" xfId="58893"/>
    <cellStyle name="Note 3 2 6 9 3" xfId="24077"/>
    <cellStyle name="Note 3 2 6 9 4" xfId="49042"/>
    <cellStyle name="Note 3 2 7" xfId="24078"/>
    <cellStyle name="Note 3 2 7 10" xfId="24079"/>
    <cellStyle name="Note 3 2 7 10 2" xfId="24080"/>
    <cellStyle name="Note 3 2 7 10 2 2" xfId="58894"/>
    <cellStyle name="Note 3 2 7 10 3" xfId="24081"/>
    <cellStyle name="Note 3 2 7 10 4" xfId="49043"/>
    <cellStyle name="Note 3 2 7 11" xfId="24082"/>
    <cellStyle name="Note 3 2 7 11 2" xfId="24083"/>
    <cellStyle name="Note 3 2 7 11 2 2" xfId="58895"/>
    <cellStyle name="Note 3 2 7 11 3" xfId="24084"/>
    <cellStyle name="Note 3 2 7 11 4" xfId="49044"/>
    <cellStyle name="Note 3 2 7 12" xfId="24085"/>
    <cellStyle name="Note 3 2 7 12 2" xfId="24086"/>
    <cellStyle name="Note 3 2 7 12 2 2" xfId="58896"/>
    <cellStyle name="Note 3 2 7 12 3" xfId="24087"/>
    <cellStyle name="Note 3 2 7 12 4" xfId="49045"/>
    <cellStyle name="Note 3 2 7 13" xfId="24088"/>
    <cellStyle name="Note 3 2 7 13 2" xfId="24089"/>
    <cellStyle name="Note 3 2 7 13 2 2" xfId="58897"/>
    <cellStyle name="Note 3 2 7 13 3" xfId="24090"/>
    <cellStyle name="Note 3 2 7 13 4" xfId="49046"/>
    <cellStyle name="Note 3 2 7 14" xfId="24091"/>
    <cellStyle name="Note 3 2 7 14 2" xfId="24092"/>
    <cellStyle name="Note 3 2 7 14 2 2" xfId="58898"/>
    <cellStyle name="Note 3 2 7 14 3" xfId="24093"/>
    <cellStyle name="Note 3 2 7 14 4" xfId="49047"/>
    <cellStyle name="Note 3 2 7 15" xfId="24094"/>
    <cellStyle name="Note 3 2 7 15 2" xfId="24095"/>
    <cellStyle name="Note 3 2 7 15 2 2" xfId="58899"/>
    <cellStyle name="Note 3 2 7 15 3" xfId="24096"/>
    <cellStyle name="Note 3 2 7 15 4" xfId="49048"/>
    <cellStyle name="Note 3 2 7 16" xfId="24097"/>
    <cellStyle name="Note 3 2 7 16 2" xfId="24098"/>
    <cellStyle name="Note 3 2 7 16 2 2" xfId="58900"/>
    <cellStyle name="Note 3 2 7 16 3" xfId="24099"/>
    <cellStyle name="Note 3 2 7 16 4" xfId="49049"/>
    <cellStyle name="Note 3 2 7 17" xfId="24100"/>
    <cellStyle name="Note 3 2 7 17 2" xfId="24101"/>
    <cellStyle name="Note 3 2 7 17 2 2" xfId="58901"/>
    <cellStyle name="Note 3 2 7 17 3" xfId="24102"/>
    <cellStyle name="Note 3 2 7 17 4" xfId="49050"/>
    <cellStyle name="Note 3 2 7 18" xfId="24103"/>
    <cellStyle name="Note 3 2 7 18 2" xfId="24104"/>
    <cellStyle name="Note 3 2 7 18 2 2" xfId="58902"/>
    <cellStyle name="Note 3 2 7 18 3" xfId="24105"/>
    <cellStyle name="Note 3 2 7 18 4" xfId="49051"/>
    <cellStyle name="Note 3 2 7 19" xfId="24106"/>
    <cellStyle name="Note 3 2 7 19 2" xfId="24107"/>
    <cellStyle name="Note 3 2 7 19 2 2" xfId="58903"/>
    <cellStyle name="Note 3 2 7 19 3" xfId="24108"/>
    <cellStyle name="Note 3 2 7 19 4" xfId="49052"/>
    <cellStyle name="Note 3 2 7 2" xfId="24109"/>
    <cellStyle name="Note 3 2 7 2 2" xfId="24110"/>
    <cellStyle name="Note 3 2 7 2 2 2" xfId="58904"/>
    <cellStyle name="Note 3 2 7 2 3" xfId="24111"/>
    <cellStyle name="Note 3 2 7 2 4" xfId="49053"/>
    <cellStyle name="Note 3 2 7 20" xfId="24112"/>
    <cellStyle name="Note 3 2 7 20 2" xfId="24113"/>
    <cellStyle name="Note 3 2 7 20 3" xfId="49054"/>
    <cellStyle name="Note 3 2 7 20 4" xfId="49055"/>
    <cellStyle name="Note 3 2 7 21" xfId="49056"/>
    <cellStyle name="Note 3 2 7 22" xfId="49057"/>
    <cellStyle name="Note 3 2 7 3" xfId="24114"/>
    <cellStyle name="Note 3 2 7 3 2" xfId="24115"/>
    <cellStyle name="Note 3 2 7 3 2 2" xfId="58905"/>
    <cellStyle name="Note 3 2 7 3 3" xfId="24116"/>
    <cellStyle name="Note 3 2 7 3 4" xfId="49058"/>
    <cellStyle name="Note 3 2 7 4" xfId="24117"/>
    <cellStyle name="Note 3 2 7 4 2" xfId="24118"/>
    <cellStyle name="Note 3 2 7 4 2 2" xfId="58906"/>
    <cellStyle name="Note 3 2 7 4 3" xfId="24119"/>
    <cellStyle name="Note 3 2 7 4 4" xfId="49059"/>
    <cellStyle name="Note 3 2 7 5" xfId="24120"/>
    <cellStyle name="Note 3 2 7 5 2" xfId="24121"/>
    <cellStyle name="Note 3 2 7 5 2 2" xfId="58907"/>
    <cellStyle name="Note 3 2 7 5 3" xfId="24122"/>
    <cellStyle name="Note 3 2 7 5 4" xfId="49060"/>
    <cellStyle name="Note 3 2 7 6" xfId="24123"/>
    <cellStyle name="Note 3 2 7 6 2" xfId="24124"/>
    <cellStyle name="Note 3 2 7 6 2 2" xfId="58908"/>
    <cellStyle name="Note 3 2 7 6 3" xfId="24125"/>
    <cellStyle name="Note 3 2 7 6 4" xfId="49061"/>
    <cellStyle name="Note 3 2 7 7" xfId="24126"/>
    <cellStyle name="Note 3 2 7 7 2" xfId="24127"/>
    <cellStyle name="Note 3 2 7 7 2 2" xfId="58909"/>
    <cellStyle name="Note 3 2 7 7 3" xfId="24128"/>
    <cellStyle name="Note 3 2 7 7 4" xfId="49062"/>
    <cellStyle name="Note 3 2 7 8" xfId="24129"/>
    <cellStyle name="Note 3 2 7 8 2" xfId="24130"/>
    <cellStyle name="Note 3 2 7 8 2 2" xfId="58910"/>
    <cellStyle name="Note 3 2 7 8 3" xfId="24131"/>
    <cellStyle name="Note 3 2 7 8 4" xfId="49063"/>
    <cellStyle name="Note 3 2 7 9" xfId="24132"/>
    <cellStyle name="Note 3 2 7 9 2" xfId="24133"/>
    <cellStyle name="Note 3 2 7 9 2 2" xfId="58911"/>
    <cellStyle name="Note 3 2 7 9 3" xfId="24134"/>
    <cellStyle name="Note 3 2 7 9 4" xfId="49064"/>
    <cellStyle name="Note 3 2 8" xfId="24135"/>
    <cellStyle name="Note 3 2 8 10" xfId="24136"/>
    <cellStyle name="Note 3 2 8 10 2" xfId="24137"/>
    <cellStyle name="Note 3 2 8 10 2 2" xfId="58912"/>
    <cellStyle name="Note 3 2 8 10 3" xfId="24138"/>
    <cellStyle name="Note 3 2 8 10 4" xfId="49065"/>
    <cellStyle name="Note 3 2 8 11" xfId="24139"/>
    <cellStyle name="Note 3 2 8 11 2" xfId="24140"/>
    <cellStyle name="Note 3 2 8 11 2 2" xfId="58913"/>
    <cellStyle name="Note 3 2 8 11 3" xfId="24141"/>
    <cellStyle name="Note 3 2 8 11 4" xfId="49066"/>
    <cellStyle name="Note 3 2 8 12" xfId="24142"/>
    <cellStyle name="Note 3 2 8 12 2" xfId="24143"/>
    <cellStyle name="Note 3 2 8 12 2 2" xfId="58914"/>
    <cellStyle name="Note 3 2 8 12 3" xfId="24144"/>
    <cellStyle name="Note 3 2 8 12 4" xfId="49067"/>
    <cellStyle name="Note 3 2 8 13" xfId="24145"/>
    <cellStyle name="Note 3 2 8 13 2" xfId="24146"/>
    <cellStyle name="Note 3 2 8 13 2 2" xfId="58915"/>
    <cellStyle name="Note 3 2 8 13 3" xfId="24147"/>
    <cellStyle name="Note 3 2 8 13 4" xfId="49068"/>
    <cellStyle name="Note 3 2 8 14" xfId="24148"/>
    <cellStyle name="Note 3 2 8 14 2" xfId="24149"/>
    <cellStyle name="Note 3 2 8 14 2 2" xfId="58916"/>
    <cellStyle name="Note 3 2 8 14 3" xfId="24150"/>
    <cellStyle name="Note 3 2 8 14 4" xfId="49069"/>
    <cellStyle name="Note 3 2 8 15" xfId="24151"/>
    <cellStyle name="Note 3 2 8 15 2" xfId="24152"/>
    <cellStyle name="Note 3 2 8 15 2 2" xfId="58917"/>
    <cellStyle name="Note 3 2 8 15 3" xfId="24153"/>
    <cellStyle name="Note 3 2 8 15 4" xfId="49070"/>
    <cellStyle name="Note 3 2 8 16" xfId="24154"/>
    <cellStyle name="Note 3 2 8 16 2" xfId="24155"/>
    <cellStyle name="Note 3 2 8 16 2 2" xfId="58918"/>
    <cellStyle name="Note 3 2 8 16 3" xfId="24156"/>
    <cellStyle name="Note 3 2 8 16 4" xfId="49071"/>
    <cellStyle name="Note 3 2 8 17" xfId="24157"/>
    <cellStyle name="Note 3 2 8 17 2" xfId="24158"/>
    <cellStyle name="Note 3 2 8 17 2 2" xfId="58919"/>
    <cellStyle name="Note 3 2 8 17 3" xfId="24159"/>
    <cellStyle name="Note 3 2 8 17 4" xfId="49072"/>
    <cellStyle name="Note 3 2 8 18" xfId="24160"/>
    <cellStyle name="Note 3 2 8 18 2" xfId="24161"/>
    <cellStyle name="Note 3 2 8 18 2 2" xfId="58920"/>
    <cellStyle name="Note 3 2 8 18 3" xfId="24162"/>
    <cellStyle name="Note 3 2 8 18 4" xfId="49073"/>
    <cellStyle name="Note 3 2 8 19" xfId="24163"/>
    <cellStyle name="Note 3 2 8 19 2" xfId="24164"/>
    <cellStyle name="Note 3 2 8 19 2 2" xfId="58921"/>
    <cellStyle name="Note 3 2 8 19 3" xfId="24165"/>
    <cellStyle name="Note 3 2 8 19 4" xfId="49074"/>
    <cellStyle name="Note 3 2 8 2" xfId="24166"/>
    <cellStyle name="Note 3 2 8 2 2" xfId="24167"/>
    <cellStyle name="Note 3 2 8 2 2 2" xfId="58922"/>
    <cellStyle name="Note 3 2 8 2 3" xfId="24168"/>
    <cellStyle name="Note 3 2 8 2 4" xfId="49075"/>
    <cellStyle name="Note 3 2 8 20" xfId="24169"/>
    <cellStyle name="Note 3 2 8 20 2" xfId="24170"/>
    <cellStyle name="Note 3 2 8 20 3" xfId="49076"/>
    <cellStyle name="Note 3 2 8 20 4" xfId="49077"/>
    <cellStyle name="Note 3 2 8 21" xfId="49078"/>
    <cellStyle name="Note 3 2 8 22" xfId="49079"/>
    <cellStyle name="Note 3 2 8 3" xfId="24171"/>
    <cellStyle name="Note 3 2 8 3 2" xfId="24172"/>
    <cellStyle name="Note 3 2 8 3 2 2" xfId="58923"/>
    <cellStyle name="Note 3 2 8 3 3" xfId="24173"/>
    <cellStyle name="Note 3 2 8 3 4" xfId="49080"/>
    <cellStyle name="Note 3 2 8 4" xfId="24174"/>
    <cellStyle name="Note 3 2 8 4 2" xfId="24175"/>
    <cellStyle name="Note 3 2 8 4 2 2" xfId="58924"/>
    <cellStyle name="Note 3 2 8 4 3" xfId="24176"/>
    <cellStyle name="Note 3 2 8 4 4" xfId="49081"/>
    <cellStyle name="Note 3 2 8 5" xfId="24177"/>
    <cellStyle name="Note 3 2 8 5 2" xfId="24178"/>
    <cellStyle name="Note 3 2 8 5 2 2" xfId="58925"/>
    <cellStyle name="Note 3 2 8 5 3" xfId="24179"/>
    <cellStyle name="Note 3 2 8 5 4" xfId="49082"/>
    <cellStyle name="Note 3 2 8 6" xfId="24180"/>
    <cellStyle name="Note 3 2 8 6 2" xfId="24181"/>
    <cellStyle name="Note 3 2 8 6 2 2" xfId="58926"/>
    <cellStyle name="Note 3 2 8 6 3" xfId="24182"/>
    <cellStyle name="Note 3 2 8 6 4" xfId="49083"/>
    <cellStyle name="Note 3 2 8 7" xfId="24183"/>
    <cellStyle name="Note 3 2 8 7 2" xfId="24184"/>
    <cellStyle name="Note 3 2 8 7 2 2" xfId="58927"/>
    <cellStyle name="Note 3 2 8 7 3" xfId="24185"/>
    <cellStyle name="Note 3 2 8 7 4" xfId="49084"/>
    <cellStyle name="Note 3 2 8 8" xfId="24186"/>
    <cellStyle name="Note 3 2 8 8 2" xfId="24187"/>
    <cellStyle name="Note 3 2 8 8 2 2" xfId="58928"/>
    <cellStyle name="Note 3 2 8 8 3" xfId="24188"/>
    <cellStyle name="Note 3 2 8 8 4" xfId="49085"/>
    <cellStyle name="Note 3 2 8 9" xfId="24189"/>
    <cellStyle name="Note 3 2 8 9 2" xfId="24190"/>
    <cellStyle name="Note 3 2 8 9 2 2" xfId="58929"/>
    <cellStyle name="Note 3 2 8 9 3" xfId="24191"/>
    <cellStyle name="Note 3 2 8 9 4" xfId="49086"/>
    <cellStyle name="Note 3 2 9" xfId="24192"/>
    <cellStyle name="Note 3 2 9 10" xfId="24193"/>
    <cellStyle name="Note 3 2 9 10 2" xfId="24194"/>
    <cellStyle name="Note 3 2 9 10 2 2" xfId="58930"/>
    <cellStyle name="Note 3 2 9 10 3" xfId="24195"/>
    <cellStyle name="Note 3 2 9 10 4" xfId="49087"/>
    <cellStyle name="Note 3 2 9 11" xfId="24196"/>
    <cellStyle name="Note 3 2 9 11 2" xfId="24197"/>
    <cellStyle name="Note 3 2 9 11 2 2" xfId="58931"/>
    <cellStyle name="Note 3 2 9 11 3" xfId="24198"/>
    <cellStyle name="Note 3 2 9 11 4" xfId="49088"/>
    <cellStyle name="Note 3 2 9 12" xfId="24199"/>
    <cellStyle name="Note 3 2 9 12 2" xfId="24200"/>
    <cellStyle name="Note 3 2 9 12 2 2" xfId="58932"/>
    <cellStyle name="Note 3 2 9 12 3" xfId="24201"/>
    <cellStyle name="Note 3 2 9 12 4" xfId="49089"/>
    <cellStyle name="Note 3 2 9 13" xfId="24202"/>
    <cellStyle name="Note 3 2 9 13 2" xfId="24203"/>
    <cellStyle name="Note 3 2 9 13 2 2" xfId="58933"/>
    <cellStyle name="Note 3 2 9 13 3" xfId="24204"/>
    <cellStyle name="Note 3 2 9 13 4" xfId="49090"/>
    <cellStyle name="Note 3 2 9 14" xfId="24205"/>
    <cellStyle name="Note 3 2 9 14 2" xfId="24206"/>
    <cellStyle name="Note 3 2 9 14 2 2" xfId="58934"/>
    <cellStyle name="Note 3 2 9 14 3" xfId="24207"/>
    <cellStyle name="Note 3 2 9 14 4" xfId="49091"/>
    <cellStyle name="Note 3 2 9 15" xfId="24208"/>
    <cellStyle name="Note 3 2 9 15 2" xfId="24209"/>
    <cellStyle name="Note 3 2 9 15 2 2" xfId="58935"/>
    <cellStyle name="Note 3 2 9 15 3" xfId="24210"/>
    <cellStyle name="Note 3 2 9 15 4" xfId="49092"/>
    <cellStyle name="Note 3 2 9 16" xfId="24211"/>
    <cellStyle name="Note 3 2 9 16 2" xfId="24212"/>
    <cellStyle name="Note 3 2 9 16 2 2" xfId="58936"/>
    <cellStyle name="Note 3 2 9 16 3" xfId="24213"/>
    <cellStyle name="Note 3 2 9 16 4" xfId="49093"/>
    <cellStyle name="Note 3 2 9 17" xfId="24214"/>
    <cellStyle name="Note 3 2 9 17 2" xfId="24215"/>
    <cellStyle name="Note 3 2 9 17 2 2" xfId="58937"/>
    <cellStyle name="Note 3 2 9 17 3" xfId="24216"/>
    <cellStyle name="Note 3 2 9 17 4" xfId="49094"/>
    <cellStyle name="Note 3 2 9 18" xfId="24217"/>
    <cellStyle name="Note 3 2 9 18 2" xfId="24218"/>
    <cellStyle name="Note 3 2 9 18 2 2" xfId="58938"/>
    <cellStyle name="Note 3 2 9 18 3" xfId="24219"/>
    <cellStyle name="Note 3 2 9 18 4" xfId="49095"/>
    <cellStyle name="Note 3 2 9 19" xfId="24220"/>
    <cellStyle name="Note 3 2 9 19 2" xfId="24221"/>
    <cellStyle name="Note 3 2 9 19 2 2" xfId="58939"/>
    <cellStyle name="Note 3 2 9 19 3" xfId="24222"/>
    <cellStyle name="Note 3 2 9 19 4" xfId="49096"/>
    <cellStyle name="Note 3 2 9 2" xfId="24223"/>
    <cellStyle name="Note 3 2 9 2 2" xfId="24224"/>
    <cellStyle name="Note 3 2 9 2 2 2" xfId="58940"/>
    <cellStyle name="Note 3 2 9 2 3" xfId="24225"/>
    <cellStyle name="Note 3 2 9 2 4" xfId="49097"/>
    <cellStyle name="Note 3 2 9 20" xfId="24226"/>
    <cellStyle name="Note 3 2 9 20 2" xfId="24227"/>
    <cellStyle name="Note 3 2 9 20 3" xfId="49098"/>
    <cellStyle name="Note 3 2 9 20 4" xfId="49099"/>
    <cellStyle name="Note 3 2 9 21" xfId="49100"/>
    <cellStyle name="Note 3 2 9 22" xfId="49101"/>
    <cellStyle name="Note 3 2 9 3" xfId="24228"/>
    <cellStyle name="Note 3 2 9 3 2" xfId="24229"/>
    <cellStyle name="Note 3 2 9 3 2 2" xfId="58941"/>
    <cellStyle name="Note 3 2 9 3 3" xfId="24230"/>
    <cellStyle name="Note 3 2 9 3 4" xfId="49102"/>
    <cellStyle name="Note 3 2 9 4" xfId="24231"/>
    <cellStyle name="Note 3 2 9 4 2" xfId="24232"/>
    <cellStyle name="Note 3 2 9 4 2 2" xfId="58942"/>
    <cellStyle name="Note 3 2 9 4 3" xfId="24233"/>
    <cellStyle name="Note 3 2 9 4 4" xfId="49103"/>
    <cellStyle name="Note 3 2 9 5" xfId="24234"/>
    <cellStyle name="Note 3 2 9 5 2" xfId="24235"/>
    <cellStyle name="Note 3 2 9 5 2 2" xfId="58943"/>
    <cellStyle name="Note 3 2 9 5 3" xfId="24236"/>
    <cellStyle name="Note 3 2 9 5 4" xfId="49104"/>
    <cellStyle name="Note 3 2 9 6" xfId="24237"/>
    <cellStyle name="Note 3 2 9 6 2" xfId="24238"/>
    <cellStyle name="Note 3 2 9 6 2 2" xfId="58944"/>
    <cellStyle name="Note 3 2 9 6 3" xfId="24239"/>
    <cellStyle name="Note 3 2 9 6 4" xfId="49105"/>
    <cellStyle name="Note 3 2 9 7" xfId="24240"/>
    <cellStyle name="Note 3 2 9 7 2" xfId="24241"/>
    <cellStyle name="Note 3 2 9 7 2 2" xfId="58945"/>
    <cellStyle name="Note 3 2 9 7 3" xfId="24242"/>
    <cellStyle name="Note 3 2 9 7 4" xfId="49106"/>
    <cellStyle name="Note 3 2 9 8" xfId="24243"/>
    <cellStyle name="Note 3 2 9 8 2" xfId="24244"/>
    <cellStyle name="Note 3 2 9 8 2 2" xfId="58946"/>
    <cellStyle name="Note 3 2 9 8 3" xfId="24245"/>
    <cellStyle name="Note 3 2 9 8 4" xfId="49107"/>
    <cellStyle name="Note 3 2 9 9" xfId="24246"/>
    <cellStyle name="Note 3 2 9 9 2" xfId="24247"/>
    <cellStyle name="Note 3 2 9 9 2 2" xfId="58947"/>
    <cellStyle name="Note 3 2 9 9 3" xfId="24248"/>
    <cellStyle name="Note 3 2 9 9 4" xfId="49108"/>
    <cellStyle name="Note 3 20" xfId="24249"/>
    <cellStyle name="Note 3 20 2" xfId="24250"/>
    <cellStyle name="Note 3 20 2 2" xfId="58948"/>
    <cellStyle name="Note 3 20 3" xfId="24251"/>
    <cellStyle name="Note 3 20 4" xfId="49109"/>
    <cellStyle name="Note 3 21" xfId="24252"/>
    <cellStyle name="Note 3 21 2" xfId="24253"/>
    <cellStyle name="Note 3 21 2 2" xfId="58949"/>
    <cellStyle name="Note 3 21 3" xfId="24254"/>
    <cellStyle name="Note 3 21 4" xfId="49110"/>
    <cellStyle name="Note 3 22" xfId="24255"/>
    <cellStyle name="Note 3 22 2" xfId="24256"/>
    <cellStyle name="Note 3 22 2 2" xfId="58950"/>
    <cellStyle name="Note 3 22 3" xfId="24257"/>
    <cellStyle name="Note 3 22 4" xfId="49111"/>
    <cellStyle name="Note 3 23" xfId="24258"/>
    <cellStyle name="Note 3 23 2" xfId="24259"/>
    <cellStyle name="Note 3 23 2 2" xfId="58951"/>
    <cellStyle name="Note 3 23 3" xfId="24260"/>
    <cellStyle name="Note 3 23 4" xfId="49112"/>
    <cellStyle name="Note 3 24" xfId="24261"/>
    <cellStyle name="Note 3 24 2" xfId="24262"/>
    <cellStyle name="Note 3 24 2 2" xfId="58952"/>
    <cellStyle name="Note 3 24 3" xfId="24263"/>
    <cellStyle name="Note 3 24 4" xfId="49113"/>
    <cellStyle name="Note 3 25" xfId="24264"/>
    <cellStyle name="Note 3 25 2" xfId="24265"/>
    <cellStyle name="Note 3 25 2 2" xfId="58953"/>
    <cellStyle name="Note 3 25 3" xfId="24266"/>
    <cellStyle name="Note 3 25 4" xfId="49114"/>
    <cellStyle name="Note 3 26" xfId="24267"/>
    <cellStyle name="Note 3 26 2" xfId="24268"/>
    <cellStyle name="Note 3 26 2 2" xfId="58954"/>
    <cellStyle name="Note 3 26 3" xfId="24269"/>
    <cellStyle name="Note 3 26 4" xfId="49115"/>
    <cellStyle name="Note 3 27" xfId="24270"/>
    <cellStyle name="Note 3 27 2" xfId="24271"/>
    <cellStyle name="Note 3 27 2 2" xfId="58955"/>
    <cellStyle name="Note 3 27 3" xfId="24272"/>
    <cellStyle name="Note 3 27 4" xfId="49116"/>
    <cellStyle name="Note 3 28" xfId="24273"/>
    <cellStyle name="Note 3 28 2" xfId="24274"/>
    <cellStyle name="Note 3 28 2 2" xfId="58956"/>
    <cellStyle name="Note 3 28 3" xfId="24275"/>
    <cellStyle name="Note 3 28 4" xfId="49117"/>
    <cellStyle name="Note 3 29" xfId="24276"/>
    <cellStyle name="Note 3 29 2" xfId="24277"/>
    <cellStyle name="Note 3 29 2 2" xfId="58957"/>
    <cellStyle name="Note 3 29 3" xfId="24278"/>
    <cellStyle name="Note 3 29 4" xfId="49118"/>
    <cellStyle name="Note 3 3" xfId="24279"/>
    <cellStyle name="Note 3 3 2" xfId="49119"/>
    <cellStyle name="Note 3 30" xfId="24280"/>
    <cellStyle name="Note 3 30 2" xfId="24281"/>
    <cellStyle name="Note 3 30 2 2" xfId="58958"/>
    <cellStyle name="Note 3 30 3" xfId="24282"/>
    <cellStyle name="Note 3 30 4" xfId="49120"/>
    <cellStyle name="Note 3 31" xfId="24283"/>
    <cellStyle name="Note 3 31 2" xfId="24284"/>
    <cellStyle name="Note 3 31 2 2" xfId="58959"/>
    <cellStyle name="Note 3 31 3" xfId="24285"/>
    <cellStyle name="Note 3 31 4" xfId="49121"/>
    <cellStyle name="Note 3 32" xfId="24286"/>
    <cellStyle name="Note 3 32 2" xfId="58960"/>
    <cellStyle name="Note 3 33" xfId="24287"/>
    <cellStyle name="Note 3 34" xfId="24288"/>
    <cellStyle name="Note 3 4" xfId="24289"/>
    <cellStyle name="Note 3 4 2" xfId="49122"/>
    <cellStyle name="Note 3 5" xfId="24290"/>
    <cellStyle name="Note 3 5 2" xfId="49123"/>
    <cellStyle name="Note 3 6" xfId="24291"/>
    <cellStyle name="Note 3 6 2" xfId="49124"/>
    <cellStyle name="Note 3 7" xfId="24292"/>
    <cellStyle name="Note 3 7 2" xfId="49125"/>
    <cellStyle name="Note 3 8" xfId="24293"/>
    <cellStyle name="Note 3 8 2" xfId="49126"/>
    <cellStyle name="Note 3 9" xfId="24294"/>
    <cellStyle name="Note 3 9 2" xfId="49127"/>
    <cellStyle name="Note 30" xfId="24295"/>
    <cellStyle name="Note 30 2" xfId="24296"/>
    <cellStyle name="Note 30 2 2" xfId="58961"/>
    <cellStyle name="Note 30 3" xfId="24297"/>
    <cellStyle name="Note 30 4" xfId="49128"/>
    <cellStyle name="Note 31" xfId="24298"/>
    <cellStyle name="Note 31 2" xfId="24299"/>
    <cellStyle name="Note 31 2 2" xfId="58962"/>
    <cellStyle name="Note 31 3" xfId="24300"/>
    <cellStyle name="Note 31 4" xfId="49129"/>
    <cellStyle name="Note 32" xfId="24301"/>
    <cellStyle name="Note 32 2" xfId="24302"/>
    <cellStyle name="Note 32 2 2" xfId="58963"/>
    <cellStyle name="Note 32 3" xfId="24303"/>
    <cellStyle name="Note 32 4" xfId="49130"/>
    <cellStyle name="Note 33" xfId="24304"/>
    <cellStyle name="Note 33 2" xfId="24305"/>
    <cellStyle name="Note 33 2 2" xfId="58964"/>
    <cellStyle name="Note 33 3" xfId="24306"/>
    <cellStyle name="Note 33 4" xfId="49131"/>
    <cellStyle name="Note 34" xfId="24307"/>
    <cellStyle name="Note 34 2" xfId="24308"/>
    <cellStyle name="Note 34 2 2" xfId="58965"/>
    <cellStyle name="Note 34 3" xfId="24309"/>
    <cellStyle name="Note 34 4" xfId="49132"/>
    <cellStyle name="Note 35" xfId="24310"/>
    <cellStyle name="Note 35 2" xfId="24311"/>
    <cellStyle name="Note 35 2 2" xfId="58966"/>
    <cellStyle name="Note 35 3" xfId="24312"/>
    <cellStyle name="Note 35 4" xfId="49133"/>
    <cellStyle name="Note 36" xfId="24313"/>
    <cellStyle name="Note 36 2" xfId="24314"/>
    <cellStyle name="Note 36 2 2" xfId="58967"/>
    <cellStyle name="Note 36 3" xfId="24315"/>
    <cellStyle name="Note 36 4" xfId="49134"/>
    <cellStyle name="Note 37" xfId="24316"/>
    <cellStyle name="Note 37 2" xfId="24317"/>
    <cellStyle name="Note 37 2 2" xfId="58968"/>
    <cellStyle name="Note 37 3" xfId="24318"/>
    <cellStyle name="Note 37 4" xfId="49135"/>
    <cellStyle name="Note 38" xfId="24319"/>
    <cellStyle name="Note 38 2" xfId="24320"/>
    <cellStyle name="Note 38 2 2" xfId="58969"/>
    <cellStyle name="Note 38 3" xfId="24321"/>
    <cellStyle name="Note 38 4" xfId="49136"/>
    <cellStyle name="Note 39" xfId="24322"/>
    <cellStyle name="Note 39 2" xfId="24323"/>
    <cellStyle name="Note 39 2 2" xfId="58970"/>
    <cellStyle name="Note 39 3" xfId="24324"/>
    <cellStyle name="Note 39 4" xfId="49137"/>
    <cellStyle name="Note 4" xfId="24325"/>
    <cellStyle name="Note 4 10" xfId="24326"/>
    <cellStyle name="Note 4 10 2" xfId="24327"/>
    <cellStyle name="Note 4 10 2 2" xfId="58971"/>
    <cellStyle name="Note 4 10 3" xfId="24328"/>
    <cellStyle name="Note 4 10 4" xfId="49138"/>
    <cellStyle name="Note 4 11" xfId="24329"/>
    <cellStyle name="Note 4 11 2" xfId="24330"/>
    <cellStyle name="Note 4 11 2 2" xfId="58972"/>
    <cellStyle name="Note 4 11 3" xfId="24331"/>
    <cellStyle name="Note 4 11 4" xfId="49139"/>
    <cellStyle name="Note 4 12" xfId="24332"/>
    <cellStyle name="Note 4 12 2" xfId="24333"/>
    <cellStyle name="Note 4 12 2 2" xfId="58973"/>
    <cellStyle name="Note 4 12 3" xfId="24334"/>
    <cellStyle name="Note 4 12 4" xfId="49140"/>
    <cellStyle name="Note 4 13" xfId="24335"/>
    <cellStyle name="Note 4 13 2" xfId="24336"/>
    <cellStyle name="Note 4 13 2 2" xfId="58974"/>
    <cellStyle name="Note 4 13 3" xfId="24337"/>
    <cellStyle name="Note 4 13 4" xfId="49141"/>
    <cellStyle name="Note 4 14" xfId="24338"/>
    <cellStyle name="Note 4 14 2" xfId="24339"/>
    <cellStyle name="Note 4 14 2 2" xfId="58975"/>
    <cellStyle name="Note 4 14 3" xfId="24340"/>
    <cellStyle name="Note 4 14 4" xfId="49142"/>
    <cellStyle name="Note 4 15" xfId="24341"/>
    <cellStyle name="Note 4 15 2" xfId="24342"/>
    <cellStyle name="Note 4 15 2 2" xfId="58976"/>
    <cellStyle name="Note 4 15 3" xfId="24343"/>
    <cellStyle name="Note 4 15 4" xfId="49143"/>
    <cellStyle name="Note 4 16" xfId="24344"/>
    <cellStyle name="Note 4 16 2" xfId="24345"/>
    <cellStyle name="Note 4 16 2 2" xfId="58977"/>
    <cellStyle name="Note 4 16 3" xfId="24346"/>
    <cellStyle name="Note 4 16 4" xfId="49144"/>
    <cellStyle name="Note 4 17" xfId="24347"/>
    <cellStyle name="Note 4 17 2" xfId="24348"/>
    <cellStyle name="Note 4 17 2 2" xfId="58978"/>
    <cellStyle name="Note 4 17 3" xfId="24349"/>
    <cellStyle name="Note 4 17 4" xfId="49145"/>
    <cellStyle name="Note 4 18" xfId="24350"/>
    <cellStyle name="Note 4 18 2" xfId="24351"/>
    <cellStyle name="Note 4 18 2 2" xfId="58979"/>
    <cellStyle name="Note 4 18 3" xfId="24352"/>
    <cellStyle name="Note 4 18 4" xfId="49146"/>
    <cellStyle name="Note 4 19" xfId="24353"/>
    <cellStyle name="Note 4 19 2" xfId="24354"/>
    <cellStyle name="Note 4 19 2 2" xfId="58980"/>
    <cellStyle name="Note 4 19 3" xfId="24355"/>
    <cellStyle name="Note 4 19 4" xfId="49147"/>
    <cellStyle name="Note 4 2" xfId="24356"/>
    <cellStyle name="Note 4 2 10" xfId="24357"/>
    <cellStyle name="Note 4 2 10 2" xfId="24358"/>
    <cellStyle name="Note 4 2 10 2 2" xfId="58981"/>
    <cellStyle name="Note 4 2 10 3" xfId="24359"/>
    <cellStyle name="Note 4 2 10 4" xfId="49148"/>
    <cellStyle name="Note 4 2 11" xfId="24360"/>
    <cellStyle name="Note 4 2 11 2" xfId="24361"/>
    <cellStyle name="Note 4 2 11 2 2" xfId="58982"/>
    <cellStyle name="Note 4 2 11 3" xfId="24362"/>
    <cellStyle name="Note 4 2 11 4" xfId="49149"/>
    <cellStyle name="Note 4 2 12" xfId="24363"/>
    <cellStyle name="Note 4 2 12 2" xfId="24364"/>
    <cellStyle name="Note 4 2 12 2 2" xfId="58983"/>
    <cellStyle name="Note 4 2 12 3" xfId="24365"/>
    <cellStyle name="Note 4 2 12 4" xfId="49150"/>
    <cellStyle name="Note 4 2 13" xfId="24366"/>
    <cellStyle name="Note 4 2 13 2" xfId="24367"/>
    <cellStyle name="Note 4 2 13 2 2" xfId="58984"/>
    <cellStyle name="Note 4 2 13 3" xfId="24368"/>
    <cellStyle name="Note 4 2 13 4" xfId="49151"/>
    <cellStyle name="Note 4 2 14" xfId="24369"/>
    <cellStyle name="Note 4 2 14 2" xfId="24370"/>
    <cellStyle name="Note 4 2 14 2 2" xfId="58985"/>
    <cellStyle name="Note 4 2 14 3" xfId="24371"/>
    <cellStyle name="Note 4 2 14 4" xfId="49152"/>
    <cellStyle name="Note 4 2 15" xfId="24372"/>
    <cellStyle name="Note 4 2 15 2" xfId="24373"/>
    <cellStyle name="Note 4 2 15 2 2" xfId="58986"/>
    <cellStyle name="Note 4 2 15 3" xfId="24374"/>
    <cellStyle name="Note 4 2 15 4" xfId="49153"/>
    <cellStyle name="Note 4 2 16" xfId="24375"/>
    <cellStyle name="Note 4 2 16 2" xfId="24376"/>
    <cellStyle name="Note 4 2 16 2 2" xfId="58987"/>
    <cellStyle name="Note 4 2 16 3" xfId="24377"/>
    <cellStyle name="Note 4 2 16 4" xfId="49154"/>
    <cellStyle name="Note 4 2 17" xfId="24378"/>
    <cellStyle name="Note 4 2 17 2" xfId="24379"/>
    <cellStyle name="Note 4 2 17 2 2" xfId="58988"/>
    <cellStyle name="Note 4 2 17 3" xfId="24380"/>
    <cellStyle name="Note 4 2 17 4" xfId="49155"/>
    <cellStyle name="Note 4 2 18" xfId="24381"/>
    <cellStyle name="Note 4 2 18 2" xfId="24382"/>
    <cellStyle name="Note 4 2 18 2 2" xfId="58989"/>
    <cellStyle name="Note 4 2 18 3" xfId="24383"/>
    <cellStyle name="Note 4 2 18 4" xfId="49156"/>
    <cellStyle name="Note 4 2 19" xfId="24384"/>
    <cellStyle name="Note 4 2 19 2" xfId="24385"/>
    <cellStyle name="Note 4 2 19 2 2" xfId="58990"/>
    <cellStyle name="Note 4 2 19 3" xfId="24386"/>
    <cellStyle name="Note 4 2 19 4" xfId="49157"/>
    <cellStyle name="Note 4 2 2" xfId="24387"/>
    <cellStyle name="Note 4 2 2 10" xfId="24388"/>
    <cellStyle name="Note 4 2 2 10 2" xfId="24389"/>
    <cellStyle name="Note 4 2 2 10 2 2" xfId="58991"/>
    <cellStyle name="Note 4 2 2 10 3" xfId="24390"/>
    <cellStyle name="Note 4 2 2 10 4" xfId="49158"/>
    <cellStyle name="Note 4 2 2 11" xfId="24391"/>
    <cellStyle name="Note 4 2 2 11 2" xfId="24392"/>
    <cellStyle name="Note 4 2 2 11 2 2" xfId="58992"/>
    <cellStyle name="Note 4 2 2 11 3" xfId="24393"/>
    <cellStyle name="Note 4 2 2 11 4" xfId="49159"/>
    <cellStyle name="Note 4 2 2 12" xfId="24394"/>
    <cellStyle name="Note 4 2 2 12 2" xfId="24395"/>
    <cellStyle name="Note 4 2 2 12 2 2" xfId="58993"/>
    <cellStyle name="Note 4 2 2 12 3" xfId="24396"/>
    <cellStyle name="Note 4 2 2 12 4" xfId="49160"/>
    <cellStyle name="Note 4 2 2 13" xfId="24397"/>
    <cellStyle name="Note 4 2 2 13 2" xfId="24398"/>
    <cellStyle name="Note 4 2 2 13 2 2" xfId="58994"/>
    <cellStyle name="Note 4 2 2 13 3" xfId="24399"/>
    <cellStyle name="Note 4 2 2 13 4" xfId="49161"/>
    <cellStyle name="Note 4 2 2 14" xfId="24400"/>
    <cellStyle name="Note 4 2 2 14 2" xfId="24401"/>
    <cellStyle name="Note 4 2 2 14 2 2" xfId="58995"/>
    <cellStyle name="Note 4 2 2 14 3" xfId="24402"/>
    <cellStyle name="Note 4 2 2 14 4" xfId="49162"/>
    <cellStyle name="Note 4 2 2 15" xfId="24403"/>
    <cellStyle name="Note 4 2 2 15 2" xfId="24404"/>
    <cellStyle name="Note 4 2 2 15 2 2" xfId="58996"/>
    <cellStyle name="Note 4 2 2 15 3" xfId="24405"/>
    <cellStyle name="Note 4 2 2 15 4" xfId="49163"/>
    <cellStyle name="Note 4 2 2 16" xfId="24406"/>
    <cellStyle name="Note 4 2 2 16 2" xfId="24407"/>
    <cellStyle name="Note 4 2 2 16 2 2" xfId="58997"/>
    <cellStyle name="Note 4 2 2 16 3" xfId="24408"/>
    <cellStyle name="Note 4 2 2 16 4" xfId="49164"/>
    <cellStyle name="Note 4 2 2 17" xfId="24409"/>
    <cellStyle name="Note 4 2 2 17 2" xfId="24410"/>
    <cellStyle name="Note 4 2 2 17 2 2" xfId="58998"/>
    <cellStyle name="Note 4 2 2 17 3" xfId="24411"/>
    <cellStyle name="Note 4 2 2 17 4" xfId="49165"/>
    <cellStyle name="Note 4 2 2 18" xfId="24412"/>
    <cellStyle name="Note 4 2 2 18 2" xfId="24413"/>
    <cellStyle name="Note 4 2 2 18 2 2" xfId="58999"/>
    <cellStyle name="Note 4 2 2 18 3" xfId="24414"/>
    <cellStyle name="Note 4 2 2 18 4" xfId="49166"/>
    <cellStyle name="Note 4 2 2 19" xfId="24415"/>
    <cellStyle name="Note 4 2 2 19 2" xfId="24416"/>
    <cellStyle name="Note 4 2 2 19 2 2" xfId="59000"/>
    <cellStyle name="Note 4 2 2 19 3" xfId="24417"/>
    <cellStyle name="Note 4 2 2 19 4" xfId="49167"/>
    <cellStyle name="Note 4 2 2 2" xfId="24418"/>
    <cellStyle name="Note 4 2 2 2 10" xfId="24419"/>
    <cellStyle name="Note 4 2 2 2 10 2" xfId="24420"/>
    <cellStyle name="Note 4 2 2 2 10 2 2" xfId="59001"/>
    <cellStyle name="Note 4 2 2 2 10 3" xfId="24421"/>
    <cellStyle name="Note 4 2 2 2 10 4" xfId="49168"/>
    <cellStyle name="Note 4 2 2 2 11" xfId="24422"/>
    <cellStyle name="Note 4 2 2 2 11 2" xfId="24423"/>
    <cellStyle name="Note 4 2 2 2 11 2 2" xfId="59002"/>
    <cellStyle name="Note 4 2 2 2 11 3" xfId="24424"/>
    <cellStyle name="Note 4 2 2 2 11 4" xfId="49169"/>
    <cellStyle name="Note 4 2 2 2 12" xfId="24425"/>
    <cellStyle name="Note 4 2 2 2 12 2" xfId="24426"/>
    <cellStyle name="Note 4 2 2 2 12 2 2" xfId="59003"/>
    <cellStyle name="Note 4 2 2 2 12 3" xfId="24427"/>
    <cellStyle name="Note 4 2 2 2 12 4" xfId="49170"/>
    <cellStyle name="Note 4 2 2 2 13" xfId="24428"/>
    <cellStyle name="Note 4 2 2 2 13 2" xfId="24429"/>
    <cellStyle name="Note 4 2 2 2 13 2 2" xfId="59004"/>
    <cellStyle name="Note 4 2 2 2 13 3" xfId="24430"/>
    <cellStyle name="Note 4 2 2 2 13 4" xfId="49171"/>
    <cellStyle name="Note 4 2 2 2 14" xfId="24431"/>
    <cellStyle name="Note 4 2 2 2 14 2" xfId="24432"/>
    <cellStyle name="Note 4 2 2 2 14 2 2" xfId="59005"/>
    <cellStyle name="Note 4 2 2 2 14 3" xfId="24433"/>
    <cellStyle name="Note 4 2 2 2 14 4" xfId="49172"/>
    <cellStyle name="Note 4 2 2 2 15" xfId="24434"/>
    <cellStyle name="Note 4 2 2 2 15 2" xfId="24435"/>
    <cellStyle name="Note 4 2 2 2 15 2 2" xfId="59006"/>
    <cellStyle name="Note 4 2 2 2 15 3" xfId="24436"/>
    <cellStyle name="Note 4 2 2 2 15 4" xfId="49173"/>
    <cellStyle name="Note 4 2 2 2 16" xfId="24437"/>
    <cellStyle name="Note 4 2 2 2 16 2" xfId="24438"/>
    <cellStyle name="Note 4 2 2 2 16 2 2" xfId="59007"/>
    <cellStyle name="Note 4 2 2 2 16 3" xfId="24439"/>
    <cellStyle name="Note 4 2 2 2 16 4" xfId="49174"/>
    <cellStyle name="Note 4 2 2 2 17" xfId="24440"/>
    <cellStyle name="Note 4 2 2 2 17 2" xfId="24441"/>
    <cellStyle name="Note 4 2 2 2 17 2 2" xfId="59008"/>
    <cellStyle name="Note 4 2 2 2 17 3" xfId="24442"/>
    <cellStyle name="Note 4 2 2 2 17 4" xfId="49175"/>
    <cellStyle name="Note 4 2 2 2 18" xfId="24443"/>
    <cellStyle name="Note 4 2 2 2 18 2" xfId="24444"/>
    <cellStyle name="Note 4 2 2 2 18 2 2" xfId="59009"/>
    <cellStyle name="Note 4 2 2 2 18 3" xfId="24445"/>
    <cellStyle name="Note 4 2 2 2 18 4" xfId="49176"/>
    <cellStyle name="Note 4 2 2 2 19" xfId="24446"/>
    <cellStyle name="Note 4 2 2 2 19 2" xfId="24447"/>
    <cellStyle name="Note 4 2 2 2 19 2 2" xfId="59010"/>
    <cellStyle name="Note 4 2 2 2 19 3" xfId="24448"/>
    <cellStyle name="Note 4 2 2 2 19 4" xfId="49177"/>
    <cellStyle name="Note 4 2 2 2 2" xfId="24449"/>
    <cellStyle name="Note 4 2 2 2 2 10" xfId="24450"/>
    <cellStyle name="Note 4 2 2 2 2 10 2" xfId="24451"/>
    <cellStyle name="Note 4 2 2 2 2 10 2 2" xfId="59011"/>
    <cellStyle name="Note 4 2 2 2 2 10 3" xfId="24452"/>
    <cellStyle name="Note 4 2 2 2 2 10 4" xfId="49178"/>
    <cellStyle name="Note 4 2 2 2 2 11" xfId="24453"/>
    <cellStyle name="Note 4 2 2 2 2 11 2" xfId="24454"/>
    <cellStyle name="Note 4 2 2 2 2 11 2 2" xfId="59012"/>
    <cellStyle name="Note 4 2 2 2 2 11 3" xfId="24455"/>
    <cellStyle name="Note 4 2 2 2 2 11 4" xfId="49179"/>
    <cellStyle name="Note 4 2 2 2 2 12" xfId="24456"/>
    <cellStyle name="Note 4 2 2 2 2 12 2" xfId="24457"/>
    <cellStyle name="Note 4 2 2 2 2 12 2 2" xfId="59013"/>
    <cellStyle name="Note 4 2 2 2 2 12 3" xfId="24458"/>
    <cellStyle name="Note 4 2 2 2 2 12 4" xfId="49180"/>
    <cellStyle name="Note 4 2 2 2 2 13" xfId="24459"/>
    <cellStyle name="Note 4 2 2 2 2 13 2" xfId="24460"/>
    <cellStyle name="Note 4 2 2 2 2 13 2 2" xfId="59014"/>
    <cellStyle name="Note 4 2 2 2 2 13 3" xfId="24461"/>
    <cellStyle name="Note 4 2 2 2 2 13 4" xfId="49181"/>
    <cellStyle name="Note 4 2 2 2 2 14" xfId="24462"/>
    <cellStyle name="Note 4 2 2 2 2 14 2" xfId="24463"/>
    <cellStyle name="Note 4 2 2 2 2 14 2 2" xfId="59015"/>
    <cellStyle name="Note 4 2 2 2 2 14 3" xfId="24464"/>
    <cellStyle name="Note 4 2 2 2 2 14 4" xfId="49182"/>
    <cellStyle name="Note 4 2 2 2 2 15" xfId="24465"/>
    <cellStyle name="Note 4 2 2 2 2 15 2" xfId="24466"/>
    <cellStyle name="Note 4 2 2 2 2 15 2 2" xfId="59016"/>
    <cellStyle name="Note 4 2 2 2 2 15 3" xfId="24467"/>
    <cellStyle name="Note 4 2 2 2 2 15 4" xfId="49183"/>
    <cellStyle name="Note 4 2 2 2 2 16" xfId="24468"/>
    <cellStyle name="Note 4 2 2 2 2 16 2" xfId="24469"/>
    <cellStyle name="Note 4 2 2 2 2 16 2 2" xfId="59017"/>
    <cellStyle name="Note 4 2 2 2 2 16 3" xfId="24470"/>
    <cellStyle name="Note 4 2 2 2 2 16 4" xfId="49184"/>
    <cellStyle name="Note 4 2 2 2 2 17" xfId="24471"/>
    <cellStyle name="Note 4 2 2 2 2 17 2" xfId="24472"/>
    <cellStyle name="Note 4 2 2 2 2 17 2 2" xfId="59018"/>
    <cellStyle name="Note 4 2 2 2 2 17 3" xfId="24473"/>
    <cellStyle name="Note 4 2 2 2 2 17 4" xfId="49185"/>
    <cellStyle name="Note 4 2 2 2 2 18" xfId="24474"/>
    <cellStyle name="Note 4 2 2 2 2 18 2" xfId="24475"/>
    <cellStyle name="Note 4 2 2 2 2 18 2 2" xfId="59019"/>
    <cellStyle name="Note 4 2 2 2 2 18 3" xfId="24476"/>
    <cellStyle name="Note 4 2 2 2 2 18 4" xfId="49186"/>
    <cellStyle name="Note 4 2 2 2 2 19" xfId="24477"/>
    <cellStyle name="Note 4 2 2 2 2 19 2" xfId="24478"/>
    <cellStyle name="Note 4 2 2 2 2 19 2 2" xfId="59020"/>
    <cellStyle name="Note 4 2 2 2 2 19 3" xfId="24479"/>
    <cellStyle name="Note 4 2 2 2 2 19 4" xfId="49187"/>
    <cellStyle name="Note 4 2 2 2 2 2" xfId="24480"/>
    <cellStyle name="Note 4 2 2 2 2 2 2" xfId="24481"/>
    <cellStyle name="Note 4 2 2 2 2 2 2 2" xfId="59021"/>
    <cellStyle name="Note 4 2 2 2 2 2 3" xfId="24482"/>
    <cellStyle name="Note 4 2 2 2 2 2 4" xfId="49188"/>
    <cellStyle name="Note 4 2 2 2 2 20" xfId="24483"/>
    <cellStyle name="Note 4 2 2 2 2 20 2" xfId="24484"/>
    <cellStyle name="Note 4 2 2 2 2 20 3" xfId="49189"/>
    <cellStyle name="Note 4 2 2 2 2 20 4" xfId="49190"/>
    <cellStyle name="Note 4 2 2 2 2 21" xfId="49191"/>
    <cellStyle name="Note 4 2 2 2 2 22" xfId="49192"/>
    <cellStyle name="Note 4 2 2 2 2 3" xfId="24485"/>
    <cellStyle name="Note 4 2 2 2 2 3 2" xfId="24486"/>
    <cellStyle name="Note 4 2 2 2 2 3 2 2" xfId="59022"/>
    <cellStyle name="Note 4 2 2 2 2 3 3" xfId="24487"/>
    <cellStyle name="Note 4 2 2 2 2 3 4" xfId="49193"/>
    <cellStyle name="Note 4 2 2 2 2 4" xfId="24488"/>
    <cellStyle name="Note 4 2 2 2 2 4 2" xfId="24489"/>
    <cellStyle name="Note 4 2 2 2 2 4 2 2" xfId="59023"/>
    <cellStyle name="Note 4 2 2 2 2 4 3" xfId="24490"/>
    <cellStyle name="Note 4 2 2 2 2 4 4" xfId="49194"/>
    <cellStyle name="Note 4 2 2 2 2 5" xfId="24491"/>
    <cellStyle name="Note 4 2 2 2 2 5 2" xfId="24492"/>
    <cellStyle name="Note 4 2 2 2 2 5 2 2" xfId="59024"/>
    <cellStyle name="Note 4 2 2 2 2 5 3" xfId="24493"/>
    <cellStyle name="Note 4 2 2 2 2 5 4" xfId="49195"/>
    <cellStyle name="Note 4 2 2 2 2 6" xfId="24494"/>
    <cellStyle name="Note 4 2 2 2 2 6 2" xfId="24495"/>
    <cellStyle name="Note 4 2 2 2 2 6 2 2" xfId="59025"/>
    <cellStyle name="Note 4 2 2 2 2 6 3" xfId="24496"/>
    <cellStyle name="Note 4 2 2 2 2 6 4" xfId="49196"/>
    <cellStyle name="Note 4 2 2 2 2 7" xfId="24497"/>
    <cellStyle name="Note 4 2 2 2 2 7 2" xfId="24498"/>
    <cellStyle name="Note 4 2 2 2 2 7 2 2" xfId="59026"/>
    <cellStyle name="Note 4 2 2 2 2 7 3" xfId="24499"/>
    <cellStyle name="Note 4 2 2 2 2 7 4" xfId="49197"/>
    <cellStyle name="Note 4 2 2 2 2 8" xfId="24500"/>
    <cellStyle name="Note 4 2 2 2 2 8 2" xfId="24501"/>
    <cellStyle name="Note 4 2 2 2 2 8 2 2" xfId="59027"/>
    <cellStyle name="Note 4 2 2 2 2 8 3" xfId="24502"/>
    <cellStyle name="Note 4 2 2 2 2 8 4" xfId="49198"/>
    <cellStyle name="Note 4 2 2 2 2 9" xfId="24503"/>
    <cellStyle name="Note 4 2 2 2 2 9 2" xfId="24504"/>
    <cellStyle name="Note 4 2 2 2 2 9 2 2" xfId="59028"/>
    <cellStyle name="Note 4 2 2 2 2 9 3" xfId="24505"/>
    <cellStyle name="Note 4 2 2 2 2 9 4" xfId="49199"/>
    <cellStyle name="Note 4 2 2 2 20" xfId="24506"/>
    <cellStyle name="Note 4 2 2 2 20 2" xfId="24507"/>
    <cellStyle name="Note 4 2 2 2 20 2 2" xfId="59029"/>
    <cellStyle name="Note 4 2 2 2 20 3" xfId="24508"/>
    <cellStyle name="Note 4 2 2 2 20 4" xfId="49200"/>
    <cellStyle name="Note 4 2 2 2 21" xfId="24509"/>
    <cellStyle name="Note 4 2 2 2 21 2" xfId="24510"/>
    <cellStyle name="Note 4 2 2 2 21 3" xfId="49201"/>
    <cellStyle name="Note 4 2 2 2 21 4" xfId="49202"/>
    <cellStyle name="Note 4 2 2 2 22" xfId="49203"/>
    <cellStyle name="Note 4 2 2 2 23" xfId="49204"/>
    <cellStyle name="Note 4 2 2 2 3" xfId="24511"/>
    <cellStyle name="Note 4 2 2 2 3 2" xfId="24512"/>
    <cellStyle name="Note 4 2 2 2 3 2 2" xfId="59030"/>
    <cellStyle name="Note 4 2 2 2 3 3" xfId="24513"/>
    <cellStyle name="Note 4 2 2 2 3 4" xfId="49205"/>
    <cellStyle name="Note 4 2 2 2 4" xfId="24514"/>
    <cellStyle name="Note 4 2 2 2 4 2" xfId="24515"/>
    <cellStyle name="Note 4 2 2 2 4 2 2" xfId="59031"/>
    <cellStyle name="Note 4 2 2 2 4 3" xfId="24516"/>
    <cellStyle name="Note 4 2 2 2 4 4" xfId="49206"/>
    <cellStyle name="Note 4 2 2 2 5" xfId="24517"/>
    <cellStyle name="Note 4 2 2 2 5 2" xfId="24518"/>
    <cellStyle name="Note 4 2 2 2 5 2 2" xfId="59032"/>
    <cellStyle name="Note 4 2 2 2 5 3" xfId="24519"/>
    <cellStyle name="Note 4 2 2 2 5 4" xfId="49207"/>
    <cellStyle name="Note 4 2 2 2 6" xfId="24520"/>
    <cellStyle name="Note 4 2 2 2 6 2" xfId="24521"/>
    <cellStyle name="Note 4 2 2 2 6 2 2" xfId="59033"/>
    <cellStyle name="Note 4 2 2 2 6 3" xfId="24522"/>
    <cellStyle name="Note 4 2 2 2 6 4" xfId="49208"/>
    <cellStyle name="Note 4 2 2 2 7" xfId="24523"/>
    <cellStyle name="Note 4 2 2 2 7 2" xfId="24524"/>
    <cellStyle name="Note 4 2 2 2 7 2 2" xfId="59034"/>
    <cellStyle name="Note 4 2 2 2 7 3" xfId="24525"/>
    <cellStyle name="Note 4 2 2 2 7 4" xfId="49209"/>
    <cellStyle name="Note 4 2 2 2 8" xfId="24526"/>
    <cellStyle name="Note 4 2 2 2 8 2" xfId="24527"/>
    <cellStyle name="Note 4 2 2 2 8 2 2" xfId="59035"/>
    <cellStyle name="Note 4 2 2 2 8 3" xfId="24528"/>
    <cellStyle name="Note 4 2 2 2 8 4" xfId="49210"/>
    <cellStyle name="Note 4 2 2 2 9" xfId="24529"/>
    <cellStyle name="Note 4 2 2 2 9 2" xfId="24530"/>
    <cellStyle name="Note 4 2 2 2 9 2 2" xfId="59036"/>
    <cellStyle name="Note 4 2 2 2 9 3" xfId="24531"/>
    <cellStyle name="Note 4 2 2 2 9 4" xfId="49211"/>
    <cellStyle name="Note 4 2 2 20" xfId="24532"/>
    <cellStyle name="Note 4 2 2 20 2" xfId="24533"/>
    <cellStyle name="Note 4 2 2 20 2 2" xfId="59037"/>
    <cellStyle name="Note 4 2 2 20 3" xfId="24534"/>
    <cellStyle name="Note 4 2 2 20 4" xfId="49212"/>
    <cellStyle name="Note 4 2 2 21" xfId="24535"/>
    <cellStyle name="Note 4 2 2 21 2" xfId="24536"/>
    <cellStyle name="Note 4 2 2 21 3" xfId="49213"/>
    <cellStyle name="Note 4 2 2 21 4" xfId="49214"/>
    <cellStyle name="Note 4 2 2 22" xfId="49215"/>
    <cellStyle name="Note 4 2 2 23" xfId="49216"/>
    <cellStyle name="Note 4 2 2 3" xfId="24537"/>
    <cellStyle name="Note 4 2 2 3 2" xfId="24538"/>
    <cellStyle name="Note 4 2 2 3 2 2" xfId="59038"/>
    <cellStyle name="Note 4 2 2 3 3" xfId="24539"/>
    <cellStyle name="Note 4 2 2 3 4" xfId="49217"/>
    <cellStyle name="Note 4 2 2 4" xfId="24540"/>
    <cellStyle name="Note 4 2 2 4 2" xfId="24541"/>
    <cellStyle name="Note 4 2 2 4 2 2" xfId="59039"/>
    <cellStyle name="Note 4 2 2 4 3" xfId="24542"/>
    <cellStyle name="Note 4 2 2 4 4" xfId="49218"/>
    <cellStyle name="Note 4 2 2 5" xfId="24543"/>
    <cellStyle name="Note 4 2 2 5 2" xfId="24544"/>
    <cellStyle name="Note 4 2 2 5 2 2" xfId="59040"/>
    <cellStyle name="Note 4 2 2 5 3" xfId="24545"/>
    <cellStyle name="Note 4 2 2 5 4" xfId="49219"/>
    <cellStyle name="Note 4 2 2 6" xfId="24546"/>
    <cellStyle name="Note 4 2 2 6 2" xfId="24547"/>
    <cellStyle name="Note 4 2 2 6 2 2" xfId="59041"/>
    <cellStyle name="Note 4 2 2 6 3" xfId="24548"/>
    <cellStyle name="Note 4 2 2 6 4" xfId="49220"/>
    <cellStyle name="Note 4 2 2 7" xfId="24549"/>
    <cellStyle name="Note 4 2 2 7 2" xfId="24550"/>
    <cellStyle name="Note 4 2 2 7 2 2" xfId="59042"/>
    <cellStyle name="Note 4 2 2 7 3" xfId="24551"/>
    <cellStyle name="Note 4 2 2 7 4" xfId="49221"/>
    <cellStyle name="Note 4 2 2 8" xfId="24552"/>
    <cellStyle name="Note 4 2 2 8 2" xfId="24553"/>
    <cellStyle name="Note 4 2 2 8 2 2" xfId="59043"/>
    <cellStyle name="Note 4 2 2 8 3" xfId="24554"/>
    <cellStyle name="Note 4 2 2 8 4" xfId="49222"/>
    <cellStyle name="Note 4 2 2 9" xfId="24555"/>
    <cellStyle name="Note 4 2 2 9 2" xfId="24556"/>
    <cellStyle name="Note 4 2 2 9 2 2" xfId="59044"/>
    <cellStyle name="Note 4 2 2 9 3" xfId="24557"/>
    <cellStyle name="Note 4 2 2 9 4" xfId="49223"/>
    <cellStyle name="Note 4 2 20" xfId="24558"/>
    <cellStyle name="Note 4 2 20 2" xfId="24559"/>
    <cellStyle name="Note 4 2 20 2 2" xfId="59045"/>
    <cellStyle name="Note 4 2 20 3" xfId="24560"/>
    <cellStyle name="Note 4 2 20 4" xfId="49224"/>
    <cellStyle name="Note 4 2 21" xfId="24561"/>
    <cellStyle name="Note 4 2 21 2" xfId="24562"/>
    <cellStyle name="Note 4 2 21 3" xfId="49225"/>
    <cellStyle name="Note 4 2 21 4" xfId="49226"/>
    <cellStyle name="Note 4 2 22" xfId="49227"/>
    <cellStyle name="Note 4 2 23" xfId="49228"/>
    <cellStyle name="Note 4 2 3" xfId="24563"/>
    <cellStyle name="Note 4 2 3 2" xfId="24564"/>
    <cellStyle name="Note 4 2 3 2 2" xfId="59046"/>
    <cellStyle name="Note 4 2 3 3" xfId="24565"/>
    <cellStyle name="Note 4 2 3 4" xfId="49229"/>
    <cellStyle name="Note 4 2 4" xfId="24566"/>
    <cellStyle name="Note 4 2 4 2" xfId="24567"/>
    <cellStyle name="Note 4 2 4 2 2" xfId="59047"/>
    <cellStyle name="Note 4 2 4 3" xfId="24568"/>
    <cellStyle name="Note 4 2 4 4" xfId="49230"/>
    <cellStyle name="Note 4 2 5" xfId="24569"/>
    <cellStyle name="Note 4 2 5 2" xfId="24570"/>
    <cellStyle name="Note 4 2 5 2 2" xfId="59048"/>
    <cellStyle name="Note 4 2 5 3" xfId="24571"/>
    <cellStyle name="Note 4 2 5 4" xfId="49231"/>
    <cellStyle name="Note 4 2 6" xfId="24572"/>
    <cellStyle name="Note 4 2 6 2" xfId="24573"/>
    <cellStyle name="Note 4 2 6 2 2" xfId="59049"/>
    <cellStyle name="Note 4 2 6 3" xfId="24574"/>
    <cellStyle name="Note 4 2 6 4" xfId="49232"/>
    <cellStyle name="Note 4 2 7" xfId="24575"/>
    <cellStyle name="Note 4 2 7 2" xfId="24576"/>
    <cellStyle name="Note 4 2 7 2 2" xfId="59050"/>
    <cellStyle name="Note 4 2 7 3" xfId="24577"/>
    <cellStyle name="Note 4 2 7 4" xfId="49233"/>
    <cellStyle name="Note 4 2 8" xfId="24578"/>
    <cellStyle name="Note 4 2 8 2" xfId="24579"/>
    <cellStyle name="Note 4 2 8 2 2" xfId="59051"/>
    <cellStyle name="Note 4 2 8 3" xfId="24580"/>
    <cellStyle name="Note 4 2 8 4" xfId="49234"/>
    <cellStyle name="Note 4 2 9" xfId="24581"/>
    <cellStyle name="Note 4 2 9 2" xfId="24582"/>
    <cellStyle name="Note 4 2 9 2 2" xfId="59052"/>
    <cellStyle name="Note 4 2 9 3" xfId="24583"/>
    <cellStyle name="Note 4 2 9 4" xfId="49235"/>
    <cellStyle name="Note 4 20" xfId="24584"/>
    <cellStyle name="Note 4 20 2" xfId="24585"/>
    <cellStyle name="Note 4 20 2 2" xfId="59053"/>
    <cellStyle name="Note 4 20 3" xfId="24586"/>
    <cellStyle name="Note 4 20 4" xfId="49236"/>
    <cellStyle name="Note 4 21" xfId="24587"/>
    <cellStyle name="Note 4 21 2" xfId="24588"/>
    <cellStyle name="Note 4 21 2 2" xfId="59054"/>
    <cellStyle name="Note 4 21 3" xfId="24589"/>
    <cellStyle name="Note 4 21 4" xfId="49237"/>
    <cellStyle name="Note 4 22" xfId="24590"/>
    <cellStyle name="Note 4 22 2" xfId="24591"/>
    <cellStyle name="Note 4 22 2 2" xfId="59055"/>
    <cellStyle name="Note 4 22 3" xfId="24592"/>
    <cellStyle name="Note 4 22 4" xfId="49238"/>
    <cellStyle name="Note 4 23" xfId="24593"/>
    <cellStyle name="Note 4 23 2" xfId="24594"/>
    <cellStyle name="Note 4 23 2 2" xfId="59056"/>
    <cellStyle name="Note 4 23 3" xfId="24595"/>
    <cellStyle name="Note 4 23 4" xfId="49239"/>
    <cellStyle name="Note 4 24" xfId="24596"/>
    <cellStyle name="Note 4 24 2" xfId="24597"/>
    <cellStyle name="Note 4 24 2 2" xfId="59057"/>
    <cellStyle name="Note 4 24 3" xfId="24598"/>
    <cellStyle name="Note 4 24 4" xfId="49240"/>
    <cellStyle name="Note 4 25" xfId="24599"/>
    <cellStyle name="Note 4 25 2" xfId="24600"/>
    <cellStyle name="Note 4 25 2 2" xfId="59058"/>
    <cellStyle name="Note 4 25 3" xfId="24601"/>
    <cellStyle name="Note 4 25 4" xfId="49241"/>
    <cellStyle name="Note 4 26" xfId="24602"/>
    <cellStyle name="Note 4 26 2" xfId="24603"/>
    <cellStyle name="Note 4 26 2 2" xfId="59059"/>
    <cellStyle name="Note 4 26 3" xfId="24604"/>
    <cellStyle name="Note 4 26 4" xfId="49242"/>
    <cellStyle name="Note 4 27" xfId="24605"/>
    <cellStyle name="Note 4 27 2" xfId="59060"/>
    <cellStyle name="Note 4 28" xfId="24606"/>
    <cellStyle name="Note 4 29" xfId="24607"/>
    <cellStyle name="Note 4 3" xfId="24608"/>
    <cellStyle name="Note 4 3 10" xfId="24609"/>
    <cellStyle name="Note 4 3 10 2" xfId="24610"/>
    <cellStyle name="Note 4 3 10 2 2" xfId="59061"/>
    <cellStyle name="Note 4 3 10 3" xfId="24611"/>
    <cellStyle name="Note 4 3 10 4" xfId="49243"/>
    <cellStyle name="Note 4 3 11" xfId="24612"/>
    <cellStyle name="Note 4 3 11 2" xfId="24613"/>
    <cellStyle name="Note 4 3 11 2 2" xfId="59062"/>
    <cellStyle name="Note 4 3 11 3" xfId="24614"/>
    <cellStyle name="Note 4 3 11 4" xfId="49244"/>
    <cellStyle name="Note 4 3 12" xfId="24615"/>
    <cellStyle name="Note 4 3 12 2" xfId="24616"/>
    <cellStyle name="Note 4 3 12 2 2" xfId="59063"/>
    <cellStyle name="Note 4 3 12 3" xfId="24617"/>
    <cellStyle name="Note 4 3 12 4" xfId="49245"/>
    <cellStyle name="Note 4 3 13" xfId="24618"/>
    <cellStyle name="Note 4 3 13 2" xfId="24619"/>
    <cellStyle name="Note 4 3 13 2 2" xfId="59064"/>
    <cellStyle name="Note 4 3 13 3" xfId="24620"/>
    <cellStyle name="Note 4 3 13 4" xfId="49246"/>
    <cellStyle name="Note 4 3 14" xfId="24621"/>
    <cellStyle name="Note 4 3 14 2" xfId="24622"/>
    <cellStyle name="Note 4 3 14 2 2" xfId="59065"/>
    <cellStyle name="Note 4 3 14 3" xfId="24623"/>
    <cellStyle name="Note 4 3 14 4" xfId="49247"/>
    <cellStyle name="Note 4 3 15" xfId="24624"/>
    <cellStyle name="Note 4 3 15 2" xfId="24625"/>
    <cellStyle name="Note 4 3 15 2 2" xfId="59066"/>
    <cellStyle name="Note 4 3 15 3" xfId="24626"/>
    <cellStyle name="Note 4 3 15 4" xfId="49248"/>
    <cellStyle name="Note 4 3 16" xfId="24627"/>
    <cellStyle name="Note 4 3 16 2" xfId="24628"/>
    <cellStyle name="Note 4 3 16 2 2" xfId="59067"/>
    <cellStyle name="Note 4 3 16 3" xfId="24629"/>
    <cellStyle name="Note 4 3 16 4" xfId="49249"/>
    <cellStyle name="Note 4 3 17" xfId="24630"/>
    <cellStyle name="Note 4 3 17 2" xfId="24631"/>
    <cellStyle name="Note 4 3 17 2 2" xfId="59068"/>
    <cellStyle name="Note 4 3 17 3" xfId="24632"/>
    <cellStyle name="Note 4 3 17 4" xfId="49250"/>
    <cellStyle name="Note 4 3 18" xfId="24633"/>
    <cellStyle name="Note 4 3 18 2" xfId="24634"/>
    <cellStyle name="Note 4 3 18 2 2" xfId="59069"/>
    <cellStyle name="Note 4 3 18 3" xfId="24635"/>
    <cellStyle name="Note 4 3 18 4" xfId="49251"/>
    <cellStyle name="Note 4 3 19" xfId="24636"/>
    <cellStyle name="Note 4 3 19 2" xfId="24637"/>
    <cellStyle name="Note 4 3 19 2 2" xfId="59070"/>
    <cellStyle name="Note 4 3 19 3" xfId="24638"/>
    <cellStyle name="Note 4 3 19 4" xfId="49252"/>
    <cellStyle name="Note 4 3 2" xfId="24639"/>
    <cellStyle name="Note 4 3 2 2" xfId="24640"/>
    <cellStyle name="Note 4 3 2 2 2" xfId="59071"/>
    <cellStyle name="Note 4 3 2 3" xfId="24641"/>
    <cellStyle name="Note 4 3 2 4" xfId="49253"/>
    <cellStyle name="Note 4 3 20" xfId="24642"/>
    <cellStyle name="Note 4 3 20 2" xfId="24643"/>
    <cellStyle name="Note 4 3 20 3" xfId="49254"/>
    <cellStyle name="Note 4 3 20 4" xfId="49255"/>
    <cellStyle name="Note 4 3 21" xfId="49256"/>
    <cellStyle name="Note 4 3 22" xfId="49257"/>
    <cellStyle name="Note 4 3 3" xfId="24644"/>
    <cellStyle name="Note 4 3 3 2" xfId="24645"/>
    <cellStyle name="Note 4 3 3 2 2" xfId="59072"/>
    <cellStyle name="Note 4 3 3 3" xfId="24646"/>
    <cellStyle name="Note 4 3 3 4" xfId="49258"/>
    <cellStyle name="Note 4 3 4" xfId="24647"/>
    <cellStyle name="Note 4 3 4 2" xfId="24648"/>
    <cellStyle name="Note 4 3 4 2 2" xfId="59073"/>
    <cellStyle name="Note 4 3 4 3" xfId="24649"/>
    <cellStyle name="Note 4 3 4 4" xfId="49259"/>
    <cellStyle name="Note 4 3 5" xfId="24650"/>
    <cellStyle name="Note 4 3 5 2" xfId="24651"/>
    <cellStyle name="Note 4 3 5 2 2" xfId="59074"/>
    <cellStyle name="Note 4 3 5 3" xfId="24652"/>
    <cellStyle name="Note 4 3 5 4" xfId="49260"/>
    <cellStyle name="Note 4 3 6" xfId="24653"/>
    <cellStyle name="Note 4 3 6 2" xfId="24654"/>
    <cellStyle name="Note 4 3 6 2 2" xfId="59075"/>
    <cellStyle name="Note 4 3 6 3" xfId="24655"/>
    <cellStyle name="Note 4 3 6 4" xfId="49261"/>
    <cellStyle name="Note 4 3 7" xfId="24656"/>
    <cellStyle name="Note 4 3 7 2" xfId="24657"/>
    <cellStyle name="Note 4 3 7 2 2" xfId="59076"/>
    <cellStyle name="Note 4 3 7 3" xfId="24658"/>
    <cellStyle name="Note 4 3 7 4" xfId="49262"/>
    <cellStyle name="Note 4 3 8" xfId="24659"/>
    <cellStyle name="Note 4 3 8 2" xfId="24660"/>
    <cellStyle name="Note 4 3 8 2 2" xfId="59077"/>
    <cellStyle name="Note 4 3 8 3" xfId="24661"/>
    <cellStyle name="Note 4 3 8 4" xfId="49263"/>
    <cellStyle name="Note 4 3 9" xfId="24662"/>
    <cellStyle name="Note 4 3 9 2" xfId="24663"/>
    <cellStyle name="Note 4 3 9 2 2" xfId="59078"/>
    <cellStyle name="Note 4 3 9 3" xfId="24664"/>
    <cellStyle name="Note 4 3 9 4" xfId="49264"/>
    <cellStyle name="Note 4 30" xfId="49265"/>
    <cellStyle name="Note 4 4" xfId="24665"/>
    <cellStyle name="Note 4 4 10" xfId="24666"/>
    <cellStyle name="Note 4 4 10 2" xfId="24667"/>
    <cellStyle name="Note 4 4 10 2 2" xfId="59079"/>
    <cellStyle name="Note 4 4 10 3" xfId="24668"/>
    <cellStyle name="Note 4 4 10 4" xfId="49266"/>
    <cellStyle name="Note 4 4 11" xfId="24669"/>
    <cellStyle name="Note 4 4 11 2" xfId="24670"/>
    <cellStyle name="Note 4 4 11 2 2" xfId="59080"/>
    <cellStyle name="Note 4 4 11 3" xfId="24671"/>
    <cellStyle name="Note 4 4 11 4" xfId="49267"/>
    <cellStyle name="Note 4 4 12" xfId="24672"/>
    <cellStyle name="Note 4 4 12 2" xfId="24673"/>
    <cellStyle name="Note 4 4 12 2 2" xfId="59081"/>
    <cellStyle name="Note 4 4 12 3" xfId="24674"/>
    <cellStyle name="Note 4 4 12 4" xfId="49268"/>
    <cellStyle name="Note 4 4 13" xfId="24675"/>
    <cellStyle name="Note 4 4 13 2" xfId="24676"/>
    <cellStyle name="Note 4 4 13 2 2" xfId="59082"/>
    <cellStyle name="Note 4 4 13 3" xfId="24677"/>
    <cellStyle name="Note 4 4 13 4" xfId="49269"/>
    <cellStyle name="Note 4 4 14" xfId="24678"/>
    <cellStyle name="Note 4 4 14 2" xfId="24679"/>
    <cellStyle name="Note 4 4 14 2 2" xfId="59083"/>
    <cellStyle name="Note 4 4 14 3" xfId="24680"/>
    <cellStyle name="Note 4 4 14 4" xfId="49270"/>
    <cellStyle name="Note 4 4 15" xfId="24681"/>
    <cellStyle name="Note 4 4 15 2" xfId="24682"/>
    <cellStyle name="Note 4 4 15 2 2" xfId="59084"/>
    <cellStyle name="Note 4 4 15 3" xfId="24683"/>
    <cellStyle name="Note 4 4 15 4" xfId="49271"/>
    <cellStyle name="Note 4 4 16" xfId="24684"/>
    <cellStyle name="Note 4 4 16 2" xfId="24685"/>
    <cellStyle name="Note 4 4 16 2 2" xfId="59085"/>
    <cellStyle name="Note 4 4 16 3" xfId="24686"/>
    <cellStyle name="Note 4 4 16 4" xfId="49272"/>
    <cellStyle name="Note 4 4 17" xfId="24687"/>
    <cellStyle name="Note 4 4 17 2" xfId="24688"/>
    <cellStyle name="Note 4 4 17 2 2" xfId="59086"/>
    <cellStyle name="Note 4 4 17 3" xfId="24689"/>
    <cellStyle name="Note 4 4 17 4" xfId="49273"/>
    <cellStyle name="Note 4 4 18" xfId="24690"/>
    <cellStyle name="Note 4 4 18 2" xfId="24691"/>
    <cellStyle name="Note 4 4 18 2 2" xfId="59087"/>
    <cellStyle name="Note 4 4 18 3" xfId="24692"/>
    <cellStyle name="Note 4 4 18 4" xfId="49274"/>
    <cellStyle name="Note 4 4 19" xfId="24693"/>
    <cellStyle name="Note 4 4 19 2" xfId="24694"/>
    <cellStyle name="Note 4 4 19 2 2" xfId="59088"/>
    <cellStyle name="Note 4 4 19 3" xfId="24695"/>
    <cellStyle name="Note 4 4 19 4" xfId="49275"/>
    <cellStyle name="Note 4 4 2" xfId="24696"/>
    <cellStyle name="Note 4 4 2 2" xfId="24697"/>
    <cellStyle name="Note 4 4 2 2 2" xfId="59089"/>
    <cellStyle name="Note 4 4 2 3" xfId="24698"/>
    <cellStyle name="Note 4 4 2 4" xfId="49276"/>
    <cellStyle name="Note 4 4 20" xfId="24699"/>
    <cellStyle name="Note 4 4 20 2" xfId="24700"/>
    <cellStyle name="Note 4 4 20 3" xfId="49277"/>
    <cellStyle name="Note 4 4 20 4" xfId="49278"/>
    <cellStyle name="Note 4 4 21" xfId="49279"/>
    <cellStyle name="Note 4 4 22" xfId="49280"/>
    <cellStyle name="Note 4 4 3" xfId="24701"/>
    <cellStyle name="Note 4 4 3 2" xfId="24702"/>
    <cellStyle name="Note 4 4 3 2 2" xfId="59090"/>
    <cellStyle name="Note 4 4 3 3" xfId="24703"/>
    <cellStyle name="Note 4 4 3 4" xfId="49281"/>
    <cellStyle name="Note 4 4 4" xfId="24704"/>
    <cellStyle name="Note 4 4 4 2" xfId="24705"/>
    <cellStyle name="Note 4 4 4 2 2" xfId="59091"/>
    <cellStyle name="Note 4 4 4 3" xfId="24706"/>
    <cellStyle name="Note 4 4 4 4" xfId="49282"/>
    <cellStyle name="Note 4 4 5" xfId="24707"/>
    <cellStyle name="Note 4 4 5 2" xfId="24708"/>
    <cellStyle name="Note 4 4 5 2 2" xfId="59092"/>
    <cellStyle name="Note 4 4 5 3" xfId="24709"/>
    <cellStyle name="Note 4 4 5 4" xfId="49283"/>
    <cellStyle name="Note 4 4 6" xfId="24710"/>
    <cellStyle name="Note 4 4 6 2" xfId="24711"/>
    <cellStyle name="Note 4 4 6 2 2" xfId="59093"/>
    <cellStyle name="Note 4 4 6 3" xfId="24712"/>
    <cellStyle name="Note 4 4 6 4" xfId="49284"/>
    <cellStyle name="Note 4 4 7" xfId="24713"/>
    <cellStyle name="Note 4 4 7 2" xfId="24714"/>
    <cellStyle name="Note 4 4 7 2 2" xfId="59094"/>
    <cellStyle name="Note 4 4 7 3" xfId="24715"/>
    <cellStyle name="Note 4 4 7 4" xfId="49285"/>
    <cellStyle name="Note 4 4 8" xfId="24716"/>
    <cellStyle name="Note 4 4 8 2" xfId="24717"/>
    <cellStyle name="Note 4 4 8 2 2" xfId="59095"/>
    <cellStyle name="Note 4 4 8 3" xfId="24718"/>
    <cellStyle name="Note 4 4 8 4" xfId="49286"/>
    <cellStyle name="Note 4 4 9" xfId="24719"/>
    <cellStyle name="Note 4 4 9 2" xfId="24720"/>
    <cellStyle name="Note 4 4 9 2 2" xfId="59096"/>
    <cellStyle name="Note 4 4 9 3" xfId="24721"/>
    <cellStyle name="Note 4 4 9 4" xfId="49287"/>
    <cellStyle name="Note 4 5" xfId="24722"/>
    <cellStyle name="Note 4 5 10" xfId="24723"/>
    <cellStyle name="Note 4 5 10 2" xfId="24724"/>
    <cellStyle name="Note 4 5 10 2 2" xfId="59097"/>
    <cellStyle name="Note 4 5 10 3" xfId="24725"/>
    <cellStyle name="Note 4 5 10 4" xfId="49288"/>
    <cellStyle name="Note 4 5 11" xfId="24726"/>
    <cellStyle name="Note 4 5 11 2" xfId="24727"/>
    <cellStyle name="Note 4 5 11 2 2" xfId="59098"/>
    <cellStyle name="Note 4 5 11 3" xfId="24728"/>
    <cellStyle name="Note 4 5 11 4" xfId="49289"/>
    <cellStyle name="Note 4 5 12" xfId="24729"/>
    <cellStyle name="Note 4 5 12 2" xfId="24730"/>
    <cellStyle name="Note 4 5 12 2 2" xfId="59099"/>
    <cellStyle name="Note 4 5 12 3" xfId="24731"/>
    <cellStyle name="Note 4 5 12 4" xfId="49290"/>
    <cellStyle name="Note 4 5 13" xfId="24732"/>
    <cellStyle name="Note 4 5 13 2" xfId="24733"/>
    <cellStyle name="Note 4 5 13 2 2" xfId="59100"/>
    <cellStyle name="Note 4 5 13 3" xfId="24734"/>
    <cellStyle name="Note 4 5 13 4" xfId="49291"/>
    <cellStyle name="Note 4 5 14" xfId="24735"/>
    <cellStyle name="Note 4 5 14 2" xfId="24736"/>
    <cellStyle name="Note 4 5 14 2 2" xfId="59101"/>
    <cellStyle name="Note 4 5 14 3" xfId="24737"/>
    <cellStyle name="Note 4 5 14 4" xfId="49292"/>
    <cellStyle name="Note 4 5 15" xfId="24738"/>
    <cellStyle name="Note 4 5 15 2" xfId="24739"/>
    <cellStyle name="Note 4 5 15 2 2" xfId="59102"/>
    <cellStyle name="Note 4 5 15 3" xfId="24740"/>
    <cellStyle name="Note 4 5 15 4" xfId="49293"/>
    <cellStyle name="Note 4 5 16" xfId="24741"/>
    <cellStyle name="Note 4 5 16 2" xfId="24742"/>
    <cellStyle name="Note 4 5 16 2 2" xfId="59103"/>
    <cellStyle name="Note 4 5 16 3" xfId="24743"/>
    <cellStyle name="Note 4 5 16 4" xfId="49294"/>
    <cellStyle name="Note 4 5 17" xfId="24744"/>
    <cellStyle name="Note 4 5 17 2" xfId="24745"/>
    <cellStyle name="Note 4 5 17 2 2" xfId="59104"/>
    <cellStyle name="Note 4 5 17 3" xfId="24746"/>
    <cellStyle name="Note 4 5 17 4" xfId="49295"/>
    <cellStyle name="Note 4 5 18" xfId="24747"/>
    <cellStyle name="Note 4 5 18 2" xfId="24748"/>
    <cellStyle name="Note 4 5 18 2 2" xfId="59105"/>
    <cellStyle name="Note 4 5 18 3" xfId="24749"/>
    <cellStyle name="Note 4 5 18 4" xfId="49296"/>
    <cellStyle name="Note 4 5 19" xfId="24750"/>
    <cellStyle name="Note 4 5 19 2" xfId="24751"/>
    <cellStyle name="Note 4 5 19 2 2" xfId="59106"/>
    <cellStyle name="Note 4 5 19 3" xfId="24752"/>
    <cellStyle name="Note 4 5 19 4" xfId="49297"/>
    <cellStyle name="Note 4 5 2" xfId="24753"/>
    <cellStyle name="Note 4 5 2 2" xfId="24754"/>
    <cellStyle name="Note 4 5 2 2 2" xfId="59107"/>
    <cellStyle name="Note 4 5 2 3" xfId="24755"/>
    <cellStyle name="Note 4 5 2 4" xfId="49298"/>
    <cellStyle name="Note 4 5 20" xfId="24756"/>
    <cellStyle name="Note 4 5 20 2" xfId="24757"/>
    <cellStyle name="Note 4 5 20 3" xfId="49299"/>
    <cellStyle name="Note 4 5 20 4" xfId="49300"/>
    <cellStyle name="Note 4 5 21" xfId="49301"/>
    <cellStyle name="Note 4 5 22" xfId="49302"/>
    <cellStyle name="Note 4 5 3" xfId="24758"/>
    <cellStyle name="Note 4 5 3 2" xfId="24759"/>
    <cellStyle name="Note 4 5 3 2 2" xfId="59108"/>
    <cellStyle name="Note 4 5 3 3" xfId="24760"/>
    <cellStyle name="Note 4 5 3 4" xfId="49303"/>
    <cellStyle name="Note 4 5 4" xfId="24761"/>
    <cellStyle name="Note 4 5 4 2" xfId="24762"/>
    <cellStyle name="Note 4 5 4 2 2" xfId="59109"/>
    <cellStyle name="Note 4 5 4 3" xfId="24763"/>
    <cellStyle name="Note 4 5 4 4" xfId="49304"/>
    <cellStyle name="Note 4 5 5" xfId="24764"/>
    <cellStyle name="Note 4 5 5 2" xfId="24765"/>
    <cellStyle name="Note 4 5 5 2 2" xfId="59110"/>
    <cellStyle name="Note 4 5 5 3" xfId="24766"/>
    <cellStyle name="Note 4 5 5 4" xfId="49305"/>
    <cellStyle name="Note 4 5 6" xfId="24767"/>
    <cellStyle name="Note 4 5 6 2" xfId="24768"/>
    <cellStyle name="Note 4 5 6 2 2" xfId="59111"/>
    <cellStyle name="Note 4 5 6 3" xfId="24769"/>
    <cellStyle name="Note 4 5 6 4" xfId="49306"/>
    <cellStyle name="Note 4 5 7" xfId="24770"/>
    <cellStyle name="Note 4 5 7 2" xfId="24771"/>
    <cellStyle name="Note 4 5 7 2 2" xfId="59112"/>
    <cellStyle name="Note 4 5 7 3" xfId="24772"/>
    <cellStyle name="Note 4 5 7 4" xfId="49307"/>
    <cellStyle name="Note 4 5 8" xfId="24773"/>
    <cellStyle name="Note 4 5 8 2" xfId="24774"/>
    <cellStyle name="Note 4 5 8 2 2" xfId="59113"/>
    <cellStyle name="Note 4 5 8 3" xfId="24775"/>
    <cellStyle name="Note 4 5 8 4" xfId="49308"/>
    <cellStyle name="Note 4 5 9" xfId="24776"/>
    <cellStyle name="Note 4 5 9 2" xfId="24777"/>
    <cellStyle name="Note 4 5 9 2 2" xfId="59114"/>
    <cellStyle name="Note 4 5 9 3" xfId="24778"/>
    <cellStyle name="Note 4 5 9 4" xfId="49309"/>
    <cellStyle name="Note 4 6" xfId="24779"/>
    <cellStyle name="Note 4 6 10" xfId="24780"/>
    <cellStyle name="Note 4 6 10 2" xfId="24781"/>
    <cellStyle name="Note 4 6 10 2 2" xfId="59115"/>
    <cellStyle name="Note 4 6 10 3" xfId="24782"/>
    <cellStyle name="Note 4 6 10 4" xfId="49310"/>
    <cellStyle name="Note 4 6 11" xfId="24783"/>
    <cellStyle name="Note 4 6 11 2" xfId="24784"/>
    <cellStyle name="Note 4 6 11 2 2" xfId="59116"/>
    <cellStyle name="Note 4 6 11 3" xfId="24785"/>
    <cellStyle name="Note 4 6 11 4" xfId="49311"/>
    <cellStyle name="Note 4 6 12" xfId="24786"/>
    <cellStyle name="Note 4 6 12 2" xfId="24787"/>
    <cellStyle name="Note 4 6 12 2 2" xfId="59117"/>
    <cellStyle name="Note 4 6 12 3" xfId="24788"/>
    <cellStyle name="Note 4 6 12 4" xfId="49312"/>
    <cellStyle name="Note 4 6 13" xfId="24789"/>
    <cellStyle name="Note 4 6 13 2" xfId="24790"/>
    <cellStyle name="Note 4 6 13 2 2" xfId="59118"/>
    <cellStyle name="Note 4 6 13 3" xfId="24791"/>
    <cellStyle name="Note 4 6 13 4" xfId="49313"/>
    <cellStyle name="Note 4 6 14" xfId="24792"/>
    <cellStyle name="Note 4 6 14 2" xfId="24793"/>
    <cellStyle name="Note 4 6 14 2 2" xfId="59119"/>
    <cellStyle name="Note 4 6 14 3" xfId="24794"/>
    <cellStyle name="Note 4 6 14 4" xfId="49314"/>
    <cellStyle name="Note 4 6 15" xfId="24795"/>
    <cellStyle name="Note 4 6 15 2" xfId="24796"/>
    <cellStyle name="Note 4 6 15 2 2" xfId="59120"/>
    <cellStyle name="Note 4 6 15 3" xfId="24797"/>
    <cellStyle name="Note 4 6 15 4" xfId="49315"/>
    <cellStyle name="Note 4 6 16" xfId="24798"/>
    <cellStyle name="Note 4 6 16 2" xfId="24799"/>
    <cellStyle name="Note 4 6 16 2 2" xfId="59121"/>
    <cellStyle name="Note 4 6 16 3" xfId="24800"/>
    <cellStyle name="Note 4 6 16 4" xfId="49316"/>
    <cellStyle name="Note 4 6 17" xfId="24801"/>
    <cellStyle name="Note 4 6 17 2" xfId="24802"/>
    <cellStyle name="Note 4 6 17 2 2" xfId="59122"/>
    <cellStyle name="Note 4 6 17 3" xfId="24803"/>
    <cellStyle name="Note 4 6 17 4" xfId="49317"/>
    <cellStyle name="Note 4 6 18" xfId="24804"/>
    <cellStyle name="Note 4 6 18 2" xfId="24805"/>
    <cellStyle name="Note 4 6 18 2 2" xfId="59123"/>
    <cellStyle name="Note 4 6 18 3" xfId="24806"/>
    <cellStyle name="Note 4 6 18 4" xfId="49318"/>
    <cellStyle name="Note 4 6 19" xfId="24807"/>
    <cellStyle name="Note 4 6 19 2" xfId="24808"/>
    <cellStyle name="Note 4 6 19 2 2" xfId="59124"/>
    <cellStyle name="Note 4 6 19 3" xfId="24809"/>
    <cellStyle name="Note 4 6 19 4" xfId="49319"/>
    <cellStyle name="Note 4 6 2" xfId="24810"/>
    <cellStyle name="Note 4 6 2 2" xfId="24811"/>
    <cellStyle name="Note 4 6 2 2 2" xfId="59125"/>
    <cellStyle name="Note 4 6 2 3" xfId="24812"/>
    <cellStyle name="Note 4 6 2 4" xfId="49320"/>
    <cellStyle name="Note 4 6 20" xfId="24813"/>
    <cellStyle name="Note 4 6 20 2" xfId="24814"/>
    <cellStyle name="Note 4 6 20 3" xfId="49321"/>
    <cellStyle name="Note 4 6 20 4" xfId="49322"/>
    <cellStyle name="Note 4 6 21" xfId="49323"/>
    <cellStyle name="Note 4 6 22" xfId="49324"/>
    <cellStyle name="Note 4 6 3" xfId="24815"/>
    <cellStyle name="Note 4 6 3 2" xfId="24816"/>
    <cellStyle name="Note 4 6 3 2 2" xfId="59126"/>
    <cellStyle name="Note 4 6 3 3" xfId="24817"/>
    <cellStyle name="Note 4 6 3 4" xfId="49325"/>
    <cellStyle name="Note 4 6 4" xfId="24818"/>
    <cellStyle name="Note 4 6 4 2" xfId="24819"/>
    <cellStyle name="Note 4 6 4 2 2" xfId="59127"/>
    <cellStyle name="Note 4 6 4 3" xfId="24820"/>
    <cellStyle name="Note 4 6 4 4" xfId="49326"/>
    <cellStyle name="Note 4 6 5" xfId="24821"/>
    <cellStyle name="Note 4 6 5 2" xfId="24822"/>
    <cellStyle name="Note 4 6 5 2 2" xfId="59128"/>
    <cellStyle name="Note 4 6 5 3" xfId="24823"/>
    <cellStyle name="Note 4 6 5 4" xfId="49327"/>
    <cellStyle name="Note 4 6 6" xfId="24824"/>
    <cellStyle name="Note 4 6 6 2" xfId="24825"/>
    <cellStyle name="Note 4 6 6 2 2" xfId="59129"/>
    <cellStyle name="Note 4 6 6 3" xfId="24826"/>
    <cellStyle name="Note 4 6 6 4" xfId="49328"/>
    <cellStyle name="Note 4 6 7" xfId="24827"/>
    <cellStyle name="Note 4 6 7 2" xfId="24828"/>
    <cellStyle name="Note 4 6 7 2 2" xfId="59130"/>
    <cellStyle name="Note 4 6 7 3" xfId="24829"/>
    <cellStyle name="Note 4 6 7 4" xfId="49329"/>
    <cellStyle name="Note 4 6 8" xfId="24830"/>
    <cellStyle name="Note 4 6 8 2" xfId="24831"/>
    <cellStyle name="Note 4 6 8 2 2" xfId="59131"/>
    <cellStyle name="Note 4 6 8 3" xfId="24832"/>
    <cellStyle name="Note 4 6 8 4" xfId="49330"/>
    <cellStyle name="Note 4 6 9" xfId="24833"/>
    <cellStyle name="Note 4 6 9 2" xfId="24834"/>
    <cellStyle name="Note 4 6 9 2 2" xfId="59132"/>
    <cellStyle name="Note 4 6 9 3" xfId="24835"/>
    <cellStyle name="Note 4 6 9 4" xfId="49331"/>
    <cellStyle name="Note 4 7" xfId="24836"/>
    <cellStyle name="Note 4 7 10" xfId="24837"/>
    <cellStyle name="Note 4 7 10 2" xfId="24838"/>
    <cellStyle name="Note 4 7 10 2 2" xfId="59133"/>
    <cellStyle name="Note 4 7 10 3" xfId="24839"/>
    <cellStyle name="Note 4 7 10 4" xfId="49332"/>
    <cellStyle name="Note 4 7 11" xfId="24840"/>
    <cellStyle name="Note 4 7 11 2" xfId="24841"/>
    <cellStyle name="Note 4 7 11 2 2" xfId="59134"/>
    <cellStyle name="Note 4 7 11 3" xfId="24842"/>
    <cellStyle name="Note 4 7 11 4" xfId="49333"/>
    <cellStyle name="Note 4 7 12" xfId="24843"/>
    <cellStyle name="Note 4 7 12 2" xfId="24844"/>
    <cellStyle name="Note 4 7 12 2 2" xfId="59135"/>
    <cellStyle name="Note 4 7 12 3" xfId="24845"/>
    <cellStyle name="Note 4 7 12 4" xfId="49334"/>
    <cellStyle name="Note 4 7 13" xfId="24846"/>
    <cellStyle name="Note 4 7 13 2" xfId="24847"/>
    <cellStyle name="Note 4 7 13 2 2" xfId="59136"/>
    <cellStyle name="Note 4 7 13 3" xfId="24848"/>
    <cellStyle name="Note 4 7 13 4" xfId="49335"/>
    <cellStyle name="Note 4 7 14" xfId="24849"/>
    <cellStyle name="Note 4 7 14 2" xfId="24850"/>
    <cellStyle name="Note 4 7 14 2 2" xfId="59137"/>
    <cellStyle name="Note 4 7 14 3" xfId="24851"/>
    <cellStyle name="Note 4 7 14 4" xfId="49336"/>
    <cellStyle name="Note 4 7 15" xfId="24852"/>
    <cellStyle name="Note 4 7 15 2" xfId="24853"/>
    <cellStyle name="Note 4 7 15 2 2" xfId="59138"/>
    <cellStyle name="Note 4 7 15 3" xfId="24854"/>
    <cellStyle name="Note 4 7 15 4" xfId="49337"/>
    <cellStyle name="Note 4 7 16" xfId="24855"/>
    <cellStyle name="Note 4 7 16 2" xfId="24856"/>
    <cellStyle name="Note 4 7 16 2 2" xfId="59139"/>
    <cellStyle name="Note 4 7 16 3" xfId="24857"/>
    <cellStyle name="Note 4 7 16 4" xfId="49338"/>
    <cellStyle name="Note 4 7 17" xfId="24858"/>
    <cellStyle name="Note 4 7 17 2" xfId="24859"/>
    <cellStyle name="Note 4 7 17 2 2" xfId="59140"/>
    <cellStyle name="Note 4 7 17 3" xfId="24860"/>
    <cellStyle name="Note 4 7 17 4" xfId="49339"/>
    <cellStyle name="Note 4 7 18" xfId="24861"/>
    <cellStyle name="Note 4 7 18 2" xfId="24862"/>
    <cellStyle name="Note 4 7 18 2 2" xfId="59141"/>
    <cellStyle name="Note 4 7 18 3" xfId="24863"/>
    <cellStyle name="Note 4 7 18 4" xfId="49340"/>
    <cellStyle name="Note 4 7 19" xfId="24864"/>
    <cellStyle name="Note 4 7 19 2" xfId="24865"/>
    <cellStyle name="Note 4 7 19 2 2" xfId="59142"/>
    <cellStyle name="Note 4 7 19 3" xfId="24866"/>
    <cellStyle name="Note 4 7 19 4" xfId="49341"/>
    <cellStyle name="Note 4 7 2" xfId="24867"/>
    <cellStyle name="Note 4 7 2 2" xfId="24868"/>
    <cellStyle name="Note 4 7 2 2 2" xfId="59143"/>
    <cellStyle name="Note 4 7 2 3" xfId="24869"/>
    <cellStyle name="Note 4 7 2 4" xfId="49342"/>
    <cellStyle name="Note 4 7 20" xfId="24870"/>
    <cellStyle name="Note 4 7 20 2" xfId="24871"/>
    <cellStyle name="Note 4 7 20 3" xfId="49343"/>
    <cellStyle name="Note 4 7 20 4" xfId="49344"/>
    <cellStyle name="Note 4 7 21" xfId="49345"/>
    <cellStyle name="Note 4 7 22" xfId="49346"/>
    <cellStyle name="Note 4 7 3" xfId="24872"/>
    <cellStyle name="Note 4 7 3 2" xfId="24873"/>
    <cellStyle name="Note 4 7 3 2 2" xfId="59144"/>
    <cellStyle name="Note 4 7 3 3" xfId="24874"/>
    <cellStyle name="Note 4 7 3 4" xfId="49347"/>
    <cellStyle name="Note 4 7 4" xfId="24875"/>
    <cellStyle name="Note 4 7 4 2" xfId="24876"/>
    <cellStyle name="Note 4 7 4 2 2" xfId="59145"/>
    <cellStyle name="Note 4 7 4 3" xfId="24877"/>
    <cellStyle name="Note 4 7 4 4" xfId="49348"/>
    <cellStyle name="Note 4 7 5" xfId="24878"/>
    <cellStyle name="Note 4 7 5 2" xfId="24879"/>
    <cellStyle name="Note 4 7 5 2 2" xfId="59146"/>
    <cellStyle name="Note 4 7 5 3" xfId="24880"/>
    <cellStyle name="Note 4 7 5 4" xfId="49349"/>
    <cellStyle name="Note 4 7 6" xfId="24881"/>
    <cellStyle name="Note 4 7 6 2" xfId="24882"/>
    <cellStyle name="Note 4 7 6 2 2" xfId="59147"/>
    <cellStyle name="Note 4 7 6 3" xfId="24883"/>
    <cellStyle name="Note 4 7 6 4" xfId="49350"/>
    <cellStyle name="Note 4 7 7" xfId="24884"/>
    <cellStyle name="Note 4 7 7 2" xfId="24885"/>
    <cellStyle name="Note 4 7 7 2 2" xfId="59148"/>
    <cellStyle name="Note 4 7 7 3" xfId="24886"/>
    <cellStyle name="Note 4 7 7 4" xfId="49351"/>
    <cellStyle name="Note 4 7 8" xfId="24887"/>
    <cellStyle name="Note 4 7 8 2" xfId="24888"/>
    <cellStyle name="Note 4 7 8 2 2" xfId="59149"/>
    <cellStyle name="Note 4 7 8 3" xfId="24889"/>
    <cellStyle name="Note 4 7 8 4" xfId="49352"/>
    <cellStyle name="Note 4 7 9" xfId="24890"/>
    <cellStyle name="Note 4 7 9 2" xfId="24891"/>
    <cellStyle name="Note 4 7 9 2 2" xfId="59150"/>
    <cellStyle name="Note 4 7 9 3" xfId="24892"/>
    <cellStyle name="Note 4 7 9 4" xfId="49353"/>
    <cellStyle name="Note 4 8" xfId="24893"/>
    <cellStyle name="Note 4 8 2" xfId="24894"/>
    <cellStyle name="Note 4 8 2 2" xfId="59151"/>
    <cellStyle name="Note 4 8 3" xfId="49354"/>
    <cellStyle name="Note 4 9" xfId="24895"/>
    <cellStyle name="Note 4 9 2" xfId="24896"/>
    <cellStyle name="Note 4 9 2 2" xfId="59152"/>
    <cellStyle name="Note 4 9 3" xfId="24897"/>
    <cellStyle name="Note 4 9 4" xfId="49355"/>
    <cellStyle name="Note 40" xfId="24898"/>
    <cellStyle name="Note 40 2" xfId="24899"/>
    <cellStyle name="Note 40 2 2" xfId="59153"/>
    <cellStyle name="Note 40 3" xfId="24900"/>
    <cellStyle name="Note 40 4" xfId="49356"/>
    <cellStyle name="Note 41" xfId="24901"/>
    <cellStyle name="Note 41 2" xfId="24902"/>
    <cellStyle name="Note 41 2 2" xfId="59154"/>
    <cellStyle name="Note 41 3" xfId="24903"/>
    <cellStyle name="Note 41 4" xfId="49357"/>
    <cellStyle name="Note 42" xfId="24904"/>
    <cellStyle name="Note 42 2" xfId="24905"/>
    <cellStyle name="Note 42 2 2" xfId="59155"/>
    <cellStyle name="Note 42 3" xfId="24906"/>
    <cellStyle name="Note 42 4" xfId="49358"/>
    <cellStyle name="Note 43" xfId="24907"/>
    <cellStyle name="Note 43 2" xfId="24908"/>
    <cellStyle name="Note 44" xfId="24909"/>
    <cellStyle name="Note 44 2" xfId="24910"/>
    <cellStyle name="Note 45" xfId="24911"/>
    <cellStyle name="Note 45 2" xfId="59156"/>
    <cellStyle name="Note 46" xfId="24912"/>
    <cellStyle name="Note 47" xfId="24913"/>
    <cellStyle name="Note 48" xfId="59157"/>
    <cellStyle name="Note 5" xfId="24914"/>
    <cellStyle name="Note 5 10" xfId="24915"/>
    <cellStyle name="Note 5 10 10" xfId="24916"/>
    <cellStyle name="Note 5 10 10 2" xfId="24917"/>
    <cellStyle name="Note 5 10 10 2 2" xfId="59158"/>
    <cellStyle name="Note 5 10 10 3" xfId="24918"/>
    <cellStyle name="Note 5 10 10 4" xfId="49359"/>
    <cellStyle name="Note 5 10 11" xfId="24919"/>
    <cellStyle name="Note 5 10 11 2" xfId="24920"/>
    <cellStyle name="Note 5 10 11 2 2" xfId="59159"/>
    <cellStyle name="Note 5 10 11 3" xfId="24921"/>
    <cellStyle name="Note 5 10 11 4" xfId="49360"/>
    <cellStyle name="Note 5 10 12" xfId="24922"/>
    <cellStyle name="Note 5 10 12 2" xfId="24923"/>
    <cellStyle name="Note 5 10 12 2 2" xfId="59160"/>
    <cellStyle name="Note 5 10 12 3" xfId="24924"/>
    <cellStyle name="Note 5 10 12 4" xfId="49361"/>
    <cellStyle name="Note 5 10 13" xfId="24925"/>
    <cellStyle name="Note 5 10 13 2" xfId="24926"/>
    <cellStyle name="Note 5 10 13 2 2" xfId="59161"/>
    <cellStyle name="Note 5 10 13 3" xfId="24927"/>
    <cellStyle name="Note 5 10 13 4" xfId="49362"/>
    <cellStyle name="Note 5 10 14" xfId="24928"/>
    <cellStyle name="Note 5 10 14 2" xfId="24929"/>
    <cellStyle name="Note 5 10 14 2 2" xfId="59162"/>
    <cellStyle name="Note 5 10 14 3" xfId="24930"/>
    <cellStyle name="Note 5 10 14 4" xfId="49363"/>
    <cellStyle name="Note 5 10 15" xfId="24931"/>
    <cellStyle name="Note 5 10 15 2" xfId="24932"/>
    <cellStyle name="Note 5 10 15 2 2" xfId="59163"/>
    <cellStyle name="Note 5 10 15 3" xfId="24933"/>
    <cellStyle name="Note 5 10 15 4" xfId="49364"/>
    <cellStyle name="Note 5 10 16" xfId="24934"/>
    <cellStyle name="Note 5 10 16 2" xfId="24935"/>
    <cellStyle name="Note 5 10 16 2 2" xfId="59164"/>
    <cellStyle name="Note 5 10 16 3" xfId="24936"/>
    <cellStyle name="Note 5 10 16 4" xfId="49365"/>
    <cellStyle name="Note 5 10 17" xfId="24937"/>
    <cellStyle name="Note 5 10 17 2" xfId="24938"/>
    <cellStyle name="Note 5 10 17 2 2" xfId="59165"/>
    <cellStyle name="Note 5 10 17 3" xfId="24939"/>
    <cellStyle name="Note 5 10 17 4" xfId="49366"/>
    <cellStyle name="Note 5 10 18" xfId="24940"/>
    <cellStyle name="Note 5 10 18 2" xfId="24941"/>
    <cellStyle name="Note 5 10 18 2 2" xfId="59166"/>
    <cellStyle name="Note 5 10 18 3" xfId="24942"/>
    <cellStyle name="Note 5 10 18 4" xfId="49367"/>
    <cellStyle name="Note 5 10 19" xfId="24943"/>
    <cellStyle name="Note 5 10 19 2" xfId="24944"/>
    <cellStyle name="Note 5 10 19 2 2" xfId="59167"/>
    <cellStyle name="Note 5 10 19 3" xfId="24945"/>
    <cellStyle name="Note 5 10 19 4" xfId="49368"/>
    <cellStyle name="Note 5 10 2" xfId="24946"/>
    <cellStyle name="Note 5 10 2 2" xfId="24947"/>
    <cellStyle name="Note 5 10 2 2 2" xfId="59168"/>
    <cellStyle name="Note 5 10 2 3" xfId="24948"/>
    <cellStyle name="Note 5 10 2 4" xfId="49369"/>
    <cellStyle name="Note 5 10 20" xfId="24949"/>
    <cellStyle name="Note 5 10 20 2" xfId="24950"/>
    <cellStyle name="Note 5 10 20 3" xfId="49370"/>
    <cellStyle name="Note 5 10 20 4" xfId="49371"/>
    <cellStyle name="Note 5 10 21" xfId="49372"/>
    <cellStyle name="Note 5 10 22" xfId="49373"/>
    <cellStyle name="Note 5 10 3" xfId="24951"/>
    <cellStyle name="Note 5 10 3 2" xfId="24952"/>
    <cellStyle name="Note 5 10 3 2 2" xfId="59169"/>
    <cellStyle name="Note 5 10 3 3" xfId="24953"/>
    <cellStyle name="Note 5 10 3 4" xfId="49374"/>
    <cellStyle name="Note 5 10 4" xfId="24954"/>
    <cellStyle name="Note 5 10 4 2" xfId="24955"/>
    <cellStyle name="Note 5 10 4 2 2" xfId="59170"/>
    <cellStyle name="Note 5 10 4 3" xfId="24956"/>
    <cellStyle name="Note 5 10 4 4" xfId="49375"/>
    <cellStyle name="Note 5 10 5" xfId="24957"/>
    <cellStyle name="Note 5 10 5 2" xfId="24958"/>
    <cellStyle name="Note 5 10 5 2 2" xfId="59171"/>
    <cellStyle name="Note 5 10 5 3" xfId="24959"/>
    <cellStyle name="Note 5 10 5 4" xfId="49376"/>
    <cellStyle name="Note 5 10 6" xfId="24960"/>
    <cellStyle name="Note 5 10 6 2" xfId="24961"/>
    <cellStyle name="Note 5 10 6 2 2" xfId="59172"/>
    <cellStyle name="Note 5 10 6 3" xfId="24962"/>
    <cellStyle name="Note 5 10 6 4" xfId="49377"/>
    <cellStyle name="Note 5 10 7" xfId="24963"/>
    <cellStyle name="Note 5 10 7 2" xfId="24964"/>
    <cellStyle name="Note 5 10 7 2 2" xfId="59173"/>
    <cellStyle name="Note 5 10 7 3" xfId="24965"/>
    <cellStyle name="Note 5 10 7 4" xfId="49378"/>
    <cellStyle name="Note 5 10 8" xfId="24966"/>
    <cellStyle name="Note 5 10 8 2" xfId="24967"/>
    <cellStyle name="Note 5 10 8 2 2" xfId="59174"/>
    <cellStyle name="Note 5 10 8 3" xfId="24968"/>
    <cellStyle name="Note 5 10 8 4" xfId="49379"/>
    <cellStyle name="Note 5 10 9" xfId="24969"/>
    <cellStyle name="Note 5 10 9 2" xfId="24970"/>
    <cellStyle name="Note 5 10 9 2 2" xfId="59175"/>
    <cellStyle name="Note 5 10 9 3" xfId="24971"/>
    <cellStyle name="Note 5 10 9 4" xfId="49380"/>
    <cellStyle name="Note 5 11" xfId="24972"/>
    <cellStyle name="Note 5 11 10" xfId="24973"/>
    <cellStyle name="Note 5 11 10 2" xfId="24974"/>
    <cellStyle name="Note 5 11 10 2 2" xfId="59176"/>
    <cellStyle name="Note 5 11 10 3" xfId="24975"/>
    <cellStyle name="Note 5 11 10 4" xfId="49381"/>
    <cellStyle name="Note 5 11 11" xfId="24976"/>
    <cellStyle name="Note 5 11 11 2" xfId="24977"/>
    <cellStyle name="Note 5 11 11 2 2" xfId="59177"/>
    <cellStyle name="Note 5 11 11 3" xfId="24978"/>
    <cellStyle name="Note 5 11 11 4" xfId="49382"/>
    <cellStyle name="Note 5 11 12" xfId="24979"/>
    <cellStyle name="Note 5 11 12 2" xfId="24980"/>
    <cellStyle name="Note 5 11 12 2 2" xfId="59178"/>
    <cellStyle name="Note 5 11 12 3" xfId="24981"/>
    <cellStyle name="Note 5 11 12 4" xfId="49383"/>
    <cellStyle name="Note 5 11 13" xfId="24982"/>
    <cellStyle name="Note 5 11 13 2" xfId="24983"/>
    <cellStyle name="Note 5 11 13 2 2" xfId="59179"/>
    <cellStyle name="Note 5 11 13 3" xfId="24984"/>
    <cellStyle name="Note 5 11 13 4" xfId="49384"/>
    <cellStyle name="Note 5 11 14" xfId="24985"/>
    <cellStyle name="Note 5 11 14 2" xfId="24986"/>
    <cellStyle name="Note 5 11 14 2 2" xfId="59180"/>
    <cellStyle name="Note 5 11 14 3" xfId="24987"/>
    <cellStyle name="Note 5 11 14 4" xfId="49385"/>
    <cellStyle name="Note 5 11 15" xfId="24988"/>
    <cellStyle name="Note 5 11 15 2" xfId="24989"/>
    <cellStyle name="Note 5 11 15 2 2" xfId="59181"/>
    <cellStyle name="Note 5 11 15 3" xfId="24990"/>
    <cellStyle name="Note 5 11 15 4" xfId="49386"/>
    <cellStyle name="Note 5 11 16" xfId="24991"/>
    <cellStyle name="Note 5 11 16 2" xfId="24992"/>
    <cellStyle name="Note 5 11 16 2 2" xfId="59182"/>
    <cellStyle name="Note 5 11 16 3" xfId="24993"/>
    <cellStyle name="Note 5 11 16 4" xfId="49387"/>
    <cellStyle name="Note 5 11 17" xfId="24994"/>
    <cellStyle name="Note 5 11 17 2" xfId="24995"/>
    <cellStyle name="Note 5 11 17 2 2" xfId="59183"/>
    <cellStyle name="Note 5 11 17 3" xfId="24996"/>
    <cellStyle name="Note 5 11 17 4" xfId="49388"/>
    <cellStyle name="Note 5 11 18" xfId="24997"/>
    <cellStyle name="Note 5 11 18 2" xfId="24998"/>
    <cellStyle name="Note 5 11 18 2 2" xfId="59184"/>
    <cellStyle name="Note 5 11 18 3" xfId="24999"/>
    <cellStyle name="Note 5 11 18 4" xfId="49389"/>
    <cellStyle name="Note 5 11 19" xfId="25000"/>
    <cellStyle name="Note 5 11 19 2" xfId="25001"/>
    <cellStyle name="Note 5 11 19 2 2" xfId="59185"/>
    <cellStyle name="Note 5 11 19 3" xfId="25002"/>
    <cellStyle name="Note 5 11 19 4" xfId="49390"/>
    <cellStyle name="Note 5 11 2" xfId="25003"/>
    <cellStyle name="Note 5 11 2 2" xfId="25004"/>
    <cellStyle name="Note 5 11 2 2 2" xfId="59186"/>
    <cellStyle name="Note 5 11 2 3" xfId="25005"/>
    <cellStyle name="Note 5 11 2 4" xfId="49391"/>
    <cellStyle name="Note 5 11 20" xfId="25006"/>
    <cellStyle name="Note 5 11 20 2" xfId="25007"/>
    <cellStyle name="Note 5 11 20 3" xfId="49392"/>
    <cellStyle name="Note 5 11 20 4" xfId="49393"/>
    <cellStyle name="Note 5 11 21" xfId="49394"/>
    <cellStyle name="Note 5 11 22" xfId="49395"/>
    <cellStyle name="Note 5 11 3" xfId="25008"/>
    <cellStyle name="Note 5 11 3 2" xfId="25009"/>
    <cellStyle name="Note 5 11 3 2 2" xfId="59187"/>
    <cellStyle name="Note 5 11 3 3" xfId="25010"/>
    <cellStyle name="Note 5 11 3 4" xfId="49396"/>
    <cellStyle name="Note 5 11 4" xfId="25011"/>
    <cellStyle name="Note 5 11 4 2" xfId="25012"/>
    <cellStyle name="Note 5 11 4 2 2" xfId="59188"/>
    <cellStyle name="Note 5 11 4 3" xfId="25013"/>
    <cellStyle name="Note 5 11 4 4" xfId="49397"/>
    <cellStyle name="Note 5 11 5" xfId="25014"/>
    <cellStyle name="Note 5 11 5 2" xfId="25015"/>
    <cellStyle name="Note 5 11 5 2 2" xfId="59189"/>
    <cellStyle name="Note 5 11 5 3" xfId="25016"/>
    <cellStyle name="Note 5 11 5 4" xfId="49398"/>
    <cellStyle name="Note 5 11 6" xfId="25017"/>
    <cellStyle name="Note 5 11 6 2" xfId="25018"/>
    <cellStyle name="Note 5 11 6 2 2" xfId="59190"/>
    <cellStyle name="Note 5 11 6 3" xfId="25019"/>
    <cellStyle name="Note 5 11 6 4" xfId="49399"/>
    <cellStyle name="Note 5 11 7" xfId="25020"/>
    <cellStyle name="Note 5 11 7 2" xfId="25021"/>
    <cellStyle name="Note 5 11 7 2 2" xfId="59191"/>
    <cellStyle name="Note 5 11 7 3" xfId="25022"/>
    <cellStyle name="Note 5 11 7 4" xfId="49400"/>
    <cellStyle name="Note 5 11 8" xfId="25023"/>
    <cellStyle name="Note 5 11 8 2" xfId="25024"/>
    <cellStyle name="Note 5 11 8 2 2" xfId="59192"/>
    <cellStyle name="Note 5 11 8 3" xfId="25025"/>
    <cellStyle name="Note 5 11 8 4" xfId="49401"/>
    <cellStyle name="Note 5 11 9" xfId="25026"/>
    <cellStyle name="Note 5 11 9 2" xfId="25027"/>
    <cellStyle name="Note 5 11 9 2 2" xfId="59193"/>
    <cellStyle name="Note 5 11 9 3" xfId="25028"/>
    <cellStyle name="Note 5 11 9 4" xfId="49402"/>
    <cellStyle name="Note 5 12" xfId="25029"/>
    <cellStyle name="Note 5 12 10" xfId="25030"/>
    <cellStyle name="Note 5 12 10 2" xfId="25031"/>
    <cellStyle name="Note 5 12 10 2 2" xfId="59194"/>
    <cellStyle name="Note 5 12 10 3" xfId="25032"/>
    <cellStyle name="Note 5 12 10 4" xfId="49403"/>
    <cellStyle name="Note 5 12 11" xfId="25033"/>
    <cellStyle name="Note 5 12 11 2" xfId="25034"/>
    <cellStyle name="Note 5 12 11 2 2" xfId="59195"/>
    <cellStyle name="Note 5 12 11 3" xfId="25035"/>
    <cellStyle name="Note 5 12 11 4" xfId="49404"/>
    <cellStyle name="Note 5 12 12" xfId="25036"/>
    <cellStyle name="Note 5 12 12 2" xfId="25037"/>
    <cellStyle name="Note 5 12 12 2 2" xfId="59196"/>
    <cellStyle name="Note 5 12 12 3" xfId="25038"/>
    <cellStyle name="Note 5 12 12 4" xfId="49405"/>
    <cellStyle name="Note 5 12 13" xfId="25039"/>
    <cellStyle name="Note 5 12 13 2" xfId="25040"/>
    <cellStyle name="Note 5 12 13 2 2" xfId="59197"/>
    <cellStyle name="Note 5 12 13 3" xfId="25041"/>
    <cellStyle name="Note 5 12 13 4" xfId="49406"/>
    <cellStyle name="Note 5 12 14" xfId="25042"/>
    <cellStyle name="Note 5 12 14 2" xfId="25043"/>
    <cellStyle name="Note 5 12 14 2 2" xfId="59198"/>
    <cellStyle name="Note 5 12 14 3" xfId="25044"/>
    <cellStyle name="Note 5 12 14 4" xfId="49407"/>
    <cellStyle name="Note 5 12 15" xfId="25045"/>
    <cellStyle name="Note 5 12 15 2" xfId="25046"/>
    <cellStyle name="Note 5 12 15 2 2" xfId="59199"/>
    <cellStyle name="Note 5 12 15 3" xfId="25047"/>
    <cellStyle name="Note 5 12 15 4" xfId="49408"/>
    <cellStyle name="Note 5 12 16" xfId="25048"/>
    <cellStyle name="Note 5 12 16 2" xfId="25049"/>
    <cellStyle name="Note 5 12 16 2 2" xfId="59200"/>
    <cellStyle name="Note 5 12 16 3" xfId="25050"/>
    <cellStyle name="Note 5 12 16 4" xfId="49409"/>
    <cellStyle name="Note 5 12 17" xfId="25051"/>
    <cellStyle name="Note 5 12 17 2" xfId="25052"/>
    <cellStyle name="Note 5 12 17 2 2" xfId="59201"/>
    <cellStyle name="Note 5 12 17 3" xfId="25053"/>
    <cellStyle name="Note 5 12 17 4" xfId="49410"/>
    <cellStyle name="Note 5 12 18" xfId="25054"/>
    <cellStyle name="Note 5 12 18 2" xfId="25055"/>
    <cellStyle name="Note 5 12 18 2 2" xfId="59202"/>
    <cellStyle name="Note 5 12 18 3" xfId="25056"/>
    <cellStyle name="Note 5 12 18 4" xfId="49411"/>
    <cellStyle name="Note 5 12 19" xfId="25057"/>
    <cellStyle name="Note 5 12 19 2" xfId="25058"/>
    <cellStyle name="Note 5 12 19 2 2" xfId="59203"/>
    <cellStyle name="Note 5 12 19 3" xfId="25059"/>
    <cellStyle name="Note 5 12 19 4" xfId="49412"/>
    <cellStyle name="Note 5 12 2" xfId="25060"/>
    <cellStyle name="Note 5 12 2 2" xfId="25061"/>
    <cellStyle name="Note 5 12 2 2 2" xfId="59204"/>
    <cellStyle name="Note 5 12 2 3" xfId="25062"/>
    <cellStyle name="Note 5 12 2 4" xfId="49413"/>
    <cellStyle name="Note 5 12 20" xfId="25063"/>
    <cellStyle name="Note 5 12 20 2" xfId="25064"/>
    <cellStyle name="Note 5 12 20 3" xfId="49414"/>
    <cellStyle name="Note 5 12 20 4" xfId="49415"/>
    <cellStyle name="Note 5 12 21" xfId="49416"/>
    <cellStyle name="Note 5 12 22" xfId="49417"/>
    <cellStyle name="Note 5 12 3" xfId="25065"/>
    <cellStyle name="Note 5 12 3 2" xfId="25066"/>
    <cellStyle name="Note 5 12 3 2 2" xfId="59205"/>
    <cellStyle name="Note 5 12 3 3" xfId="25067"/>
    <cellStyle name="Note 5 12 3 4" xfId="49418"/>
    <cellStyle name="Note 5 12 4" xfId="25068"/>
    <cellStyle name="Note 5 12 4 2" xfId="25069"/>
    <cellStyle name="Note 5 12 4 2 2" xfId="59206"/>
    <cellStyle name="Note 5 12 4 3" xfId="25070"/>
    <cellStyle name="Note 5 12 4 4" xfId="49419"/>
    <cellStyle name="Note 5 12 5" xfId="25071"/>
    <cellStyle name="Note 5 12 5 2" xfId="25072"/>
    <cellStyle name="Note 5 12 5 2 2" xfId="59207"/>
    <cellStyle name="Note 5 12 5 3" xfId="25073"/>
    <cellStyle name="Note 5 12 5 4" xfId="49420"/>
    <cellStyle name="Note 5 12 6" xfId="25074"/>
    <cellStyle name="Note 5 12 6 2" xfId="25075"/>
    <cellStyle name="Note 5 12 6 2 2" xfId="59208"/>
    <cellStyle name="Note 5 12 6 3" xfId="25076"/>
    <cellStyle name="Note 5 12 6 4" xfId="49421"/>
    <cellStyle name="Note 5 12 7" xfId="25077"/>
    <cellStyle name="Note 5 12 7 2" xfId="25078"/>
    <cellStyle name="Note 5 12 7 2 2" xfId="59209"/>
    <cellStyle name="Note 5 12 7 3" xfId="25079"/>
    <cellStyle name="Note 5 12 7 4" xfId="49422"/>
    <cellStyle name="Note 5 12 8" xfId="25080"/>
    <cellStyle name="Note 5 12 8 2" xfId="25081"/>
    <cellStyle name="Note 5 12 8 2 2" xfId="59210"/>
    <cellStyle name="Note 5 12 8 3" xfId="25082"/>
    <cellStyle name="Note 5 12 8 4" xfId="49423"/>
    <cellStyle name="Note 5 12 9" xfId="25083"/>
    <cellStyle name="Note 5 12 9 2" xfId="25084"/>
    <cellStyle name="Note 5 12 9 2 2" xfId="59211"/>
    <cellStyle name="Note 5 12 9 3" xfId="25085"/>
    <cellStyle name="Note 5 12 9 4" xfId="49424"/>
    <cellStyle name="Note 5 13" xfId="25086"/>
    <cellStyle name="Note 5 13 2" xfId="25087"/>
    <cellStyle name="Note 5 13 2 10" xfId="25088"/>
    <cellStyle name="Note 5 13 2 10 2" xfId="25089"/>
    <cellStyle name="Note 5 13 2 10 2 2" xfId="59212"/>
    <cellStyle name="Note 5 13 2 10 3" xfId="25090"/>
    <cellStyle name="Note 5 13 2 10 4" xfId="49425"/>
    <cellStyle name="Note 5 13 2 11" xfId="25091"/>
    <cellStyle name="Note 5 13 2 11 2" xfId="25092"/>
    <cellStyle name="Note 5 13 2 11 2 2" xfId="59213"/>
    <cellStyle name="Note 5 13 2 11 3" xfId="25093"/>
    <cellStyle name="Note 5 13 2 11 4" xfId="49426"/>
    <cellStyle name="Note 5 13 2 12" xfId="25094"/>
    <cellStyle name="Note 5 13 2 12 2" xfId="25095"/>
    <cellStyle name="Note 5 13 2 12 2 2" xfId="59214"/>
    <cellStyle name="Note 5 13 2 12 3" xfId="25096"/>
    <cellStyle name="Note 5 13 2 12 4" xfId="49427"/>
    <cellStyle name="Note 5 13 2 13" xfId="25097"/>
    <cellStyle name="Note 5 13 2 13 2" xfId="25098"/>
    <cellStyle name="Note 5 13 2 13 2 2" xfId="59215"/>
    <cellStyle name="Note 5 13 2 13 3" xfId="25099"/>
    <cellStyle name="Note 5 13 2 13 4" xfId="49428"/>
    <cellStyle name="Note 5 13 2 14" xfId="25100"/>
    <cellStyle name="Note 5 13 2 14 2" xfId="25101"/>
    <cellStyle name="Note 5 13 2 14 2 2" xfId="59216"/>
    <cellStyle name="Note 5 13 2 14 3" xfId="25102"/>
    <cellStyle name="Note 5 13 2 14 4" xfId="49429"/>
    <cellStyle name="Note 5 13 2 15" xfId="25103"/>
    <cellStyle name="Note 5 13 2 15 2" xfId="25104"/>
    <cellStyle name="Note 5 13 2 15 2 2" xfId="59217"/>
    <cellStyle name="Note 5 13 2 15 3" xfId="25105"/>
    <cellStyle name="Note 5 13 2 15 4" xfId="49430"/>
    <cellStyle name="Note 5 13 2 16" xfId="25106"/>
    <cellStyle name="Note 5 13 2 16 2" xfId="25107"/>
    <cellStyle name="Note 5 13 2 16 2 2" xfId="59218"/>
    <cellStyle name="Note 5 13 2 16 3" xfId="25108"/>
    <cellStyle name="Note 5 13 2 16 4" xfId="49431"/>
    <cellStyle name="Note 5 13 2 17" xfId="25109"/>
    <cellStyle name="Note 5 13 2 17 2" xfId="25110"/>
    <cellStyle name="Note 5 13 2 17 2 2" xfId="59219"/>
    <cellStyle name="Note 5 13 2 17 3" xfId="25111"/>
    <cellStyle name="Note 5 13 2 17 4" xfId="49432"/>
    <cellStyle name="Note 5 13 2 18" xfId="25112"/>
    <cellStyle name="Note 5 13 2 18 2" xfId="25113"/>
    <cellStyle name="Note 5 13 2 18 2 2" xfId="59220"/>
    <cellStyle name="Note 5 13 2 18 3" xfId="25114"/>
    <cellStyle name="Note 5 13 2 18 4" xfId="49433"/>
    <cellStyle name="Note 5 13 2 19" xfId="25115"/>
    <cellStyle name="Note 5 13 2 19 2" xfId="25116"/>
    <cellStyle name="Note 5 13 2 19 2 2" xfId="59221"/>
    <cellStyle name="Note 5 13 2 19 3" xfId="25117"/>
    <cellStyle name="Note 5 13 2 19 4" xfId="49434"/>
    <cellStyle name="Note 5 13 2 2" xfId="25118"/>
    <cellStyle name="Note 5 13 2 2 2" xfId="25119"/>
    <cellStyle name="Note 5 13 2 2 2 2" xfId="59222"/>
    <cellStyle name="Note 5 13 2 2 3" xfId="25120"/>
    <cellStyle name="Note 5 13 2 2 4" xfId="49435"/>
    <cellStyle name="Note 5 13 2 20" xfId="25121"/>
    <cellStyle name="Note 5 13 2 20 2" xfId="25122"/>
    <cellStyle name="Note 5 13 2 20 3" xfId="49436"/>
    <cellStyle name="Note 5 13 2 20 4" xfId="49437"/>
    <cellStyle name="Note 5 13 2 21" xfId="49438"/>
    <cellStyle name="Note 5 13 2 22" xfId="49439"/>
    <cellStyle name="Note 5 13 2 3" xfId="25123"/>
    <cellStyle name="Note 5 13 2 3 2" xfId="25124"/>
    <cellStyle name="Note 5 13 2 3 2 2" xfId="59223"/>
    <cellStyle name="Note 5 13 2 3 3" xfId="25125"/>
    <cellStyle name="Note 5 13 2 3 4" xfId="49440"/>
    <cellStyle name="Note 5 13 2 4" xfId="25126"/>
    <cellStyle name="Note 5 13 2 4 2" xfId="25127"/>
    <cellStyle name="Note 5 13 2 4 2 2" xfId="59224"/>
    <cellStyle name="Note 5 13 2 4 3" xfId="25128"/>
    <cellStyle name="Note 5 13 2 4 4" xfId="49441"/>
    <cellStyle name="Note 5 13 2 5" xfId="25129"/>
    <cellStyle name="Note 5 13 2 5 2" xfId="25130"/>
    <cellStyle name="Note 5 13 2 5 2 2" xfId="59225"/>
    <cellStyle name="Note 5 13 2 5 3" xfId="25131"/>
    <cellStyle name="Note 5 13 2 5 4" xfId="49442"/>
    <cellStyle name="Note 5 13 2 6" xfId="25132"/>
    <cellStyle name="Note 5 13 2 6 2" xfId="25133"/>
    <cellStyle name="Note 5 13 2 6 2 2" xfId="59226"/>
    <cellStyle name="Note 5 13 2 6 3" xfId="25134"/>
    <cellStyle name="Note 5 13 2 6 4" xfId="49443"/>
    <cellStyle name="Note 5 13 2 7" xfId="25135"/>
    <cellStyle name="Note 5 13 2 7 2" xfId="25136"/>
    <cellStyle name="Note 5 13 2 7 2 2" xfId="59227"/>
    <cellStyle name="Note 5 13 2 7 3" xfId="25137"/>
    <cellStyle name="Note 5 13 2 7 4" xfId="49444"/>
    <cellStyle name="Note 5 13 2 8" xfId="25138"/>
    <cellStyle name="Note 5 13 2 8 2" xfId="25139"/>
    <cellStyle name="Note 5 13 2 8 2 2" xfId="59228"/>
    <cellStyle name="Note 5 13 2 8 3" xfId="25140"/>
    <cellStyle name="Note 5 13 2 8 4" xfId="49445"/>
    <cellStyle name="Note 5 13 2 9" xfId="25141"/>
    <cellStyle name="Note 5 13 2 9 2" xfId="25142"/>
    <cellStyle name="Note 5 13 2 9 2 2" xfId="59229"/>
    <cellStyle name="Note 5 13 2 9 3" xfId="25143"/>
    <cellStyle name="Note 5 13 2 9 4" xfId="49446"/>
    <cellStyle name="Note 5 13 3" xfId="49447"/>
    <cellStyle name="Note 5 14" xfId="25144"/>
    <cellStyle name="Note 5 14 2" xfId="25145"/>
    <cellStyle name="Note 5 14 2 10" xfId="25146"/>
    <cellStyle name="Note 5 14 2 10 2" xfId="25147"/>
    <cellStyle name="Note 5 14 2 10 2 2" xfId="59230"/>
    <cellStyle name="Note 5 14 2 10 3" xfId="25148"/>
    <cellStyle name="Note 5 14 2 10 4" xfId="49448"/>
    <cellStyle name="Note 5 14 2 11" xfId="25149"/>
    <cellStyle name="Note 5 14 2 11 2" xfId="25150"/>
    <cellStyle name="Note 5 14 2 11 2 2" xfId="59231"/>
    <cellStyle name="Note 5 14 2 11 3" xfId="25151"/>
    <cellStyle name="Note 5 14 2 11 4" xfId="49449"/>
    <cellStyle name="Note 5 14 2 12" xfId="25152"/>
    <cellStyle name="Note 5 14 2 12 2" xfId="25153"/>
    <cellStyle name="Note 5 14 2 12 2 2" xfId="59232"/>
    <cellStyle name="Note 5 14 2 12 3" xfId="25154"/>
    <cellStyle name="Note 5 14 2 12 4" xfId="49450"/>
    <cellStyle name="Note 5 14 2 13" xfId="25155"/>
    <cellStyle name="Note 5 14 2 13 2" xfId="25156"/>
    <cellStyle name="Note 5 14 2 13 2 2" xfId="59233"/>
    <cellStyle name="Note 5 14 2 13 3" xfId="25157"/>
    <cellStyle name="Note 5 14 2 13 4" xfId="49451"/>
    <cellStyle name="Note 5 14 2 14" xfId="25158"/>
    <cellStyle name="Note 5 14 2 14 2" xfId="25159"/>
    <cellStyle name="Note 5 14 2 14 2 2" xfId="59234"/>
    <cellStyle name="Note 5 14 2 14 3" xfId="25160"/>
    <cellStyle name="Note 5 14 2 14 4" xfId="49452"/>
    <cellStyle name="Note 5 14 2 15" xfId="25161"/>
    <cellStyle name="Note 5 14 2 15 2" xfId="25162"/>
    <cellStyle name="Note 5 14 2 15 2 2" xfId="59235"/>
    <cellStyle name="Note 5 14 2 15 3" xfId="25163"/>
    <cellStyle name="Note 5 14 2 15 4" xfId="49453"/>
    <cellStyle name="Note 5 14 2 16" xfId="25164"/>
    <cellStyle name="Note 5 14 2 16 2" xfId="25165"/>
    <cellStyle name="Note 5 14 2 16 2 2" xfId="59236"/>
    <cellStyle name="Note 5 14 2 16 3" xfId="25166"/>
    <cellStyle name="Note 5 14 2 16 4" xfId="49454"/>
    <cellStyle name="Note 5 14 2 17" xfId="25167"/>
    <cellStyle name="Note 5 14 2 17 2" xfId="25168"/>
    <cellStyle name="Note 5 14 2 17 2 2" xfId="59237"/>
    <cellStyle name="Note 5 14 2 17 3" xfId="25169"/>
    <cellStyle name="Note 5 14 2 17 4" xfId="49455"/>
    <cellStyle name="Note 5 14 2 18" xfId="25170"/>
    <cellStyle name="Note 5 14 2 18 2" xfId="25171"/>
    <cellStyle name="Note 5 14 2 18 2 2" xfId="59238"/>
    <cellStyle name="Note 5 14 2 18 3" xfId="25172"/>
    <cellStyle name="Note 5 14 2 18 4" xfId="49456"/>
    <cellStyle name="Note 5 14 2 19" xfId="25173"/>
    <cellStyle name="Note 5 14 2 19 2" xfId="25174"/>
    <cellStyle name="Note 5 14 2 19 2 2" xfId="59239"/>
    <cellStyle name="Note 5 14 2 19 3" xfId="25175"/>
    <cellStyle name="Note 5 14 2 19 4" xfId="49457"/>
    <cellStyle name="Note 5 14 2 2" xfId="25176"/>
    <cellStyle name="Note 5 14 2 2 2" xfId="25177"/>
    <cellStyle name="Note 5 14 2 2 2 2" xfId="59240"/>
    <cellStyle name="Note 5 14 2 2 3" xfId="25178"/>
    <cellStyle name="Note 5 14 2 2 4" xfId="49458"/>
    <cellStyle name="Note 5 14 2 20" xfId="25179"/>
    <cellStyle name="Note 5 14 2 20 2" xfId="25180"/>
    <cellStyle name="Note 5 14 2 20 3" xfId="49459"/>
    <cellStyle name="Note 5 14 2 20 4" xfId="49460"/>
    <cellStyle name="Note 5 14 2 21" xfId="49461"/>
    <cellStyle name="Note 5 14 2 22" xfId="49462"/>
    <cellStyle name="Note 5 14 2 3" xfId="25181"/>
    <cellStyle name="Note 5 14 2 3 2" xfId="25182"/>
    <cellStyle name="Note 5 14 2 3 2 2" xfId="59241"/>
    <cellStyle name="Note 5 14 2 3 3" xfId="25183"/>
    <cellStyle name="Note 5 14 2 3 4" xfId="49463"/>
    <cellStyle name="Note 5 14 2 4" xfId="25184"/>
    <cellStyle name="Note 5 14 2 4 2" xfId="25185"/>
    <cellStyle name="Note 5 14 2 4 2 2" xfId="59242"/>
    <cellStyle name="Note 5 14 2 4 3" xfId="25186"/>
    <cellStyle name="Note 5 14 2 4 4" xfId="49464"/>
    <cellStyle name="Note 5 14 2 5" xfId="25187"/>
    <cellStyle name="Note 5 14 2 5 2" xfId="25188"/>
    <cellStyle name="Note 5 14 2 5 2 2" xfId="59243"/>
    <cellStyle name="Note 5 14 2 5 3" xfId="25189"/>
    <cellStyle name="Note 5 14 2 5 4" xfId="49465"/>
    <cellStyle name="Note 5 14 2 6" xfId="25190"/>
    <cellStyle name="Note 5 14 2 6 2" xfId="25191"/>
    <cellStyle name="Note 5 14 2 6 2 2" xfId="59244"/>
    <cellStyle name="Note 5 14 2 6 3" xfId="25192"/>
    <cellStyle name="Note 5 14 2 6 4" xfId="49466"/>
    <cellStyle name="Note 5 14 2 7" xfId="25193"/>
    <cellStyle name="Note 5 14 2 7 2" xfId="25194"/>
    <cellStyle name="Note 5 14 2 7 2 2" xfId="59245"/>
    <cellStyle name="Note 5 14 2 7 3" xfId="25195"/>
    <cellStyle name="Note 5 14 2 7 4" xfId="49467"/>
    <cellStyle name="Note 5 14 2 8" xfId="25196"/>
    <cellStyle name="Note 5 14 2 8 2" xfId="25197"/>
    <cellStyle name="Note 5 14 2 8 2 2" xfId="59246"/>
    <cellStyle name="Note 5 14 2 8 3" xfId="25198"/>
    <cellStyle name="Note 5 14 2 8 4" xfId="49468"/>
    <cellStyle name="Note 5 14 2 9" xfId="25199"/>
    <cellStyle name="Note 5 14 2 9 2" xfId="25200"/>
    <cellStyle name="Note 5 14 2 9 2 2" xfId="59247"/>
    <cellStyle name="Note 5 14 2 9 3" xfId="25201"/>
    <cellStyle name="Note 5 14 2 9 4" xfId="49469"/>
    <cellStyle name="Note 5 14 3" xfId="49470"/>
    <cellStyle name="Note 5 15" xfId="25202"/>
    <cellStyle name="Note 5 15 2" xfId="25203"/>
    <cellStyle name="Note 5 15 2 10" xfId="25204"/>
    <cellStyle name="Note 5 15 2 10 2" xfId="25205"/>
    <cellStyle name="Note 5 15 2 10 2 2" xfId="59248"/>
    <cellStyle name="Note 5 15 2 10 3" xfId="25206"/>
    <cellStyle name="Note 5 15 2 10 4" xfId="49471"/>
    <cellStyle name="Note 5 15 2 11" xfId="25207"/>
    <cellStyle name="Note 5 15 2 11 2" xfId="25208"/>
    <cellStyle name="Note 5 15 2 11 2 2" xfId="59249"/>
    <cellStyle name="Note 5 15 2 11 3" xfId="25209"/>
    <cellStyle name="Note 5 15 2 11 4" xfId="49472"/>
    <cellStyle name="Note 5 15 2 12" xfId="25210"/>
    <cellStyle name="Note 5 15 2 12 2" xfId="25211"/>
    <cellStyle name="Note 5 15 2 12 2 2" xfId="59250"/>
    <cellStyle name="Note 5 15 2 12 3" xfId="25212"/>
    <cellStyle name="Note 5 15 2 12 4" xfId="49473"/>
    <cellStyle name="Note 5 15 2 13" xfId="25213"/>
    <cellStyle name="Note 5 15 2 13 2" xfId="25214"/>
    <cellStyle name="Note 5 15 2 13 2 2" xfId="59251"/>
    <cellStyle name="Note 5 15 2 13 3" xfId="25215"/>
    <cellStyle name="Note 5 15 2 13 4" xfId="49474"/>
    <cellStyle name="Note 5 15 2 14" xfId="25216"/>
    <cellStyle name="Note 5 15 2 14 2" xfId="25217"/>
    <cellStyle name="Note 5 15 2 14 2 2" xfId="59252"/>
    <cellStyle name="Note 5 15 2 14 3" xfId="25218"/>
    <cellStyle name="Note 5 15 2 14 4" xfId="49475"/>
    <cellStyle name="Note 5 15 2 15" xfId="25219"/>
    <cellStyle name="Note 5 15 2 15 2" xfId="25220"/>
    <cellStyle name="Note 5 15 2 15 2 2" xfId="59253"/>
    <cellStyle name="Note 5 15 2 15 3" xfId="25221"/>
    <cellStyle name="Note 5 15 2 15 4" xfId="49476"/>
    <cellStyle name="Note 5 15 2 16" xfId="25222"/>
    <cellStyle name="Note 5 15 2 16 2" xfId="25223"/>
    <cellStyle name="Note 5 15 2 16 2 2" xfId="59254"/>
    <cellStyle name="Note 5 15 2 16 3" xfId="25224"/>
    <cellStyle name="Note 5 15 2 16 4" xfId="49477"/>
    <cellStyle name="Note 5 15 2 17" xfId="25225"/>
    <cellStyle name="Note 5 15 2 17 2" xfId="25226"/>
    <cellStyle name="Note 5 15 2 17 2 2" xfId="59255"/>
    <cellStyle name="Note 5 15 2 17 3" xfId="25227"/>
    <cellStyle name="Note 5 15 2 17 4" xfId="49478"/>
    <cellStyle name="Note 5 15 2 18" xfId="25228"/>
    <cellStyle name="Note 5 15 2 18 2" xfId="25229"/>
    <cellStyle name="Note 5 15 2 18 2 2" xfId="59256"/>
    <cellStyle name="Note 5 15 2 18 3" xfId="25230"/>
    <cellStyle name="Note 5 15 2 18 4" xfId="49479"/>
    <cellStyle name="Note 5 15 2 19" xfId="25231"/>
    <cellStyle name="Note 5 15 2 19 2" xfId="25232"/>
    <cellStyle name="Note 5 15 2 19 2 2" xfId="59257"/>
    <cellStyle name="Note 5 15 2 19 3" xfId="25233"/>
    <cellStyle name="Note 5 15 2 19 4" xfId="49480"/>
    <cellStyle name="Note 5 15 2 2" xfId="25234"/>
    <cellStyle name="Note 5 15 2 2 2" xfId="25235"/>
    <cellStyle name="Note 5 15 2 2 2 2" xfId="59258"/>
    <cellStyle name="Note 5 15 2 2 3" xfId="25236"/>
    <cellStyle name="Note 5 15 2 2 4" xfId="49481"/>
    <cellStyle name="Note 5 15 2 20" xfId="25237"/>
    <cellStyle name="Note 5 15 2 20 2" xfId="25238"/>
    <cellStyle name="Note 5 15 2 20 3" xfId="49482"/>
    <cellStyle name="Note 5 15 2 20 4" xfId="49483"/>
    <cellStyle name="Note 5 15 2 21" xfId="49484"/>
    <cellStyle name="Note 5 15 2 22" xfId="49485"/>
    <cellStyle name="Note 5 15 2 3" xfId="25239"/>
    <cellStyle name="Note 5 15 2 3 2" xfId="25240"/>
    <cellStyle name="Note 5 15 2 3 2 2" xfId="59259"/>
    <cellStyle name="Note 5 15 2 3 3" xfId="25241"/>
    <cellStyle name="Note 5 15 2 3 4" xfId="49486"/>
    <cellStyle name="Note 5 15 2 4" xfId="25242"/>
    <cellStyle name="Note 5 15 2 4 2" xfId="25243"/>
    <cellStyle name="Note 5 15 2 4 2 2" xfId="59260"/>
    <cellStyle name="Note 5 15 2 4 3" xfId="25244"/>
    <cellStyle name="Note 5 15 2 4 4" xfId="49487"/>
    <cellStyle name="Note 5 15 2 5" xfId="25245"/>
    <cellStyle name="Note 5 15 2 5 2" xfId="25246"/>
    <cellStyle name="Note 5 15 2 5 2 2" xfId="59261"/>
    <cellStyle name="Note 5 15 2 5 3" xfId="25247"/>
    <cellStyle name="Note 5 15 2 5 4" xfId="49488"/>
    <cellStyle name="Note 5 15 2 6" xfId="25248"/>
    <cellStyle name="Note 5 15 2 6 2" xfId="25249"/>
    <cellStyle name="Note 5 15 2 6 2 2" xfId="59262"/>
    <cellStyle name="Note 5 15 2 6 3" xfId="25250"/>
    <cellStyle name="Note 5 15 2 6 4" xfId="49489"/>
    <cellStyle name="Note 5 15 2 7" xfId="25251"/>
    <cellStyle name="Note 5 15 2 7 2" xfId="25252"/>
    <cellStyle name="Note 5 15 2 7 2 2" xfId="59263"/>
    <cellStyle name="Note 5 15 2 7 3" xfId="25253"/>
    <cellStyle name="Note 5 15 2 7 4" xfId="49490"/>
    <cellStyle name="Note 5 15 2 8" xfId="25254"/>
    <cellStyle name="Note 5 15 2 8 2" xfId="25255"/>
    <cellStyle name="Note 5 15 2 8 2 2" xfId="59264"/>
    <cellStyle name="Note 5 15 2 8 3" xfId="25256"/>
    <cellStyle name="Note 5 15 2 8 4" xfId="49491"/>
    <cellStyle name="Note 5 15 2 9" xfId="25257"/>
    <cellStyle name="Note 5 15 2 9 2" xfId="25258"/>
    <cellStyle name="Note 5 15 2 9 2 2" xfId="59265"/>
    <cellStyle name="Note 5 15 2 9 3" xfId="25259"/>
    <cellStyle name="Note 5 15 2 9 4" xfId="49492"/>
    <cellStyle name="Note 5 15 3" xfId="49493"/>
    <cellStyle name="Note 5 16" xfId="25260"/>
    <cellStyle name="Note 5 16 10" xfId="25261"/>
    <cellStyle name="Note 5 16 10 2" xfId="25262"/>
    <cellStyle name="Note 5 16 10 2 2" xfId="59266"/>
    <cellStyle name="Note 5 16 10 3" xfId="25263"/>
    <cellStyle name="Note 5 16 10 4" xfId="49494"/>
    <cellStyle name="Note 5 16 11" xfId="25264"/>
    <cellStyle name="Note 5 16 11 2" xfId="25265"/>
    <cellStyle name="Note 5 16 11 2 2" xfId="59267"/>
    <cellStyle name="Note 5 16 11 3" xfId="25266"/>
    <cellStyle name="Note 5 16 11 4" xfId="49495"/>
    <cellStyle name="Note 5 16 12" xfId="25267"/>
    <cellStyle name="Note 5 16 12 2" xfId="25268"/>
    <cellStyle name="Note 5 16 12 2 2" xfId="59268"/>
    <cellStyle name="Note 5 16 12 3" xfId="25269"/>
    <cellStyle name="Note 5 16 12 4" xfId="49496"/>
    <cellStyle name="Note 5 16 13" xfId="25270"/>
    <cellStyle name="Note 5 16 13 2" xfId="25271"/>
    <cellStyle name="Note 5 16 13 2 2" xfId="59269"/>
    <cellStyle name="Note 5 16 13 3" xfId="25272"/>
    <cellStyle name="Note 5 16 13 4" xfId="49497"/>
    <cellStyle name="Note 5 16 14" xfId="25273"/>
    <cellStyle name="Note 5 16 14 2" xfId="25274"/>
    <cellStyle name="Note 5 16 14 2 2" xfId="59270"/>
    <cellStyle name="Note 5 16 14 3" xfId="25275"/>
    <cellStyle name="Note 5 16 14 4" xfId="49498"/>
    <cellStyle name="Note 5 16 15" xfId="25276"/>
    <cellStyle name="Note 5 16 15 2" xfId="25277"/>
    <cellStyle name="Note 5 16 15 2 2" xfId="59271"/>
    <cellStyle name="Note 5 16 15 3" xfId="25278"/>
    <cellStyle name="Note 5 16 15 4" xfId="49499"/>
    <cellStyle name="Note 5 16 16" xfId="25279"/>
    <cellStyle name="Note 5 16 16 2" xfId="25280"/>
    <cellStyle name="Note 5 16 16 2 2" xfId="59272"/>
    <cellStyle name="Note 5 16 16 3" xfId="25281"/>
    <cellStyle name="Note 5 16 16 4" xfId="49500"/>
    <cellStyle name="Note 5 16 17" xfId="25282"/>
    <cellStyle name="Note 5 16 17 2" xfId="25283"/>
    <cellStyle name="Note 5 16 17 2 2" xfId="59273"/>
    <cellStyle name="Note 5 16 17 3" xfId="25284"/>
    <cellStyle name="Note 5 16 17 4" xfId="49501"/>
    <cellStyle name="Note 5 16 18" xfId="25285"/>
    <cellStyle name="Note 5 16 18 2" xfId="25286"/>
    <cellStyle name="Note 5 16 18 2 2" xfId="59274"/>
    <cellStyle name="Note 5 16 18 3" xfId="25287"/>
    <cellStyle name="Note 5 16 18 4" xfId="49502"/>
    <cellStyle name="Note 5 16 19" xfId="25288"/>
    <cellStyle name="Note 5 16 19 2" xfId="25289"/>
    <cellStyle name="Note 5 16 19 2 2" xfId="59275"/>
    <cellStyle name="Note 5 16 19 3" xfId="25290"/>
    <cellStyle name="Note 5 16 19 4" xfId="49503"/>
    <cellStyle name="Note 5 16 2" xfId="25291"/>
    <cellStyle name="Note 5 16 2 2" xfId="25292"/>
    <cellStyle name="Note 5 16 2 2 2" xfId="59276"/>
    <cellStyle name="Note 5 16 2 3" xfId="25293"/>
    <cellStyle name="Note 5 16 2 4" xfId="49504"/>
    <cellStyle name="Note 5 16 20" xfId="25294"/>
    <cellStyle name="Note 5 16 20 2" xfId="25295"/>
    <cellStyle name="Note 5 16 20 3" xfId="49505"/>
    <cellStyle name="Note 5 16 20 4" xfId="49506"/>
    <cellStyle name="Note 5 16 21" xfId="49507"/>
    <cellStyle name="Note 5 16 22" xfId="49508"/>
    <cellStyle name="Note 5 16 3" xfId="25296"/>
    <cellStyle name="Note 5 16 3 2" xfId="25297"/>
    <cellStyle name="Note 5 16 3 2 2" xfId="59277"/>
    <cellStyle name="Note 5 16 3 3" xfId="25298"/>
    <cellStyle name="Note 5 16 3 4" xfId="49509"/>
    <cellStyle name="Note 5 16 4" xfId="25299"/>
    <cellStyle name="Note 5 16 4 2" xfId="25300"/>
    <cellStyle name="Note 5 16 4 2 2" xfId="59278"/>
    <cellStyle name="Note 5 16 4 3" xfId="25301"/>
    <cellStyle name="Note 5 16 4 4" xfId="49510"/>
    <cellStyle name="Note 5 16 5" xfId="25302"/>
    <cellStyle name="Note 5 16 5 2" xfId="25303"/>
    <cellStyle name="Note 5 16 5 2 2" xfId="59279"/>
    <cellStyle name="Note 5 16 5 3" xfId="25304"/>
    <cellStyle name="Note 5 16 5 4" xfId="49511"/>
    <cellStyle name="Note 5 16 6" xfId="25305"/>
    <cellStyle name="Note 5 16 6 2" xfId="25306"/>
    <cellStyle name="Note 5 16 6 2 2" xfId="59280"/>
    <cellStyle name="Note 5 16 6 3" xfId="25307"/>
    <cellStyle name="Note 5 16 6 4" xfId="49512"/>
    <cellStyle name="Note 5 16 7" xfId="25308"/>
    <cellStyle name="Note 5 16 7 2" xfId="25309"/>
    <cellStyle name="Note 5 16 7 2 2" xfId="59281"/>
    <cellStyle name="Note 5 16 7 3" xfId="25310"/>
    <cellStyle name="Note 5 16 7 4" xfId="49513"/>
    <cellStyle name="Note 5 16 8" xfId="25311"/>
    <cellStyle name="Note 5 16 8 2" xfId="25312"/>
    <cellStyle name="Note 5 16 8 2 2" xfId="59282"/>
    <cellStyle name="Note 5 16 8 3" xfId="25313"/>
    <cellStyle name="Note 5 16 8 4" xfId="49514"/>
    <cellStyle name="Note 5 16 9" xfId="25314"/>
    <cellStyle name="Note 5 16 9 2" xfId="25315"/>
    <cellStyle name="Note 5 16 9 2 2" xfId="59283"/>
    <cellStyle name="Note 5 16 9 3" xfId="25316"/>
    <cellStyle name="Note 5 16 9 4" xfId="49515"/>
    <cellStyle name="Note 5 17" xfId="25317"/>
    <cellStyle name="Note 5 17 10" xfId="25318"/>
    <cellStyle name="Note 5 17 10 2" xfId="25319"/>
    <cellStyle name="Note 5 17 10 2 2" xfId="59284"/>
    <cellStyle name="Note 5 17 10 3" xfId="25320"/>
    <cellStyle name="Note 5 17 10 4" xfId="49516"/>
    <cellStyle name="Note 5 17 11" xfId="25321"/>
    <cellStyle name="Note 5 17 11 2" xfId="25322"/>
    <cellStyle name="Note 5 17 11 2 2" xfId="59285"/>
    <cellStyle name="Note 5 17 11 3" xfId="25323"/>
    <cellStyle name="Note 5 17 11 4" xfId="49517"/>
    <cellStyle name="Note 5 17 12" xfId="25324"/>
    <cellStyle name="Note 5 17 12 2" xfId="25325"/>
    <cellStyle name="Note 5 17 12 2 2" xfId="59286"/>
    <cellStyle name="Note 5 17 12 3" xfId="25326"/>
    <cellStyle name="Note 5 17 12 4" xfId="49518"/>
    <cellStyle name="Note 5 17 13" xfId="25327"/>
    <cellStyle name="Note 5 17 13 2" xfId="25328"/>
    <cellStyle name="Note 5 17 13 2 2" xfId="59287"/>
    <cellStyle name="Note 5 17 13 3" xfId="25329"/>
    <cellStyle name="Note 5 17 13 4" xfId="49519"/>
    <cellStyle name="Note 5 17 14" xfId="25330"/>
    <cellStyle name="Note 5 17 14 2" xfId="25331"/>
    <cellStyle name="Note 5 17 14 2 2" xfId="59288"/>
    <cellStyle name="Note 5 17 14 3" xfId="25332"/>
    <cellStyle name="Note 5 17 14 4" xfId="49520"/>
    <cellStyle name="Note 5 17 15" xfId="25333"/>
    <cellStyle name="Note 5 17 15 2" xfId="25334"/>
    <cellStyle name="Note 5 17 15 2 2" xfId="59289"/>
    <cellStyle name="Note 5 17 15 3" xfId="25335"/>
    <cellStyle name="Note 5 17 15 4" xfId="49521"/>
    <cellStyle name="Note 5 17 16" xfId="25336"/>
    <cellStyle name="Note 5 17 16 2" xfId="25337"/>
    <cellStyle name="Note 5 17 16 2 2" xfId="59290"/>
    <cellStyle name="Note 5 17 16 3" xfId="25338"/>
    <cellStyle name="Note 5 17 16 4" xfId="49522"/>
    <cellStyle name="Note 5 17 17" xfId="25339"/>
    <cellStyle name="Note 5 17 17 2" xfId="25340"/>
    <cellStyle name="Note 5 17 17 2 2" xfId="59291"/>
    <cellStyle name="Note 5 17 17 3" xfId="25341"/>
    <cellStyle name="Note 5 17 17 4" xfId="49523"/>
    <cellStyle name="Note 5 17 18" xfId="25342"/>
    <cellStyle name="Note 5 17 18 2" xfId="25343"/>
    <cellStyle name="Note 5 17 18 2 2" xfId="59292"/>
    <cellStyle name="Note 5 17 18 3" xfId="25344"/>
    <cellStyle name="Note 5 17 18 4" xfId="49524"/>
    <cellStyle name="Note 5 17 19" xfId="25345"/>
    <cellStyle name="Note 5 17 19 2" xfId="25346"/>
    <cellStyle name="Note 5 17 19 2 2" xfId="59293"/>
    <cellStyle name="Note 5 17 19 3" xfId="25347"/>
    <cellStyle name="Note 5 17 19 4" xfId="49525"/>
    <cellStyle name="Note 5 17 2" xfId="25348"/>
    <cellStyle name="Note 5 17 2 2" xfId="25349"/>
    <cellStyle name="Note 5 17 2 2 2" xfId="59294"/>
    <cellStyle name="Note 5 17 2 3" xfId="25350"/>
    <cellStyle name="Note 5 17 2 4" xfId="49526"/>
    <cellStyle name="Note 5 17 20" xfId="25351"/>
    <cellStyle name="Note 5 17 20 2" xfId="25352"/>
    <cellStyle name="Note 5 17 20 3" xfId="49527"/>
    <cellStyle name="Note 5 17 20 4" xfId="49528"/>
    <cellStyle name="Note 5 17 21" xfId="49529"/>
    <cellStyle name="Note 5 17 22" xfId="49530"/>
    <cellStyle name="Note 5 17 3" xfId="25353"/>
    <cellStyle name="Note 5 17 3 2" xfId="25354"/>
    <cellStyle name="Note 5 17 3 2 2" xfId="59295"/>
    <cellStyle name="Note 5 17 3 3" xfId="25355"/>
    <cellStyle name="Note 5 17 3 4" xfId="49531"/>
    <cellStyle name="Note 5 17 4" xfId="25356"/>
    <cellStyle name="Note 5 17 4 2" xfId="25357"/>
    <cellStyle name="Note 5 17 4 2 2" xfId="59296"/>
    <cellStyle name="Note 5 17 4 3" xfId="25358"/>
    <cellStyle name="Note 5 17 4 4" xfId="49532"/>
    <cellStyle name="Note 5 17 5" xfId="25359"/>
    <cellStyle name="Note 5 17 5 2" xfId="25360"/>
    <cellStyle name="Note 5 17 5 2 2" xfId="59297"/>
    <cellStyle name="Note 5 17 5 3" xfId="25361"/>
    <cellStyle name="Note 5 17 5 4" xfId="49533"/>
    <cellStyle name="Note 5 17 6" xfId="25362"/>
    <cellStyle name="Note 5 17 6 2" xfId="25363"/>
    <cellStyle name="Note 5 17 6 2 2" xfId="59298"/>
    <cellStyle name="Note 5 17 6 3" xfId="25364"/>
    <cellStyle name="Note 5 17 6 4" xfId="49534"/>
    <cellStyle name="Note 5 17 7" xfId="25365"/>
    <cellStyle name="Note 5 17 7 2" xfId="25366"/>
    <cellStyle name="Note 5 17 7 2 2" xfId="59299"/>
    <cellStyle name="Note 5 17 7 3" xfId="25367"/>
    <cellStyle name="Note 5 17 7 4" xfId="49535"/>
    <cellStyle name="Note 5 17 8" xfId="25368"/>
    <cellStyle name="Note 5 17 8 2" xfId="25369"/>
    <cellStyle name="Note 5 17 8 2 2" xfId="59300"/>
    <cellStyle name="Note 5 17 8 3" xfId="25370"/>
    <cellStyle name="Note 5 17 8 4" xfId="49536"/>
    <cellStyle name="Note 5 17 9" xfId="25371"/>
    <cellStyle name="Note 5 17 9 2" xfId="25372"/>
    <cellStyle name="Note 5 17 9 2 2" xfId="59301"/>
    <cellStyle name="Note 5 17 9 3" xfId="25373"/>
    <cellStyle name="Note 5 17 9 4" xfId="49537"/>
    <cellStyle name="Note 5 18" xfId="25374"/>
    <cellStyle name="Note 5 18 10" xfId="25375"/>
    <cellStyle name="Note 5 18 10 2" xfId="25376"/>
    <cellStyle name="Note 5 18 10 2 2" xfId="59302"/>
    <cellStyle name="Note 5 18 10 3" xfId="25377"/>
    <cellStyle name="Note 5 18 10 4" xfId="49538"/>
    <cellStyle name="Note 5 18 11" xfId="25378"/>
    <cellStyle name="Note 5 18 11 2" xfId="25379"/>
    <cellStyle name="Note 5 18 11 2 2" xfId="59303"/>
    <cellStyle name="Note 5 18 11 3" xfId="25380"/>
    <cellStyle name="Note 5 18 11 4" xfId="49539"/>
    <cellStyle name="Note 5 18 12" xfId="25381"/>
    <cellStyle name="Note 5 18 12 2" xfId="25382"/>
    <cellStyle name="Note 5 18 12 2 2" xfId="59304"/>
    <cellStyle name="Note 5 18 12 3" xfId="25383"/>
    <cellStyle name="Note 5 18 12 4" xfId="49540"/>
    <cellStyle name="Note 5 18 13" xfId="25384"/>
    <cellStyle name="Note 5 18 13 2" xfId="25385"/>
    <cellStyle name="Note 5 18 13 2 2" xfId="59305"/>
    <cellStyle name="Note 5 18 13 3" xfId="25386"/>
    <cellStyle name="Note 5 18 13 4" xfId="49541"/>
    <cellStyle name="Note 5 18 14" xfId="25387"/>
    <cellStyle name="Note 5 18 14 2" xfId="25388"/>
    <cellStyle name="Note 5 18 14 2 2" xfId="59306"/>
    <cellStyle name="Note 5 18 14 3" xfId="25389"/>
    <cellStyle name="Note 5 18 14 4" xfId="49542"/>
    <cellStyle name="Note 5 18 15" xfId="25390"/>
    <cellStyle name="Note 5 18 15 2" xfId="25391"/>
    <cellStyle name="Note 5 18 15 2 2" xfId="59307"/>
    <cellStyle name="Note 5 18 15 3" xfId="25392"/>
    <cellStyle name="Note 5 18 15 4" xfId="49543"/>
    <cellStyle name="Note 5 18 16" xfId="25393"/>
    <cellStyle name="Note 5 18 16 2" xfId="25394"/>
    <cellStyle name="Note 5 18 16 2 2" xfId="59308"/>
    <cellStyle name="Note 5 18 16 3" xfId="25395"/>
    <cellStyle name="Note 5 18 16 4" xfId="49544"/>
    <cellStyle name="Note 5 18 17" xfId="25396"/>
    <cellStyle name="Note 5 18 17 2" xfId="25397"/>
    <cellStyle name="Note 5 18 17 2 2" xfId="59309"/>
    <cellStyle name="Note 5 18 17 3" xfId="25398"/>
    <cellStyle name="Note 5 18 17 4" xfId="49545"/>
    <cellStyle name="Note 5 18 18" xfId="25399"/>
    <cellStyle name="Note 5 18 18 2" xfId="25400"/>
    <cellStyle name="Note 5 18 18 2 2" xfId="59310"/>
    <cellStyle name="Note 5 18 18 3" xfId="25401"/>
    <cellStyle name="Note 5 18 18 4" xfId="49546"/>
    <cellStyle name="Note 5 18 19" xfId="25402"/>
    <cellStyle name="Note 5 18 19 2" xfId="25403"/>
    <cellStyle name="Note 5 18 19 2 2" xfId="59311"/>
    <cellStyle name="Note 5 18 19 3" xfId="25404"/>
    <cellStyle name="Note 5 18 19 4" xfId="49547"/>
    <cellStyle name="Note 5 18 2" xfId="25405"/>
    <cellStyle name="Note 5 18 2 2" xfId="25406"/>
    <cellStyle name="Note 5 18 2 2 2" xfId="59312"/>
    <cellStyle name="Note 5 18 2 3" xfId="25407"/>
    <cellStyle name="Note 5 18 2 4" xfId="49548"/>
    <cellStyle name="Note 5 18 20" xfId="25408"/>
    <cellStyle name="Note 5 18 20 2" xfId="25409"/>
    <cellStyle name="Note 5 18 20 3" xfId="49549"/>
    <cellStyle name="Note 5 18 20 4" xfId="49550"/>
    <cellStyle name="Note 5 18 21" xfId="49551"/>
    <cellStyle name="Note 5 18 22" xfId="49552"/>
    <cellStyle name="Note 5 18 3" xfId="25410"/>
    <cellStyle name="Note 5 18 3 2" xfId="25411"/>
    <cellStyle name="Note 5 18 3 2 2" xfId="59313"/>
    <cellStyle name="Note 5 18 3 3" xfId="25412"/>
    <cellStyle name="Note 5 18 3 4" xfId="49553"/>
    <cellStyle name="Note 5 18 4" xfId="25413"/>
    <cellStyle name="Note 5 18 4 2" xfId="25414"/>
    <cellStyle name="Note 5 18 4 2 2" xfId="59314"/>
    <cellStyle name="Note 5 18 4 3" xfId="25415"/>
    <cellStyle name="Note 5 18 4 4" xfId="49554"/>
    <cellStyle name="Note 5 18 5" xfId="25416"/>
    <cellStyle name="Note 5 18 5 2" xfId="25417"/>
    <cellStyle name="Note 5 18 5 2 2" xfId="59315"/>
    <cellStyle name="Note 5 18 5 3" xfId="25418"/>
    <cellStyle name="Note 5 18 5 4" xfId="49555"/>
    <cellStyle name="Note 5 18 6" xfId="25419"/>
    <cellStyle name="Note 5 18 6 2" xfId="25420"/>
    <cellStyle name="Note 5 18 6 2 2" xfId="59316"/>
    <cellStyle name="Note 5 18 6 3" xfId="25421"/>
    <cellStyle name="Note 5 18 6 4" xfId="49556"/>
    <cellStyle name="Note 5 18 7" xfId="25422"/>
    <cellStyle name="Note 5 18 7 2" xfId="25423"/>
    <cellStyle name="Note 5 18 7 2 2" xfId="59317"/>
    <cellStyle name="Note 5 18 7 3" xfId="25424"/>
    <cellStyle name="Note 5 18 7 4" xfId="49557"/>
    <cellStyle name="Note 5 18 8" xfId="25425"/>
    <cellStyle name="Note 5 18 8 2" xfId="25426"/>
    <cellStyle name="Note 5 18 8 2 2" xfId="59318"/>
    <cellStyle name="Note 5 18 8 3" xfId="25427"/>
    <cellStyle name="Note 5 18 8 4" xfId="49558"/>
    <cellStyle name="Note 5 18 9" xfId="25428"/>
    <cellStyle name="Note 5 18 9 2" xfId="25429"/>
    <cellStyle name="Note 5 18 9 2 2" xfId="59319"/>
    <cellStyle name="Note 5 18 9 3" xfId="25430"/>
    <cellStyle name="Note 5 18 9 4" xfId="49559"/>
    <cellStyle name="Note 5 19" xfId="25431"/>
    <cellStyle name="Note 5 19 10" xfId="25432"/>
    <cellStyle name="Note 5 19 10 2" xfId="25433"/>
    <cellStyle name="Note 5 19 10 2 2" xfId="59320"/>
    <cellStyle name="Note 5 19 10 3" xfId="25434"/>
    <cellStyle name="Note 5 19 10 4" xfId="49560"/>
    <cellStyle name="Note 5 19 11" xfId="25435"/>
    <cellStyle name="Note 5 19 11 2" xfId="25436"/>
    <cellStyle name="Note 5 19 11 2 2" xfId="59321"/>
    <cellStyle name="Note 5 19 11 3" xfId="25437"/>
    <cellStyle name="Note 5 19 11 4" xfId="49561"/>
    <cellStyle name="Note 5 19 12" xfId="25438"/>
    <cellStyle name="Note 5 19 12 2" xfId="25439"/>
    <cellStyle name="Note 5 19 12 2 2" xfId="59322"/>
    <cellStyle name="Note 5 19 12 3" xfId="25440"/>
    <cellStyle name="Note 5 19 12 4" xfId="49562"/>
    <cellStyle name="Note 5 19 13" xfId="25441"/>
    <cellStyle name="Note 5 19 13 2" xfId="25442"/>
    <cellStyle name="Note 5 19 13 2 2" xfId="59323"/>
    <cellStyle name="Note 5 19 13 3" xfId="25443"/>
    <cellStyle name="Note 5 19 13 4" xfId="49563"/>
    <cellStyle name="Note 5 19 14" xfId="25444"/>
    <cellStyle name="Note 5 19 14 2" xfId="25445"/>
    <cellStyle name="Note 5 19 14 2 2" xfId="59324"/>
    <cellStyle name="Note 5 19 14 3" xfId="25446"/>
    <cellStyle name="Note 5 19 14 4" xfId="49564"/>
    <cellStyle name="Note 5 19 15" xfId="25447"/>
    <cellStyle name="Note 5 19 15 2" xfId="25448"/>
    <cellStyle name="Note 5 19 15 2 2" xfId="59325"/>
    <cellStyle name="Note 5 19 15 3" xfId="25449"/>
    <cellStyle name="Note 5 19 15 4" xfId="49565"/>
    <cellStyle name="Note 5 19 16" xfId="25450"/>
    <cellStyle name="Note 5 19 16 2" xfId="25451"/>
    <cellStyle name="Note 5 19 16 2 2" xfId="59326"/>
    <cellStyle name="Note 5 19 16 3" xfId="25452"/>
    <cellStyle name="Note 5 19 16 4" xfId="49566"/>
    <cellStyle name="Note 5 19 17" xfId="25453"/>
    <cellStyle name="Note 5 19 17 2" xfId="25454"/>
    <cellStyle name="Note 5 19 17 2 2" xfId="59327"/>
    <cellStyle name="Note 5 19 17 3" xfId="25455"/>
    <cellStyle name="Note 5 19 17 4" xfId="49567"/>
    <cellStyle name="Note 5 19 18" xfId="25456"/>
    <cellStyle name="Note 5 19 18 2" xfId="25457"/>
    <cellStyle name="Note 5 19 18 2 2" xfId="59328"/>
    <cellStyle name="Note 5 19 18 3" xfId="25458"/>
    <cellStyle name="Note 5 19 18 4" xfId="49568"/>
    <cellStyle name="Note 5 19 19" xfId="25459"/>
    <cellStyle name="Note 5 19 19 2" xfId="25460"/>
    <cellStyle name="Note 5 19 19 2 2" xfId="59329"/>
    <cellStyle name="Note 5 19 19 3" xfId="25461"/>
    <cellStyle name="Note 5 19 19 4" xfId="49569"/>
    <cellStyle name="Note 5 19 2" xfId="25462"/>
    <cellStyle name="Note 5 19 2 2" xfId="25463"/>
    <cellStyle name="Note 5 19 2 2 2" xfId="59330"/>
    <cellStyle name="Note 5 19 2 3" xfId="25464"/>
    <cellStyle name="Note 5 19 2 4" xfId="49570"/>
    <cellStyle name="Note 5 19 20" xfId="25465"/>
    <cellStyle name="Note 5 19 20 2" xfId="25466"/>
    <cellStyle name="Note 5 19 20 3" xfId="49571"/>
    <cellStyle name="Note 5 19 20 4" xfId="49572"/>
    <cellStyle name="Note 5 19 21" xfId="49573"/>
    <cellStyle name="Note 5 19 22" xfId="49574"/>
    <cellStyle name="Note 5 19 3" xfId="25467"/>
    <cellStyle name="Note 5 19 3 2" xfId="25468"/>
    <cellStyle name="Note 5 19 3 2 2" xfId="59331"/>
    <cellStyle name="Note 5 19 3 3" xfId="25469"/>
    <cellStyle name="Note 5 19 3 4" xfId="49575"/>
    <cellStyle name="Note 5 19 4" xfId="25470"/>
    <cellStyle name="Note 5 19 4 2" xfId="25471"/>
    <cellStyle name="Note 5 19 4 2 2" xfId="59332"/>
    <cellStyle name="Note 5 19 4 3" xfId="25472"/>
    <cellStyle name="Note 5 19 4 4" xfId="49576"/>
    <cellStyle name="Note 5 19 5" xfId="25473"/>
    <cellStyle name="Note 5 19 5 2" xfId="25474"/>
    <cellStyle name="Note 5 19 5 2 2" xfId="59333"/>
    <cellStyle name="Note 5 19 5 3" xfId="25475"/>
    <cellStyle name="Note 5 19 5 4" xfId="49577"/>
    <cellStyle name="Note 5 19 6" xfId="25476"/>
    <cellStyle name="Note 5 19 6 2" xfId="25477"/>
    <cellStyle name="Note 5 19 6 2 2" xfId="59334"/>
    <cellStyle name="Note 5 19 6 3" xfId="25478"/>
    <cellStyle name="Note 5 19 6 4" xfId="49578"/>
    <cellStyle name="Note 5 19 7" xfId="25479"/>
    <cellStyle name="Note 5 19 7 2" xfId="25480"/>
    <cellStyle name="Note 5 19 7 2 2" xfId="59335"/>
    <cellStyle name="Note 5 19 7 3" xfId="25481"/>
    <cellStyle name="Note 5 19 7 4" xfId="49579"/>
    <cellStyle name="Note 5 19 8" xfId="25482"/>
    <cellStyle name="Note 5 19 8 2" xfId="25483"/>
    <cellStyle name="Note 5 19 8 2 2" xfId="59336"/>
    <cellStyle name="Note 5 19 8 3" xfId="25484"/>
    <cellStyle name="Note 5 19 8 4" xfId="49580"/>
    <cellStyle name="Note 5 19 9" xfId="25485"/>
    <cellStyle name="Note 5 19 9 2" xfId="25486"/>
    <cellStyle name="Note 5 19 9 2 2" xfId="59337"/>
    <cellStyle name="Note 5 19 9 3" xfId="25487"/>
    <cellStyle name="Note 5 19 9 4" xfId="49581"/>
    <cellStyle name="Note 5 2" xfId="25488"/>
    <cellStyle name="Note 5 2 10" xfId="25489"/>
    <cellStyle name="Note 5 2 10 2" xfId="25490"/>
    <cellStyle name="Note 5 2 10 2 2" xfId="59338"/>
    <cellStyle name="Note 5 2 10 3" xfId="25491"/>
    <cellStyle name="Note 5 2 10 4" xfId="49582"/>
    <cellStyle name="Note 5 2 11" xfId="25492"/>
    <cellStyle name="Note 5 2 11 2" xfId="25493"/>
    <cellStyle name="Note 5 2 11 2 2" xfId="59339"/>
    <cellStyle name="Note 5 2 11 3" xfId="25494"/>
    <cellStyle name="Note 5 2 11 4" xfId="49583"/>
    <cellStyle name="Note 5 2 12" xfId="25495"/>
    <cellStyle name="Note 5 2 12 2" xfId="25496"/>
    <cellStyle name="Note 5 2 12 2 2" xfId="59340"/>
    <cellStyle name="Note 5 2 12 3" xfId="25497"/>
    <cellStyle name="Note 5 2 12 4" xfId="49584"/>
    <cellStyle name="Note 5 2 13" xfId="25498"/>
    <cellStyle name="Note 5 2 13 2" xfId="25499"/>
    <cellStyle name="Note 5 2 13 2 2" xfId="59341"/>
    <cellStyle name="Note 5 2 13 3" xfId="25500"/>
    <cellStyle name="Note 5 2 13 4" xfId="49585"/>
    <cellStyle name="Note 5 2 14" xfId="25501"/>
    <cellStyle name="Note 5 2 14 2" xfId="25502"/>
    <cellStyle name="Note 5 2 14 2 2" xfId="59342"/>
    <cellStyle name="Note 5 2 14 3" xfId="25503"/>
    <cellStyle name="Note 5 2 14 4" xfId="49586"/>
    <cellStyle name="Note 5 2 15" xfId="25504"/>
    <cellStyle name="Note 5 2 15 2" xfId="25505"/>
    <cellStyle name="Note 5 2 15 2 2" xfId="59343"/>
    <cellStyle name="Note 5 2 15 3" xfId="25506"/>
    <cellStyle name="Note 5 2 15 4" xfId="49587"/>
    <cellStyle name="Note 5 2 16" xfId="25507"/>
    <cellStyle name="Note 5 2 16 2" xfId="25508"/>
    <cellStyle name="Note 5 2 16 2 2" xfId="59344"/>
    <cellStyle name="Note 5 2 16 3" xfId="25509"/>
    <cellStyle name="Note 5 2 16 4" xfId="49588"/>
    <cellStyle name="Note 5 2 17" xfId="25510"/>
    <cellStyle name="Note 5 2 17 2" xfId="25511"/>
    <cellStyle name="Note 5 2 17 2 2" xfId="59345"/>
    <cellStyle name="Note 5 2 17 3" xfId="25512"/>
    <cellStyle name="Note 5 2 17 4" xfId="49589"/>
    <cellStyle name="Note 5 2 18" xfId="25513"/>
    <cellStyle name="Note 5 2 18 2" xfId="25514"/>
    <cellStyle name="Note 5 2 18 2 2" xfId="59346"/>
    <cellStyle name="Note 5 2 18 3" xfId="25515"/>
    <cellStyle name="Note 5 2 18 4" xfId="49590"/>
    <cellStyle name="Note 5 2 19" xfId="25516"/>
    <cellStyle name="Note 5 2 19 2" xfId="25517"/>
    <cellStyle name="Note 5 2 19 2 2" xfId="59347"/>
    <cellStyle name="Note 5 2 19 3" xfId="25518"/>
    <cellStyle name="Note 5 2 19 4" xfId="49591"/>
    <cellStyle name="Note 5 2 2" xfId="25519"/>
    <cellStyle name="Note 5 2 2 10" xfId="25520"/>
    <cellStyle name="Note 5 2 2 10 2" xfId="25521"/>
    <cellStyle name="Note 5 2 2 10 2 2" xfId="59348"/>
    <cellStyle name="Note 5 2 2 10 3" xfId="25522"/>
    <cellStyle name="Note 5 2 2 10 4" xfId="49592"/>
    <cellStyle name="Note 5 2 2 11" xfId="25523"/>
    <cellStyle name="Note 5 2 2 11 2" xfId="25524"/>
    <cellStyle name="Note 5 2 2 11 2 2" xfId="59349"/>
    <cellStyle name="Note 5 2 2 11 3" xfId="25525"/>
    <cellStyle name="Note 5 2 2 11 4" xfId="49593"/>
    <cellStyle name="Note 5 2 2 12" xfId="25526"/>
    <cellStyle name="Note 5 2 2 12 2" xfId="25527"/>
    <cellStyle name="Note 5 2 2 12 2 2" xfId="59350"/>
    <cellStyle name="Note 5 2 2 12 3" xfId="25528"/>
    <cellStyle name="Note 5 2 2 12 4" xfId="49594"/>
    <cellStyle name="Note 5 2 2 13" xfId="25529"/>
    <cellStyle name="Note 5 2 2 13 2" xfId="25530"/>
    <cellStyle name="Note 5 2 2 13 2 2" xfId="59351"/>
    <cellStyle name="Note 5 2 2 13 3" xfId="25531"/>
    <cellStyle name="Note 5 2 2 13 4" xfId="49595"/>
    <cellStyle name="Note 5 2 2 14" xfId="25532"/>
    <cellStyle name="Note 5 2 2 14 2" xfId="25533"/>
    <cellStyle name="Note 5 2 2 14 2 2" xfId="59352"/>
    <cellStyle name="Note 5 2 2 14 3" xfId="25534"/>
    <cellStyle name="Note 5 2 2 14 4" xfId="49596"/>
    <cellStyle name="Note 5 2 2 15" xfId="25535"/>
    <cellStyle name="Note 5 2 2 15 2" xfId="25536"/>
    <cellStyle name="Note 5 2 2 15 2 2" xfId="59353"/>
    <cellStyle name="Note 5 2 2 15 3" xfId="25537"/>
    <cellStyle name="Note 5 2 2 15 4" xfId="49597"/>
    <cellStyle name="Note 5 2 2 16" xfId="25538"/>
    <cellStyle name="Note 5 2 2 16 2" xfId="25539"/>
    <cellStyle name="Note 5 2 2 16 2 2" xfId="59354"/>
    <cellStyle name="Note 5 2 2 16 3" xfId="25540"/>
    <cellStyle name="Note 5 2 2 16 4" xfId="49598"/>
    <cellStyle name="Note 5 2 2 17" xfId="25541"/>
    <cellStyle name="Note 5 2 2 17 2" xfId="25542"/>
    <cellStyle name="Note 5 2 2 17 2 2" xfId="59355"/>
    <cellStyle name="Note 5 2 2 17 3" xfId="25543"/>
    <cellStyle name="Note 5 2 2 17 4" xfId="49599"/>
    <cellStyle name="Note 5 2 2 18" xfId="25544"/>
    <cellStyle name="Note 5 2 2 18 2" xfId="25545"/>
    <cellStyle name="Note 5 2 2 18 2 2" xfId="59356"/>
    <cellStyle name="Note 5 2 2 18 3" xfId="25546"/>
    <cellStyle name="Note 5 2 2 18 4" xfId="49600"/>
    <cellStyle name="Note 5 2 2 19" xfId="25547"/>
    <cellStyle name="Note 5 2 2 19 2" xfId="25548"/>
    <cellStyle name="Note 5 2 2 19 2 2" xfId="59357"/>
    <cellStyle name="Note 5 2 2 19 3" xfId="25549"/>
    <cellStyle name="Note 5 2 2 19 4" xfId="49601"/>
    <cellStyle name="Note 5 2 2 2" xfId="25550"/>
    <cellStyle name="Note 5 2 2 2 10" xfId="25551"/>
    <cellStyle name="Note 5 2 2 2 10 2" xfId="25552"/>
    <cellStyle name="Note 5 2 2 2 10 2 2" xfId="59358"/>
    <cellStyle name="Note 5 2 2 2 10 3" xfId="25553"/>
    <cellStyle name="Note 5 2 2 2 10 4" xfId="49602"/>
    <cellStyle name="Note 5 2 2 2 11" xfId="25554"/>
    <cellStyle name="Note 5 2 2 2 11 2" xfId="25555"/>
    <cellStyle name="Note 5 2 2 2 11 2 2" xfId="59359"/>
    <cellStyle name="Note 5 2 2 2 11 3" xfId="25556"/>
    <cellStyle name="Note 5 2 2 2 11 4" xfId="49603"/>
    <cellStyle name="Note 5 2 2 2 12" xfId="25557"/>
    <cellStyle name="Note 5 2 2 2 12 2" xfId="25558"/>
    <cellStyle name="Note 5 2 2 2 12 2 2" xfId="59360"/>
    <cellStyle name="Note 5 2 2 2 12 3" xfId="25559"/>
    <cellStyle name="Note 5 2 2 2 12 4" xfId="49604"/>
    <cellStyle name="Note 5 2 2 2 13" xfId="25560"/>
    <cellStyle name="Note 5 2 2 2 13 2" xfId="25561"/>
    <cellStyle name="Note 5 2 2 2 13 2 2" xfId="59361"/>
    <cellStyle name="Note 5 2 2 2 13 3" xfId="25562"/>
    <cellStyle name="Note 5 2 2 2 13 4" xfId="49605"/>
    <cellStyle name="Note 5 2 2 2 14" xfId="25563"/>
    <cellStyle name="Note 5 2 2 2 14 2" xfId="25564"/>
    <cellStyle name="Note 5 2 2 2 14 2 2" xfId="59362"/>
    <cellStyle name="Note 5 2 2 2 14 3" xfId="25565"/>
    <cellStyle name="Note 5 2 2 2 14 4" xfId="49606"/>
    <cellStyle name="Note 5 2 2 2 15" xfId="25566"/>
    <cellStyle name="Note 5 2 2 2 15 2" xfId="25567"/>
    <cellStyle name="Note 5 2 2 2 15 2 2" xfId="59363"/>
    <cellStyle name="Note 5 2 2 2 15 3" xfId="25568"/>
    <cellStyle name="Note 5 2 2 2 15 4" xfId="49607"/>
    <cellStyle name="Note 5 2 2 2 16" xfId="25569"/>
    <cellStyle name="Note 5 2 2 2 16 2" xfId="25570"/>
    <cellStyle name="Note 5 2 2 2 16 2 2" xfId="59364"/>
    <cellStyle name="Note 5 2 2 2 16 3" xfId="25571"/>
    <cellStyle name="Note 5 2 2 2 16 4" xfId="49608"/>
    <cellStyle name="Note 5 2 2 2 17" xfId="25572"/>
    <cellStyle name="Note 5 2 2 2 17 2" xfId="25573"/>
    <cellStyle name="Note 5 2 2 2 17 2 2" xfId="59365"/>
    <cellStyle name="Note 5 2 2 2 17 3" xfId="25574"/>
    <cellStyle name="Note 5 2 2 2 17 4" xfId="49609"/>
    <cellStyle name="Note 5 2 2 2 18" xfId="25575"/>
    <cellStyle name="Note 5 2 2 2 18 2" xfId="25576"/>
    <cellStyle name="Note 5 2 2 2 18 2 2" xfId="59366"/>
    <cellStyle name="Note 5 2 2 2 18 3" xfId="25577"/>
    <cellStyle name="Note 5 2 2 2 18 4" xfId="49610"/>
    <cellStyle name="Note 5 2 2 2 19" xfId="25578"/>
    <cellStyle name="Note 5 2 2 2 19 2" xfId="25579"/>
    <cellStyle name="Note 5 2 2 2 19 2 2" xfId="59367"/>
    <cellStyle name="Note 5 2 2 2 19 3" xfId="25580"/>
    <cellStyle name="Note 5 2 2 2 19 4" xfId="49611"/>
    <cellStyle name="Note 5 2 2 2 2" xfId="25581"/>
    <cellStyle name="Note 5 2 2 2 2 10" xfId="25582"/>
    <cellStyle name="Note 5 2 2 2 2 10 2" xfId="25583"/>
    <cellStyle name="Note 5 2 2 2 2 10 2 2" xfId="59368"/>
    <cellStyle name="Note 5 2 2 2 2 10 3" xfId="25584"/>
    <cellStyle name="Note 5 2 2 2 2 10 4" xfId="49612"/>
    <cellStyle name="Note 5 2 2 2 2 11" xfId="25585"/>
    <cellStyle name="Note 5 2 2 2 2 11 2" xfId="25586"/>
    <cellStyle name="Note 5 2 2 2 2 11 2 2" xfId="59369"/>
    <cellStyle name="Note 5 2 2 2 2 11 3" xfId="25587"/>
    <cellStyle name="Note 5 2 2 2 2 11 4" xfId="49613"/>
    <cellStyle name="Note 5 2 2 2 2 12" xfId="25588"/>
    <cellStyle name="Note 5 2 2 2 2 12 2" xfId="25589"/>
    <cellStyle name="Note 5 2 2 2 2 12 2 2" xfId="59370"/>
    <cellStyle name="Note 5 2 2 2 2 12 3" xfId="25590"/>
    <cellStyle name="Note 5 2 2 2 2 12 4" xfId="49614"/>
    <cellStyle name="Note 5 2 2 2 2 13" xfId="25591"/>
    <cellStyle name="Note 5 2 2 2 2 13 2" xfId="25592"/>
    <cellStyle name="Note 5 2 2 2 2 13 2 2" xfId="59371"/>
    <cellStyle name="Note 5 2 2 2 2 13 3" xfId="25593"/>
    <cellStyle name="Note 5 2 2 2 2 13 4" xfId="49615"/>
    <cellStyle name="Note 5 2 2 2 2 14" xfId="25594"/>
    <cellStyle name="Note 5 2 2 2 2 14 2" xfId="25595"/>
    <cellStyle name="Note 5 2 2 2 2 14 2 2" xfId="59372"/>
    <cellStyle name="Note 5 2 2 2 2 14 3" xfId="25596"/>
    <cellStyle name="Note 5 2 2 2 2 14 4" xfId="49616"/>
    <cellStyle name="Note 5 2 2 2 2 15" xfId="25597"/>
    <cellStyle name="Note 5 2 2 2 2 15 2" xfId="25598"/>
    <cellStyle name="Note 5 2 2 2 2 15 2 2" xfId="59373"/>
    <cellStyle name="Note 5 2 2 2 2 15 3" xfId="25599"/>
    <cellStyle name="Note 5 2 2 2 2 15 4" xfId="49617"/>
    <cellStyle name="Note 5 2 2 2 2 16" xfId="25600"/>
    <cellStyle name="Note 5 2 2 2 2 16 2" xfId="25601"/>
    <cellStyle name="Note 5 2 2 2 2 16 2 2" xfId="59374"/>
    <cellStyle name="Note 5 2 2 2 2 16 3" xfId="25602"/>
    <cellStyle name="Note 5 2 2 2 2 16 4" xfId="49618"/>
    <cellStyle name="Note 5 2 2 2 2 17" xfId="25603"/>
    <cellStyle name="Note 5 2 2 2 2 17 2" xfId="25604"/>
    <cellStyle name="Note 5 2 2 2 2 17 2 2" xfId="59375"/>
    <cellStyle name="Note 5 2 2 2 2 17 3" xfId="25605"/>
    <cellStyle name="Note 5 2 2 2 2 17 4" xfId="49619"/>
    <cellStyle name="Note 5 2 2 2 2 18" xfId="25606"/>
    <cellStyle name="Note 5 2 2 2 2 18 2" xfId="25607"/>
    <cellStyle name="Note 5 2 2 2 2 18 2 2" xfId="59376"/>
    <cellStyle name="Note 5 2 2 2 2 18 3" xfId="25608"/>
    <cellStyle name="Note 5 2 2 2 2 18 4" xfId="49620"/>
    <cellStyle name="Note 5 2 2 2 2 19" xfId="25609"/>
    <cellStyle name="Note 5 2 2 2 2 19 2" xfId="25610"/>
    <cellStyle name="Note 5 2 2 2 2 19 2 2" xfId="59377"/>
    <cellStyle name="Note 5 2 2 2 2 19 3" xfId="25611"/>
    <cellStyle name="Note 5 2 2 2 2 19 4" xfId="49621"/>
    <cellStyle name="Note 5 2 2 2 2 2" xfId="25612"/>
    <cellStyle name="Note 5 2 2 2 2 2 2" xfId="25613"/>
    <cellStyle name="Note 5 2 2 2 2 2 2 2" xfId="59378"/>
    <cellStyle name="Note 5 2 2 2 2 2 3" xfId="25614"/>
    <cellStyle name="Note 5 2 2 2 2 2 4" xfId="49622"/>
    <cellStyle name="Note 5 2 2 2 2 20" xfId="25615"/>
    <cellStyle name="Note 5 2 2 2 2 20 2" xfId="25616"/>
    <cellStyle name="Note 5 2 2 2 2 20 3" xfId="49623"/>
    <cellStyle name="Note 5 2 2 2 2 20 4" xfId="49624"/>
    <cellStyle name="Note 5 2 2 2 2 21" xfId="49625"/>
    <cellStyle name="Note 5 2 2 2 2 22" xfId="49626"/>
    <cellStyle name="Note 5 2 2 2 2 3" xfId="25617"/>
    <cellStyle name="Note 5 2 2 2 2 3 2" xfId="25618"/>
    <cellStyle name="Note 5 2 2 2 2 3 2 2" xfId="59379"/>
    <cellStyle name="Note 5 2 2 2 2 3 3" xfId="25619"/>
    <cellStyle name="Note 5 2 2 2 2 3 4" xfId="49627"/>
    <cellStyle name="Note 5 2 2 2 2 4" xfId="25620"/>
    <cellStyle name="Note 5 2 2 2 2 4 2" xfId="25621"/>
    <cellStyle name="Note 5 2 2 2 2 4 2 2" xfId="59380"/>
    <cellStyle name="Note 5 2 2 2 2 4 3" xfId="25622"/>
    <cellStyle name="Note 5 2 2 2 2 4 4" xfId="49628"/>
    <cellStyle name="Note 5 2 2 2 2 5" xfId="25623"/>
    <cellStyle name="Note 5 2 2 2 2 5 2" xfId="25624"/>
    <cellStyle name="Note 5 2 2 2 2 5 2 2" xfId="59381"/>
    <cellStyle name="Note 5 2 2 2 2 5 3" xfId="25625"/>
    <cellStyle name="Note 5 2 2 2 2 5 4" xfId="49629"/>
    <cellStyle name="Note 5 2 2 2 2 6" xfId="25626"/>
    <cellStyle name="Note 5 2 2 2 2 6 2" xfId="25627"/>
    <cellStyle name="Note 5 2 2 2 2 6 2 2" xfId="59382"/>
    <cellStyle name="Note 5 2 2 2 2 6 3" xfId="25628"/>
    <cellStyle name="Note 5 2 2 2 2 6 4" xfId="49630"/>
    <cellStyle name="Note 5 2 2 2 2 7" xfId="25629"/>
    <cellStyle name="Note 5 2 2 2 2 7 2" xfId="25630"/>
    <cellStyle name="Note 5 2 2 2 2 7 2 2" xfId="59383"/>
    <cellStyle name="Note 5 2 2 2 2 7 3" xfId="25631"/>
    <cellStyle name="Note 5 2 2 2 2 7 4" xfId="49631"/>
    <cellStyle name="Note 5 2 2 2 2 8" xfId="25632"/>
    <cellStyle name="Note 5 2 2 2 2 8 2" xfId="25633"/>
    <cellStyle name="Note 5 2 2 2 2 8 2 2" xfId="59384"/>
    <cellStyle name="Note 5 2 2 2 2 8 3" xfId="25634"/>
    <cellStyle name="Note 5 2 2 2 2 8 4" xfId="49632"/>
    <cellStyle name="Note 5 2 2 2 2 9" xfId="25635"/>
    <cellStyle name="Note 5 2 2 2 2 9 2" xfId="25636"/>
    <cellStyle name="Note 5 2 2 2 2 9 2 2" xfId="59385"/>
    <cellStyle name="Note 5 2 2 2 2 9 3" xfId="25637"/>
    <cellStyle name="Note 5 2 2 2 2 9 4" xfId="49633"/>
    <cellStyle name="Note 5 2 2 2 20" xfId="25638"/>
    <cellStyle name="Note 5 2 2 2 20 2" xfId="25639"/>
    <cellStyle name="Note 5 2 2 2 20 2 2" xfId="59386"/>
    <cellStyle name="Note 5 2 2 2 20 3" xfId="25640"/>
    <cellStyle name="Note 5 2 2 2 20 4" xfId="49634"/>
    <cellStyle name="Note 5 2 2 2 21" xfId="25641"/>
    <cellStyle name="Note 5 2 2 2 21 2" xfId="25642"/>
    <cellStyle name="Note 5 2 2 2 21 3" xfId="49635"/>
    <cellStyle name="Note 5 2 2 2 21 4" xfId="49636"/>
    <cellStyle name="Note 5 2 2 2 22" xfId="49637"/>
    <cellStyle name="Note 5 2 2 2 23" xfId="49638"/>
    <cellStyle name="Note 5 2 2 2 3" xfId="25643"/>
    <cellStyle name="Note 5 2 2 2 3 2" xfId="25644"/>
    <cellStyle name="Note 5 2 2 2 3 2 2" xfId="59387"/>
    <cellStyle name="Note 5 2 2 2 3 3" xfId="25645"/>
    <cellStyle name="Note 5 2 2 2 3 4" xfId="49639"/>
    <cellStyle name="Note 5 2 2 2 4" xfId="25646"/>
    <cellStyle name="Note 5 2 2 2 4 2" xfId="25647"/>
    <cellStyle name="Note 5 2 2 2 4 2 2" xfId="59388"/>
    <cellStyle name="Note 5 2 2 2 4 3" xfId="25648"/>
    <cellStyle name="Note 5 2 2 2 4 4" xfId="49640"/>
    <cellStyle name="Note 5 2 2 2 5" xfId="25649"/>
    <cellStyle name="Note 5 2 2 2 5 2" xfId="25650"/>
    <cellStyle name="Note 5 2 2 2 5 2 2" xfId="59389"/>
    <cellStyle name="Note 5 2 2 2 5 3" xfId="25651"/>
    <cellStyle name="Note 5 2 2 2 5 4" xfId="49641"/>
    <cellStyle name="Note 5 2 2 2 6" xfId="25652"/>
    <cellStyle name="Note 5 2 2 2 6 2" xfId="25653"/>
    <cellStyle name="Note 5 2 2 2 6 2 2" xfId="59390"/>
    <cellStyle name="Note 5 2 2 2 6 3" xfId="25654"/>
    <cellStyle name="Note 5 2 2 2 6 4" xfId="49642"/>
    <cellStyle name="Note 5 2 2 2 7" xfId="25655"/>
    <cellStyle name="Note 5 2 2 2 7 2" xfId="25656"/>
    <cellStyle name="Note 5 2 2 2 7 2 2" xfId="59391"/>
    <cellStyle name="Note 5 2 2 2 7 3" xfId="25657"/>
    <cellStyle name="Note 5 2 2 2 7 4" xfId="49643"/>
    <cellStyle name="Note 5 2 2 2 8" xfId="25658"/>
    <cellStyle name="Note 5 2 2 2 8 2" xfId="25659"/>
    <cellStyle name="Note 5 2 2 2 8 2 2" xfId="59392"/>
    <cellStyle name="Note 5 2 2 2 8 3" xfId="25660"/>
    <cellStyle name="Note 5 2 2 2 8 4" xfId="49644"/>
    <cellStyle name="Note 5 2 2 2 9" xfId="25661"/>
    <cellStyle name="Note 5 2 2 2 9 2" xfId="25662"/>
    <cellStyle name="Note 5 2 2 2 9 2 2" xfId="59393"/>
    <cellStyle name="Note 5 2 2 2 9 3" xfId="25663"/>
    <cellStyle name="Note 5 2 2 2 9 4" xfId="49645"/>
    <cellStyle name="Note 5 2 2 20" xfId="25664"/>
    <cellStyle name="Note 5 2 2 20 2" xfId="25665"/>
    <cellStyle name="Note 5 2 2 20 2 2" xfId="59394"/>
    <cellStyle name="Note 5 2 2 20 3" xfId="25666"/>
    <cellStyle name="Note 5 2 2 20 4" xfId="49646"/>
    <cellStyle name="Note 5 2 2 21" xfId="25667"/>
    <cellStyle name="Note 5 2 2 21 2" xfId="25668"/>
    <cellStyle name="Note 5 2 2 21 3" xfId="49647"/>
    <cellStyle name="Note 5 2 2 21 4" xfId="49648"/>
    <cellStyle name="Note 5 2 2 22" xfId="49649"/>
    <cellStyle name="Note 5 2 2 23" xfId="49650"/>
    <cellStyle name="Note 5 2 2 3" xfId="25669"/>
    <cellStyle name="Note 5 2 2 3 2" xfId="25670"/>
    <cellStyle name="Note 5 2 2 3 2 2" xfId="59395"/>
    <cellStyle name="Note 5 2 2 3 3" xfId="25671"/>
    <cellStyle name="Note 5 2 2 3 4" xfId="49651"/>
    <cellStyle name="Note 5 2 2 4" xfId="25672"/>
    <cellStyle name="Note 5 2 2 4 2" xfId="25673"/>
    <cellStyle name="Note 5 2 2 4 2 2" xfId="59396"/>
    <cellStyle name="Note 5 2 2 4 3" xfId="25674"/>
    <cellStyle name="Note 5 2 2 4 4" xfId="49652"/>
    <cellStyle name="Note 5 2 2 5" xfId="25675"/>
    <cellStyle name="Note 5 2 2 5 2" xfId="25676"/>
    <cellStyle name="Note 5 2 2 5 2 2" xfId="59397"/>
    <cellStyle name="Note 5 2 2 5 3" xfId="25677"/>
    <cellStyle name="Note 5 2 2 5 4" xfId="49653"/>
    <cellStyle name="Note 5 2 2 6" xfId="25678"/>
    <cellStyle name="Note 5 2 2 6 2" xfId="25679"/>
    <cellStyle name="Note 5 2 2 6 2 2" xfId="59398"/>
    <cellStyle name="Note 5 2 2 6 3" xfId="25680"/>
    <cellStyle name="Note 5 2 2 6 4" xfId="49654"/>
    <cellStyle name="Note 5 2 2 7" xfId="25681"/>
    <cellStyle name="Note 5 2 2 7 2" xfId="25682"/>
    <cellStyle name="Note 5 2 2 7 2 2" xfId="59399"/>
    <cellStyle name="Note 5 2 2 7 3" xfId="25683"/>
    <cellStyle name="Note 5 2 2 7 4" xfId="49655"/>
    <cellStyle name="Note 5 2 2 8" xfId="25684"/>
    <cellStyle name="Note 5 2 2 8 2" xfId="25685"/>
    <cellStyle name="Note 5 2 2 8 2 2" xfId="59400"/>
    <cellStyle name="Note 5 2 2 8 3" xfId="25686"/>
    <cellStyle name="Note 5 2 2 8 4" xfId="49656"/>
    <cellStyle name="Note 5 2 2 9" xfId="25687"/>
    <cellStyle name="Note 5 2 2 9 2" xfId="25688"/>
    <cellStyle name="Note 5 2 2 9 2 2" xfId="59401"/>
    <cellStyle name="Note 5 2 2 9 3" xfId="25689"/>
    <cellStyle name="Note 5 2 2 9 4" xfId="49657"/>
    <cellStyle name="Note 5 2 20" xfId="25690"/>
    <cellStyle name="Note 5 2 20 2" xfId="25691"/>
    <cellStyle name="Note 5 2 20 2 2" xfId="59402"/>
    <cellStyle name="Note 5 2 20 3" xfId="25692"/>
    <cellStyle name="Note 5 2 20 4" xfId="49658"/>
    <cellStyle name="Note 5 2 21" xfId="25693"/>
    <cellStyle name="Note 5 2 21 2" xfId="25694"/>
    <cellStyle name="Note 5 2 21 3" xfId="49659"/>
    <cellStyle name="Note 5 2 21 4" xfId="49660"/>
    <cellStyle name="Note 5 2 22" xfId="49661"/>
    <cellStyle name="Note 5 2 23" xfId="49662"/>
    <cellStyle name="Note 5 2 3" xfId="25695"/>
    <cellStyle name="Note 5 2 3 2" xfId="25696"/>
    <cellStyle name="Note 5 2 3 2 2" xfId="59403"/>
    <cellStyle name="Note 5 2 3 3" xfId="25697"/>
    <cellStyle name="Note 5 2 3 4" xfId="49663"/>
    <cellStyle name="Note 5 2 4" xfId="25698"/>
    <cellStyle name="Note 5 2 4 2" xfId="25699"/>
    <cellStyle name="Note 5 2 4 2 2" xfId="59404"/>
    <cellStyle name="Note 5 2 4 3" xfId="25700"/>
    <cellStyle name="Note 5 2 4 4" xfId="49664"/>
    <cellStyle name="Note 5 2 5" xfId="25701"/>
    <cellStyle name="Note 5 2 5 2" xfId="25702"/>
    <cellStyle name="Note 5 2 5 2 2" xfId="59405"/>
    <cellStyle name="Note 5 2 5 3" xfId="25703"/>
    <cellStyle name="Note 5 2 5 4" xfId="49665"/>
    <cellStyle name="Note 5 2 6" xfId="25704"/>
    <cellStyle name="Note 5 2 6 2" xfId="25705"/>
    <cellStyle name="Note 5 2 6 2 2" xfId="59406"/>
    <cellStyle name="Note 5 2 6 3" xfId="25706"/>
    <cellStyle name="Note 5 2 6 4" xfId="49666"/>
    <cellStyle name="Note 5 2 7" xfId="25707"/>
    <cellStyle name="Note 5 2 7 2" xfId="25708"/>
    <cellStyle name="Note 5 2 7 2 2" xfId="59407"/>
    <cellStyle name="Note 5 2 7 3" xfId="25709"/>
    <cellStyle name="Note 5 2 7 4" xfId="49667"/>
    <cellStyle name="Note 5 2 8" xfId="25710"/>
    <cellStyle name="Note 5 2 8 2" xfId="25711"/>
    <cellStyle name="Note 5 2 8 2 2" xfId="59408"/>
    <cellStyle name="Note 5 2 8 3" xfId="25712"/>
    <cellStyle name="Note 5 2 8 4" xfId="49668"/>
    <cellStyle name="Note 5 2 9" xfId="25713"/>
    <cellStyle name="Note 5 2 9 2" xfId="25714"/>
    <cellStyle name="Note 5 2 9 2 2" xfId="59409"/>
    <cellStyle name="Note 5 2 9 3" xfId="25715"/>
    <cellStyle name="Note 5 2 9 4" xfId="49669"/>
    <cellStyle name="Note 5 20" xfId="25716"/>
    <cellStyle name="Note 5 20 10" xfId="25717"/>
    <cellStyle name="Note 5 20 10 2" xfId="25718"/>
    <cellStyle name="Note 5 20 10 2 2" xfId="59410"/>
    <cellStyle name="Note 5 20 10 3" xfId="25719"/>
    <cellStyle name="Note 5 20 10 4" xfId="49670"/>
    <cellStyle name="Note 5 20 11" xfId="25720"/>
    <cellStyle name="Note 5 20 11 2" xfId="25721"/>
    <cellStyle name="Note 5 20 11 2 2" xfId="59411"/>
    <cellStyle name="Note 5 20 11 3" xfId="25722"/>
    <cellStyle name="Note 5 20 11 4" xfId="49671"/>
    <cellStyle name="Note 5 20 12" xfId="25723"/>
    <cellStyle name="Note 5 20 12 2" xfId="25724"/>
    <cellStyle name="Note 5 20 12 2 2" xfId="59412"/>
    <cellStyle name="Note 5 20 12 3" xfId="25725"/>
    <cellStyle name="Note 5 20 12 4" xfId="49672"/>
    <cellStyle name="Note 5 20 13" xfId="25726"/>
    <cellStyle name="Note 5 20 13 2" xfId="25727"/>
    <cellStyle name="Note 5 20 13 2 2" xfId="59413"/>
    <cellStyle name="Note 5 20 13 3" xfId="25728"/>
    <cellStyle name="Note 5 20 13 4" xfId="49673"/>
    <cellStyle name="Note 5 20 14" xfId="25729"/>
    <cellStyle name="Note 5 20 14 2" xfId="25730"/>
    <cellStyle name="Note 5 20 14 2 2" xfId="59414"/>
    <cellStyle name="Note 5 20 14 3" xfId="25731"/>
    <cellStyle name="Note 5 20 14 4" xfId="49674"/>
    <cellStyle name="Note 5 20 15" xfId="25732"/>
    <cellStyle name="Note 5 20 15 2" xfId="25733"/>
    <cellStyle name="Note 5 20 15 2 2" xfId="59415"/>
    <cellStyle name="Note 5 20 15 3" xfId="25734"/>
    <cellStyle name="Note 5 20 15 4" xfId="49675"/>
    <cellStyle name="Note 5 20 16" xfId="25735"/>
    <cellStyle name="Note 5 20 16 2" xfId="25736"/>
    <cellStyle name="Note 5 20 16 2 2" xfId="59416"/>
    <cellStyle name="Note 5 20 16 3" xfId="25737"/>
    <cellStyle name="Note 5 20 16 4" xfId="49676"/>
    <cellStyle name="Note 5 20 17" xfId="25738"/>
    <cellStyle name="Note 5 20 17 2" xfId="25739"/>
    <cellStyle name="Note 5 20 17 2 2" xfId="59417"/>
    <cellStyle name="Note 5 20 17 3" xfId="25740"/>
    <cellStyle name="Note 5 20 17 4" xfId="49677"/>
    <cellStyle name="Note 5 20 18" xfId="25741"/>
    <cellStyle name="Note 5 20 18 2" xfId="25742"/>
    <cellStyle name="Note 5 20 18 2 2" xfId="59418"/>
    <cellStyle name="Note 5 20 18 3" xfId="25743"/>
    <cellStyle name="Note 5 20 18 4" xfId="49678"/>
    <cellStyle name="Note 5 20 19" xfId="25744"/>
    <cellStyle name="Note 5 20 19 2" xfId="25745"/>
    <cellStyle name="Note 5 20 19 2 2" xfId="59419"/>
    <cellStyle name="Note 5 20 19 3" xfId="25746"/>
    <cellStyle name="Note 5 20 19 4" xfId="49679"/>
    <cellStyle name="Note 5 20 2" xfId="25747"/>
    <cellStyle name="Note 5 20 2 2" xfId="25748"/>
    <cellStyle name="Note 5 20 2 2 2" xfId="59420"/>
    <cellStyle name="Note 5 20 2 3" xfId="25749"/>
    <cellStyle name="Note 5 20 2 4" xfId="49680"/>
    <cellStyle name="Note 5 20 20" xfId="25750"/>
    <cellStyle name="Note 5 20 20 2" xfId="25751"/>
    <cellStyle name="Note 5 20 20 3" xfId="49681"/>
    <cellStyle name="Note 5 20 20 4" xfId="49682"/>
    <cellStyle name="Note 5 20 21" xfId="49683"/>
    <cellStyle name="Note 5 20 22" xfId="49684"/>
    <cellStyle name="Note 5 20 3" xfId="25752"/>
    <cellStyle name="Note 5 20 3 2" xfId="25753"/>
    <cellStyle name="Note 5 20 3 2 2" xfId="59421"/>
    <cellStyle name="Note 5 20 3 3" xfId="25754"/>
    <cellStyle name="Note 5 20 3 4" xfId="49685"/>
    <cellStyle name="Note 5 20 4" xfId="25755"/>
    <cellStyle name="Note 5 20 4 2" xfId="25756"/>
    <cellStyle name="Note 5 20 4 2 2" xfId="59422"/>
    <cellStyle name="Note 5 20 4 3" xfId="25757"/>
    <cellStyle name="Note 5 20 4 4" xfId="49686"/>
    <cellStyle name="Note 5 20 5" xfId="25758"/>
    <cellStyle name="Note 5 20 5 2" xfId="25759"/>
    <cellStyle name="Note 5 20 5 2 2" xfId="59423"/>
    <cellStyle name="Note 5 20 5 3" xfId="25760"/>
    <cellStyle name="Note 5 20 5 4" xfId="49687"/>
    <cellStyle name="Note 5 20 6" xfId="25761"/>
    <cellStyle name="Note 5 20 6 2" xfId="25762"/>
    <cellStyle name="Note 5 20 6 2 2" xfId="59424"/>
    <cellStyle name="Note 5 20 6 3" xfId="25763"/>
    <cellStyle name="Note 5 20 6 4" xfId="49688"/>
    <cellStyle name="Note 5 20 7" xfId="25764"/>
    <cellStyle name="Note 5 20 7 2" xfId="25765"/>
    <cellStyle name="Note 5 20 7 2 2" xfId="59425"/>
    <cellStyle name="Note 5 20 7 3" xfId="25766"/>
    <cellStyle name="Note 5 20 7 4" xfId="49689"/>
    <cellStyle name="Note 5 20 8" xfId="25767"/>
    <cellStyle name="Note 5 20 8 2" xfId="25768"/>
    <cellStyle name="Note 5 20 8 2 2" xfId="59426"/>
    <cellStyle name="Note 5 20 8 3" xfId="25769"/>
    <cellStyle name="Note 5 20 8 4" xfId="49690"/>
    <cellStyle name="Note 5 20 9" xfId="25770"/>
    <cellStyle name="Note 5 20 9 2" xfId="25771"/>
    <cellStyle name="Note 5 20 9 2 2" xfId="59427"/>
    <cellStyle name="Note 5 20 9 3" xfId="25772"/>
    <cellStyle name="Note 5 20 9 4" xfId="49691"/>
    <cellStyle name="Note 5 21" xfId="25773"/>
    <cellStyle name="Note 5 21 10" xfId="25774"/>
    <cellStyle name="Note 5 21 10 2" xfId="25775"/>
    <cellStyle name="Note 5 21 10 2 2" xfId="59428"/>
    <cellStyle name="Note 5 21 10 3" xfId="25776"/>
    <cellStyle name="Note 5 21 10 4" xfId="49692"/>
    <cellStyle name="Note 5 21 11" xfId="25777"/>
    <cellStyle name="Note 5 21 11 2" xfId="25778"/>
    <cellStyle name="Note 5 21 11 2 2" xfId="59429"/>
    <cellStyle name="Note 5 21 11 3" xfId="25779"/>
    <cellStyle name="Note 5 21 11 4" xfId="49693"/>
    <cellStyle name="Note 5 21 12" xfId="25780"/>
    <cellStyle name="Note 5 21 12 2" xfId="25781"/>
    <cellStyle name="Note 5 21 12 2 2" xfId="59430"/>
    <cellStyle name="Note 5 21 12 3" xfId="25782"/>
    <cellStyle name="Note 5 21 12 4" xfId="49694"/>
    <cellStyle name="Note 5 21 13" xfId="25783"/>
    <cellStyle name="Note 5 21 13 2" xfId="25784"/>
    <cellStyle name="Note 5 21 13 2 2" xfId="59431"/>
    <cellStyle name="Note 5 21 13 3" xfId="25785"/>
    <cellStyle name="Note 5 21 13 4" xfId="49695"/>
    <cellStyle name="Note 5 21 14" xfId="25786"/>
    <cellStyle name="Note 5 21 14 2" xfId="25787"/>
    <cellStyle name="Note 5 21 14 2 2" xfId="59432"/>
    <cellStyle name="Note 5 21 14 3" xfId="25788"/>
    <cellStyle name="Note 5 21 14 4" xfId="49696"/>
    <cellStyle name="Note 5 21 15" xfId="25789"/>
    <cellStyle name="Note 5 21 15 2" xfId="25790"/>
    <cellStyle name="Note 5 21 15 2 2" xfId="59433"/>
    <cellStyle name="Note 5 21 15 3" xfId="25791"/>
    <cellStyle name="Note 5 21 15 4" xfId="49697"/>
    <cellStyle name="Note 5 21 16" xfId="25792"/>
    <cellStyle name="Note 5 21 16 2" xfId="25793"/>
    <cellStyle name="Note 5 21 16 2 2" xfId="59434"/>
    <cellStyle name="Note 5 21 16 3" xfId="25794"/>
    <cellStyle name="Note 5 21 16 4" xfId="49698"/>
    <cellStyle name="Note 5 21 17" xfId="25795"/>
    <cellStyle name="Note 5 21 17 2" xfId="25796"/>
    <cellStyle name="Note 5 21 17 2 2" xfId="59435"/>
    <cellStyle name="Note 5 21 17 3" xfId="25797"/>
    <cellStyle name="Note 5 21 17 4" xfId="49699"/>
    <cellStyle name="Note 5 21 18" xfId="25798"/>
    <cellStyle name="Note 5 21 18 2" xfId="25799"/>
    <cellStyle name="Note 5 21 18 2 2" xfId="59436"/>
    <cellStyle name="Note 5 21 18 3" xfId="25800"/>
    <cellStyle name="Note 5 21 18 4" xfId="49700"/>
    <cellStyle name="Note 5 21 19" xfId="25801"/>
    <cellStyle name="Note 5 21 19 2" xfId="25802"/>
    <cellStyle name="Note 5 21 19 2 2" xfId="59437"/>
    <cellStyle name="Note 5 21 19 3" xfId="25803"/>
    <cellStyle name="Note 5 21 19 4" xfId="49701"/>
    <cellStyle name="Note 5 21 2" xfId="25804"/>
    <cellStyle name="Note 5 21 2 2" xfId="25805"/>
    <cellStyle name="Note 5 21 2 2 2" xfId="59438"/>
    <cellStyle name="Note 5 21 2 3" xfId="25806"/>
    <cellStyle name="Note 5 21 2 4" xfId="49702"/>
    <cellStyle name="Note 5 21 20" xfId="25807"/>
    <cellStyle name="Note 5 21 20 2" xfId="25808"/>
    <cellStyle name="Note 5 21 20 3" xfId="49703"/>
    <cellStyle name="Note 5 21 20 4" xfId="49704"/>
    <cellStyle name="Note 5 21 21" xfId="49705"/>
    <cellStyle name="Note 5 21 22" xfId="49706"/>
    <cellStyle name="Note 5 21 3" xfId="25809"/>
    <cellStyle name="Note 5 21 3 2" xfId="25810"/>
    <cellStyle name="Note 5 21 3 2 2" xfId="59439"/>
    <cellStyle name="Note 5 21 3 3" xfId="25811"/>
    <cellStyle name="Note 5 21 3 4" xfId="49707"/>
    <cellStyle name="Note 5 21 4" xfId="25812"/>
    <cellStyle name="Note 5 21 4 2" xfId="25813"/>
    <cellStyle name="Note 5 21 4 2 2" xfId="59440"/>
    <cellStyle name="Note 5 21 4 3" xfId="25814"/>
    <cellStyle name="Note 5 21 4 4" xfId="49708"/>
    <cellStyle name="Note 5 21 5" xfId="25815"/>
    <cellStyle name="Note 5 21 5 2" xfId="25816"/>
    <cellStyle name="Note 5 21 5 2 2" xfId="59441"/>
    <cellStyle name="Note 5 21 5 3" xfId="25817"/>
    <cellStyle name="Note 5 21 5 4" xfId="49709"/>
    <cellStyle name="Note 5 21 6" xfId="25818"/>
    <cellStyle name="Note 5 21 6 2" xfId="25819"/>
    <cellStyle name="Note 5 21 6 2 2" xfId="59442"/>
    <cellStyle name="Note 5 21 6 3" xfId="25820"/>
    <cellStyle name="Note 5 21 6 4" xfId="49710"/>
    <cellStyle name="Note 5 21 7" xfId="25821"/>
    <cellStyle name="Note 5 21 7 2" xfId="25822"/>
    <cellStyle name="Note 5 21 7 2 2" xfId="59443"/>
    <cellStyle name="Note 5 21 7 3" xfId="25823"/>
    <cellStyle name="Note 5 21 7 4" xfId="49711"/>
    <cellStyle name="Note 5 21 8" xfId="25824"/>
    <cellStyle name="Note 5 21 8 2" xfId="25825"/>
    <cellStyle name="Note 5 21 8 2 2" xfId="59444"/>
    <cellStyle name="Note 5 21 8 3" xfId="25826"/>
    <cellStyle name="Note 5 21 8 4" xfId="49712"/>
    <cellStyle name="Note 5 21 9" xfId="25827"/>
    <cellStyle name="Note 5 21 9 2" xfId="25828"/>
    <cellStyle name="Note 5 21 9 2 2" xfId="59445"/>
    <cellStyle name="Note 5 21 9 3" xfId="25829"/>
    <cellStyle name="Note 5 21 9 4" xfId="49713"/>
    <cellStyle name="Note 5 22" xfId="25830"/>
    <cellStyle name="Note 5 22 10" xfId="25831"/>
    <cellStyle name="Note 5 22 10 2" xfId="25832"/>
    <cellStyle name="Note 5 22 10 2 2" xfId="59446"/>
    <cellStyle name="Note 5 22 10 3" xfId="25833"/>
    <cellStyle name="Note 5 22 10 4" xfId="49714"/>
    <cellStyle name="Note 5 22 11" xfId="25834"/>
    <cellStyle name="Note 5 22 11 2" xfId="25835"/>
    <cellStyle name="Note 5 22 11 2 2" xfId="59447"/>
    <cellStyle name="Note 5 22 11 3" xfId="25836"/>
    <cellStyle name="Note 5 22 11 4" xfId="49715"/>
    <cellStyle name="Note 5 22 12" xfId="25837"/>
    <cellStyle name="Note 5 22 12 2" xfId="25838"/>
    <cellStyle name="Note 5 22 12 2 2" xfId="59448"/>
    <cellStyle name="Note 5 22 12 3" xfId="25839"/>
    <cellStyle name="Note 5 22 12 4" xfId="49716"/>
    <cellStyle name="Note 5 22 13" xfId="25840"/>
    <cellStyle name="Note 5 22 13 2" xfId="25841"/>
    <cellStyle name="Note 5 22 13 2 2" xfId="59449"/>
    <cellStyle name="Note 5 22 13 3" xfId="25842"/>
    <cellStyle name="Note 5 22 13 4" xfId="49717"/>
    <cellStyle name="Note 5 22 14" xfId="25843"/>
    <cellStyle name="Note 5 22 14 2" xfId="25844"/>
    <cellStyle name="Note 5 22 14 2 2" xfId="59450"/>
    <cellStyle name="Note 5 22 14 3" xfId="25845"/>
    <cellStyle name="Note 5 22 14 4" xfId="49718"/>
    <cellStyle name="Note 5 22 15" xfId="25846"/>
    <cellStyle name="Note 5 22 15 2" xfId="25847"/>
    <cellStyle name="Note 5 22 15 2 2" xfId="59451"/>
    <cellStyle name="Note 5 22 15 3" xfId="25848"/>
    <cellStyle name="Note 5 22 15 4" xfId="49719"/>
    <cellStyle name="Note 5 22 16" xfId="25849"/>
    <cellStyle name="Note 5 22 16 2" xfId="25850"/>
    <cellStyle name="Note 5 22 16 2 2" xfId="59452"/>
    <cellStyle name="Note 5 22 16 3" xfId="25851"/>
    <cellStyle name="Note 5 22 16 4" xfId="49720"/>
    <cellStyle name="Note 5 22 17" xfId="25852"/>
    <cellStyle name="Note 5 22 17 2" xfId="25853"/>
    <cellStyle name="Note 5 22 17 2 2" xfId="59453"/>
    <cellStyle name="Note 5 22 17 3" xfId="25854"/>
    <cellStyle name="Note 5 22 17 4" xfId="49721"/>
    <cellStyle name="Note 5 22 18" xfId="25855"/>
    <cellStyle name="Note 5 22 18 2" xfId="25856"/>
    <cellStyle name="Note 5 22 18 2 2" xfId="59454"/>
    <cellStyle name="Note 5 22 18 3" xfId="25857"/>
    <cellStyle name="Note 5 22 18 4" xfId="49722"/>
    <cellStyle name="Note 5 22 19" xfId="25858"/>
    <cellStyle name="Note 5 22 19 2" xfId="25859"/>
    <cellStyle name="Note 5 22 19 2 2" xfId="59455"/>
    <cellStyle name="Note 5 22 19 3" xfId="25860"/>
    <cellStyle name="Note 5 22 19 4" xfId="49723"/>
    <cellStyle name="Note 5 22 2" xfId="25861"/>
    <cellStyle name="Note 5 22 2 2" xfId="25862"/>
    <cellStyle name="Note 5 22 2 2 2" xfId="59456"/>
    <cellStyle name="Note 5 22 2 3" xfId="25863"/>
    <cellStyle name="Note 5 22 2 4" xfId="49724"/>
    <cellStyle name="Note 5 22 20" xfId="25864"/>
    <cellStyle name="Note 5 22 20 2" xfId="25865"/>
    <cellStyle name="Note 5 22 20 3" xfId="49725"/>
    <cellStyle name="Note 5 22 20 4" xfId="49726"/>
    <cellStyle name="Note 5 22 21" xfId="49727"/>
    <cellStyle name="Note 5 22 22" xfId="49728"/>
    <cellStyle name="Note 5 22 3" xfId="25866"/>
    <cellStyle name="Note 5 22 3 2" xfId="25867"/>
    <cellStyle name="Note 5 22 3 2 2" xfId="59457"/>
    <cellStyle name="Note 5 22 3 3" xfId="25868"/>
    <cellStyle name="Note 5 22 3 4" xfId="49729"/>
    <cellStyle name="Note 5 22 4" xfId="25869"/>
    <cellStyle name="Note 5 22 4 2" xfId="25870"/>
    <cellStyle name="Note 5 22 4 2 2" xfId="59458"/>
    <cellStyle name="Note 5 22 4 3" xfId="25871"/>
    <cellStyle name="Note 5 22 4 4" xfId="49730"/>
    <cellStyle name="Note 5 22 5" xfId="25872"/>
    <cellStyle name="Note 5 22 5 2" xfId="25873"/>
    <cellStyle name="Note 5 22 5 2 2" xfId="59459"/>
    <cellStyle name="Note 5 22 5 3" xfId="25874"/>
    <cellStyle name="Note 5 22 5 4" xfId="49731"/>
    <cellStyle name="Note 5 22 6" xfId="25875"/>
    <cellStyle name="Note 5 22 6 2" xfId="25876"/>
    <cellStyle name="Note 5 22 6 2 2" xfId="59460"/>
    <cellStyle name="Note 5 22 6 3" xfId="25877"/>
    <cellStyle name="Note 5 22 6 4" xfId="49732"/>
    <cellStyle name="Note 5 22 7" xfId="25878"/>
    <cellStyle name="Note 5 22 7 2" xfId="25879"/>
    <cellStyle name="Note 5 22 7 2 2" xfId="59461"/>
    <cellStyle name="Note 5 22 7 3" xfId="25880"/>
    <cellStyle name="Note 5 22 7 4" xfId="49733"/>
    <cellStyle name="Note 5 22 8" xfId="25881"/>
    <cellStyle name="Note 5 22 8 2" xfId="25882"/>
    <cellStyle name="Note 5 22 8 2 2" xfId="59462"/>
    <cellStyle name="Note 5 22 8 3" xfId="25883"/>
    <cellStyle name="Note 5 22 8 4" xfId="49734"/>
    <cellStyle name="Note 5 22 9" xfId="25884"/>
    <cellStyle name="Note 5 22 9 2" xfId="25885"/>
    <cellStyle name="Note 5 22 9 2 2" xfId="59463"/>
    <cellStyle name="Note 5 22 9 3" xfId="25886"/>
    <cellStyle name="Note 5 22 9 4" xfId="49735"/>
    <cellStyle name="Note 5 23" xfId="25887"/>
    <cellStyle name="Note 5 23 10" xfId="25888"/>
    <cellStyle name="Note 5 23 10 2" xfId="25889"/>
    <cellStyle name="Note 5 23 10 2 2" xfId="59464"/>
    <cellStyle name="Note 5 23 10 3" xfId="25890"/>
    <cellStyle name="Note 5 23 10 4" xfId="49736"/>
    <cellStyle name="Note 5 23 11" xfId="25891"/>
    <cellStyle name="Note 5 23 11 2" xfId="25892"/>
    <cellStyle name="Note 5 23 11 2 2" xfId="59465"/>
    <cellStyle name="Note 5 23 11 3" xfId="25893"/>
    <cellStyle name="Note 5 23 11 4" xfId="49737"/>
    <cellStyle name="Note 5 23 12" xfId="25894"/>
    <cellStyle name="Note 5 23 12 2" xfId="25895"/>
    <cellStyle name="Note 5 23 12 2 2" xfId="59466"/>
    <cellStyle name="Note 5 23 12 3" xfId="25896"/>
    <cellStyle name="Note 5 23 12 4" xfId="49738"/>
    <cellStyle name="Note 5 23 13" xfId="25897"/>
    <cellStyle name="Note 5 23 13 2" xfId="25898"/>
    <cellStyle name="Note 5 23 13 2 2" xfId="59467"/>
    <cellStyle name="Note 5 23 13 3" xfId="25899"/>
    <cellStyle name="Note 5 23 13 4" xfId="49739"/>
    <cellStyle name="Note 5 23 14" xfId="25900"/>
    <cellStyle name="Note 5 23 14 2" xfId="25901"/>
    <cellStyle name="Note 5 23 14 2 2" xfId="59468"/>
    <cellStyle name="Note 5 23 14 3" xfId="25902"/>
    <cellStyle name="Note 5 23 14 4" xfId="49740"/>
    <cellStyle name="Note 5 23 15" xfId="25903"/>
    <cellStyle name="Note 5 23 15 2" xfId="25904"/>
    <cellStyle name="Note 5 23 15 2 2" xfId="59469"/>
    <cellStyle name="Note 5 23 15 3" xfId="25905"/>
    <cellStyle name="Note 5 23 15 4" xfId="49741"/>
    <cellStyle name="Note 5 23 16" xfId="25906"/>
    <cellStyle name="Note 5 23 16 2" xfId="25907"/>
    <cellStyle name="Note 5 23 16 2 2" xfId="59470"/>
    <cellStyle name="Note 5 23 16 3" xfId="25908"/>
    <cellStyle name="Note 5 23 16 4" xfId="49742"/>
    <cellStyle name="Note 5 23 17" xfId="25909"/>
    <cellStyle name="Note 5 23 17 2" xfId="25910"/>
    <cellStyle name="Note 5 23 17 2 2" xfId="59471"/>
    <cellStyle name="Note 5 23 17 3" xfId="25911"/>
    <cellStyle name="Note 5 23 17 4" xfId="49743"/>
    <cellStyle name="Note 5 23 18" xfId="25912"/>
    <cellStyle name="Note 5 23 18 2" xfId="25913"/>
    <cellStyle name="Note 5 23 18 2 2" xfId="59472"/>
    <cellStyle name="Note 5 23 18 3" xfId="25914"/>
    <cellStyle name="Note 5 23 18 4" xfId="49744"/>
    <cellStyle name="Note 5 23 19" xfId="25915"/>
    <cellStyle name="Note 5 23 19 2" xfId="25916"/>
    <cellStyle name="Note 5 23 19 2 2" xfId="59473"/>
    <cellStyle name="Note 5 23 19 3" xfId="25917"/>
    <cellStyle name="Note 5 23 19 4" xfId="49745"/>
    <cellStyle name="Note 5 23 2" xfId="25918"/>
    <cellStyle name="Note 5 23 2 2" xfId="25919"/>
    <cellStyle name="Note 5 23 2 2 2" xfId="59474"/>
    <cellStyle name="Note 5 23 2 3" xfId="25920"/>
    <cellStyle name="Note 5 23 2 4" xfId="49746"/>
    <cellStyle name="Note 5 23 20" xfId="25921"/>
    <cellStyle name="Note 5 23 20 2" xfId="25922"/>
    <cellStyle name="Note 5 23 20 3" xfId="49747"/>
    <cellStyle name="Note 5 23 20 4" xfId="49748"/>
    <cellStyle name="Note 5 23 21" xfId="49749"/>
    <cellStyle name="Note 5 23 22" xfId="49750"/>
    <cellStyle name="Note 5 23 3" xfId="25923"/>
    <cellStyle name="Note 5 23 3 2" xfId="25924"/>
    <cellStyle name="Note 5 23 3 2 2" xfId="59475"/>
    <cellStyle name="Note 5 23 3 3" xfId="25925"/>
    <cellStyle name="Note 5 23 3 4" xfId="49751"/>
    <cellStyle name="Note 5 23 4" xfId="25926"/>
    <cellStyle name="Note 5 23 4 2" xfId="25927"/>
    <cellStyle name="Note 5 23 4 2 2" xfId="59476"/>
    <cellStyle name="Note 5 23 4 3" xfId="25928"/>
    <cellStyle name="Note 5 23 4 4" xfId="49752"/>
    <cellStyle name="Note 5 23 5" xfId="25929"/>
    <cellStyle name="Note 5 23 5 2" xfId="25930"/>
    <cellStyle name="Note 5 23 5 2 2" xfId="59477"/>
    <cellStyle name="Note 5 23 5 3" xfId="25931"/>
    <cellStyle name="Note 5 23 5 4" xfId="49753"/>
    <cellStyle name="Note 5 23 6" xfId="25932"/>
    <cellStyle name="Note 5 23 6 2" xfId="25933"/>
    <cellStyle name="Note 5 23 6 2 2" xfId="59478"/>
    <cellStyle name="Note 5 23 6 3" xfId="25934"/>
    <cellStyle name="Note 5 23 6 4" xfId="49754"/>
    <cellStyle name="Note 5 23 7" xfId="25935"/>
    <cellStyle name="Note 5 23 7 2" xfId="25936"/>
    <cellStyle name="Note 5 23 7 2 2" xfId="59479"/>
    <cellStyle name="Note 5 23 7 3" xfId="25937"/>
    <cellStyle name="Note 5 23 7 4" xfId="49755"/>
    <cellStyle name="Note 5 23 8" xfId="25938"/>
    <cellStyle name="Note 5 23 8 2" xfId="25939"/>
    <cellStyle name="Note 5 23 8 2 2" xfId="59480"/>
    <cellStyle name="Note 5 23 8 3" xfId="25940"/>
    <cellStyle name="Note 5 23 8 4" xfId="49756"/>
    <cellStyle name="Note 5 23 9" xfId="25941"/>
    <cellStyle name="Note 5 23 9 2" xfId="25942"/>
    <cellStyle name="Note 5 23 9 2 2" xfId="59481"/>
    <cellStyle name="Note 5 23 9 3" xfId="25943"/>
    <cellStyle name="Note 5 23 9 4" xfId="49757"/>
    <cellStyle name="Note 5 24" xfId="25944"/>
    <cellStyle name="Note 5 24 10" xfId="25945"/>
    <cellStyle name="Note 5 24 10 2" xfId="25946"/>
    <cellStyle name="Note 5 24 10 2 2" xfId="59482"/>
    <cellStyle name="Note 5 24 10 3" xfId="25947"/>
    <cellStyle name="Note 5 24 10 4" xfId="49758"/>
    <cellStyle name="Note 5 24 11" xfId="25948"/>
    <cellStyle name="Note 5 24 11 2" xfId="25949"/>
    <cellStyle name="Note 5 24 11 2 2" xfId="59483"/>
    <cellStyle name="Note 5 24 11 3" xfId="25950"/>
    <cellStyle name="Note 5 24 11 4" xfId="49759"/>
    <cellStyle name="Note 5 24 12" xfId="25951"/>
    <cellStyle name="Note 5 24 12 2" xfId="25952"/>
    <cellStyle name="Note 5 24 12 2 2" xfId="59484"/>
    <cellStyle name="Note 5 24 12 3" xfId="25953"/>
    <cellStyle name="Note 5 24 12 4" xfId="49760"/>
    <cellStyle name="Note 5 24 13" xfId="25954"/>
    <cellStyle name="Note 5 24 13 2" xfId="25955"/>
    <cellStyle name="Note 5 24 13 2 2" xfId="59485"/>
    <cellStyle name="Note 5 24 13 3" xfId="25956"/>
    <cellStyle name="Note 5 24 13 4" xfId="49761"/>
    <cellStyle name="Note 5 24 14" xfId="25957"/>
    <cellStyle name="Note 5 24 14 2" xfId="25958"/>
    <cellStyle name="Note 5 24 14 2 2" xfId="59486"/>
    <cellStyle name="Note 5 24 14 3" xfId="25959"/>
    <cellStyle name="Note 5 24 14 4" xfId="49762"/>
    <cellStyle name="Note 5 24 15" xfId="25960"/>
    <cellStyle name="Note 5 24 15 2" xfId="25961"/>
    <cellStyle name="Note 5 24 15 2 2" xfId="59487"/>
    <cellStyle name="Note 5 24 15 3" xfId="25962"/>
    <cellStyle name="Note 5 24 15 4" xfId="49763"/>
    <cellStyle name="Note 5 24 16" xfId="25963"/>
    <cellStyle name="Note 5 24 16 2" xfId="25964"/>
    <cellStyle name="Note 5 24 16 2 2" xfId="59488"/>
    <cellStyle name="Note 5 24 16 3" xfId="25965"/>
    <cellStyle name="Note 5 24 16 4" xfId="49764"/>
    <cellStyle name="Note 5 24 17" xfId="25966"/>
    <cellStyle name="Note 5 24 17 2" xfId="25967"/>
    <cellStyle name="Note 5 24 17 2 2" xfId="59489"/>
    <cellStyle name="Note 5 24 17 3" xfId="25968"/>
    <cellStyle name="Note 5 24 17 4" xfId="49765"/>
    <cellStyle name="Note 5 24 18" xfId="25969"/>
    <cellStyle name="Note 5 24 18 2" xfId="25970"/>
    <cellStyle name="Note 5 24 18 2 2" xfId="59490"/>
    <cellStyle name="Note 5 24 18 3" xfId="25971"/>
    <cellStyle name="Note 5 24 18 4" xfId="49766"/>
    <cellStyle name="Note 5 24 19" xfId="25972"/>
    <cellStyle name="Note 5 24 19 2" xfId="25973"/>
    <cellStyle name="Note 5 24 19 2 2" xfId="59491"/>
    <cellStyle name="Note 5 24 19 3" xfId="25974"/>
    <cellStyle name="Note 5 24 19 4" xfId="49767"/>
    <cellStyle name="Note 5 24 2" xfId="25975"/>
    <cellStyle name="Note 5 24 2 2" xfId="25976"/>
    <cellStyle name="Note 5 24 2 2 2" xfId="59492"/>
    <cellStyle name="Note 5 24 2 3" xfId="25977"/>
    <cellStyle name="Note 5 24 2 4" xfId="49768"/>
    <cellStyle name="Note 5 24 20" xfId="25978"/>
    <cellStyle name="Note 5 24 20 2" xfId="25979"/>
    <cellStyle name="Note 5 24 20 3" xfId="49769"/>
    <cellStyle name="Note 5 24 20 4" xfId="49770"/>
    <cellStyle name="Note 5 24 21" xfId="49771"/>
    <cellStyle name="Note 5 24 22" xfId="49772"/>
    <cellStyle name="Note 5 24 3" xfId="25980"/>
    <cellStyle name="Note 5 24 3 2" xfId="25981"/>
    <cellStyle name="Note 5 24 3 2 2" xfId="59493"/>
    <cellStyle name="Note 5 24 3 3" xfId="25982"/>
    <cellStyle name="Note 5 24 3 4" xfId="49773"/>
    <cellStyle name="Note 5 24 4" xfId="25983"/>
    <cellStyle name="Note 5 24 4 2" xfId="25984"/>
    <cellStyle name="Note 5 24 4 2 2" xfId="59494"/>
    <cellStyle name="Note 5 24 4 3" xfId="25985"/>
    <cellStyle name="Note 5 24 4 4" xfId="49774"/>
    <cellStyle name="Note 5 24 5" xfId="25986"/>
    <cellStyle name="Note 5 24 5 2" xfId="25987"/>
    <cellStyle name="Note 5 24 5 2 2" xfId="59495"/>
    <cellStyle name="Note 5 24 5 3" xfId="25988"/>
    <cellStyle name="Note 5 24 5 4" xfId="49775"/>
    <cellStyle name="Note 5 24 6" xfId="25989"/>
    <cellStyle name="Note 5 24 6 2" xfId="25990"/>
    <cellStyle name="Note 5 24 6 2 2" xfId="59496"/>
    <cellStyle name="Note 5 24 6 3" xfId="25991"/>
    <cellStyle name="Note 5 24 6 4" xfId="49776"/>
    <cellStyle name="Note 5 24 7" xfId="25992"/>
    <cellStyle name="Note 5 24 7 2" xfId="25993"/>
    <cellStyle name="Note 5 24 7 2 2" xfId="59497"/>
    <cellStyle name="Note 5 24 7 3" xfId="25994"/>
    <cellStyle name="Note 5 24 7 4" xfId="49777"/>
    <cellStyle name="Note 5 24 8" xfId="25995"/>
    <cellStyle name="Note 5 24 8 2" xfId="25996"/>
    <cellStyle name="Note 5 24 8 2 2" xfId="59498"/>
    <cellStyle name="Note 5 24 8 3" xfId="25997"/>
    <cellStyle name="Note 5 24 8 4" xfId="49778"/>
    <cellStyle name="Note 5 24 9" xfId="25998"/>
    <cellStyle name="Note 5 24 9 2" xfId="25999"/>
    <cellStyle name="Note 5 24 9 2 2" xfId="59499"/>
    <cellStyle name="Note 5 24 9 3" xfId="26000"/>
    <cellStyle name="Note 5 24 9 4" xfId="49779"/>
    <cellStyle name="Note 5 25" xfId="26001"/>
    <cellStyle name="Note 5 25 10" xfId="26002"/>
    <cellStyle name="Note 5 25 10 2" xfId="26003"/>
    <cellStyle name="Note 5 25 10 2 2" xfId="59500"/>
    <cellStyle name="Note 5 25 10 3" xfId="26004"/>
    <cellStyle name="Note 5 25 10 4" xfId="49780"/>
    <cellStyle name="Note 5 25 11" xfId="26005"/>
    <cellStyle name="Note 5 25 11 2" xfId="26006"/>
    <cellStyle name="Note 5 25 11 2 2" xfId="59501"/>
    <cellStyle name="Note 5 25 11 3" xfId="26007"/>
    <cellStyle name="Note 5 25 11 4" xfId="49781"/>
    <cellStyle name="Note 5 25 12" xfId="26008"/>
    <cellStyle name="Note 5 25 12 2" xfId="26009"/>
    <cellStyle name="Note 5 25 12 2 2" xfId="59502"/>
    <cellStyle name="Note 5 25 12 3" xfId="26010"/>
    <cellStyle name="Note 5 25 12 4" xfId="49782"/>
    <cellStyle name="Note 5 25 13" xfId="26011"/>
    <cellStyle name="Note 5 25 13 2" xfId="26012"/>
    <cellStyle name="Note 5 25 13 2 2" xfId="59503"/>
    <cellStyle name="Note 5 25 13 3" xfId="26013"/>
    <cellStyle name="Note 5 25 13 4" xfId="49783"/>
    <cellStyle name="Note 5 25 14" xfId="26014"/>
    <cellStyle name="Note 5 25 14 2" xfId="26015"/>
    <cellStyle name="Note 5 25 14 2 2" xfId="59504"/>
    <cellStyle name="Note 5 25 14 3" xfId="26016"/>
    <cellStyle name="Note 5 25 14 4" xfId="49784"/>
    <cellStyle name="Note 5 25 15" xfId="26017"/>
    <cellStyle name="Note 5 25 15 2" xfId="26018"/>
    <cellStyle name="Note 5 25 15 2 2" xfId="59505"/>
    <cellStyle name="Note 5 25 15 3" xfId="26019"/>
    <cellStyle name="Note 5 25 15 4" xfId="49785"/>
    <cellStyle name="Note 5 25 16" xfId="26020"/>
    <cellStyle name="Note 5 25 16 2" xfId="26021"/>
    <cellStyle name="Note 5 25 16 2 2" xfId="59506"/>
    <cellStyle name="Note 5 25 16 3" xfId="26022"/>
    <cellStyle name="Note 5 25 16 4" xfId="49786"/>
    <cellStyle name="Note 5 25 17" xfId="26023"/>
    <cellStyle name="Note 5 25 17 2" xfId="26024"/>
    <cellStyle name="Note 5 25 17 2 2" xfId="59507"/>
    <cellStyle name="Note 5 25 17 3" xfId="26025"/>
    <cellStyle name="Note 5 25 17 4" xfId="49787"/>
    <cellStyle name="Note 5 25 18" xfId="26026"/>
    <cellStyle name="Note 5 25 18 2" xfId="26027"/>
    <cellStyle name="Note 5 25 18 2 2" xfId="59508"/>
    <cellStyle name="Note 5 25 18 3" xfId="26028"/>
    <cellStyle name="Note 5 25 18 4" xfId="49788"/>
    <cellStyle name="Note 5 25 19" xfId="26029"/>
    <cellStyle name="Note 5 25 19 2" xfId="26030"/>
    <cellStyle name="Note 5 25 19 2 2" xfId="59509"/>
    <cellStyle name="Note 5 25 19 3" xfId="26031"/>
    <cellStyle name="Note 5 25 19 4" xfId="49789"/>
    <cellStyle name="Note 5 25 2" xfId="26032"/>
    <cellStyle name="Note 5 25 2 2" xfId="26033"/>
    <cellStyle name="Note 5 25 2 2 2" xfId="59510"/>
    <cellStyle name="Note 5 25 2 3" xfId="26034"/>
    <cellStyle name="Note 5 25 2 4" xfId="49790"/>
    <cellStyle name="Note 5 25 20" xfId="26035"/>
    <cellStyle name="Note 5 25 20 2" xfId="26036"/>
    <cellStyle name="Note 5 25 20 3" xfId="49791"/>
    <cellStyle name="Note 5 25 20 4" xfId="49792"/>
    <cellStyle name="Note 5 25 21" xfId="49793"/>
    <cellStyle name="Note 5 25 22" xfId="49794"/>
    <cellStyle name="Note 5 25 3" xfId="26037"/>
    <cellStyle name="Note 5 25 3 2" xfId="26038"/>
    <cellStyle name="Note 5 25 3 2 2" xfId="59511"/>
    <cellStyle name="Note 5 25 3 3" xfId="26039"/>
    <cellStyle name="Note 5 25 3 4" xfId="49795"/>
    <cellStyle name="Note 5 25 4" xfId="26040"/>
    <cellStyle name="Note 5 25 4 2" xfId="26041"/>
    <cellStyle name="Note 5 25 4 2 2" xfId="59512"/>
    <cellStyle name="Note 5 25 4 3" xfId="26042"/>
    <cellStyle name="Note 5 25 4 4" xfId="49796"/>
    <cellStyle name="Note 5 25 5" xfId="26043"/>
    <cellStyle name="Note 5 25 5 2" xfId="26044"/>
    <cellStyle name="Note 5 25 5 2 2" xfId="59513"/>
    <cellStyle name="Note 5 25 5 3" xfId="26045"/>
    <cellStyle name="Note 5 25 5 4" xfId="49797"/>
    <cellStyle name="Note 5 25 6" xfId="26046"/>
    <cellStyle name="Note 5 25 6 2" xfId="26047"/>
    <cellStyle name="Note 5 25 6 2 2" xfId="59514"/>
    <cellStyle name="Note 5 25 6 3" xfId="26048"/>
    <cellStyle name="Note 5 25 6 4" xfId="49798"/>
    <cellStyle name="Note 5 25 7" xfId="26049"/>
    <cellStyle name="Note 5 25 7 2" xfId="26050"/>
    <cellStyle name="Note 5 25 7 2 2" xfId="59515"/>
    <cellStyle name="Note 5 25 7 3" xfId="26051"/>
    <cellStyle name="Note 5 25 7 4" xfId="49799"/>
    <cellStyle name="Note 5 25 8" xfId="26052"/>
    <cellStyle name="Note 5 25 8 2" xfId="26053"/>
    <cellStyle name="Note 5 25 8 2 2" xfId="59516"/>
    <cellStyle name="Note 5 25 8 3" xfId="26054"/>
    <cellStyle name="Note 5 25 8 4" xfId="49800"/>
    <cellStyle name="Note 5 25 9" xfId="26055"/>
    <cellStyle name="Note 5 25 9 2" xfId="26056"/>
    <cellStyle name="Note 5 25 9 2 2" xfId="59517"/>
    <cellStyle name="Note 5 25 9 3" xfId="26057"/>
    <cellStyle name="Note 5 25 9 4" xfId="49801"/>
    <cellStyle name="Note 5 26" xfId="26058"/>
    <cellStyle name="Note 5 26 10" xfId="26059"/>
    <cellStyle name="Note 5 26 10 2" xfId="26060"/>
    <cellStyle name="Note 5 26 10 2 2" xfId="59518"/>
    <cellStyle name="Note 5 26 10 3" xfId="26061"/>
    <cellStyle name="Note 5 26 10 4" xfId="49802"/>
    <cellStyle name="Note 5 26 11" xfId="26062"/>
    <cellStyle name="Note 5 26 11 2" xfId="26063"/>
    <cellStyle name="Note 5 26 11 2 2" xfId="59519"/>
    <cellStyle name="Note 5 26 11 3" xfId="26064"/>
    <cellStyle name="Note 5 26 11 4" xfId="49803"/>
    <cellStyle name="Note 5 26 12" xfId="26065"/>
    <cellStyle name="Note 5 26 12 2" xfId="26066"/>
    <cellStyle name="Note 5 26 12 2 2" xfId="59520"/>
    <cellStyle name="Note 5 26 12 3" xfId="26067"/>
    <cellStyle name="Note 5 26 12 4" xfId="49804"/>
    <cellStyle name="Note 5 26 13" xfId="26068"/>
    <cellStyle name="Note 5 26 13 2" xfId="26069"/>
    <cellStyle name="Note 5 26 13 2 2" xfId="59521"/>
    <cellStyle name="Note 5 26 13 3" xfId="26070"/>
    <cellStyle name="Note 5 26 13 4" xfId="49805"/>
    <cellStyle name="Note 5 26 14" xfId="26071"/>
    <cellStyle name="Note 5 26 14 2" xfId="26072"/>
    <cellStyle name="Note 5 26 14 2 2" xfId="59522"/>
    <cellStyle name="Note 5 26 14 3" xfId="26073"/>
    <cellStyle name="Note 5 26 14 4" xfId="49806"/>
    <cellStyle name="Note 5 26 15" xfId="26074"/>
    <cellStyle name="Note 5 26 15 2" xfId="26075"/>
    <cellStyle name="Note 5 26 15 2 2" xfId="59523"/>
    <cellStyle name="Note 5 26 15 3" xfId="26076"/>
    <cellStyle name="Note 5 26 15 4" xfId="49807"/>
    <cellStyle name="Note 5 26 16" xfId="26077"/>
    <cellStyle name="Note 5 26 16 2" xfId="26078"/>
    <cellStyle name="Note 5 26 16 2 2" xfId="59524"/>
    <cellStyle name="Note 5 26 16 3" xfId="26079"/>
    <cellStyle name="Note 5 26 16 4" xfId="49808"/>
    <cellStyle name="Note 5 26 17" xfId="26080"/>
    <cellStyle name="Note 5 26 17 2" xfId="26081"/>
    <cellStyle name="Note 5 26 17 2 2" xfId="59525"/>
    <cellStyle name="Note 5 26 17 3" xfId="26082"/>
    <cellStyle name="Note 5 26 17 4" xfId="49809"/>
    <cellStyle name="Note 5 26 18" xfId="26083"/>
    <cellStyle name="Note 5 26 18 2" xfId="26084"/>
    <cellStyle name="Note 5 26 18 2 2" xfId="59526"/>
    <cellStyle name="Note 5 26 18 3" xfId="26085"/>
    <cellStyle name="Note 5 26 18 4" xfId="49810"/>
    <cellStyle name="Note 5 26 19" xfId="26086"/>
    <cellStyle name="Note 5 26 19 2" xfId="26087"/>
    <cellStyle name="Note 5 26 19 2 2" xfId="59527"/>
    <cellStyle name="Note 5 26 19 3" xfId="26088"/>
    <cellStyle name="Note 5 26 19 4" xfId="49811"/>
    <cellStyle name="Note 5 26 2" xfId="26089"/>
    <cellStyle name="Note 5 26 2 2" xfId="26090"/>
    <cellStyle name="Note 5 26 2 2 2" xfId="59528"/>
    <cellStyle name="Note 5 26 2 3" xfId="26091"/>
    <cellStyle name="Note 5 26 2 4" xfId="49812"/>
    <cellStyle name="Note 5 26 20" xfId="26092"/>
    <cellStyle name="Note 5 26 20 2" xfId="26093"/>
    <cellStyle name="Note 5 26 20 3" xfId="49813"/>
    <cellStyle name="Note 5 26 20 4" xfId="49814"/>
    <cellStyle name="Note 5 26 21" xfId="49815"/>
    <cellStyle name="Note 5 26 22" xfId="49816"/>
    <cellStyle name="Note 5 26 3" xfId="26094"/>
    <cellStyle name="Note 5 26 3 2" xfId="26095"/>
    <cellStyle name="Note 5 26 3 2 2" xfId="59529"/>
    <cellStyle name="Note 5 26 3 3" xfId="26096"/>
    <cellStyle name="Note 5 26 3 4" xfId="49817"/>
    <cellStyle name="Note 5 26 4" xfId="26097"/>
    <cellStyle name="Note 5 26 4 2" xfId="26098"/>
    <cellStyle name="Note 5 26 4 2 2" xfId="59530"/>
    <cellStyle name="Note 5 26 4 3" xfId="26099"/>
    <cellStyle name="Note 5 26 4 4" xfId="49818"/>
    <cellStyle name="Note 5 26 5" xfId="26100"/>
    <cellStyle name="Note 5 26 5 2" xfId="26101"/>
    <cellStyle name="Note 5 26 5 2 2" xfId="59531"/>
    <cellStyle name="Note 5 26 5 3" xfId="26102"/>
    <cellStyle name="Note 5 26 5 4" xfId="49819"/>
    <cellStyle name="Note 5 26 6" xfId="26103"/>
    <cellStyle name="Note 5 26 6 2" xfId="26104"/>
    <cellStyle name="Note 5 26 6 2 2" xfId="59532"/>
    <cellStyle name="Note 5 26 6 3" xfId="26105"/>
    <cellStyle name="Note 5 26 6 4" xfId="49820"/>
    <cellStyle name="Note 5 26 7" xfId="26106"/>
    <cellStyle name="Note 5 26 7 2" xfId="26107"/>
    <cellStyle name="Note 5 26 7 2 2" xfId="59533"/>
    <cellStyle name="Note 5 26 7 3" xfId="26108"/>
    <cellStyle name="Note 5 26 7 4" xfId="49821"/>
    <cellStyle name="Note 5 26 8" xfId="26109"/>
    <cellStyle name="Note 5 26 8 2" xfId="26110"/>
    <cellStyle name="Note 5 26 8 2 2" xfId="59534"/>
    <cellStyle name="Note 5 26 8 3" xfId="26111"/>
    <cellStyle name="Note 5 26 8 4" xfId="49822"/>
    <cellStyle name="Note 5 26 9" xfId="26112"/>
    <cellStyle name="Note 5 26 9 2" xfId="26113"/>
    <cellStyle name="Note 5 26 9 2 2" xfId="59535"/>
    <cellStyle name="Note 5 26 9 3" xfId="26114"/>
    <cellStyle name="Note 5 26 9 4" xfId="49823"/>
    <cellStyle name="Note 5 27" xfId="26115"/>
    <cellStyle name="Note 5 27 10" xfId="26116"/>
    <cellStyle name="Note 5 27 10 2" xfId="26117"/>
    <cellStyle name="Note 5 27 10 2 2" xfId="59536"/>
    <cellStyle name="Note 5 27 10 3" xfId="26118"/>
    <cellStyle name="Note 5 27 10 4" xfId="49824"/>
    <cellStyle name="Note 5 27 11" xfId="26119"/>
    <cellStyle name="Note 5 27 11 2" xfId="26120"/>
    <cellStyle name="Note 5 27 11 2 2" xfId="59537"/>
    <cellStyle name="Note 5 27 11 3" xfId="26121"/>
    <cellStyle name="Note 5 27 11 4" xfId="49825"/>
    <cellStyle name="Note 5 27 12" xfId="26122"/>
    <cellStyle name="Note 5 27 12 2" xfId="26123"/>
    <cellStyle name="Note 5 27 12 2 2" xfId="59538"/>
    <cellStyle name="Note 5 27 12 3" xfId="26124"/>
    <cellStyle name="Note 5 27 12 4" xfId="49826"/>
    <cellStyle name="Note 5 27 13" xfId="26125"/>
    <cellStyle name="Note 5 27 13 2" xfId="26126"/>
    <cellStyle name="Note 5 27 13 2 2" xfId="59539"/>
    <cellStyle name="Note 5 27 13 3" xfId="26127"/>
    <cellStyle name="Note 5 27 13 4" xfId="49827"/>
    <cellStyle name="Note 5 27 14" xfId="26128"/>
    <cellStyle name="Note 5 27 14 2" xfId="26129"/>
    <cellStyle name="Note 5 27 14 2 2" xfId="59540"/>
    <cellStyle name="Note 5 27 14 3" xfId="26130"/>
    <cellStyle name="Note 5 27 14 4" xfId="49828"/>
    <cellStyle name="Note 5 27 15" xfId="26131"/>
    <cellStyle name="Note 5 27 15 2" xfId="26132"/>
    <cellStyle name="Note 5 27 15 2 2" xfId="59541"/>
    <cellStyle name="Note 5 27 15 3" xfId="26133"/>
    <cellStyle name="Note 5 27 15 4" xfId="49829"/>
    <cellStyle name="Note 5 27 16" xfId="26134"/>
    <cellStyle name="Note 5 27 16 2" xfId="26135"/>
    <cellStyle name="Note 5 27 16 2 2" xfId="59542"/>
    <cellStyle name="Note 5 27 16 3" xfId="26136"/>
    <cellStyle name="Note 5 27 16 4" xfId="49830"/>
    <cellStyle name="Note 5 27 17" xfId="26137"/>
    <cellStyle name="Note 5 27 17 2" xfId="26138"/>
    <cellStyle name="Note 5 27 17 2 2" xfId="59543"/>
    <cellStyle name="Note 5 27 17 3" xfId="26139"/>
    <cellStyle name="Note 5 27 17 4" xfId="49831"/>
    <cellStyle name="Note 5 27 18" xfId="26140"/>
    <cellStyle name="Note 5 27 18 2" xfId="26141"/>
    <cellStyle name="Note 5 27 18 2 2" xfId="59544"/>
    <cellStyle name="Note 5 27 18 3" xfId="26142"/>
    <cellStyle name="Note 5 27 18 4" xfId="49832"/>
    <cellStyle name="Note 5 27 19" xfId="26143"/>
    <cellStyle name="Note 5 27 19 2" xfId="26144"/>
    <cellStyle name="Note 5 27 19 2 2" xfId="59545"/>
    <cellStyle name="Note 5 27 19 3" xfId="26145"/>
    <cellStyle name="Note 5 27 19 4" xfId="49833"/>
    <cellStyle name="Note 5 27 2" xfId="26146"/>
    <cellStyle name="Note 5 27 2 2" xfId="26147"/>
    <cellStyle name="Note 5 27 2 2 2" xfId="59546"/>
    <cellStyle name="Note 5 27 2 3" xfId="26148"/>
    <cellStyle name="Note 5 27 2 4" xfId="49834"/>
    <cellStyle name="Note 5 27 20" xfId="26149"/>
    <cellStyle name="Note 5 27 20 2" xfId="26150"/>
    <cellStyle name="Note 5 27 20 3" xfId="49835"/>
    <cellStyle name="Note 5 27 20 4" xfId="49836"/>
    <cellStyle name="Note 5 27 21" xfId="49837"/>
    <cellStyle name="Note 5 27 22" xfId="49838"/>
    <cellStyle name="Note 5 27 3" xfId="26151"/>
    <cellStyle name="Note 5 27 3 2" xfId="26152"/>
    <cellStyle name="Note 5 27 3 2 2" xfId="59547"/>
    <cellStyle name="Note 5 27 3 3" xfId="26153"/>
    <cellStyle name="Note 5 27 3 4" xfId="49839"/>
    <cellStyle name="Note 5 27 4" xfId="26154"/>
    <cellStyle name="Note 5 27 4 2" xfId="26155"/>
    <cellStyle name="Note 5 27 4 2 2" xfId="59548"/>
    <cellStyle name="Note 5 27 4 3" xfId="26156"/>
    <cellStyle name="Note 5 27 4 4" xfId="49840"/>
    <cellStyle name="Note 5 27 5" xfId="26157"/>
    <cellStyle name="Note 5 27 5 2" xfId="26158"/>
    <cellStyle name="Note 5 27 5 2 2" xfId="59549"/>
    <cellStyle name="Note 5 27 5 3" xfId="26159"/>
    <cellStyle name="Note 5 27 5 4" xfId="49841"/>
    <cellStyle name="Note 5 27 6" xfId="26160"/>
    <cellStyle name="Note 5 27 6 2" xfId="26161"/>
    <cellStyle name="Note 5 27 6 2 2" xfId="59550"/>
    <cellStyle name="Note 5 27 6 3" xfId="26162"/>
    <cellStyle name="Note 5 27 6 4" xfId="49842"/>
    <cellStyle name="Note 5 27 7" xfId="26163"/>
    <cellStyle name="Note 5 27 7 2" xfId="26164"/>
    <cellStyle name="Note 5 27 7 2 2" xfId="59551"/>
    <cellStyle name="Note 5 27 7 3" xfId="26165"/>
    <cellStyle name="Note 5 27 7 4" xfId="49843"/>
    <cellStyle name="Note 5 27 8" xfId="26166"/>
    <cellStyle name="Note 5 27 8 2" xfId="26167"/>
    <cellStyle name="Note 5 27 8 2 2" xfId="59552"/>
    <cellStyle name="Note 5 27 8 3" xfId="26168"/>
    <cellStyle name="Note 5 27 8 4" xfId="49844"/>
    <cellStyle name="Note 5 27 9" xfId="26169"/>
    <cellStyle name="Note 5 27 9 2" xfId="26170"/>
    <cellStyle name="Note 5 27 9 2 2" xfId="59553"/>
    <cellStyle name="Note 5 27 9 3" xfId="26171"/>
    <cellStyle name="Note 5 27 9 4" xfId="49845"/>
    <cellStyle name="Note 5 28" xfId="26172"/>
    <cellStyle name="Note 5 28 10" xfId="26173"/>
    <cellStyle name="Note 5 28 10 2" xfId="26174"/>
    <cellStyle name="Note 5 28 10 2 2" xfId="59554"/>
    <cellStyle name="Note 5 28 10 3" xfId="26175"/>
    <cellStyle name="Note 5 28 10 4" xfId="49846"/>
    <cellStyle name="Note 5 28 11" xfId="26176"/>
    <cellStyle name="Note 5 28 11 2" xfId="26177"/>
    <cellStyle name="Note 5 28 11 2 2" xfId="59555"/>
    <cellStyle name="Note 5 28 11 3" xfId="26178"/>
    <cellStyle name="Note 5 28 11 4" xfId="49847"/>
    <cellStyle name="Note 5 28 12" xfId="26179"/>
    <cellStyle name="Note 5 28 12 2" xfId="26180"/>
    <cellStyle name="Note 5 28 12 2 2" xfId="59556"/>
    <cellStyle name="Note 5 28 12 3" xfId="26181"/>
    <cellStyle name="Note 5 28 12 4" xfId="49848"/>
    <cellStyle name="Note 5 28 13" xfId="26182"/>
    <cellStyle name="Note 5 28 13 2" xfId="26183"/>
    <cellStyle name="Note 5 28 13 2 2" xfId="59557"/>
    <cellStyle name="Note 5 28 13 3" xfId="26184"/>
    <cellStyle name="Note 5 28 13 4" xfId="49849"/>
    <cellStyle name="Note 5 28 14" xfId="26185"/>
    <cellStyle name="Note 5 28 14 2" xfId="26186"/>
    <cellStyle name="Note 5 28 14 2 2" xfId="59558"/>
    <cellStyle name="Note 5 28 14 3" xfId="26187"/>
    <cellStyle name="Note 5 28 14 4" xfId="49850"/>
    <cellStyle name="Note 5 28 15" xfId="26188"/>
    <cellStyle name="Note 5 28 15 2" xfId="26189"/>
    <cellStyle name="Note 5 28 15 2 2" xfId="59559"/>
    <cellStyle name="Note 5 28 15 3" xfId="26190"/>
    <cellStyle name="Note 5 28 15 4" xfId="49851"/>
    <cellStyle name="Note 5 28 16" xfId="26191"/>
    <cellStyle name="Note 5 28 16 2" xfId="26192"/>
    <cellStyle name="Note 5 28 16 2 2" xfId="59560"/>
    <cellStyle name="Note 5 28 16 3" xfId="26193"/>
    <cellStyle name="Note 5 28 16 4" xfId="49852"/>
    <cellStyle name="Note 5 28 17" xfId="26194"/>
    <cellStyle name="Note 5 28 17 2" xfId="26195"/>
    <cellStyle name="Note 5 28 17 2 2" xfId="59561"/>
    <cellStyle name="Note 5 28 17 3" xfId="26196"/>
    <cellStyle name="Note 5 28 17 4" xfId="49853"/>
    <cellStyle name="Note 5 28 18" xfId="26197"/>
    <cellStyle name="Note 5 28 18 2" xfId="26198"/>
    <cellStyle name="Note 5 28 18 2 2" xfId="59562"/>
    <cellStyle name="Note 5 28 18 3" xfId="26199"/>
    <cellStyle name="Note 5 28 18 4" xfId="49854"/>
    <cellStyle name="Note 5 28 19" xfId="26200"/>
    <cellStyle name="Note 5 28 19 2" xfId="26201"/>
    <cellStyle name="Note 5 28 19 2 2" xfId="59563"/>
    <cellStyle name="Note 5 28 19 3" xfId="26202"/>
    <cellStyle name="Note 5 28 19 4" xfId="49855"/>
    <cellStyle name="Note 5 28 2" xfId="26203"/>
    <cellStyle name="Note 5 28 2 2" xfId="26204"/>
    <cellStyle name="Note 5 28 2 2 2" xfId="59564"/>
    <cellStyle name="Note 5 28 2 3" xfId="26205"/>
    <cellStyle name="Note 5 28 2 4" xfId="49856"/>
    <cellStyle name="Note 5 28 20" xfId="26206"/>
    <cellStyle name="Note 5 28 20 2" xfId="26207"/>
    <cellStyle name="Note 5 28 20 3" xfId="49857"/>
    <cellStyle name="Note 5 28 20 4" xfId="49858"/>
    <cellStyle name="Note 5 28 21" xfId="49859"/>
    <cellStyle name="Note 5 28 22" xfId="49860"/>
    <cellStyle name="Note 5 28 3" xfId="26208"/>
    <cellStyle name="Note 5 28 3 2" xfId="26209"/>
    <cellStyle name="Note 5 28 3 2 2" xfId="59565"/>
    <cellStyle name="Note 5 28 3 3" xfId="26210"/>
    <cellStyle name="Note 5 28 3 4" xfId="49861"/>
    <cellStyle name="Note 5 28 4" xfId="26211"/>
    <cellStyle name="Note 5 28 4 2" xfId="26212"/>
    <cellStyle name="Note 5 28 4 2 2" xfId="59566"/>
    <cellStyle name="Note 5 28 4 3" xfId="26213"/>
    <cellStyle name="Note 5 28 4 4" xfId="49862"/>
    <cellStyle name="Note 5 28 5" xfId="26214"/>
    <cellStyle name="Note 5 28 5 2" xfId="26215"/>
    <cellStyle name="Note 5 28 5 2 2" xfId="59567"/>
    <cellStyle name="Note 5 28 5 3" xfId="26216"/>
    <cellStyle name="Note 5 28 5 4" xfId="49863"/>
    <cellStyle name="Note 5 28 6" xfId="26217"/>
    <cellStyle name="Note 5 28 6 2" xfId="26218"/>
    <cellStyle name="Note 5 28 6 2 2" xfId="59568"/>
    <cellStyle name="Note 5 28 6 3" xfId="26219"/>
    <cellStyle name="Note 5 28 6 4" xfId="49864"/>
    <cellStyle name="Note 5 28 7" xfId="26220"/>
    <cellStyle name="Note 5 28 7 2" xfId="26221"/>
    <cellStyle name="Note 5 28 7 2 2" xfId="59569"/>
    <cellStyle name="Note 5 28 7 3" xfId="26222"/>
    <cellStyle name="Note 5 28 7 4" xfId="49865"/>
    <cellStyle name="Note 5 28 8" xfId="26223"/>
    <cellStyle name="Note 5 28 8 2" xfId="26224"/>
    <cellStyle name="Note 5 28 8 2 2" xfId="59570"/>
    <cellStyle name="Note 5 28 8 3" xfId="26225"/>
    <cellStyle name="Note 5 28 8 4" xfId="49866"/>
    <cellStyle name="Note 5 28 9" xfId="26226"/>
    <cellStyle name="Note 5 28 9 2" xfId="26227"/>
    <cellStyle name="Note 5 28 9 2 2" xfId="59571"/>
    <cellStyle name="Note 5 28 9 3" xfId="26228"/>
    <cellStyle name="Note 5 28 9 4" xfId="49867"/>
    <cellStyle name="Note 5 29" xfId="26229"/>
    <cellStyle name="Note 5 29 10" xfId="26230"/>
    <cellStyle name="Note 5 29 10 2" xfId="26231"/>
    <cellStyle name="Note 5 29 10 2 2" xfId="59572"/>
    <cellStyle name="Note 5 29 10 3" xfId="26232"/>
    <cellStyle name="Note 5 29 10 4" xfId="49868"/>
    <cellStyle name="Note 5 29 11" xfId="26233"/>
    <cellStyle name="Note 5 29 11 2" xfId="26234"/>
    <cellStyle name="Note 5 29 11 2 2" xfId="59573"/>
    <cellStyle name="Note 5 29 11 3" xfId="26235"/>
    <cellStyle name="Note 5 29 11 4" xfId="49869"/>
    <cellStyle name="Note 5 29 12" xfId="26236"/>
    <cellStyle name="Note 5 29 12 2" xfId="26237"/>
    <cellStyle name="Note 5 29 12 2 2" xfId="59574"/>
    <cellStyle name="Note 5 29 12 3" xfId="26238"/>
    <cellStyle name="Note 5 29 12 4" xfId="49870"/>
    <cellStyle name="Note 5 29 13" xfId="26239"/>
    <cellStyle name="Note 5 29 13 2" xfId="26240"/>
    <cellStyle name="Note 5 29 13 2 2" xfId="59575"/>
    <cellStyle name="Note 5 29 13 3" xfId="26241"/>
    <cellStyle name="Note 5 29 13 4" xfId="49871"/>
    <cellStyle name="Note 5 29 14" xfId="26242"/>
    <cellStyle name="Note 5 29 14 2" xfId="26243"/>
    <cellStyle name="Note 5 29 14 2 2" xfId="59576"/>
    <cellStyle name="Note 5 29 14 3" xfId="26244"/>
    <cellStyle name="Note 5 29 14 4" xfId="49872"/>
    <cellStyle name="Note 5 29 15" xfId="26245"/>
    <cellStyle name="Note 5 29 15 2" xfId="26246"/>
    <cellStyle name="Note 5 29 15 2 2" xfId="59577"/>
    <cellStyle name="Note 5 29 15 3" xfId="26247"/>
    <cellStyle name="Note 5 29 15 4" xfId="49873"/>
    <cellStyle name="Note 5 29 16" xfId="26248"/>
    <cellStyle name="Note 5 29 16 2" xfId="26249"/>
    <cellStyle name="Note 5 29 16 2 2" xfId="59578"/>
    <cellStyle name="Note 5 29 16 3" xfId="26250"/>
    <cellStyle name="Note 5 29 16 4" xfId="49874"/>
    <cellStyle name="Note 5 29 17" xfId="26251"/>
    <cellStyle name="Note 5 29 17 2" xfId="26252"/>
    <cellStyle name="Note 5 29 17 2 2" xfId="59579"/>
    <cellStyle name="Note 5 29 17 3" xfId="26253"/>
    <cellStyle name="Note 5 29 17 4" xfId="49875"/>
    <cellStyle name="Note 5 29 18" xfId="26254"/>
    <cellStyle name="Note 5 29 18 2" xfId="26255"/>
    <cellStyle name="Note 5 29 18 2 2" xfId="59580"/>
    <cellStyle name="Note 5 29 18 3" xfId="26256"/>
    <cellStyle name="Note 5 29 18 4" xfId="49876"/>
    <cellStyle name="Note 5 29 19" xfId="26257"/>
    <cellStyle name="Note 5 29 19 2" xfId="26258"/>
    <cellStyle name="Note 5 29 19 2 2" xfId="59581"/>
    <cellStyle name="Note 5 29 19 3" xfId="26259"/>
    <cellStyle name="Note 5 29 19 4" xfId="49877"/>
    <cellStyle name="Note 5 29 2" xfId="26260"/>
    <cellStyle name="Note 5 29 2 2" xfId="26261"/>
    <cellStyle name="Note 5 29 2 2 2" xfId="59582"/>
    <cellStyle name="Note 5 29 2 3" xfId="26262"/>
    <cellStyle name="Note 5 29 2 4" xfId="49878"/>
    <cellStyle name="Note 5 29 20" xfId="26263"/>
    <cellStyle name="Note 5 29 20 2" xfId="26264"/>
    <cellStyle name="Note 5 29 20 3" xfId="49879"/>
    <cellStyle name="Note 5 29 20 4" xfId="49880"/>
    <cellStyle name="Note 5 29 21" xfId="49881"/>
    <cellStyle name="Note 5 29 22" xfId="49882"/>
    <cellStyle name="Note 5 29 3" xfId="26265"/>
    <cellStyle name="Note 5 29 3 2" xfId="26266"/>
    <cellStyle name="Note 5 29 3 2 2" xfId="59583"/>
    <cellStyle name="Note 5 29 3 3" xfId="26267"/>
    <cellStyle name="Note 5 29 3 4" xfId="49883"/>
    <cellStyle name="Note 5 29 4" xfId="26268"/>
    <cellStyle name="Note 5 29 4 2" xfId="26269"/>
    <cellStyle name="Note 5 29 4 2 2" xfId="59584"/>
    <cellStyle name="Note 5 29 4 3" xfId="26270"/>
    <cellStyle name="Note 5 29 4 4" xfId="49884"/>
    <cellStyle name="Note 5 29 5" xfId="26271"/>
    <cellStyle name="Note 5 29 5 2" xfId="26272"/>
    <cellStyle name="Note 5 29 5 2 2" xfId="59585"/>
    <cellStyle name="Note 5 29 5 3" xfId="26273"/>
    <cellStyle name="Note 5 29 5 4" xfId="49885"/>
    <cellStyle name="Note 5 29 6" xfId="26274"/>
    <cellStyle name="Note 5 29 6 2" xfId="26275"/>
    <cellStyle name="Note 5 29 6 2 2" xfId="59586"/>
    <cellStyle name="Note 5 29 6 3" xfId="26276"/>
    <cellStyle name="Note 5 29 6 4" xfId="49886"/>
    <cellStyle name="Note 5 29 7" xfId="26277"/>
    <cellStyle name="Note 5 29 7 2" xfId="26278"/>
    <cellStyle name="Note 5 29 7 2 2" xfId="59587"/>
    <cellStyle name="Note 5 29 7 3" xfId="26279"/>
    <cellStyle name="Note 5 29 7 4" xfId="49887"/>
    <cellStyle name="Note 5 29 8" xfId="26280"/>
    <cellStyle name="Note 5 29 8 2" xfId="26281"/>
    <cellStyle name="Note 5 29 8 2 2" xfId="59588"/>
    <cellStyle name="Note 5 29 8 3" xfId="26282"/>
    <cellStyle name="Note 5 29 8 4" xfId="49888"/>
    <cellStyle name="Note 5 29 9" xfId="26283"/>
    <cellStyle name="Note 5 29 9 2" xfId="26284"/>
    <cellStyle name="Note 5 29 9 2 2" xfId="59589"/>
    <cellStyle name="Note 5 29 9 3" xfId="26285"/>
    <cellStyle name="Note 5 29 9 4" xfId="49889"/>
    <cellStyle name="Note 5 3" xfId="26286"/>
    <cellStyle name="Note 5 3 2" xfId="26287"/>
    <cellStyle name="Note 5 3 2 10" xfId="26288"/>
    <cellStyle name="Note 5 3 2 10 2" xfId="26289"/>
    <cellStyle name="Note 5 3 2 10 2 2" xfId="59590"/>
    <cellStyle name="Note 5 3 2 10 3" xfId="26290"/>
    <cellStyle name="Note 5 3 2 10 4" xfId="49890"/>
    <cellStyle name="Note 5 3 2 11" xfId="26291"/>
    <cellStyle name="Note 5 3 2 11 2" xfId="26292"/>
    <cellStyle name="Note 5 3 2 11 2 2" xfId="59591"/>
    <cellStyle name="Note 5 3 2 11 3" xfId="26293"/>
    <cellStyle name="Note 5 3 2 11 4" xfId="49891"/>
    <cellStyle name="Note 5 3 2 12" xfId="26294"/>
    <cellStyle name="Note 5 3 2 12 2" xfId="26295"/>
    <cellStyle name="Note 5 3 2 12 2 2" xfId="59592"/>
    <cellStyle name="Note 5 3 2 12 3" xfId="26296"/>
    <cellStyle name="Note 5 3 2 12 4" xfId="49892"/>
    <cellStyle name="Note 5 3 2 13" xfId="26297"/>
    <cellStyle name="Note 5 3 2 13 2" xfId="26298"/>
    <cellStyle name="Note 5 3 2 13 2 2" xfId="59593"/>
    <cellStyle name="Note 5 3 2 13 3" xfId="26299"/>
    <cellStyle name="Note 5 3 2 13 4" xfId="49893"/>
    <cellStyle name="Note 5 3 2 14" xfId="26300"/>
    <cellStyle name="Note 5 3 2 14 2" xfId="26301"/>
    <cellStyle name="Note 5 3 2 14 2 2" xfId="59594"/>
    <cellStyle name="Note 5 3 2 14 3" xfId="26302"/>
    <cellStyle name="Note 5 3 2 14 4" xfId="49894"/>
    <cellStyle name="Note 5 3 2 15" xfId="26303"/>
    <cellStyle name="Note 5 3 2 15 2" xfId="26304"/>
    <cellStyle name="Note 5 3 2 15 2 2" xfId="59595"/>
    <cellStyle name="Note 5 3 2 15 3" xfId="26305"/>
    <cellStyle name="Note 5 3 2 15 4" xfId="49895"/>
    <cellStyle name="Note 5 3 2 16" xfId="26306"/>
    <cellStyle name="Note 5 3 2 16 2" xfId="26307"/>
    <cellStyle name="Note 5 3 2 16 2 2" xfId="59596"/>
    <cellStyle name="Note 5 3 2 16 3" xfId="26308"/>
    <cellStyle name="Note 5 3 2 16 4" xfId="49896"/>
    <cellStyle name="Note 5 3 2 17" xfId="26309"/>
    <cellStyle name="Note 5 3 2 17 2" xfId="26310"/>
    <cellStyle name="Note 5 3 2 17 2 2" xfId="59597"/>
    <cellStyle name="Note 5 3 2 17 3" xfId="26311"/>
    <cellStyle name="Note 5 3 2 17 4" xfId="49897"/>
    <cellStyle name="Note 5 3 2 18" xfId="26312"/>
    <cellStyle name="Note 5 3 2 18 2" xfId="26313"/>
    <cellStyle name="Note 5 3 2 18 2 2" xfId="59598"/>
    <cellStyle name="Note 5 3 2 18 3" xfId="26314"/>
    <cellStyle name="Note 5 3 2 18 4" xfId="49898"/>
    <cellStyle name="Note 5 3 2 19" xfId="26315"/>
    <cellStyle name="Note 5 3 2 19 2" xfId="26316"/>
    <cellStyle name="Note 5 3 2 19 2 2" xfId="59599"/>
    <cellStyle name="Note 5 3 2 19 3" xfId="26317"/>
    <cellStyle name="Note 5 3 2 19 4" xfId="49899"/>
    <cellStyle name="Note 5 3 2 2" xfId="26318"/>
    <cellStyle name="Note 5 3 2 2 2" xfId="26319"/>
    <cellStyle name="Note 5 3 2 2 2 2" xfId="59600"/>
    <cellStyle name="Note 5 3 2 2 3" xfId="26320"/>
    <cellStyle name="Note 5 3 2 2 4" xfId="49900"/>
    <cellStyle name="Note 5 3 2 20" xfId="26321"/>
    <cellStyle name="Note 5 3 2 20 2" xfId="26322"/>
    <cellStyle name="Note 5 3 2 20 3" xfId="49901"/>
    <cellStyle name="Note 5 3 2 20 4" xfId="49902"/>
    <cellStyle name="Note 5 3 2 21" xfId="49903"/>
    <cellStyle name="Note 5 3 2 22" xfId="49904"/>
    <cellStyle name="Note 5 3 2 3" xfId="26323"/>
    <cellStyle name="Note 5 3 2 3 2" xfId="26324"/>
    <cellStyle name="Note 5 3 2 3 2 2" xfId="59601"/>
    <cellStyle name="Note 5 3 2 3 3" xfId="26325"/>
    <cellStyle name="Note 5 3 2 3 4" xfId="49905"/>
    <cellStyle name="Note 5 3 2 4" xfId="26326"/>
    <cellStyle name="Note 5 3 2 4 2" xfId="26327"/>
    <cellStyle name="Note 5 3 2 4 2 2" xfId="59602"/>
    <cellStyle name="Note 5 3 2 4 3" xfId="26328"/>
    <cellStyle name="Note 5 3 2 4 4" xfId="49906"/>
    <cellStyle name="Note 5 3 2 5" xfId="26329"/>
    <cellStyle name="Note 5 3 2 5 2" xfId="26330"/>
    <cellStyle name="Note 5 3 2 5 2 2" xfId="59603"/>
    <cellStyle name="Note 5 3 2 5 3" xfId="26331"/>
    <cellStyle name="Note 5 3 2 5 4" xfId="49907"/>
    <cellStyle name="Note 5 3 2 6" xfId="26332"/>
    <cellStyle name="Note 5 3 2 6 2" xfId="26333"/>
    <cellStyle name="Note 5 3 2 6 2 2" xfId="59604"/>
    <cellStyle name="Note 5 3 2 6 3" xfId="26334"/>
    <cellStyle name="Note 5 3 2 6 4" xfId="49908"/>
    <cellStyle name="Note 5 3 2 7" xfId="26335"/>
    <cellStyle name="Note 5 3 2 7 2" xfId="26336"/>
    <cellStyle name="Note 5 3 2 7 2 2" xfId="59605"/>
    <cellStyle name="Note 5 3 2 7 3" xfId="26337"/>
    <cellStyle name="Note 5 3 2 7 4" xfId="49909"/>
    <cellStyle name="Note 5 3 2 8" xfId="26338"/>
    <cellStyle name="Note 5 3 2 8 2" xfId="26339"/>
    <cellStyle name="Note 5 3 2 8 2 2" xfId="59606"/>
    <cellStyle name="Note 5 3 2 8 3" xfId="26340"/>
    <cellStyle name="Note 5 3 2 8 4" xfId="49910"/>
    <cellStyle name="Note 5 3 2 9" xfId="26341"/>
    <cellStyle name="Note 5 3 2 9 2" xfId="26342"/>
    <cellStyle name="Note 5 3 2 9 2 2" xfId="59607"/>
    <cellStyle name="Note 5 3 2 9 3" xfId="26343"/>
    <cellStyle name="Note 5 3 2 9 4" xfId="49911"/>
    <cellStyle name="Note 5 3 3" xfId="26344"/>
    <cellStyle name="Note 5 3 3 10" xfId="26345"/>
    <cellStyle name="Note 5 3 3 10 2" xfId="26346"/>
    <cellStyle name="Note 5 3 3 10 2 2" xfId="59608"/>
    <cellStyle name="Note 5 3 3 10 3" xfId="26347"/>
    <cellStyle name="Note 5 3 3 10 4" xfId="49912"/>
    <cellStyle name="Note 5 3 3 11" xfId="26348"/>
    <cellStyle name="Note 5 3 3 11 2" xfId="26349"/>
    <cellStyle name="Note 5 3 3 11 2 2" xfId="59609"/>
    <cellStyle name="Note 5 3 3 11 3" xfId="26350"/>
    <cellStyle name="Note 5 3 3 11 4" xfId="49913"/>
    <cellStyle name="Note 5 3 3 12" xfId="26351"/>
    <cellStyle name="Note 5 3 3 12 2" xfId="26352"/>
    <cellStyle name="Note 5 3 3 12 2 2" xfId="59610"/>
    <cellStyle name="Note 5 3 3 12 3" xfId="26353"/>
    <cellStyle name="Note 5 3 3 12 4" xfId="49914"/>
    <cellStyle name="Note 5 3 3 13" xfId="26354"/>
    <cellStyle name="Note 5 3 3 13 2" xfId="26355"/>
    <cellStyle name="Note 5 3 3 13 2 2" xfId="59611"/>
    <cellStyle name="Note 5 3 3 13 3" xfId="26356"/>
    <cellStyle name="Note 5 3 3 13 4" xfId="49915"/>
    <cellStyle name="Note 5 3 3 14" xfId="26357"/>
    <cellStyle name="Note 5 3 3 14 2" xfId="26358"/>
    <cellStyle name="Note 5 3 3 14 2 2" xfId="59612"/>
    <cellStyle name="Note 5 3 3 14 3" xfId="26359"/>
    <cellStyle name="Note 5 3 3 14 4" xfId="49916"/>
    <cellStyle name="Note 5 3 3 15" xfId="26360"/>
    <cellStyle name="Note 5 3 3 15 2" xfId="26361"/>
    <cellStyle name="Note 5 3 3 15 2 2" xfId="59613"/>
    <cellStyle name="Note 5 3 3 15 3" xfId="26362"/>
    <cellStyle name="Note 5 3 3 15 4" xfId="49917"/>
    <cellStyle name="Note 5 3 3 16" xfId="26363"/>
    <cellStyle name="Note 5 3 3 16 2" xfId="26364"/>
    <cellStyle name="Note 5 3 3 16 2 2" xfId="59614"/>
    <cellStyle name="Note 5 3 3 16 3" xfId="26365"/>
    <cellStyle name="Note 5 3 3 16 4" xfId="49918"/>
    <cellStyle name="Note 5 3 3 17" xfId="26366"/>
    <cellStyle name="Note 5 3 3 17 2" xfId="26367"/>
    <cellStyle name="Note 5 3 3 17 2 2" xfId="59615"/>
    <cellStyle name="Note 5 3 3 17 3" xfId="26368"/>
    <cellStyle name="Note 5 3 3 17 4" xfId="49919"/>
    <cellStyle name="Note 5 3 3 18" xfId="26369"/>
    <cellStyle name="Note 5 3 3 18 2" xfId="26370"/>
    <cellStyle name="Note 5 3 3 18 2 2" xfId="59616"/>
    <cellStyle name="Note 5 3 3 18 3" xfId="26371"/>
    <cellStyle name="Note 5 3 3 18 4" xfId="49920"/>
    <cellStyle name="Note 5 3 3 19" xfId="26372"/>
    <cellStyle name="Note 5 3 3 19 2" xfId="26373"/>
    <cellStyle name="Note 5 3 3 19 2 2" xfId="59617"/>
    <cellStyle name="Note 5 3 3 19 3" xfId="26374"/>
    <cellStyle name="Note 5 3 3 19 4" xfId="49921"/>
    <cellStyle name="Note 5 3 3 2" xfId="26375"/>
    <cellStyle name="Note 5 3 3 2 2" xfId="26376"/>
    <cellStyle name="Note 5 3 3 2 2 2" xfId="59618"/>
    <cellStyle name="Note 5 3 3 2 3" xfId="26377"/>
    <cellStyle name="Note 5 3 3 2 4" xfId="49922"/>
    <cellStyle name="Note 5 3 3 20" xfId="26378"/>
    <cellStyle name="Note 5 3 3 20 2" xfId="26379"/>
    <cellStyle name="Note 5 3 3 20 3" xfId="49923"/>
    <cellStyle name="Note 5 3 3 20 4" xfId="49924"/>
    <cellStyle name="Note 5 3 3 21" xfId="49925"/>
    <cellStyle name="Note 5 3 3 22" xfId="49926"/>
    <cellStyle name="Note 5 3 3 3" xfId="26380"/>
    <cellStyle name="Note 5 3 3 3 2" xfId="26381"/>
    <cellStyle name="Note 5 3 3 3 2 2" xfId="59619"/>
    <cellStyle name="Note 5 3 3 3 3" xfId="26382"/>
    <cellStyle name="Note 5 3 3 3 4" xfId="49927"/>
    <cellStyle name="Note 5 3 3 4" xfId="26383"/>
    <cellStyle name="Note 5 3 3 4 2" xfId="26384"/>
    <cellStyle name="Note 5 3 3 4 2 2" xfId="59620"/>
    <cellStyle name="Note 5 3 3 4 3" xfId="26385"/>
    <cellStyle name="Note 5 3 3 4 4" xfId="49928"/>
    <cellStyle name="Note 5 3 3 5" xfId="26386"/>
    <cellStyle name="Note 5 3 3 5 2" xfId="26387"/>
    <cellStyle name="Note 5 3 3 5 2 2" xfId="59621"/>
    <cellStyle name="Note 5 3 3 5 3" xfId="26388"/>
    <cellStyle name="Note 5 3 3 5 4" xfId="49929"/>
    <cellStyle name="Note 5 3 3 6" xfId="26389"/>
    <cellStyle name="Note 5 3 3 6 2" xfId="26390"/>
    <cellStyle name="Note 5 3 3 6 2 2" xfId="59622"/>
    <cellStyle name="Note 5 3 3 6 3" xfId="26391"/>
    <cellStyle name="Note 5 3 3 6 4" xfId="49930"/>
    <cellStyle name="Note 5 3 3 7" xfId="26392"/>
    <cellStyle name="Note 5 3 3 7 2" xfId="26393"/>
    <cellStyle name="Note 5 3 3 7 2 2" xfId="59623"/>
    <cellStyle name="Note 5 3 3 7 3" xfId="26394"/>
    <cellStyle name="Note 5 3 3 7 4" xfId="49931"/>
    <cellStyle name="Note 5 3 3 8" xfId="26395"/>
    <cellStyle name="Note 5 3 3 8 2" xfId="26396"/>
    <cellStyle name="Note 5 3 3 8 2 2" xfId="59624"/>
    <cellStyle name="Note 5 3 3 8 3" xfId="26397"/>
    <cellStyle name="Note 5 3 3 8 4" xfId="49932"/>
    <cellStyle name="Note 5 3 3 9" xfId="26398"/>
    <cellStyle name="Note 5 3 3 9 2" xfId="26399"/>
    <cellStyle name="Note 5 3 3 9 2 2" xfId="59625"/>
    <cellStyle name="Note 5 3 3 9 3" xfId="26400"/>
    <cellStyle name="Note 5 3 3 9 4" xfId="49933"/>
    <cellStyle name="Note 5 3 4" xfId="26401"/>
    <cellStyle name="Note 5 3 4 10" xfId="26402"/>
    <cellStyle name="Note 5 3 4 10 2" xfId="26403"/>
    <cellStyle name="Note 5 3 4 10 2 2" xfId="59626"/>
    <cellStyle name="Note 5 3 4 10 3" xfId="26404"/>
    <cellStyle name="Note 5 3 4 10 4" xfId="49934"/>
    <cellStyle name="Note 5 3 4 11" xfId="26405"/>
    <cellStyle name="Note 5 3 4 11 2" xfId="26406"/>
    <cellStyle name="Note 5 3 4 11 2 2" xfId="59627"/>
    <cellStyle name="Note 5 3 4 11 3" xfId="26407"/>
    <cellStyle name="Note 5 3 4 11 4" xfId="49935"/>
    <cellStyle name="Note 5 3 4 12" xfId="26408"/>
    <cellStyle name="Note 5 3 4 12 2" xfId="26409"/>
    <cellStyle name="Note 5 3 4 12 2 2" xfId="59628"/>
    <cellStyle name="Note 5 3 4 12 3" xfId="26410"/>
    <cellStyle name="Note 5 3 4 12 4" xfId="49936"/>
    <cellStyle name="Note 5 3 4 13" xfId="26411"/>
    <cellStyle name="Note 5 3 4 13 2" xfId="26412"/>
    <cellStyle name="Note 5 3 4 13 2 2" xfId="59629"/>
    <cellStyle name="Note 5 3 4 13 3" xfId="26413"/>
    <cellStyle name="Note 5 3 4 13 4" xfId="49937"/>
    <cellStyle name="Note 5 3 4 14" xfId="26414"/>
    <cellStyle name="Note 5 3 4 14 2" xfId="26415"/>
    <cellStyle name="Note 5 3 4 14 2 2" xfId="59630"/>
    <cellStyle name="Note 5 3 4 14 3" xfId="26416"/>
    <cellStyle name="Note 5 3 4 14 4" xfId="49938"/>
    <cellStyle name="Note 5 3 4 15" xfId="26417"/>
    <cellStyle name="Note 5 3 4 15 2" xfId="26418"/>
    <cellStyle name="Note 5 3 4 15 2 2" xfId="59631"/>
    <cellStyle name="Note 5 3 4 15 3" xfId="26419"/>
    <cellStyle name="Note 5 3 4 15 4" xfId="49939"/>
    <cellStyle name="Note 5 3 4 16" xfId="26420"/>
    <cellStyle name="Note 5 3 4 16 2" xfId="26421"/>
    <cellStyle name="Note 5 3 4 16 2 2" xfId="59632"/>
    <cellStyle name="Note 5 3 4 16 3" xfId="26422"/>
    <cellStyle name="Note 5 3 4 16 4" xfId="49940"/>
    <cellStyle name="Note 5 3 4 17" xfId="26423"/>
    <cellStyle name="Note 5 3 4 17 2" xfId="26424"/>
    <cellStyle name="Note 5 3 4 17 2 2" xfId="59633"/>
    <cellStyle name="Note 5 3 4 17 3" xfId="26425"/>
    <cellStyle name="Note 5 3 4 17 4" xfId="49941"/>
    <cellStyle name="Note 5 3 4 18" xfId="26426"/>
    <cellStyle name="Note 5 3 4 18 2" xfId="26427"/>
    <cellStyle name="Note 5 3 4 18 2 2" xfId="59634"/>
    <cellStyle name="Note 5 3 4 18 3" xfId="26428"/>
    <cellStyle name="Note 5 3 4 18 4" xfId="49942"/>
    <cellStyle name="Note 5 3 4 19" xfId="26429"/>
    <cellStyle name="Note 5 3 4 19 2" xfId="26430"/>
    <cellStyle name="Note 5 3 4 19 2 2" xfId="59635"/>
    <cellStyle name="Note 5 3 4 19 3" xfId="26431"/>
    <cellStyle name="Note 5 3 4 19 4" xfId="49943"/>
    <cellStyle name="Note 5 3 4 2" xfId="26432"/>
    <cellStyle name="Note 5 3 4 2 2" xfId="26433"/>
    <cellStyle name="Note 5 3 4 2 2 2" xfId="59636"/>
    <cellStyle name="Note 5 3 4 2 3" xfId="26434"/>
    <cellStyle name="Note 5 3 4 2 4" xfId="49944"/>
    <cellStyle name="Note 5 3 4 20" xfId="26435"/>
    <cellStyle name="Note 5 3 4 20 2" xfId="26436"/>
    <cellStyle name="Note 5 3 4 20 3" xfId="49945"/>
    <cellStyle name="Note 5 3 4 20 4" xfId="49946"/>
    <cellStyle name="Note 5 3 4 21" xfId="49947"/>
    <cellStyle name="Note 5 3 4 22" xfId="49948"/>
    <cellStyle name="Note 5 3 4 3" xfId="26437"/>
    <cellStyle name="Note 5 3 4 3 2" xfId="26438"/>
    <cellStyle name="Note 5 3 4 3 2 2" xfId="59637"/>
    <cellStyle name="Note 5 3 4 3 3" xfId="26439"/>
    <cellStyle name="Note 5 3 4 3 4" xfId="49949"/>
    <cellStyle name="Note 5 3 4 4" xfId="26440"/>
    <cellStyle name="Note 5 3 4 4 2" xfId="26441"/>
    <cellStyle name="Note 5 3 4 4 2 2" xfId="59638"/>
    <cellStyle name="Note 5 3 4 4 3" xfId="26442"/>
    <cellStyle name="Note 5 3 4 4 4" xfId="49950"/>
    <cellStyle name="Note 5 3 4 5" xfId="26443"/>
    <cellStyle name="Note 5 3 4 5 2" xfId="26444"/>
    <cellStyle name="Note 5 3 4 5 2 2" xfId="59639"/>
    <cellStyle name="Note 5 3 4 5 3" xfId="26445"/>
    <cellStyle name="Note 5 3 4 5 4" xfId="49951"/>
    <cellStyle name="Note 5 3 4 6" xfId="26446"/>
    <cellStyle name="Note 5 3 4 6 2" xfId="26447"/>
    <cellStyle name="Note 5 3 4 6 2 2" xfId="59640"/>
    <cellStyle name="Note 5 3 4 6 3" xfId="26448"/>
    <cellStyle name="Note 5 3 4 6 4" xfId="49952"/>
    <cellStyle name="Note 5 3 4 7" xfId="26449"/>
    <cellStyle name="Note 5 3 4 7 2" xfId="26450"/>
    <cellStyle name="Note 5 3 4 7 2 2" xfId="59641"/>
    <cellStyle name="Note 5 3 4 7 3" xfId="26451"/>
    <cellStyle name="Note 5 3 4 7 4" xfId="49953"/>
    <cellStyle name="Note 5 3 4 8" xfId="26452"/>
    <cellStyle name="Note 5 3 4 8 2" xfId="26453"/>
    <cellStyle name="Note 5 3 4 8 2 2" xfId="59642"/>
    <cellStyle name="Note 5 3 4 8 3" xfId="26454"/>
    <cellStyle name="Note 5 3 4 8 4" xfId="49954"/>
    <cellStyle name="Note 5 3 4 9" xfId="26455"/>
    <cellStyle name="Note 5 3 4 9 2" xfId="26456"/>
    <cellStyle name="Note 5 3 4 9 2 2" xfId="59643"/>
    <cellStyle name="Note 5 3 4 9 3" xfId="26457"/>
    <cellStyle name="Note 5 3 4 9 4" xfId="49955"/>
    <cellStyle name="Note 5 3 5" xfId="26458"/>
    <cellStyle name="Note 5 3 5 10" xfId="26459"/>
    <cellStyle name="Note 5 3 5 10 2" xfId="26460"/>
    <cellStyle name="Note 5 3 5 10 2 2" xfId="59644"/>
    <cellStyle name="Note 5 3 5 10 3" xfId="26461"/>
    <cellStyle name="Note 5 3 5 10 4" xfId="49956"/>
    <cellStyle name="Note 5 3 5 11" xfId="26462"/>
    <cellStyle name="Note 5 3 5 11 2" xfId="26463"/>
    <cellStyle name="Note 5 3 5 11 2 2" xfId="59645"/>
    <cellStyle name="Note 5 3 5 11 3" xfId="26464"/>
    <cellStyle name="Note 5 3 5 11 4" xfId="49957"/>
    <cellStyle name="Note 5 3 5 12" xfId="26465"/>
    <cellStyle name="Note 5 3 5 12 2" xfId="26466"/>
    <cellStyle name="Note 5 3 5 12 2 2" xfId="59646"/>
    <cellStyle name="Note 5 3 5 12 3" xfId="26467"/>
    <cellStyle name="Note 5 3 5 12 4" xfId="49958"/>
    <cellStyle name="Note 5 3 5 13" xfId="26468"/>
    <cellStyle name="Note 5 3 5 13 2" xfId="26469"/>
    <cellStyle name="Note 5 3 5 13 2 2" xfId="59647"/>
    <cellStyle name="Note 5 3 5 13 3" xfId="26470"/>
    <cellStyle name="Note 5 3 5 13 4" xfId="49959"/>
    <cellStyle name="Note 5 3 5 14" xfId="26471"/>
    <cellStyle name="Note 5 3 5 14 2" xfId="26472"/>
    <cellStyle name="Note 5 3 5 14 2 2" xfId="59648"/>
    <cellStyle name="Note 5 3 5 14 3" xfId="26473"/>
    <cellStyle name="Note 5 3 5 14 4" xfId="49960"/>
    <cellStyle name="Note 5 3 5 15" xfId="26474"/>
    <cellStyle name="Note 5 3 5 15 2" xfId="26475"/>
    <cellStyle name="Note 5 3 5 15 2 2" xfId="59649"/>
    <cellStyle name="Note 5 3 5 15 3" xfId="26476"/>
    <cellStyle name="Note 5 3 5 15 4" xfId="49961"/>
    <cellStyle name="Note 5 3 5 16" xfId="26477"/>
    <cellStyle name="Note 5 3 5 16 2" xfId="26478"/>
    <cellStyle name="Note 5 3 5 16 2 2" xfId="59650"/>
    <cellStyle name="Note 5 3 5 16 3" xfId="26479"/>
    <cellStyle name="Note 5 3 5 16 4" xfId="49962"/>
    <cellStyle name="Note 5 3 5 17" xfId="26480"/>
    <cellStyle name="Note 5 3 5 17 2" xfId="26481"/>
    <cellStyle name="Note 5 3 5 17 2 2" xfId="59651"/>
    <cellStyle name="Note 5 3 5 17 3" xfId="26482"/>
    <cellStyle name="Note 5 3 5 17 4" xfId="49963"/>
    <cellStyle name="Note 5 3 5 18" xfId="26483"/>
    <cellStyle name="Note 5 3 5 18 2" xfId="26484"/>
    <cellStyle name="Note 5 3 5 18 2 2" xfId="59652"/>
    <cellStyle name="Note 5 3 5 18 3" xfId="26485"/>
    <cellStyle name="Note 5 3 5 18 4" xfId="49964"/>
    <cellStyle name="Note 5 3 5 19" xfId="26486"/>
    <cellStyle name="Note 5 3 5 19 2" xfId="26487"/>
    <cellStyle name="Note 5 3 5 19 2 2" xfId="59653"/>
    <cellStyle name="Note 5 3 5 19 3" xfId="26488"/>
    <cellStyle name="Note 5 3 5 19 4" xfId="49965"/>
    <cellStyle name="Note 5 3 5 2" xfId="26489"/>
    <cellStyle name="Note 5 3 5 2 2" xfId="26490"/>
    <cellStyle name="Note 5 3 5 2 2 2" xfId="59654"/>
    <cellStyle name="Note 5 3 5 2 3" xfId="26491"/>
    <cellStyle name="Note 5 3 5 2 4" xfId="49966"/>
    <cellStyle name="Note 5 3 5 20" xfId="26492"/>
    <cellStyle name="Note 5 3 5 20 2" xfId="26493"/>
    <cellStyle name="Note 5 3 5 20 3" xfId="49967"/>
    <cellStyle name="Note 5 3 5 20 4" xfId="49968"/>
    <cellStyle name="Note 5 3 5 21" xfId="49969"/>
    <cellStyle name="Note 5 3 5 22" xfId="49970"/>
    <cellStyle name="Note 5 3 5 3" xfId="26494"/>
    <cellStyle name="Note 5 3 5 3 2" xfId="26495"/>
    <cellStyle name="Note 5 3 5 3 2 2" xfId="59655"/>
    <cellStyle name="Note 5 3 5 3 3" xfId="26496"/>
    <cellStyle name="Note 5 3 5 3 4" xfId="49971"/>
    <cellStyle name="Note 5 3 5 4" xfId="26497"/>
    <cellStyle name="Note 5 3 5 4 2" xfId="26498"/>
    <cellStyle name="Note 5 3 5 4 2 2" xfId="59656"/>
    <cellStyle name="Note 5 3 5 4 3" xfId="26499"/>
    <cellStyle name="Note 5 3 5 4 4" xfId="49972"/>
    <cellStyle name="Note 5 3 5 5" xfId="26500"/>
    <cellStyle name="Note 5 3 5 5 2" xfId="26501"/>
    <cellStyle name="Note 5 3 5 5 2 2" xfId="59657"/>
    <cellStyle name="Note 5 3 5 5 3" xfId="26502"/>
    <cellStyle name="Note 5 3 5 5 4" xfId="49973"/>
    <cellStyle name="Note 5 3 5 6" xfId="26503"/>
    <cellStyle name="Note 5 3 5 6 2" xfId="26504"/>
    <cellStyle name="Note 5 3 5 6 2 2" xfId="59658"/>
    <cellStyle name="Note 5 3 5 6 3" xfId="26505"/>
    <cellStyle name="Note 5 3 5 6 4" xfId="49974"/>
    <cellStyle name="Note 5 3 5 7" xfId="26506"/>
    <cellStyle name="Note 5 3 5 7 2" xfId="26507"/>
    <cellStyle name="Note 5 3 5 7 2 2" xfId="59659"/>
    <cellStyle name="Note 5 3 5 7 3" xfId="26508"/>
    <cellStyle name="Note 5 3 5 7 4" xfId="49975"/>
    <cellStyle name="Note 5 3 5 8" xfId="26509"/>
    <cellStyle name="Note 5 3 5 8 2" xfId="26510"/>
    <cellStyle name="Note 5 3 5 8 2 2" xfId="59660"/>
    <cellStyle name="Note 5 3 5 8 3" xfId="26511"/>
    <cellStyle name="Note 5 3 5 8 4" xfId="49976"/>
    <cellStyle name="Note 5 3 5 9" xfId="26512"/>
    <cellStyle name="Note 5 3 5 9 2" xfId="26513"/>
    <cellStyle name="Note 5 3 5 9 2 2" xfId="59661"/>
    <cellStyle name="Note 5 3 5 9 3" xfId="26514"/>
    <cellStyle name="Note 5 3 5 9 4" xfId="49977"/>
    <cellStyle name="Note 5 3 6" xfId="49978"/>
    <cellStyle name="Note 5 30" xfId="26515"/>
    <cellStyle name="Note 5 30 2" xfId="26516"/>
    <cellStyle name="Note 5 30 2 2" xfId="59662"/>
    <cellStyle name="Note 5 30 3" xfId="49979"/>
    <cellStyle name="Note 5 31" xfId="26517"/>
    <cellStyle name="Note 5 31 2" xfId="26518"/>
    <cellStyle name="Note 5 31 2 2" xfId="59663"/>
    <cellStyle name="Note 5 31 3" xfId="26519"/>
    <cellStyle name="Note 5 31 4" xfId="49980"/>
    <cellStyle name="Note 5 32" xfId="26520"/>
    <cellStyle name="Note 5 32 2" xfId="26521"/>
    <cellStyle name="Note 5 32 2 2" xfId="59664"/>
    <cellStyle name="Note 5 32 3" xfId="26522"/>
    <cellStyle name="Note 5 32 4" xfId="49981"/>
    <cellStyle name="Note 5 33" xfId="26523"/>
    <cellStyle name="Note 5 33 2" xfId="26524"/>
    <cellStyle name="Note 5 33 2 2" xfId="59665"/>
    <cellStyle name="Note 5 33 3" xfId="26525"/>
    <cellStyle name="Note 5 33 4" xfId="49982"/>
    <cellStyle name="Note 5 34" xfId="26526"/>
    <cellStyle name="Note 5 34 2" xfId="26527"/>
    <cellStyle name="Note 5 34 2 2" xfId="59666"/>
    <cellStyle name="Note 5 34 3" xfId="26528"/>
    <cellStyle name="Note 5 34 4" xfId="49983"/>
    <cellStyle name="Note 5 35" xfId="26529"/>
    <cellStyle name="Note 5 35 2" xfId="26530"/>
    <cellStyle name="Note 5 35 2 2" xfId="59667"/>
    <cellStyle name="Note 5 35 3" xfId="26531"/>
    <cellStyle name="Note 5 35 4" xfId="49984"/>
    <cellStyle name="Note 5 36" xfId="26532"/>
    <cellStyle name="Note 5 36 2" xfId="26533"/>
    <cellStyle name="Note 5 36 2 2" xfId="59668"/>
    <cellStyle name="Note 5 36 3" xfId="26534"/>
    <cellStyle name="Note 5 36 4" xfId="49985"/>
    <cellStyle name="Note 5 37" xfId="26535"/>
    <cellStyle name="Note 5 37 2" xfId="26536"/>
    <cellStyle name="Note 5 37 2 2" xfId="59669"/>
    <cellStyle name="Note 5 37 3" xfId="26537"/>
    <cellStyle name="Note 5 37 4" xfId="49986"/>
    <cellStyle name="Note 5 38" xfId="26538"/>
    <cellStyle name="Note 5 38 2" xfId="26539"/>
    <cellStyle name="Note 5 38 2 2" xfId="59670"/>
    <cellStyle name="Note 5 38 3" xfId="26540"/>
    <cellStyle name="Note 5 38 4" xfId="49987"/>
    <cellStyle name="Note 5 39" xfId="26541"/>
    <cellStyle name="Note 5 39 2" xfId="26542"/>
    <cellStyle name="Note 5 39 2 2" xfId="59671"/>
    <cellStyle name="Note 5 39 3" xfId="26543"/>
    <cellStyle name="Note 5 39 4" xfId="49988"/>
    <cellStyle name="Note 5 4" xfId="26544"/>
    <cellStyle name="Note 5 4 10" xfId="26545"/>
    <cellStyle name="Note 5 4 10 2" xfId="26546"/>
    <cellStyle name="Note 5 4 10 2 2" xfId="59672"/>
    <cellStyle name="Note 5 4 10 3" xfId="26547"/>
    <cellStyle name="Note 5 4 10 4" xfId="49989"/>
    <cellStyle name="Note 5 4 11" xfId="26548"/>
    <cellStyle name="Note 5 4 11 2" xfId="26549"/>
    <cellStyle name="Note 5 4 11 2 2" xfId="59673"/>
    <cellStyle name="Note 5 4 11 3" xfId="26550"/>
    <cellStyle name="Note 5 4 11 4" xfId="49990"/>
    <cellStyle name="Note 5 4 12" xfId="26551"/>
    <cellStyle name="Note 5 4 12 2" xfId="26552"/>
    <cellStyle name="Note 5 4 12 2 2" xfId="59674"/>
    <cellStyle name="Note 5 4 12 3" xfId="26553"/>
    <cellStyle name="Note 5 4 12 4" xfId="49991"/>
    <cellStyle name="Note 5 4 13" xfId="26554"/>
    <cellStyle name="Note 5 4 13 2" xfId="26555"/>
    <cellStyle name="Note 5 4 13 2 2" xfId="59675"/>
    <cellStyle name="Note 5 4 13 3" xfId="26556"/>
    <cellStyle name="Note 5 4 13 4" xfId="49992"/>
    <cellStyle name="Note 5 4 14" xfId="26557"/>
    <cellStyle name="Note 5 4 14 2" xfId="26558"/>
    <cellStyle name="Note 5 4 14 2 2" xfId="59676"/>
    <cellStyle name="Note 5 4 14 3" xfId="26559"/>
    <cellStyle name="Note 5 4 14 4" xfId="49993"/>
    <cellStyle name="Note 5 4 15" xfId="26560"/>
    <cellStyle name="Note 5 4 15 2" xfId="26561"/>
    <cellStyle name="Note 5 4 15 2 2" xfId="59677"/>
    <cellStyle name="Note 5 4 15 3" xfId="26562"/>
    <cellStyle name="Note 5 4 15 4" xfId="49994"/>
    <cellStyle name="Note 5 4 16" xfId="26563"/>
    <cellStyle name="Note 5 4 16 2" xfId="26564"/>
    <cellStyle name="Note 5 4 16 2 2" xfId="59678"/>
    <cellStyle name="Note 5 4 16 3" xfId="26565"/>
    <cellStyle name="Note 5 4 16 4" xfId="49995"/>
    <cellStyle name="Note 5 4 17" xfId="26566"/>
    <cellStyle name="Note 5 4 17 2" xfId="26567"/>
    <cellStyle name="Note 5 4 17 2 2" xfId="59679"/>
    <cellStyle name="Note 5 4 17 3" xfId="26568"/>
    <cellStyle name="Note 5 4 17 4" xfId="49996"/>
    <cellStyle name="Note 5 4 18" xfId="26569"/>
    <cellStyle name="Note 5 4 18 2" xfId="26570"/>
    <cellStyle name="Note 5 4 18 2 2" xfId="59680"/>
    <cellStyle name="Note 5 4 18 3" xfId="26571"/>
    <cellStyle name="Note 5 4 18 4" xfId="49997"/>
    <cellStyle name="Note 5 4 19" xfId="26572"/>
    <cellStyle name="Note 5 4 19 2" xfId="26573"/>
    <cellStyle name="Note 5 4 19 2 2" xfId="59681"/>
    <cellStyle name="Note 5 4 19 3" xfId="26574"/>
    <cellStyle name="Note 5 4 19 4" xfId="49998"/>
    <cellStyle name="Note 5 4 2" xfId="26575"/>
    <cellStyle name="Note 5 4 2 2" xfId="26576"/>
    <cellStyle name="Note 5 4 2 2 2" xfId="59682"/>
    <cellStyle name="Note 5 4 2 3" xfId="26577"/>
    <cellStyle name="Note 5 4 2 4" xfId="49999"/>
    <cellStyle name="Note 5 4 20" xfId="26578"/>
    <cellStyle name="Note 5 4 20 2" xfId="26579"/>
    <cellStyle name="Note 5 4 20 3" xfId="50000"/>
    <cellStyle name="Note 5 4 20 4" xfId="50001"/>
    <cellStyle name="Note 5 4 21" xfId="50002"/>
    <cellStyle name="Note 5 4 22" xfId="50003"/>
    <cellStyle name="Note 5 4 3" xfId="26580"/>
    <cellStyle name="Note 5 4 3 2" xfId="26581"/>
    <cellStyle name="Note 5 4 3 2 2" xfId="59683"/>
    <cellStyle name="Note 5 4 3 3" xfId="26582"/>
    <cellStyle name="Note 5 4 3 4" xfId="50004"/>
    <cellStyle name="Note 5 4 4" xfId="26583"/>
    <cellStyle name="Note 5 4 4 2" xfId="26584"/>
    <cellStyle name="Note 5 4 4 2 2" xfId="59684"/>
    <cellStyle name="Note 5 4 4 3" xfId="26585"/>
    <cellStyle name="Note 5 4 4 4" xfId="50005"/>
    <cellStyle name="Note 5 4 5" xfId="26586"/>
    <cellStyle name="Note 5 4 5 2" xfId="26587"/>
    <cellStyle name="Note 5 4 5 2 2" xfId="59685"/>
    <cellStyle name="Note 5 4 5 3" xfId="26588"/>
    <cellStyle name="Note 5 4 5 4" xfId="50006"/>
    <cellStyle name="Note 5 4 6" xfId="26589"/>
    <cellStyle name="Note 5 4 6 2" xfId="26590"/>
    <cellStyle name="Note 5 4 6 2 2" xfId="59686"/>
    <cellStyle name="Note 5 4 6 3" xfId="26591"/>
    <cellStyle name="Note 5 4 6 4" xfId="50007"/>
    <cellStyle name="Note 5 4 7" xfId="26592"/>
    <cellStyle name="Note 5 4 7 2" xfId="26593"/>
    <cellStyle name="Note 5 4 7 2 2" xfId="59687"/>
    <cellStyle name="Note 5 4 7 3" xfId="26594"/>
    <cellStyle name="Note 5 4 7 4" xfId="50008"/>
    <cellStyle name="Note 5 4 8" xfId="26595"/>
    <cellStyle name="Note 5 4 8 2" xfId="26596"/>
    <cellStyle name="Note 5 4 8 2 2" xfId="59688"/>
    <cellStyle name="Note 5 4 8 3" xfId="26597"/>
    <cellStyle name="Note 5 4 8 4" xfId="50009"/>
    <cellStyle name="Note 5 4 9" xfId="26598"/>
    <cellStyle name="Note 5 4 9 2" xfId="26599"/>
    <cellStyle name="Note 5 4 9 2 2" xfId="59689"/>
    <cellStyle name="Note 5 4 9 3" xfId="26600"/>
    <cellStyle name="Note 5 4 9 4" xfId="50010"/>
    <cellStyle name="Note 5 40" xfId="26601"/>
    <cellStyle name="Note 5 40 2" xfId="26602"/>
    <cellStyle name="Note 5 40 2 2" xfId="59690"/>
    <cellStyle name="Note 5 40 3" xfId="26603"/>
    <cellStyle name="Note 5 40 4" xfId="50011"/>
    <cellStyle name="Note 5 41" xfId="26604"/>
    <cellStyle name="Note 5 41 2" xfId="26605"/>
    <cellStyle name="Note 5 41 2 2" xfId="59691"/>
    <cellStyle name="Note 5 41 3" xfId="26606"/>
    <cellStyle name="Note 5 41 4" xfId="50012"/>
    <cellStyle name="Note 5 42" xfId="26607"/>
    <cellStyle name="Note 5 42 2" xfId="26608"/>
    <cellStyle name="Note 5 42 2 2" xfId="59692"/>
    <cellStyle name="Note 5 42 3" xfId="26609"/>
    <cellStyle name="Note 5 42 4" xfId="50013"/>
    <cellStyle name="Note 5 43" xfId="26610"/>
    <cellStyle name="Note 5 43 2" xfId="26611"/>
    <cellStyle name="Note 5 43 2 2" xfId="59693"/>
    <cellStyle name="Note 5 43 3" xfId="26612"/>
    <cellStyle name="Note 5 43 4" xfId="50014"/>
    <cellStyle name="Note 5 44" xfId="26613"/>
    <cellStyle name="Note 5 44 2" xfId="26614"/>
    <cellStyle name="Note 5 44 2 2" xfId="59694"/>
    <cellStyle name="Note 5 44 3" xfId="26615"/>
    <cellStyle name="Note 5 44 4" xfId="50015"/>
    <cellStyle name="Note 5 45" xfId="26616"/>
    <cellStyle name="Note 5 45 2" xfId="26617"/>
    <cellStyle name="Note 5 45 2 2" xfId="59695"/>
    <cellStyle name="Note 5 45 3" xfId="26618"/>
    <cellStyle name="Note 5 45 4" xfId="50016"/>
    <cellStyle name="Note 5 46" xfId="26619"/>
    <cellStyle name="Note 5 46 2" xfId="26620"/>
    <cellStyle name="Note 5 46 2 2" xfId="59696"/>
    <cellStyle name="Note 5 46 3" xfId="26621"/>
    <cellStyle name="Note 5 46 4" xfId="50017"/>
    <cellStyle name="Note 5 47" xfId="26622"/>
    <cellStyle name="Note 5 47 2" xfId="26623"/>
    <cellStyle name="Note 5 47 2 2" xfId="59697"/>
    <cellStyle name="Note 5 47 3" xfId="26624"/>
    <cellStyle name="Note 5 47 4" xfId="50018"/>
    <cellStyle name="Note 5 48" xfId="26625"/>
    <cellStyle name="Note 5 48 2" xfId="26626"/>
    <cellStyle name="Note 5 48 2 2" xfId="59698"/>
    <cellStyle name="Note 5 48 3" xfId="26627"/>
    <cellStyle name="Note 5 48 4" xfId="50019"/>
    <cellStyle name="Note 5 49" xfId="50020"/>
    <cellStyle name="Note 5 5" xfId="26628"/>
    <cellStyle name="Note 5 5 10" xfId="26629"/>
    <cellStyle name="Note 5 5 10 2" xfId="26630"/>
    <cellStyle name="Note 5 5 10 2 2" xfId="59699"/>
    <cellStyle name="Note 5 5 10 3" xfId="26631"/>
    <cellStyle name="Note 5 5 10 4" xfId="50021"/>
    <cellStyle name="Note 5 5 11" xfId="26632"/>
    <cellStyle name="Note 5 5 11 2" xfId="26633"/>
    <cellStyle name="Note 5 5 11 2 2" xfId="59700"/>
    <cellStyle name="Note 5 5 11 3" xfId="26634"/>
    <cellStyle name="Note 5 5 11 4" xfId="50022"/>
    <cellStyle name="Note 5 5 12" xfId="26635"/>
    <cellStyle name="Note 5 5 12 2" xfId="26636"/>
    <cellStyle name="Note 5 5 12 2 2" xfId="59701"/>
    <cellStyle name="Note 5 5 12 3" xfId="26637"/>
    <cellStyle name="Note 5 5 12 4" xfId="50023"/>
    <cellStyle name="Note 5 5 13" xfId="26638"/>
    <cellStyle name="Note 5 5 13 2" xfId="26639"/>
    <cellStyle name="Note 5 5 13 2 2" xfId="59702"/>
    <cellStyle name="Note 5 5 13 3" xfId="26640"/>
    <cellStyle name="Note 5 5 13 4" xfId="50024"/>
    <cellStyle name="Note 5 5 14" xfId="26641"/>
    <cellStyle name="Note 5 5 14 2" xfId="26642"/>
    <cellStyle name="Note 5 5 14 2 2" xfId="59703"/>
    <cellStyle name="Note 5 5 14 3" xfId="26643"/>
    <cellStyle name="Note 5 5 14 4" xfId="50025"/>
    <cellStyle name="Note 5 5 15" xfId="26644"/>
    <cellStyle name="Note 5 5 15 2" xfId="26645"/>
    <cellStyle name="Note 5 5 15 2 2" xfId="59704"/>
    <cellStyle name="Note 5 5 15 3" xfId="26646"/>
    <cellStyle name="Note 5 5 15 4" xfId="50026"/>
    <cellStyle name="Note 5 5 16" xfId="26647"/>
    <cellStyle name="Note 5 5 16 2" xfId="26648"/>
    <cellStyle name="Note 5 5 16 2 2" xfId="59705"/>
    <cellStyle name="Note 5 5 16 3" xfId="26649"/>
    <cellStyle name="Note 5 5 16 4" xfId="50027"/>
    <cellStyle name="Note 5 5 17" xfId="26650"/>
    <cellStyle name="Note 5 5 17 2" xfId="26651"/>
    <cellStyle name="Note 5 5 17 2 2" xfId="59706"/>
    <cellStyle name="Note 5 5 17 3" xfId="26652"/>
    <cellStyle name="Note 5 5 17 4" xfId="50028"/>
    <cellStyle name="Note 5 5 18" xfId="26653"/>
    <cellStyle name="Note 5 5 18 2" xfId="26654"/>
    <cellStyle name="Note 5 5 18 2 2" xfId="59707"/>
    <cellStyle name="Note 5 5 18 3" xfId="26655"/>
    <cellStyle name="Note 5 5 18 4" xfId="50029"/>
    <cellStyle name="Note 5 5 19" xfId="26656"/>
    <cellStyle name="Note 5 5 19 2" xfId="26657"/>
    <cellStyle name="Note 5 5 19 2 2" xfId="59708"/>
    <cellStyle name="Note 5 5 19 3" xfId="26658"/>
    <cellStyle name="Note 5 5 19 4" xfId="50030"/>
    <cellStyle name="Note 5 5 2" xfId="26659"/>
    <cellStyle name="Note 5 5 2 2" xfId="26660"/>
    <cellStyle name="Note 5 5 2 2 2" xfId="59709"/>
    <cellStyle name="Note 5 5 2 3" xfId="26661"/>
    <cellStyle name="Note 5 5 2 4" xfId="50031"/>
    <cellStyle name="Note 5 5 20" xfId="26662"/>
    <cellStyle name="Note 5 5 20 2" xfId="26663"/>
    <cellStyle name="Note 5 5 20 3" xfId="50032"/>
    <cellStyle name="Note 5 5 20 4" xfId="50033"/>
    <cellStyle name="Note 5 5 21" xfId="50034"/>
    <cellStyle name="Note 5 5 22" xfId="50035"/>
    <cellStyle name="Note 5 5 3" xfId="26664"/>
    <cellStyle name="Note 5 5 3 2" xfId="26665"/>
    <cellStyle name="Note 5 5 3 2 2" xfId="59710"/>
    <cellStyle name="Note 5 5 3 3" xfId="26666"/>
    <cellStyle name="Note 5 5 3 4" xfId="50036"/>
    <cellStyle name="Note 5 5 4" xfId="26667"/>
    <cellStyle name="Note 5 5 4 2" xfId="26668"/>
    <cellStyle name="Note 5 5 4 2 2" xfId="59711"/>
    <cellStyle name="Note 5 5 4 3" xfId="26669"/>
    <cellStyle name="Note 5 5 4 4" xfId="50037"/>
    <cellStyle name="Note 5 5 5" xfId="26670"/>
    <cellStyle name="Note 5 5 5 2" xfId="26671"/>
    <cellStyle name="Note 5 5 5 2 2" xfId="59712"/>
    <cellStyle name="Note 5 5 5 3" xfId="26672"/>
    <cellStyle name="Note 5 5 5 4" xfId="50038"/>
    <cellStyle name="Note 5 5 6" xfId="26673"/>
    <cellStyle name="Note 5 5 6 2" xfId="26674"/>
    <cellStyle name="Note 5 5 6 2 2" xfId="59713"/>
    <cellStyle name="Note 5 5 6 3" xfId="26675"/>
    <cellStyle name="Note 5 5 6 4" xfId="50039"/>
    <cellStyle name="Note 5 5 7" xfId="26676"/>
    <cellStyle name="Note 5 5 7 2" xfId="26677"/>
    <cellStyle name="Note 5 5 7 2 2" xfId="59714"/>
    <cellStyle name="Note 5 5 7 3" xfId="26678"/>
    <cellStyle name="Note 5 5 7 4" xfId="50040"/>
    <cellStyle name="Note 5 5 8" xfId="26679"/>
    <cellStyle name="Note 5 5 8 2" xfId="26680"/>
    <cellStyle name="Note 5 5 8 2 2" xfId="59715"/>
    <cellStyle name="Note 5 5 8 3" xfId="26681"/>
    <cellStyle name="Note 5 5 8 4" xfId="50041"/>
    <cellStyle name="Note 5 5 9" xfId="26682"/>
    <cellStyle name="Note 5 5 9 2" xfId="26683"/>
    <cellStyle name="Note 5 5 9 2 2" xfId="59716"/>
    <cellStyle name="Note 5 5 9 3" xfId="26684"/>
    <cellStyle name="Note 5 5 9 4" xfId="50042"/>
    <cellStyle name="Note 5 50" xfId="50043"/>
    <cellStyle name="Note 5 6" xfId="26685"/>
    <cellStyle name="Note 5 6 10" xfId="26686"/>
    <cellStyle name="Note 5 6 10 2" xfId="26687"/>
    <cellStyle name="Note 5 6 10 2 2" xfId="59717"/>
    <cellStyle name="Note 5 6 10 3" xfId="26688"/>
    <cellStyle name="Note 5 6 10 4" xfId="50044"/>
    <cellStyle name="Note 5 6 11" xfId="26689"/>
    <cellStyle name="Note 5 6 11 2" xfId="26690"/>
    <cellStyle name="Note 5 6 11 2 2" xfId="59718"/>
    <cellStyle name="Note 5 6 11 3" xfId="26691"/>
    <cellStyle name="Note 5 6 11 4" xfId="50045"/>
    <cellStyle name="Note 5 6 12" xfId="26692"/>
    <cellStyle name="Note 5 6 12 2" xfId="26693"/>
    <cellStyle name="Note 5 6 12 2 2" xfId="59719"/>
    <cellStyle name="Note 5 6 12 3" xfId="26694"/>
    <cellStyle name="Note 5 6 12 4" xfId="50046"/>
    <cellStyle name="Note 5 6 13" xfId="26695"/>
    <cellStyle name="Note 5 6 13 2" xfId="26696"/>
    <cellStyle name="Note 5 6 13 2 2" xfId="59720"/>
    <cellStyle name="Note 5 6 13 3" xfId="26697"/>
    <cellStyle name="Note 5 6 13 4" xfId="50047"/>
    <cellStyle name="Note 5 6 14" xfId="26698"/>
    <cellStyle name="Note 5 6 14 2" xfId="26699"/>
    <cellStyle name="Note 5 6 14 2 2" xfId="59721"/>
    <cellStyle name="Note 5 6 14 3" xfId="26700"/>
    <cellStyle name="Note 5 6 14 4" xfId="50048"/>
    <cellStyle name="Note 5 6 15" xfId="26701"/>
    <cellStyle name="Note 5 6 15 2" xfId="26702"/>
    <cellStyle name="Note 5 6 15 2 2" xfId="59722"/>
    <cellStyle name="Note 5 6 15 3" xfId="26703"/>
    <cellStyle name="Note 5 6 15 4" xfId="50049"/>
    <cellStyle name="Note 5 6 16" xfId="26704"/>
    <cellStyle name="Note 5 6 16 2" xfId="26705"/>
    <cellStyle name="Note 5 6 16 2 2" xfId="59723"/>
    <cellStyle name="Note 5 6 16 3" xfId="26706"/>
    <cellStyle name="Note 5 6 16 4" xfId="50050"/>
    <cellStyle name="Note 5 6 17" xfId="26707"/>
    <cellStyle name="Note 5 6 17 2" xfId="26708"/>
    <cellStyle name="Note 5 6 17 2 2" xfId="59724"/>
    <cellStyle name="Note 5 6 17 3" xfId="26709"/>
    <cellStyle name="Note 5 6 17 4" xfId="50051"/>
    <cellStyle name="Note 5 6 18" xfId="26710"/>
    <cellStyle name="Note 5 6 18 2" xfId="26711"/>
    <cellStyle name="Note 5 6 18 2 2" xfId="59725"/>
    <cellStyle name="Note 5 6 18 3" xfId="26712"/>
    <cellStyle name="Note 5 6 18 4" xfId="50052"/>
    <cellStyle name="Note 5 6 19" xfId="26713"/>
    <cellStyle name="Note 5 6 19 2" xfId="26714"/>
    <cellStyle name="Note 5 6 19 2 2" xfId="59726"/>
    <cellStyle name="Note 5 6 19 3" xfId="26715"/>
    <cellStyle name="Note 5 6 19 4" xfId="50053"/>
    <cellStyle name="Note 5 6 2" xfId="26716"/>
    <cellStyle name="Note 5 6 2 2" xfId="26717"/>
    <cellStyle name="Note 5 6 2 2 2" xfId="59727"/>
    <cellStyle name="Note 5 6 2 3" xfId="26718"/>
    <cellStyle name="Note 5 6 2 4" xfId="50054"/>
    <cellStyle name="Note 5 6 20" xfId="26719"/>
    <cellStyle name="Note 5 6 20 2" xfId="26720"/>
    <cellStyle name="Note 5 6 20 3" xfId="50055"/>
    <cellStyle name="Note 5 6 20 4" xfId="50056"/>
    <cellStyle name="Note 5 6 21" xfId="50057"/>
    <cellStyle name="Note 5 6 22" xfId="50058"/>
    <cellStyle name="Note 5 6 3" xfId="26721"/>
    <cellStyle name="Note 5 6 3 2" xfId="26722"/>
    <cellStyle name="Note 5 6 3 2 2" xfId="59728"/>
    <cellStyle name="Note 5 6 3 3" xfId="26723"/>
    <cellStyle name="Note 5 6 3 4" xfId="50059"/>
    <cellStyle name="Note 5 6 4" xfId="26724"/>
    <cellStyle name="Note 5 6 4 2" xfId="26725"/>
    <cellStyle name="Note 5 6 4 2 2" xfId="59729"/>
    <cellStyle name="Note 5 6 4 3" xfId="26726"/>
    <cellStyle name="Note 5 6 4 4" xfId="50060"/>
    <cellStyle name="Note 5 6 5" xfId="26727"/>
    <cellStyle name="Note 5 6 5 2" xfId="26728"/>
    <cellStyle name="Note 5 6 5 2 2" xfId="59730"/>
    <cellStyle name="Note 5 6 5 3" xfId="26729"/>
    <cellStyle name="Note 5 6 5 4" xfId="50061"/>
    <cellStyle name="Note 5 6 6" xfId="26730"/>
    <cellStyle name="Note 5 6 6 2" xfId="26731"/>
    <cellStyle name="Note 5 6 6 2 2" xfId="59731"/>
    <cellStyle name="Note 5 6 6 3" xfId="26732"/>
    <cellStyle name="Note 5 6 6 4" xfId="50062"/>
    <cellStyle name="Note 5 6 7" xfId="26733"/>
    <cellStyle name="Note 5 6 7 2" xfId="26734"/>
    <cellStyle name="Note 5 6 7 2 2" xfId="59732"/>
    <cellStyle name="Note 5 6 7 3" xfId="26735"/>
    <cellStyle name="Note 5 6 7 4" xfId="50063"/>
    <cellStyle name="Note 5 6 8" xfId="26736"/>
    <cellStyle name="Note 5 6 8 2" xfId="26737"/>
    <cellStyle name="Note 5 6 8 2 2" xfId="59733"/>
    <cellStyle name="Note 5 6 8 3" xfId="26738"/>
    <cellStyle name="Note 5 6 8 4" xfId="50064"/>
    <cellStyle name="Note 5 6 9" xfId="26739"/>
    <cellStyle name="Note 5 6 9 2" xfId="26740"/>
    <cellStyle name="Note 5 6 9 2 2" xfId="59734"/>
    <cellStyle name="Note 5 6 9 3" xfId="26741"/>
    <cellStyle name="Note 5 6 9 4" xfId="50065"/>
    <cellStyle name="Note 5 7" xfId="26742"/>
    <cellStyle name="Note 5 7 10" xfId="26743"/>
    <cellStyle name="Note 5 7 10 2" xfId="26744"/>
    <cellStyle name="Note 5 7 10 2 2" xfId="59735"/>
    <cellStyle name="Note 5 7 10 3" xfId="26745"/>
    <cellStyle name="Note 5 7 10 4" xfId="50066"/>
    <cellStyle name="Note 5 7 11" xfId="26746"/>
    <cellStyle name="Note 5 7 11 2" xfId="26747"/>
    <cellStyle name="Note 5 7 11 2 2" xfId="59736"/>
    <cellStyle name="Note 5 7 11 3" xfId="26748"/>
    <cellStyle name="Note 5 7 11 4" xfId="50067"/>
    <cellStyle name="Note 5 7 12" xfId="26749"/>
    <cellStyle name="Note 5 7 12 2" xfId="26750"/>
    <cellStyle name="Note 5 7 12 2 2" xfId="59737"/>
    <cellStyle name="Note 5 7 12 3" xfId="26751"/>
    <cellStyle name="Note 5 7 12 4" xfId="50068"/>
    <cellStyle name="Note 5 7 13" xfId="26752"/>
    <cellStyle name="Note 5 7 13 2" xfId="26753"/>
    <cellStyle name="Note 5 7 13 2 2" xfId="59738"/>
    <cellStyle name="Note 5 7 13 3" xfId="26754"/>
    <cellStyle name="Note 5 7 13 4" xfId="50069"/>
    <cellStyle name="Note 5 7 14" xfId="26755"/>
    <cellStyle name="Note 5 7 14 2" xfId="26756"/>
    <cellStyle name="Note 5 7 14 2 2" xfId="59739"/>
    <cellStyle name="Note 5 7 14 3" xfId="26757"/>
    <cellStyle name="Note 5 7 14 4" xfId="50070"/>
    <cellStyle name="Note 5 7 15" xfId="26758"/>
    <cellStyle name="Note 5 7 15 2" xfId="26759"/>
    <cellStyle name="Note 5 7 15 2 2" xfId="59740"/>
    <cellStyle name="Note 5 7 15 3" xfId="26760"/>
    <cellStyle name="Note 5 7 15 4" xfId="50071"/>
    <cellStyle name="Note 5 7 16" xfId="26761"/>
    <cellStyle name="Note 5 7 16 2" xfId="26762"/>
    <cellStyle name="Note 5 7 16 2 2" xfId="59741"/>
    <cellStyle name="Note 5 7 16 3" xfId="26763"/>
    <cellStyle name="Note 5 7 16 4" xfId="50072"/>
    <cellStyle name="Note 5 7 17" xfId="26764"/>
    <cellStyle name="Note 5 7 17 2" xfId="26765"/>
    <cellStyle name="Note 5 7 17 2 2" xfId="59742"/>
    <cellStyle name="Note 5 7 17 3" xfId="26766"/>
    <cellStyle name="Note 5 7 17 4" xfId="50073"/>
    <cellStyle name="Note 5 7 18" xfId="26767"/>
    <cellStyle name="Note 5 7 18 2" xfId="26768"/>
    <cellStyle name="Note 5 7 18 2 2" xfId="59743"/>
    <cellStyle name="Note 5 7 18 3" xfId="26769"/>
    <cellStyle name="Note 5 7 18 4" xfId="50074"/>
    <cellStyle name="Note 5 7 19" xfId="26770"/>
    <cellStyle name="Note 5 7 19 2" xfId="26771"/>
    <cellStyle name="Note 5 7 19 2 2" xfId="59744"/>
    <cellStyle name="Note 5 7 19 3" xfId="26772"/>
    <cellStyle name="Note 5 7 19 4" xfId="50075"/>
    <cellStyle name="Note 5 7 2" xfId="26773"/>
    <cellStyle name="Note 5 7 2 2" xfId="26774"/>
    <cellStyle name="Note 5 7 2 2 2" xfId="59745"/>
    <cellStyle name="Note 5 7 2 3" xfId="26775"/>
    <cellStyle name="Note 5 7 2 4" xfId="50076"/>
    <cellStyle name="Note 5 7 20" xfId="26776"/>
    <cellStyle name="Note 5 7 20 2" xfId="26777"/>
    <cellStyle name="Note 5 7 20 3" xfId="50077"/>
    <cellStyle name="Note 5 7 20 4" xfId="50078"/>
    <cellStyle name="Note 5 7 21" xfId="50079"/>
    <cellStyle name="Note 5 7 22" xfId="50080"/>
    <cellStyle name="Note 5 7 3" xfId="26778"/>
    <cellStyle name="Note 5 7 3 2" xfId="26779"/>
    <cellStyle name="Note 5 7 3 2 2" xfId="59746"/>
    <cellStyle name="Note 5 7 3 3" xfId="26780"/>
    <cellStyle name="Note 5 7 3 4" xfId="50081"/>
    <cellStyle name="Note 5 7 4" xfId="26781"/>
    <cellStyle name="Note 5 7 4 2" xfId="26782"/>
    <cellStyle name="Note 5 7 4 2 2" xfId="59747"/>
    <cellStyle name="Note 5 7 4 3" xfId="26783"/>
    <cellStyle name="Note 5 7 4 4" xfId="50082"/>
    <cellStyle name="Note 5 7 5" xfId="26784"/>
    <cellStyle name="Note 5 7 5 2" xfId="26785"/>
    <cellStyle name="Note 5 7 5 2 2" xfId="59748"/>
    <cellStyle name="Note 5 7 5 3" xfId="26786"/>
    <cellStyle name="Note 5 7 5 4" xfId="50083"/>
    <cellStyle name="Note 5 7 6" xfId="26787"/>
    <cellStyle name="Note 5 7 6 2" xfId="26788"/>
    <cellStyle name="Note 5 7 6 2 2" xfId="59749"/>
    <cellStyle name="Note 5 7 6 3" xfId="26789"/>
    <cellStyle name="Note 5 7 6 4" xfId="50084"/>
    <cellStyle name="Note 5 7 7" xfId="26790"/>
    <cellStyle name="Note 5 7 7 2" xfId="26791"/>
    <cellStyle name="Note 5 7 7 2 2" xfId="59750"/>
    <cellStyle name="Note 5 7 7 3" xfId="26792"/>
    <cellStyle name="Note 5 7 7 4" xfId="50085"/>
    <cellStyle name="Note 5 7 8" xfId="26793"/>
    <cellStyle name="Note 5 7 8 2" xfId="26794"/>
    <cellStyle name="Note 5 7 8 2 2" xfId="59751"/>
    <cellStyle name="Note 5 7 8 3" xfId="26795"/>
    <cellStyle name="Note 5 7 8 4" xfId="50086"/>
    <cellStyle name="Note 5 7 9" xfId="26796"/>
    <cellStyle name="Note 5 7 9 2" xfId="26797"/>
    <cellStyle name="Note 5 7 9 2 2" xfId="59752"/>
    <cellStyle name="Note 5 7 9 3" xfId="26798"/>
    <cellStyle name="Note 5 7 9 4" xfId="50087"/>
    <cellStyle name="Note 5 8" xfId="26799"/>
    <cellStyle name="Note 5 8 10" xfId="26800"/>
    <cellStyle name="Note 5 8 10 2" xfId="26801"/>
    <cellStyle name="Note 5 8 10 2 2" xfId="59753"/>
    <cellStyle name="Note 5 8 10 3" xfId="26802"/>
    <cellStyle name="Note 5 8 10 4" xfId="50088"/>
    <cellStyle name="Note 5 8 11" xfId="26803"/>
    <cellStyle name="Note 5 8 11 2" xfId="26804"/>
    <cellStyle name="Note 5 8 11 2 2" xfId="59754"/>
    <cellStyle name="Note 5 8 11 3" xfId="26805"/>
    <cellStyle name="Note 5 8 11 4" xfId="50089"/>
    <cellStyle name="Note 5 8 12" xfId="26806"/>
    <cellStyle name="Note 5 8 12 2" xfId="26807"/>
    <cellStyle name="Note 5 8 12 2 2" xfId="59755"/>
    <cellStyle name="Note 5 8 12 3" xfId="26808"/>
    <cellStyle name="Note 5 8 12 4" xfId="50090"/>
    <cellStyle name="Note 5 8 13" xfId="26809"/>
    <cellStyle name="Note 5 8 13 2" xfId="26810"/>
    <cellStyle name="Note 5 8 13 2 2" xfId="59756"/>
    <cellStyle name="Note 5 8 13 3" xfId="26811"/>
    <cellStyle name="Note 5 8 13 4" xfId="50091"/>
    <cellStyle name="Note 5 8 14" xfId="26812"/>
    <cellStyle name="Note 5 8 14 2" xfId="26813"/>
    <cellStyle name="Note 5 8 14 2 2" xfId="59757"/>
    <cellStyle name="Note 5 8 14 3" xfId="26814"/>
    <cellStyle name="Note 5 8 14 4" xfId="50092"/>
    <cellStyle name="Note 5 8 15" xfId="26815"/>
    <cellStyle name="Note 5 8 15 2" xfId="26816"/>
    <cellStyle name="Note 5 8 15 2 2" xfId="59758"/>
    <cellStyle name="Note 5 8 15 3" xfId="26817"/>
    <cellStyle name="Note 5 8 15 4" xfId="50093"/>
    <cellStyle name="Note 5 8 16" xfId="26818"/>
    <cellStyle name="Note 5 8 16 2" xfId="26819"/>
    <cellStyle name="Note 5 8 16 2 2" xfId="59759"/>
    <cellStyle name="Note 5 8 16 3" xfId="26820"/>
    <cellStyle name="Note 5 8 16 4" xfId="50094"/>
    <cellStyle name="Note 5 8 17" xfId="26821"/>
    <cellStyle name="Note 5 8 17 2" xfId="26822"/>
    <cellStyle name="Note 5 8 17 2 2" xfId="59760"/>
    <cellStyle name="Note 5 8 17 3" xfId="26823"/>
    <cellStyle name="Note 5 8 17 4" xfId="50095"/>
    <cellStyle name="Note 5 8 18" xfId="26824"/>
    <cellStyle name="Note 5 8 18 2" xfId="26825"/>
    <cellStyle name="Note 5 8 18 2 2" xfId="59761"/>
    <cellStyle name="Note 5 8 18 3" xfId="26826"/>
    <cellStyle name="Note 5 8 18 4" xfId="50096"/>
    <cellStyle name="Note 5 8 19" xfId="26827"/>
    <cellStyle name="Note 5 8 19 2" xfId="26828"/>
    <cellStyle name="Note 5 8 19 2 2" xfId="59762"/>
    <cellStyle name="Note 5 8 19 3" xfId="26829"/>
    <cellStyle name="Note 5 8 19 4" xfId="50097"/>
    <cellStyle name="Note 5 8 2" xfId="26830"/>
    <cellStyle name="Note 5 8 2 2" xfId="26831"/>
    <cellStyle name="Note 5 8 2 2 2" xfId="59763"/>
    <cellStyle name="Note 5 8 2 3" xfId="26832"/>
    <cellStyle name="Note 5 8 2 4" xfId="50098"/>
    <cellStyle name="Note 5 8 20" xfId="26833"/>
    <cellStyle name="Note 5 8 20 2" xfId="26834"/>
    <cellStyle name="Note 5 8 20 3" xfId="50099"/>
    <cellStyle name="Note 5 8 20 4" xfId="50100"/>
    <cellStyle name="Note 5 8 21" xfId="50101"/>
    <cellStyle name="Note 5 8 22" xfId="50102"/>
    <cellStyle name="Note 5 8 3" xfId="26835"/>
    <cellStyle name="Note 5 8 3 2" xfId="26836"/>
    <cellStyle name="Note 5 8 3 2 2" xfId="59764"/>
    <cellStyle name="Note 5 8 3 3" xfId="26837"/>
    <cellStyle name="Note 5 8 3 4" xfId="50103"/>
    <cellStyle name="Note 5 8 4" xfId="26838"/>
    <cellStyle name="Note 5 8 4 2" xfId="26839"/>
    <cellStyle name="Note 5 8 4 2 2" xfId="59765"/>
    <cellStyle name="Note 5 8 4 3" xfId="26840"/>
    <cellStyle name="Note 5 8 4 4" xfId="50104"/>
    <cellStyle name="Note 5 8 5" xfId="26841"/>
    <cellStyle name="Note 5 8 5 2" xfId="26842"/>
    <cellStyle name="Note 5 8 5 2 2" xfId="59766"/>
    <cellStyle name="Note 5 8 5 3" xfId="26843"/>
    <cellStyle name="Note 5 8 5 4" xfId="50105"/>
    <cellStyle name="Note 5 8 6" xfId="26844"/>
    <cellStyle name="Note 5 8 6 2" xfId="26845"/>
    <cellStyle name="Note 5 8 6 2 2" xfId="59767"/>
    <cellStyle name="Note 5 8 6 3" xfId="26846"/>
    <cellStyle name="Note 5 8 6 4" xfId="50106"/>
    <cellStyle name="Note 5 8 7" xfId="26847"/>
    <cellStyle name="Note 5 8 7 2" xfId="26848"/>
    <cellStyle name="Note 5 8 7 2 2" xfId="59768"/>
    <cellStyle name="Note 5 8 7 3" xfId="26849"/>
    <cellStyle name="Note 5 8 7 4" xfId="50107"/>
    <cellStyle name="Note 5 8 8" xfId="26850"/>
    <cellStyle name="Note 5 8 8 2" xfId="26851"/>
    <cellStyle name="Note 5 8 8 2 2" xfId="59769"/>
    <cellStyle name="Note 5 8 8 3" xfId="26852"/>
    <cellStyle name="Note 5 8 8 4" xfId="50108"/>
    <cellStyle name="Note 5 8 9" xfId="26853"/>
    <cellStyle name="Note 5 8 9 2" xfId="26854"/>
    <cellStyle name="Note 5 8 9 2 2" xfId="59770"/>
    <cellStyle name="Note 5 8 9 3" xfId="26855"/>
    <cellStyle name="Note 5 8 9 4" xfId="50109"/>
    <cellStyle name="Note 5 9" xfId="26856"/>
    <cellStyle name="Note 5 9 10" xfId="26857"/>
    <cellStyle name="Note 5 9 10 2" xfId="26858"/>
    <cellStyle name="Note 5 9 10 2 2" xfId="59771"/>
    <cellStyle name="Note 5 9 10 3" xfId="26859"/>
    <cellStyle name="Note 5 9 10 4" xfId="50110"/>
    <cellStyle name="Note 5 9 11" xfId="26860"/>
    <cellStyle name="Note 5 9 11 2" xfId="26861"/>
    <cellStyle name="Note 5 9 11 2 2" xfId="59772"/>
    <cellStyle name="Note 5 9 11 3" xfId="26862"/>
    <cellStyle name="Note 5 9 11 4" xfId="50111"/>
    <cellStyle name="Note 5 9 12" xfId="26863"/>
    <cellStyle name="Note 5 9 12 2" xfId="26864"/>
    <cellStyle name="Note 5 9 12 2 2" xfId="59773"/>
    <cellStyle name="Note 5 9 12 3" xfId="26865"/>
    <cellStyle name="Note 5 9 12 4" xfId="50112"/>
    <cellStyle name="Note 5 9 13" xfId="26866"/>
    <cellStyle name="Note 5 9 13 2" xfId="26867"/>
    <cellStyle name="Note 5 9 13 2 2" xfId="59774"/>
    <cellStyle name="Note 5 9 13 3" xfId="26868"/>
    <cellStyle name="Note 5 9 13 4" xfId="50113"/>
    <cellStyle name="Note 5 9 14" xfId="26869"/>
    <cellStyle name="Note 5 9 14 2" xfId="26870"/>
    <cellStyle name="Note 5 9 14 2 2" xfId="59775"/>
    <cellStyle name="Note 5 9 14 3" xfId="26871"/>
    <cellStyle name="Note 5 9 14 4" xfId="50114"/>
    <cellStyle name="Note 5 9 15" xfId="26872"/>
    <cellStyle name="Note 5 9 15 2" xfId="26873"/>
    <cellStyle name="Note 5 9 15 2 2" xfId="59776"/>
    <cellStyle name="Note 5 9 15 3" xfId="26874"/>
    <cellStyle name="Note 5 9 15 4" xfId="50115"/>
    <cellStyle name="Note 5 9 16" xfId="26875"/>
    <cellStyle name="Note 5 9 16 2" xfId="26876"/>
    <cellStyle name="Note 5 9 16 2 2" xfId="59777"/>
    <cellStyle name="Note 5 9 16 3" xfId="26877"/>
    <cellStyle name="Note 5 9 16 4" xfId="50116"/>
    <cellStyle name="Note 5 9 17" xfId="26878"/>
    <cellStyle name="Note 5 9 17 2" xfId="26879"/>
    <cellStyle name="Note 5 9 17 2 2" xfId="59778"/>
    <cellStyle name="Note 5 9 17 3" xfId="26880"/>
    <cellStyle name="Note 5 9 17 4" xfId="50117"/>
    <cellStyle name="Note 5 9 18" xfId="26881"/>
    <cellStyle name="Note 5 9 18 2" xfId="26882"/>
    <cellStyle name="Note 5 9 18 2 2" xfId="59779"/>
    <cellStyle name="Note 5 9 18 3" xfId="26883"/>
    <cellStyle name="Note 5 9 18 4" xfId="50118"/>
    <cellStyle name="Note 5 9 19" xfId="26884"/>
    <cellStyle name="Note 5 9 19 2" xfId="26885"/>
    <cellStyle name="Note 5 9 19 2 2" xfId="59780"/>
    <cellStyle name="Note 5 9 19 3" xfId="26886"/>
    <cellStyle name="Note 5 9 19 4" xfId="50119"/>
    <cellStyle name="Note 5 9 2" xfId="26887"/>
    <cellStyle name="Note 5 9 2 2" xfId="26888"/>
    <cellStyle name="Note 5 9 2 2 2" xfId="59781"/>
    <cellStyle name="Note 5 9 2 3" xfId="26889"/>
    <cellStyle name="Note 5 9 2 4" xfId="50120"/>
    <cellStyle name="Note 5 9 20" xfId="26890"/>
    <cellStyle name="Note 5 9 20 2" xfId="26891"/>
    <cellStyle name="Note 5 9 20 3" xfId="50121"/>
    <cellStyle name="Note 5 9 20 4" xfId="50122"/>
    <cellStyle name="Note 5 9 21" xfId="50123"/>
    <cellStyle name="Note 5 9 22" xfId="50124"/>
    <cellStyle name="Note 5 9 3" xfId="26892"/>
    <cellStyle name="Note 5 9 3 2" xfId="26893"/>
    <cellStyle name="Note 5 9 3 2 2" xfId="59782"/>
    <cellStyle name="Note 5 9 3 3" xfId="26894"/>
    <cellStyle name="Note 5 9 3 4" xfId="50125"/>
    <cellStyle name="Note 5 9 4" xfId="26895"/>
    <cellStyle name="Note 5 9 4 2" xfId="26896"/>
    <cellStyle name="Note 5 9 4 2 2" xfId="59783"/>
    <cellStyle name="Note 5 9 4 3" xfId="26897"/>
    <cellStyle name="Note 5 9 4 4" xfId="50126"/>
    <cellStyle name="Note 5 9 5" xfId="26898"/>
    <cellStyle name="Note 5 9 5 2" xfId="26899"/>
    <cellStyle name="Note 5 9 5 2 2" xfId="59784"/>
    <cellStyle name="Note 5 9 5 3" xfId="26900"/>
    <cellStyle name="Note 5 9 5 4" xfId="50127"/>
    <cellStyle name="Note 5 9 6" xfId="26901"/>
    <cellStyle name="Note 5 9 6 2" xfId="26902"/>
    <cellStyle name="Note 5 9 6 2 2" xfId="59785"/>
    <cellStyle name="Note 5 9 6 3" xfId="26903"/>
    <cellStyle name="Note 5 9 6 4" xfId="50128"/>
    <cellStyle name="Note 5 9 7" xfId="26904"/>
    <cellStyle name="Note 5 9 7 2" xfId="26905"/>
    <cellStyle name="Note 5 9 7 2 2" xfId="59786"/>
    <cellStyle name="Note 5 9 7 3" xfId="26906"/>
    <cellStyle name="Note 5 9 7 4" xfId="50129"/>
    <cellStyle name="Note 5 9 8" xfId="26907"/>
    <cellStyle name="Note 5 9 8 2" xfId="26908"/>
    <cellStyle name="Note 5 9 8 2 2" xfId="59787"/>
    <cellStyle name="Note 5 9 8 3" xfId="26909"/>
    <cellStyle name="Note 5 9 8 4" xfId="50130"/>
    <cellStyle name="Note 5 9 9" xfId="26910"/>
    <cellStyle name="Note 5 9 9 2" xfId="26911"/>
    <cellStyle name="Note 5 9 9 2 2" xfId="59788"/>
    <cellStyle name="Note 5 9 9 3" xfId="26912"/>
    <cellStyle name="Note 5 9 9 4" xfId="50131"/>
    <cellStyle name="Note 6" xfId="26913"/>
    <cellStyle name="Note 6 10" xfId="26914"/>
    <cellStyle name="Note 6 10 10" xfId="26915"/>
    <cellStyle name="Note 6 10 10 2" xfId="26916"/>
    <cellStyle name="Note 6 10 10 2 2" xfId="59789"/>
    <cellStyle name="Note 6 10 10 3" xfId="26917"/>
    <cellStyle name="Note 6 10 10 4" xfId="50132"/>
    <cellStyle name="Note 6 10 11" xfId="26918"/>
    <cellStyle name="Note 6 10 11 2" xfId="26919"/>
    <cellStyle name="Note 6 10 11 2 2" xfId="59790"/>
    <cellStyle name="Note 6 10 11 3" xfId="26920"/>
    <cellStyle name="Note 6 10 11 4" xfId="50133"/>
    <cellStyle name="Note 6 10 12" xfId="26921"/>
    <cellStyle name="Note 6 10 12 2" xfId="26922"/>
    <cellStyle name="Note 6 10 12 2 2" xfId="59791"/>
    <cellStyle name="Note 6 10 12 3" xfId="26923"/>
    <cellStyle name="Note 6 10 12 4" xfId="50134"/>
    <cellStyle name="Note 6 10 13" xfId="26924"/>
    <cellStyle name="Note 6 10 13 2" xfId="26925"/>
    <cellStyle name="Note 6 10 13 2 2" xfId="59792"/>
    <cellStyle name="Note 6 10 13 3" xfId="26926"/>
    <cellStyle name="Note 6 10 13 4" xfId="50135"/>
    <cellStyle name="Note 6 10 14" xfId="26927"/>
    <cellStyle name="Note 6 10 14 2" xfId="26928"/>
    <cellStyle name="Note 6 10 14 2 2" xfId="59793"/>
    <cellStyle name="Note 6 10 14 3" xfId="26929"/>
    <cellStyle name="Note 6 10 14 4" xfId="50136"/>
    <cellStyle name="Note 6 10 15" xfId="26930"/>
    <cellStyle name="Note 6 10 15 2" xfId="26931"/>
    <cellStyle name="Note 6 10 15 2 2" xfId="59794"/>
    <cellStyle name="Note 6 10 15 3" xfId="26932"/>
    <cellStyle name="Note 6 10 15 4" xfId="50137"/>
    <cellStyle name="Note 6 10 16" xfId="26933"/>
    <cellStyle name="Note 6 10 16 2" xfId="26934"/>
    <cellStyle name="Note 6 10 16 2 2" xfId="59795"/>
    <cellStyle name="Note 6 10 16 3" xfId="26935"/>
    <cellStyle name="Note 6 10 16 4" xfId="50138"/>
    <cellStyle name="Note 6 10 17" xfId="26936"/>
    <cellStyle name="Note 6 10 17 2" xfId="26937"/>
    <cellStyle name="Note 6 10 17 2 2" xfId="59796"/>
    <cellStyle name="Note 6 10 17 3" xfId="26938"/>
    <cellStyle name="Note 6 10 17 4" xfId="50139"/>
    <cellStyle name="Note 6 10 18" xfId="26939"/>
    <cellStyle name="Note 6 10 18 2" xfId="26940"/>
    <cellStyle name="Note 6 10 18 2 2" xfId="59797"/>
    <cellStyle name="Note 6 10 18 3" xfId="26941"/>
    <cellStyle name="Note 6 10 18 4" xfId="50140"/>
    <cellStyle name="Note 6 10 19" xfId="26942"/>
    <cellStyle name="Note 6 10 19 2" xfId="26943"/>
    <cellStyle name="Note 6 10 19 2 2" xfId="59798"/>
    <cellStyle name="Note 6 10 19 3" xfId="26944"/>
    <cellStyle name="Note 6 10 19 4" xfId="50141"/>
    <cellStyle name="Note 6 10 2" xfId="26945"/>
    <cellStyle name="Note 6 10 2 2" xfId="26946"/>
    <cellStyle name="Note 6 10 2 2 2" xfId="59799"/>
    <cellStyle name="Note 6 10 2 3" xfId="26947"/>
    <cellStyle name="Note 6 10 2 4" xfId="50142"/>
    <cellStyle name="Note 6 10 20" xfId="26948"/>
    <cellStyle name="Note 6 10 20 2" xfId="26949"/>
    <cellStyle name="Note 6 10 20 3" xfId="50143"/>
    <cellStyle name="Note 6 10 20 4" xfId="50144"/>
    <cellStyle name="Note 6 10 21" xfId="50145"/>
    <cellStyle name="Note 6 10 22" xfId="50146"/>
    <cellStyle name="Note 6 10 3" xfId="26950"/>
    <cellStyle name="Note 6 10 3 2" xfId="26951"/>
    <cellStyle name="Note 6 10 3 2 2" xfId="59800"/>
    <cellStyle name="Note 6 10 3 3" xfId="26952"/>
    <cellStyle name="Note 6 10 3 4" xfId="50147"/>
    <cellStyle name="Note 6 10 4" xfId="26953"/>
    <cellStyle name="Note 6 10 4 2" xfId="26954"/>
    <cellStyle name="Note 6 10 4 2 2" xfId="59801"/>
    <cellStyle name="Note 6 10 4 3" xfId="26955"/>
    <cellStyle name="Note 6 10 4 4" xfId="50148"/>
    <cellStyle name="Note 6 10 5" xfId="26956"/>
    <cellStyle name="Note 6 10 5 2" xfId="26957"/>
    <cellStyle name="Note 6 10 5 2 2" xfId="59802"/>
    <cellStyle name="Note 6 10 5 3" xfId="26958"/>
    <cellStyle name="Note 6 10 5 4" xfId="50149"/>
    <cellStyle name="Note 6 10 6" xfId="26959"/>
    <cellStyle name="Note 6 10 6 2" xfId="26960"/>
    <cellStyle name="Note 6 10 6 2 2" xfId="59803"/>
    <cellStyle name="Note 6 10 6 3" xfId="26961"/>
    <cellStyle name="Note 6 10 6 4" xfId="50150"/>
    <cellStyle name="Note 6 10 7" xfId="26962"/>
    <cellStyle name="Note 6 10 7 2" xfId="26963"/>
    <cellStyle name="Note 6 10 7 2 2" xfId="59804"/>
    <cellStyle name="Note 6 10 7 3" xfId="26964"/>
    <cellStyle name="Note 6 10 7 4" xfId="50151"/>
    <cellStyle name="Note 6 10 8" xfId="26965"/>
    <cellStyle name="Note 6 10 8 2" xfId="26966"/>
    <cellStyle name="Note 6 10 8 2 2" xfId="59805"/>
    <cellStyle name="Note 6 10 8 3" xfId="26967"/>
    <cellStyle name="Note 6 10 8 4" xfId="50152"/>
    <cellStyle name="Note 6 10 9" xfId="26968"/>
    <cellStyle name="Note 6 10 9 2" xfId="26969"/>
    <cellStyle name="Note 6 10 9 2 2" xfId="59806"/>
    <cellStyle name="Note 6 10 9 3" xfId="26970"/>
    <cellStyle name="Note 6 10 9 4" xfId="50153"/>
    <cellStyle name="Note 6 11" xfId="26971"/>
    <cellStyle name="Note 6 11 10" xfId="26972"/>
    <cellStyle name="Note 6 11 10 2" xfId="26973"/>
    <cellStyle name="Note 6 11 10 2 2" xfId="59807"/>
    <cellStyle name="Note 6 11 10 3" xfId="26974"/>
    <cellStyle name="Note 6 11 10 4" xfId="50154"/>
    <cellStyle name="Note 6 11 11" xfId="26975"/>
    <cellStyle name="Note 6 11 11 2" xfId="26976"/>
    <cellStyle name="Note 6 11 11 2 2" xfId="59808"/>
    <cellStyle name="Note 6 11 11 3" xfId="26977"/>
    <cellStyle name="Note 6 11 11 4" xfId="50155"/>
    <cellStyle name="Note 6 11 12" xfId="26978"/>
    <cellStyle name="Note 6 11 12 2" xfId="26979"/>
    <cellStyle name="Note 6 11 12 2 2" xfId="59809"/>
    <cellStyle name="Note 6 11 12 3" xfId="26980"/>
    <cellStyle name="Note 6 11 12 4" xfId="50156"/>
    <cellStyle name="Note 6 11 13" xfId="26981"/>
    <cellStyle name="Note 6 11 13 2" xfId="26982"/>
    <cellStyle name="Note 6 11 13 2 2" xfId="59810"/>
    <cellStyle name="Note 6 11 13 3" xfId="26983"/>
    <cellStyle name="Note 6 11 13 4" xfId="50157"/>
    <cellStyle name="Note 6 11 14" xfId="26984"/>
    <cellStyle name="Note 6 11 14 2" xfId="26985"/>
    <cellStyle name="Note 6 11 14 2 2" xfId="59811"/>
    <cellStyle name="Note 6 11 14 3" xfId="26986"/>
    <cellStyle name="Note 6 11 14 4" xfId="50158"/>
    <cellStyle name="Note 6 11 15" xfId="26987"/>
    <cellStyle name="Note 6 11 15 2" xfId="26988"/>
    <cellStyle name="Note 6 11 15 2 2" xfId="59812"/>
    <cellStyle name="Note 6 11 15 3" xfId="26989"/>
    <cellStyle name="Note 6 11 15 4" xfId="50159"/>
    <cellStyle name="Note 6 11 16" xfId="26990"/>
    <cellStyle name="Note 6 11 16 2" xfId="26991"/>
    <cellStyle name="Note 6 11 16 2 2" xfId="59813"/>
    <cellStyle name="Note 6 11 16 3" xfId="26992"/>
    <cellStyle name="Note 6 11 16 4" xfId="50160"/>
    <cellStyle name="Note 6 11 17" xfId="26993"/>
    <cellStyle name="Note 6 11 17 2" xfId="26994"/>
    <cellStyle name="Note 6 11 17 2 2" xfId="59814"/>
    <cellStyle name="Note 6 11 17 3" xfId="26995"/>
    <cellStyle name="Note 6 11 17 4" xfId="50161"/>
    <cellStyle name="Note 6 11 18" xfId="26996"/>
    <cellStyle name="Note 6 11 18 2" xfId="26997"/>
    <cellStyle name="Note 6 11 18 2 2" xfId="59815"/>
    <cellStyle name="Note 6 11 18 3" xfId="26998"/>
    <cellStyle name="Note 6 11 18 4" xfId="50162"/>
    <cellStyle name="Note 6 11 19" xfId="26999"/>
    <cellStyle name="Note 6 11 19 2" xfId="27000"/>
    <cellStyle name="Note 6 11 19 2 2" xfId="59816"/>
    <cellStyle name="Note 6 11 19 3" xfId="27001"/>
    <cellStyle name="Note 6 11 19 4" xfId="50163"/>
    <cellStyle name="Note 6 11 2" xfId="27002"/>
    <cellStyle name="Note 6 11 2 2" xfId="27003"/>
    <cellStyle name="Note 6 11 2 2 2" xfId="59817"/>
    <cellStyle name="Note 6 11 2 3" xfId="27004"/>
    <cellStyle name="Note 6 11 2 4" xfId="50164"/>
    <cellStyle name="Note 6 11 20" xfId="27005"/>
    <cellStyle name="Note 6 11 20 2" xfId="27006"/>
    <cellStyle name="Note 6 11 20 3" xfId="50165"/>
    <cellStyle name="Note 6 11 20 4" xfId="50166"/>
    <cellStyle name="Note 6 11 21" xfId="50167"/>
    <cellStyle name="Note 6 11 22" xfId="50168"/>
    <cellStyle name="Note 6 11 3" xfId="27007"/>
    <cellStyle name="Note 6 11 3 2" xfId="27008"/>
    <cellStyle name="Note 6 11 3 2 2" xfId="59818"/>
    <cellStyle name="Note 6 11 3 3" xfId="27009"/>
    <cellStyle name="Note 6 11 3 4" xfId="50169"/>
    <cellStyle name="Note 6 11 4" xfId="27010"/>
    <cellStyle name="Note 6 11 4 2" xfId="27011"/>
    <cellStyle name="Note 6 11 4 2 2" xfId="59819"/>
    <cellStyle name="Note 6 11 4 3" xfId="27012"/>
    <cellStyle name="Note 6 11 4 4" xfId="50170"/>
    <cellStyle name="Note 6 11 5" xfId="27013"/>
    <cellStyle name="Note 6 11 5 2" xfId="27014"/>
    <cellStyle name="Note 6 11 5 2 2" xfId="59820"/>
    <cellStyle name="Note 6 11 5 3" xfId="27015"/>
    <cellStyle name="Note 6 11 5 4" xfId="50171"/>
    <cellStyle name="Note 6 11 6" xfId="27016"/>
    <cellStyle name="Note 6 11 6 2" xfId="27017"/>
    <cellStyle name="Note 6 11 6 2 2" xfId="59821"/>
    <cellStyle name="Note 6 11 6 3" xfId="27018"/>
    <cellStyle name="Note 6 11 6 4" xfId="50172"/>
    <cellStyle name="Note 6 11 7" xfId="27019"/>
    <cellStyle name="Note 6 11 7 2" xfId="27020"/>
    <cellStyle name="Note 6 11 7 2 2" xfId="59822"/>
    <cellStyle name="Note 6 11 7 3" xfId="27021"/>
    <cellStyle name="Note 6 11 7 4" xfId="50173"/>
    <cellStyle name="Note 6 11 8" xfId="27022"/>
    <cellStyle name="Note 6 11 8 2" xfId="27023"/>
    <cellStyle name="Note 6 11 8 2 2" xfId="59823"/>
    <cellStyle name="Note 6 11 8 3" xfId="27024"/>
    <cellStyle name="Note 6 11 8 4" xfId="50174"/>
    <cellStyle name="Note 6 11 9" xfId="27025"/>
    <cellStyle name="Note 6 11 9 2" xfId="27026"/>
    <cellStyle name="Note 6 11 9 2 2" xfId="59824"/>
    <cellStyle name="Note 6 11 9 3" xfId="27027"/>
    <cellStyle name="Note 6 11 9 4" xfId="50175"/>
    <cellStyle name="Note 6 12" xfId="27028"/>
    <cellStyle name="Note 6 12 10" xfId="27029"/>
    <cellStyle name="Note 6 12 10 2" xfId="27030"/>
    <cellStyle name="Note 6 12 10 2 2" xfId="59825"/>
    <cellStyle name="Note 6 12 10 3" xfId="27031"/>
    <cellStyle name="Note 6 12 10 4" xfId="50176"/>
    <cellStyle name="Note 6 12 11" xfId="27032"/>
    <cellStyle name="Note 6 12 11 2" xfId="27033"/>
    <cellStyle name="Note 6 12 11 2 2" xfId="59826"/>
    <cellStyle name="Note 6 12 11 3" xfId="27034"/>
    <cellStyle name="Note 6 12 11 4" xfId="50177"/>
    <cellStyle name="Note 6 12 12" xfId="27035"/>
    <cellStyle name="Note 6 12 12 2" xfId="27036"/>
    <cellStyle name="Note 6 12 12 2 2" xfId="59827"/>
    <cellStyle name="Note 6 12 12 3" xfId="27037"/>
    <cellStyle name="Note 6 12 12 4" xfId="50178"/>
    <cellStyle name="Note 6 12 13" xfId="27038"/>
    <cellStyle name="Note 6 12 13 2" xfId="27039"/>
    <cellStyle name="Note 6 12 13 2 2" xfId="59828"/>
    <cellStyle name="Note 6 12 13 3" xfId="27040"/>
    <cellStyle name="Note 6 12 13 4" xfId="50179"/>
    <cellStyle name="Note 6 12 14" xfId="27041"/>
    <cellStyle name="Note 6 12 14 2" xfId="27042"/>
    <cellStyle name="Note 6 12 14 2 2" xfId="59829"/>
    <cellStyle name="Note 6 12 14 3" xfId="27043"/>
    <cellStyle name="Note 6 12 14 4" xfId="50180"/>
    <cellStyle name="Note 6 12 15" xfId="27044"/>
    <cellStyle name="Note 6 12 15 2" xfId="27045"/>
    <cellStyle name="Note 6 12 15 2 2" xfId="59830"/>
    <cellStyle name="Note 6 12 15 3" xfId="27046"/>
    <cellStyle name="Note 6 12 15 4" xfId="50181"/>
    <cellStyle name="Note 6 12 16" xfId="27047"/>
    <cellStyle name="Note 6 12 16 2" xfId="27048"/>
    <cellStyle name="Note 6 12 16 2 2" xfId="59831"/>
    <cellStyle name="Note 6 12 16 3" xfId="27049"/>
    <cellStyle name="Note 6 12 16 4" xfId="50182"/>
    <cellStyle name="Note 6 12 17" xfId="27050"/>
    <cellStyle name="Note 6 12 17 2" xfId="27051"/>
    <cellStyle name="Note 6 12 17 2 2" xfId="59832"/>
    <cellStyle name="Note 6 12 17 3" xfId="27052"/>
    <cellStyle name="Note 6 12 17 4" xfId="50183"/>
    <cellStyle name="Note 6 12 18" xfId="27053"/>
    <cellStyle name="Note 6 12 18 2" xfId="27054"/>
    <cellStyle name="Note 6 12 18 2 2" xfId="59833"/>
    <cellStyle name="Note 6 12 18 3" xfId="27055"/>
    <cellStyle name="Note 6 12 18 4" xfId="50184"/>
    <cellStyle name="Note 6 12 19" xfId="27056"/>
    <cellStyle name="Note 6 12 19 2" xfId="27057"/>
    <cellStyle name="Note 6 12 19 2 2" xfId="59834"/>
    <cellStyle name="Note 6 12 19 3" xfId="27058"/>
    <cellStyle name="Note 6 12 19 4" xfId="50185"/>
    <cellStyle name="Note 6 12 2" xfId="27059"/>
    <cellStyle name="Note 6 12 2 2" xfId="27060"/>
    <cellStyle name="Note 6 12 2 2 2" xfId="59835"/>
    <cellStyle name="Note 6 12 2 3" xfId="27061"/>
    <cellStyle name="Note 6 12 2 4" xfId="50186"/>
    <cellStyle name="Note 6 12 20" xfId="27062"/>
    <cellStyle name="Note 6 12 20 2" xfId="27063"/>
    <cellStyle name="Note 6 12 20 3" xfId="50187"/>
    <cellStyle name="Note 6 12 20 4" xfId="50188"/>
    <cellStyle name="Note 6 12 21" xfId="50189"/>
    <cellStyle name="Note 6 12 22" xfId="50190"/>
    <cellStyle name="Note 6 12 3" xfId="27064"/>
    <cellStyle name="Note 6 12 3 2" xfId="27065"/>
    <cellStyle name="Note 6 12 3 2 2" xfId="59836"/>
    <cellStyle name="Note 6 12 3 3" xfId="27066"/>
    <cellStyle name="Note 6 12 3 4" xfId="50191"/>
    <cellStyle name="Note 6 12 4" xfId="27067"/>
    <cellStyle name="Note 6 12 4 2" xfId="27068"/>
    <cellStyle name="Note 6 12 4 2 2" xfId="59837"/>
    <cellStyle name="Note 6 12 4 3" xfId="27069"/>
    <cellStyle name="Note 6 12 4 4" xfId="50192"/>
    <cellStyle name="Note 6 12 5" xfId="27070"/>
    <cellStyle name="Note 6 12 5 2" xfId="27071"/>
    <cellStyle name="Note 6 12 5 2 2" xfId="59838"/>
    <cellStyle name="Note 6 12 5 3" xfId="27072"/>
    <cellStyle name="Note 6 12 5 4" xfId="50193"/>
    <cellStyle name="Note 6 12 6" xfId="27073"/>
    <cellStyle name="Note 6 12 6 2" xfId="27074"/>
    <cellStyle name="Note 6 12 6 2 2" xfId="59839"/>
    <cellStyle name="Note 6 12 6 3" xfId="27075"/>
    <cellStyle name="Note 6 12 6 4" xfId="50194"/>
    <cellStyle name="Note 6 12 7" xfId="27076"/>
    <cellStyle name="Note 6 12 7 2" xfId="27077"/>
    <cellStyle name="Note 6 12 7 2 2" xfId="59840"/>
    <cellStyle name="Note 6 12 7 3" xfId="27078"/>
    <cellStyle name="Note 6 12 7 4" xfId="50195"/>
    <cellStyle name="Note 6 12 8" xfId="27079"/>
    <cellStyle name="Note 6 12 8 2" xfId="27080"/>
    <cellStyle name="Note 6 12 8 2 2" xfId="59841"/>
    <cellStyle name="Note 6 12 8 3" xfId="27081"/>
    <cellStyle name="Note 6 12 8 4" xfId="50196"/>
    <cellStyle name="Note 6 12 9" xfId="27082"/>
    <cellStyle name="Note 6 12 9 2" xfId="27083"/>
    <cellStyle name="Note 6 12 9 2 2" xfId="59842"/>
    <cellStyle name="Note 6 12 9 3" xfId="27084"/>
    <cellStyle name="Note 6 12 9 4" xfId="50197"/>
    <cellStyle name="Note 6 13" xfId="27085"/>
    <cellStyle name="Note 6 13 10" xfId="27086"/>
    <cellStyle name="Note 6 13 10 2" xfId="27087"/>
    <cellStyle name="Note 6 13 10 2 2" xfId="59843"/>
    <cellStyle name="Note 6 13 10 3" xfId="27088"/>
    <cellStyle name="Note 6 13 10 4" xfId="50198"/>
    <cellStyle name="Note 6 13 11" xfId="27089"/>
    <cellStyle name="Note 6 13 11 2" xfId="27090"/>
    <cellStyle name="Note 6 13 11 2 2" xfId="59844"/>
    <cellStyle name="Note 6 13 11 3" xfId="27091"/>
    <cellStyle name="Note 6 13 11 4" xfId="50199"/>
    <cellStyle name="Note 6 13 12" xfId="27092"/>
    <cellStyle name="Note 6 13 12 2" xfId="27093"/>
    <cellStyle name="Note 6 13 12 2 2" xfId="59845"/>
    <cellStyle name="Note 6 13 12 3" xfId="27094"/>
    <cellStyle name="Note 6 13 12 4" xfId="50200"/>
    <cellStyle name="Note 6 13 13" xfId="27095"/>
    <cellStyle name="Note 6 13 13 2" xfId="27096"/>
    <cellStyle name="Note 6 13 13 2 2" xfId="59846"/>
    <cellStyle name="Note 6 13 13 3" xfId="27097"/>
    <cellStyle name="Note 6 13 13 4" xfId="50201"/>
    <cellStyle name="Note 6 13 14" xfId="27098"/>
    <cellStyle name="Note 6 13 14 2" xfId="27099"/>
    <cellStyle name="Note 6 13 14 2 2" xfId="59847"/>
    <cellStyle name="Note 6 13 14 3" xfId="27100"/>
    <cellStyle name="Note 6 13 14 4" xfId="50202"/>
    <cellStyle name="Note 6 13 15" xfId="27101"/>
    <cellStyle name="Note 6 13 15 2" xfId="27102"/>
    <cellStyle name="Note 6 13 15 2 2" xfId="59848"/>
    <cellStyle name="Note 6 13 15 3" xfId="27103"/>
    <cellStyle name="Note 6 13 15 4" xfId="50203"/>
    <cellStyle name="Note 6 13 16" xfId="27104"/>
    <cellStyle name="Note 6 13 16 2" xfId="27105"/>
    <cellStyle name="Note 6 13 16 2 2" xfId="59849"/>
    <cellStyle name="Note 6 13 16 3" xfId="27106"/>
    <cellStyle name="Note 6 13 16 4" xfId="50204"/>
    <cellStyle name="Note 6 13 17" xfId="27107"/>
    <cellStyle name="Note 6 13 17 2" xfId="27108"/>
    <cellStyle name="Note 6 13 17 2 2" xfId="59850"/>
    <cellStyle name="Note 6 13 17 3" xfId="27109"/>
    <cellStyle name="Note 6 13 17 4" xfId="50205"/>
    <cellStyle name="Note 6 13 18" xfId="27110"/>
    <cellStyle name="Note 6 13 18 2" xfId="27111"/>
    <cellStyle name="Note 6 13 18 2 2" xfId="59851"/>
    <cellStyle name="Note 6 13 18 3" xfId="27112"/>
    <cellStyle name="Note 6 13 18 4" xfId="50206"/>
    <cellStyle name="Note 6 13 19" xfId="27113"/>
    <cellStyle name="Note 6 13 19 2" xfId="27114"/>
    <cellStyle name="Note 6 13 19 2 2" xfId="59852"/>
    <cellStyle name="Note 6 13 19 3" xfId="27115"/>
    <cellStyle name="Note 6 13 19 4" xfId="50207"/>
    <cellStyle name="Note 6 13 2" xfId="27116"/>
    <cellStyle name="Note 6 13 2 2" xfId="27117"/>
    <cellStyle name="Note 6 13 2 2 2" xfId="59853"/>
    <cellStyle name="Note 6 13 2 3" xfId="27118"/>
    <cellStyle name="Note 6 13 2 4" xfId="50208"/>
    <cellStyle name="Note 6 13 20" xfId="27119"/>
    <cellStyle name="Note 6 13 20 2" xfId="27120"/>
    <cellStyle name="Note 6 13 20 3" xfId="50209"/>
    <cellStyle name="Note 6 13 20 4" xfId="50210"/>
    <cellStyle name="Note 6 13 21" xfId="50211"/>
    <cellStyle name="Note 6 13 22" xfId="50212"/>
    <cellStyle name="Note 6 13 3" xfId="27121"/>
    <cellStyle name="Note 6 13 3 2" xfId="27122"/>
    <cellStyle name="Note 6 13 3 2 2" xfId="59854"/>
    <cellStyle name="Note 6 13 3 3" xfId="27123"/>
    <cellStyle name="Note 6 13 3 4" xfId="50213"/>
    <cellStyle name="Note 6 13 4" xfId="27124"/>
    <cellStyle name="Note 6 13 4 2" xfId="27125"/>
    <cellStyle name="Note 6 13 4 2 2" xfId="59855"/>
    <cellStyle name="Note 6 13 4 3" xfId="27126"/>
    <cellStyle name="Note 6 13 4 4" xfId="50214"/>
    <cellStyle name="Note 6 13 5" xfId="27127"/>
    <cellStyle name="Note 6 13 5 2" xfId="27128"/>
    <cellStyle name="Note 6 13 5 2 2" xfId="59856"/>
    <cellStyle name="Note 6 13 5 3" xfId="27129"/>
    <cellStyle name="Note 6 13 5 4" xfId="50215"/>
    <cellStyle name="Note 6 13 6" xfId="27130"/>
    <cellStyle name="Note 6 13 6 2" xfId="27131"/>
    <cellStyle name="Note 6 13 6 2 2" xfId="59857"/>
    <cellStyle name="Note 6 13 6 3" xfId="27132"/>
    <cellStyle name="Note 6 13 6 4" xfId="50216"/>
    <cellStyle name="Note 6 13 7" xfId="27133"/>
    <cellStyle name="Note 6 13 7 2" xfId="27134"/>
    <cellStyle name="Note 6 13 7 2 2" xfId="59858"/>
    <cellStyle name="Note 6 13 7 3" xfId="27135"/>
    <cellStyle name="Note 6 13 7 4" xfId="50217"/>
    <cellStyle name="Note 6 13 8" xfId="27136"/>
    <cellStyle name="Note 6 13 8 2" xfId="27137"/>
    <cellStyle name="Note 6 13 8 2 2" xfId="59859"/>
    <cellStyle name="Note 6 13 8 3" xfId="27138"/>
    <cellStyle name="Note 6 13 8 4" xfId="50218"/>
    <cellStyle name="Note 6 13 9" xfId="27139"/>
    <cellStyle name="Note 6 13 9 2" xfId="27140"/>
    <cellStyle name="Note 6 13 9 2 2" xfId="59860"/>
    <cellStyle name="Note 6 13 9 3" xfId="27141"/>
    <cellStyle name="Note 6 13 9 4" xfId="50219"/>
    <cellStyle name="Note 6 14" xfId="27142"/>
    <cellStyle name="Note 6 14 10" xfId="27143"/>
    <cellStyle name="Note 6 14 10 2" xfId="27144"/>
    <cellStyle name="Note 6 14 10 2 2" xfId="59861"/>
    <cellStyle name="Note 6 14 10 3" xfId="27145"/>
    <cellStyle name="Note 6 14 10 4" xfId="50220"/>
    <cellStyle name="Note 6 14 11" xfId="27146"/>
    <cellStyle name="Note 6 14 11 2" xfId="27147"/>
    <cellStyle name="Note 6 14 11 2 2" xfId="59862"/>
    <cellStyle name="Note 6 14 11 3" xfId="27148"/>
    <cellStyle name="Note 6 14 11 4" xfId="50221"/>
    <cellStyle name="Note 6 14 12" xfId="27149"/>
    <cellStyle name="Note 6 14 12 2" xfId="27150"/>
    <cellStyle name="Note 6 14 12 2 2" xfId="59863"/>
    <cellStyle name="Note 6 14 12 3" xfId="27151"/>
    <cellStyle name="Note 6 14 12 4" xfId="50222"/>
    <cellStyle name="Note 6 14 13" xfId="27152"/>
    <cellStyle name="Note 6 14 13 2" xfId="27153"/>
    <cellStyle name="Note 6 14 13 2 2" xfId="59864"/>
    <cellStyle name="Note 6 14 13 3" xfId="27154"/>
    <cellStyle name="Note 6 14 13 4" xfId="50223"/>
    <cellStyle name="Note 6 14 14" xfId="27155"/>
    <cellStyle name="Note 6 14 14 2" xfId="27156"/>
    <cellStyle name="Note 6 14 14 2 2" xfId="59865"/>
    <cellStyle name="Note 6 14 14 3" xfId="27157"/>
    <cellStyle name="Note 6 14 14 4" xfId="50224"/>
    <cellStyle name="Note 6 14 15" xfId="27158"/>
    <cellStyle name="Note 6 14 15 2" xfId="27159"/>
    <cellStyle name="Note 6 14 15 2 2" xfId="59866"/>
    <cellStyle name="Note 6 14 15 3" xfId="27160"/>
    <cellStyle name="Note 6 14 15 4" xfId="50225"/>
    <cellStyle name="Note 6 14 16" xfId="27161"/>
    <cellStyle name="Note 6 14 16 2" xfId="27162"/>
    <cellStyle name="Note 6 14 16 2 2" xfId="59867"/>
    <cellStyle name="Note 6 14 16 3" xfId="27163"/>
    <cellStyle name="Note 6 14 16 4" xfId="50226"/>
    <cellStyle name="Note 6 14 17" xfId="27164"/>
    <cellStyle name="Note 6 14 17 2" xfId="27165"/>
    <cellStyle name="Note 6 14 17 2 2" xfId="59868"/>
    <cellStyle name="Note 6 14 17 3" xfId="27166"/>
    <cellStyle name="Note 6 14 17 4" xfId="50227"/>
    <cellStyle name="Note 6 14 18" xfId="27167"/>
    <cellStyle name="Note 6 14 18 2" xfId="27168"/>
    <cellStyle name="Note 6 14 18 2 2" xfId="59869"/>
    <cellStyle name="Note 6 14 18 3" xfId="27169"/>
    <cellStyle name="Note 6 14 18 4" xfId="50228"/>
    <cellStyle name="Note 6 14 19" xfId="27170"/>
    <cellStyle name="Note 6 14 19 2" xfId="27171"/>
    <cellStyle name="Note 6 14 19 2 2" xfId="59870"/>
    <cellStyle name="Note 6 14 19 3" xfId="27172"/>
    <cellStyle name="Note 6 14 19 4" xfId="50229"/>
    <cellStyle name="Note 6 14 2" xfId="27173"/>
    <cellStyle name="Note 6 14 2 2" xfId="27174"/>
    <cellStyle name="Note 6 14 2 2 2" xfId="59871"/>
    <cellStyle name="Note 6 14 2 3" xfId="27175"/>
    <cellStyle name="Note 6 14 2 4" xfId="50230"/>
    <cellStyle name="Note 6 14 20" xfId="27176"/>
    <cellStyle name="Note 6 14 20 2" xfId="27177"/>
    <cellStyle name="Note 6 14 20 3" xfId="50231"/>
    <cellStyle name="Note 6 14 20 4" xfId="50232"/>
    <cellStyle name="Note 6 14 21" xfId="50233"/>
    <cellStyle name="Note 6 14 22" xfId="50234"/>
    <cellStyle name="Note 6 14 3" xfId="27178"/>
    <cellStyle name="Note 6 14 3 2" xfId="27179"/>
    <cellStyle name="Note 6 14 3 2 2" xfId="59872"/>
    <cellStyle name="Note 6 14 3 3" xfId="27180"/>
    <cellStyle name="Note 6 14 3 4" xfId="50235"/>
    <cellStyle name="Note 6 14 4" xfId="27181"/>
    <cellStyle name="Note 6 14 4 2" xfId="27182"/>
    <cellStyle name="Note 6 14 4 2 2" xfId="59873"/>
    <cellStyle name="Note 6 14 4 3" xfId="27183"/>
    <cellStyle name="Note 6 14 4 4" xfId="50236"/>
    <cellStyle name="Note 6 14 5" xfId="27184"/>
    <cellStyle name="Note 6 14 5 2" xfId="27185"/>
    <cellStyle name="Note 6 14 5 2 2" xfId="59874"/>
    <cellStyle name="Note 6 14 5 3" xfId="27186"/>
    <cellStyle name="Note 6 14 5 4" xfId="50237"/>
    <cellStyle name="Note 6 14 6" xfId="27187"/>
    <cellStyle name="Note 6 14 6 2" xfId="27188"/>
    <cellStyle name="Note 6 14 6 2 2" xfId="59875"/>
    <cellStyle name="Note 6 14 6 3" xfId="27189"/>
    <cellStyle name="Note 6 14 6 4" xfId="50238"/>
    <cellStyle name="Note 6 14 7" xfId="27190"/>
    <cellStyle name="Note 6 14 7 2" xfId="27191"/>
    <cellStyle name="Note 6 14 7 2 2" xfId="59876"/>
    <cellStyle name="Note 6 14 7 3" xfId="27192"/>
    <cellStyle name="Note 6 14 7 4" xfId="50239"/>
    <cellStyle name="Note 6 14 8" xfId="27193"/>
    <cellStyle name="Note 6 14 8 2" xfId="27194"/>
    <cellStyle name="Note 6 14 8 2 2" xfId="59877"/>
    <cellStyle name="Note 6 14 8 3" xfId="27195"/>
    <cellStyle name="Note 6 14 8 4" xfId="50240"/>
    <cellStyle name="Note 6 14 9" xfId="27196"/>
    <cellStyle name="Note 6 14 9 2" xfId="27197"/>
    <cellStyle name="Note 6 14 9 2 2" xfId="59878"/>
    <cellStyle name="Note 6 14 9 3" xfId="27198"/>
    <cellStyle name="Note 6 14 9 4" xfId="50241"/>
    <cellStyle name="Note 6 15" xfId="27199"/>
    <cellStyle name="Note 6 15 10" xfId="27200"/>
    <cellStyle name="Note 6 15 10 2" xfId="27201"/>
    <cellStyle name="Note 6 15 10 2 2" xfId="59879"/>
    <cellStyle name="Note 6 15 10 3" xfId="27202"/>
    <cellStyle name="Note 6 15 10 4" xfId="50242"/>
    <cellStyle name="Note 6 15 11" xfId="27203"/>
    <cellStyle name="Note 6 15 11 2" xfId="27204"/>
    <cellStyle name="Note 6 15 11 2 2" xfId="59880"/>
    <cellStyle name="Note 6 15 11 3" xfId="27205"/>
    <cellStyle name="Note 6 15 11 4" xfId="50243"/>
    <cellStyle name="Note 6 15 12" xfId="27206"/>
    <cellStyle name="Note 6 15 12 2" xfId="27207"/>
    <cellStyle name="Note 6 15 12 2 2" xfId="59881"/>
    <cellStyle name="Note 6 15 12 3" xfId="27208"/>
    <cellStyle name="Note 6 15 12 4" xfId="50244"/>
    <cellStyle name="Note 6 15 13" xfId="27209"/>
    <cellStyle name="Note 6 15 13 2" xfId="27210"/>
    <cellStyle name="Note 6 15 13 2 2" xfId="59882"/>
    <cellStyle name="Note 6 15 13 3" xfId="27211"/>
    <cellStyle name="Note 6 15 13 4" xfId="50245"/>
    <cellStyle name="Note 6 15 14" xfId="27212"/>
    <cellStyle name="Note 6 15 14 2" xfId="27213"/>
    <cellStyle name="Note 6 15 14 2 2" xfId="59883"/>
    <cellStyle name="Note 6 15 14 3" xfId="27214"/>
    <cellStyle name="Note 6 15 14 4" xfId="50246"/>
    <cellStyle name="Note 6 15 15" xfId="27215"/>
    <cellStyle name="Note 6 15 15 2" xfId="27216"/>
    <cellStyle name="Note 6 15 15 2 2" xfId="59884"/>
    <cellStyle name="Note 6 15 15 3" xfId="27217"/>
    <cellStyle name="Note 6 15 15 4" xfId="50247"/>
    <cellStyle name="Note 6 15 16" xfId="27218"/>
    <cellStyle name="Note 6 15 16 2" xfId="27219"/>
    <cellStyle name="Note 6 15 16 2 2" xfId="59885"/>
    <cellStyle name="Note 6 15 16 3" xfId="27220"/>
    <cellStyle name="Note 6 15 16 4" xfId="50248"/>
    <cellStyle name="Note 6 15 17" xfId="27221"/>
    <cellStyle name="Note 6 15 17 2" xfId="27222"/>
    <cellStyle name="Note 6 15 17 2 2" xfId="59886"/>
    <cellStyle name="Note 6 15 17 3" xfId="27223"/>
    <cellStyle name="Note 6 15 17 4" xfId="50249"/>
    <cellStyle name="Note 6 15 18" xfId="27224"/>
    <cellStyle name="Note 6 15 18 2" xfId="27225"/>
    <cellStyle name="Note 6 15 18 2 2" xfId="59887"/>
    <cellStyle name="Note 6 15 18 3" xfId="27226"/>
    <cellStyle name="Note 6 15 18 4" xfId="50250"/>
    <cellStyle name="Note 6 15 19" xfId="27227"/>
    <cellStyle name="Note 6 15 19 2" xfId="27228"/>
    <cellStyle name="Note 6 15 19 2 2" xfId="59888"/>
    <cellStyle name="Note 6 15 19 3" xfId="27229"/>
    <cellStyle name="Note 6 15 19 4" xfId="50251"/>
    <cellStyle name="Note 6 15 2" xfId="27230"/>
    <cellStyle name="Note 6 15 2 2" xfId="27231"/>
    <cellStyle name="Note 6 15 2 2 2" xfId="59889"/>
    <cellStyle name="Note 6 15 2 3" xfId="27232"/>
    <cellStyle name="Note 6 15 2 4" xfId="50252"/>
    <cellStyle name="Note 6 15 20" xfId="27233"/>
    <cellStyle name="Note 6 15 20 2" xfId="27234"/>
    <cellStyle name="Note 6 15 20 3" xfId="50253"/>
    <cellStyle name="Note 6 15 20 4" xfId="50254"/>
    <cellStyle name="Note 6 15 21" xfId="50255"/>
    <cellStyle name="Note 6 15 22" xfId="50256"/>
    <cellStyle name="Note 6 15 3" xfId="27235"/>
    <cellStyle name="Note 6 15 3 2" xfId="27236"/>
    <cellStyle name="Note 6 15 3 2 2" xfId="59890"/>
    <cellStyle name="Note 6 15 3 3" xfId="27237"/>
    <cellStyle name="Note 6 15 3 4" xfId="50257"/>
    <cellStyle name="Note 6 15 4" xfId="27238"/>
    <cellStyle name="Note 6 15 4 2" xfId="27239"/>
    <cellStyle name="Note 6 15 4 2 2" xfId="59891"/>
    <cellStyle name="Note 6 15 4 3" xfId="27240"/>
    <cellStyle name="Note 6 15 4 4" xfId="50258"/>
    <cellStyle name="Note 6 15 5" xfId="27241"/>
    <cellStyle name="Note 6 15 5 2" xfId="27242"/>
    <cellStyle name="Note 6 15 5 2 2" xfId="59892"/>
    <cellStyle name="Note 6 15 5 3" xfId="27243"/>
    <cellStyle name="Note 6 15 5 4" xfId="50259"/>
    <cellStyle name="Note 6 15 6" xfId="27244"/>
    <cellStyle name="Note 6 15 6 2" xfId="27245"/>
    <cellStyle name="Note 6 15 6 2 2" xfId="59893"/>
    <cellStyle name="Note 6 15 6 3" xfId="27246"/>
    <cellStyle name="Note 6 15 6 4" xfId="50260"/>
    <cellStyle name="Note 6 15 7" xfId="27247"/>
    <cellStyle name="Note 6 15 7 2" xfId="27248"/>
    <cellStyle name="Note 6 15 7 2 2" xfId="59894"/>
    <cellStyle name="Note 6 15 7 3" xfId="27249"/>
    <cellStyle name="Note 6 15 7 4" xfId="50261"/>
    <cellStyle name="Note 6 15 8" xfId="27250"/>
    <cellStyle name="Note 6 15 8 2" xfId="27251"/>
    <cellStyle name="Note 6 15 8 2 2" xfId="59895"/>
    <cellStyle name="Note 6 15 8 3" xfId="27252"/>
    <cellStyle name="Note 6 15 8 4" xfId="50262"/>
    <cellStyle name="Note 6 15 9" xfId="27253"/>
    <cellStyle name="Note 6 15 9 2" xfId="27254"/>
    <cellStyle name="Note 6 15 9 2 2" xfId="59896"/>
    <cellStyle name="Note 6 15 9 3" xfId="27255"/>
    <cellStyle name="Note 6 15 9 4" xfId="50263"/>
    <cellStyle name="Note 6 16" xfId="27256"/>
    <cellStyle name="Note 6 16 10" xfId="27257"/>
    <cellStyle name="Note 6 16 10 2" xfId="27258"/>
    <cellStyle name="Note 6 16 10 2 2" xfId="59897"/>
    <cellStyle name="Note 6 16 10 3" xfId="27259"/>
    <cellStyle name="Note 6 16 10 4" xfId="50264"/>
    <cellStyle name="Note 6 16 11" xfId="27260"/>
    <cellStyle name="Note 6 16 11 2" xfId="27261"/>
    <cellStyle name="Note 6 16 11 2 2" xfId="59898"/>
    <cellStyle name="Note 6 16 11 3" xfId="27262"/>
    <cellStyle name="Note 6 16 11 4" xfId="50265"/>
    <cellStyle name="Note 6 16 12" xfId="27263"/>
    <cellStyle name="Note 6 16 12 2" xfId="27264"/>
    <cellStyle name="Note 6 16 12 2 2" xfId="59899"/>
    <cellStyle name="Note 6 16 12 3" xfId="27265"/>
    <cellStyle name="Note 6 16 12 4" xfId="50266"/>
    <cellStyle name="Note 6 16 13" xfId="27266"/>
    <cellStyle name="Note 6 16 13 2" xfId="27267"/>
    <cellStyle name="Note 6 16 13 2 2" xfId="59900"/>
    <cellStyle name="Note 6 16 13 3" xfId="27268"/>
    <cellStyle name="Note 6 16 13 4" xfId="50267"/>
    <cellStyle name="Note 6 16 14" xfId="27269"/>
    <cellStyle name="Note 6 16 14 2" xfId="27270"/>
    <cellStyle name="Note 6 16 14 2 2" xfId="59901"/>
    <cellStyle name="Note 6 16 14 3" xfId="27271"/>
    <cellStyle name="Note 6 16 14 4" xfId="50268"/>
    <cellStyle name="Note 6 16 15" xfId="27272"/>
    <cellStyle name="Note 6 16 15 2" xfId="27273"/>
    <cellStyle name="Note 6 16 15 2 2" xfId="59902"/>
    <cellStyle name="Note 6 16 15 3" xfId="27274"/>
    <cellStyle name="Note 6 16 15 4" xfId="50269"/>
    <cellStyle name="Note 6 16 16" xfId="27275"/>
    <cellStyle name="Note 6 16 16 2" xfId="27276"/>
    <cellStyle name="Note 6 16 16 2 2" xfId="59903"/>
    <cellStyle name="Note 6 16 16 3" xfId="27277"/>
    <cellStyle name="Note 6 16 16 4" xfId="50270"/>
    <cellStyle name="Note 6 16 17" xfId="27278"/>
    <cellStyle name="Note 6 16 17 2" xfId="27279"/>
    <cellStyle name="Note 6 16 17 2 2" xfId="59904"/>
    <cellStyle name="Note 6 16 17 3" xfId="27280"/>
    <cellStyle name="Note 6 16 17 4" xfId="50271"/>
    <cellStyle name="Note 6 16 18" xfId="27281"/>
    <cellStyle name="Note 6 16 18 2" xfId="27282"/>
    <cellStyle name="Note 6 16 18 2 2" xfId="59905"/>
    <cellStyle name="Note 6 16 18 3" xfId="27283"/>
    <cellStyle name="Note 6 16 18 4" xfId="50272"/>
    <cellStyle name="Note 6 16 19" xfId="27284"/>
    <cellStyle name="Note 6 16 19 2" xfId="27285"/>
    <cellStyle name="Note 6 16 19 2 2" xfId="59906"/>
    <cellStyle name="Note 6 16 19 3" xfId="27286"/>
    <cellStyle name="Note 6 16 19 4" xfId="50273"/>
    <cellStyle name="Note 6 16 2" xfId="27287"/>
    <cellStyle name="Note 6 16 2 2" xfId="27288"/>
    <cellStyle name="Note 6 16 2 2 2" xfId="59907"/>
    <cellStyle name="Note 6 16 2 3" xfId="27289"/>
    <cellStyle name="Note 6 16 2 4" xfId="50274"/>
    <cellStyle name="Note 6 16 20" xfId="27290"/>
    <cellStyle name="Note 6 16 20 2" xfId="27291"/>
    <cellStyle name="Note 6 16 20 3" xfId="50275"/>
    <cellStyle name="Note 6 16 20 4" xfId="50276"/>
    <cellStyle name="Note 6 16 21" xfId="50277"/>
    <cellStyle name="Note 6 16 22" xfId="50278"/>
    <cellStyle name="Note 6 16 3" xfId="27292"/>
    <cellStyle name="Note 6 16 3 2" xfId="27293"/>
    <cellStyle name="Note 6 16 3 2 2" xfId="59908"/>
    <cellStyle name="Note 6 16 3 3" xfId="27294"/>
    <cellStyle name="Note 6 16 3 4" xfId="50279"/>
    <cellStyle name="Note 6 16 4" xfId="27295"/>
    <cellStyle name="Note 6 16 4 2" xfId="27296"/>
    <cellStyle name="Note 6 16 4 2 2" xfId="59909"/>
    <cellStyle name="Note 6 16 4 3" xfId="27297"/>
    <cellStyle name="Note 6 16 4 4" xfId="50280"/>
    <cellStyle name="Note 6 16 5" xfId="27298"/>
    <cellStyle name="Note 6 16 5 2" xfId="27299"/>
    <cellStyle name="Note 6 16 5 2 2" xfId="59910"/>
    <cellStyle name="Note 6 16 5 3" xfId="27300"/>
    <cellStyle name="Note 6 16 5 4" xfId="50281"/>
    <cellStyle name="Note 6 16 6" xfId="27301"/>
    <cellStyle name="Note 6 16 6 2" xfId="27302"/>
    <cellStyle name="Note 6 16 6 2 2" xfId="59911"/>
    <cellStyle name="Note 6 16 6 3" xfId="27303"/>
    <cellStyle name="Note 6 16 6 4" xfId="50282"/>
    <cellStyle name="Note 6 16 7" xfId="27304"/>
    <cellStyle name="Note 6 16 7 2" xfId="27305"/>
    <cellStyle name="Note 6 16 7 2 2" xfId="59912"/>
    <cellStyle name="Note 6 16 7 3" xfId="27306"/>
    <cellStyle name="Note 6 16 7 4" xfId="50283"/>
    <cellStyle name="Note 6 16 8" xfId="27307"/>
    <cellStyle name="Note 6 16 8 2" xfId="27308"/>
    <cellStyle name="Note 6 16 8 2 2" xfId="59913"/>
    <cellStyle name="Note 6 16 8 3" xfId="27309"/>
    <cellStyle name="Note 6 16 8 4" xfId="50284"/>
    <cellStyle name="Note 6 16 9" xfId="27310"/>
    <cellStyle name="Note 6 16 9 2" xfId="27311"/>
    <cellStyle name="Note 6 16 9 2 2" xfId="59914"/>
    <cellStyle name="Note 6 16 9 3" xfId="27312"/>
    <cellStyle name="Note 6 16 9 4" xfId="50285"/>
    <cellStyle name="Note 6 17" xfId="27313"/>
    <cellStyle name="Note 6 17 10" xfId="27314"/>
    <cellStyle name="Note 6 17 10 2" xfId="27315"/>
    <cellStyle name="Note 6 17 10 2 2" xfId="59915"/>
    <cellStyle name="Note 6 17 10 3" xfId="27316"/>
    <cellStyle name="Note 6 17 10 4" xfId="50286"/>
    <cellStyle name="Note 6 17 11" xfId="27317"/>
    <cellStyle name="Note 6 17 11 2" xfId="27318"/>
    <cellStyle name="Note 6 17 11 2 2" xfId="59916"/>
    <cellStyle name="Note 6 17 11 3" xfId="27319"/>
    <cellStyle name="Note 6 17 11 4" xfId="50287"/>
    <cellStyle name="Note 6 17 12" xfId="27320"/>
    <cellStyle name="Note 6 17 12 2" xfId="27321"/>
    <cellStyle name="Note 6 17 12 2 2" xfId="59917"/>
    <cellStyle name="Note 6 17 12 3" xfId="27322"/>
    <cellStyle name="Note 6 17 12 4" xfId="50288"/>
    <cellStyle name="Note 6 17 13" xfId="27323"/>
    <cellStyle name="Note 6 17 13 2" xfId="27324"/>
    <cellStyle name="Note 6 17 13 2 2" xfId="59918"/>
    <cellStyle name="Note 6 17 13 3" xfId="27325"/>
    <cellStyle name="Note 6 17 13 4" xfId="50289"/>
    <cellStyle name="Note 6 17 14" xfId="27326"/>
    <cellStyle name="Note 6 17 14 2" xfId="27327"/>
    <cellStyle name="Note 6 17 14 2 2" xfId="59919"/>
    <cellStyle name="Note 6 17 14 3" xfId="27328"/>
    <cellStyle name="Note 6 17 14 4" xfId="50290"/>
    <cellStyle name="Note 6 17 15" xfId="27329"/>
    <cellStyle name="Note 6 17 15 2" xfId="27330"/>
    <cellStyle name="Note 6 17 15 2 2" xfId="59920"/>
    <cellStyle name="Note 6 17 15 3" xfId="27331"/>
    <cellStyle name="Note 6 17 15 4" xfId="50291"/>
    <cellStyle name="Note 6 17 16" xfId="27332"/>
    <cellStyle name="Note 6 17 16 2" xfId="27333"/>
    <cellStyle name="Note 6 17 16 2 2" xfId="59921"/>
    <cellStyle name="Note 6 17 16 3" xfId="27334"/>
    <cellStyle name="Note 6 17 16 4" xfId="50292"/>
    <cellStyle name="Note 6 17 17" xfId="27335"/>
    <cellStyle name="Note 6 17 17 2" xfId="27336"/>
    <cellStyle name="Note 6 17 17 2 2" xfId="59922"/>
    <cellStyle name="Note 6 17 17 3" xfId="27337"/>
    <cellStyle name="Note 6 17 17 4" xfId="50293"/>
    <cellStyle name="Note 6 17 18" xfId="27338"/>
    <cellStyle name="Note 6 17 18 2" xfId="27339"/>
    <cellStyle name="Note 6 17 18 2 2" xfId="59923"/>
    <cellStyle name="Note 6 17 18 3" xfId="27340"/>
    <cellStyle name="Note 6 17 18 4" xfId="50294"/>
    <cellStyle name="Note 6 17 19" xfId="27341"/>
    <cellStyle name="Note 6 17 19 2" xfId="27342"/>
    <cellStyle name="Note 6 17 19 2 2" xfId="59924"/>
    <cellStyle name="Note 6 17 19 3" xfId="27343"/>
    <cellStyle name="Note 6 17 19 4" xfId="50295"/>
    <cellStyle name="Note 6 17 2" xfId="27344"/>
    <cellStyle name="Note 6 17 2 2" xfId="27345"/>
    <cellStyle name="Note 6 17 2 2 2" xfId="59925"/>
    <cellStyle name="Note 6 17 2 3" xfId="27346"/>
    <cellStyle name="Note 6 17 2 4" xfId="50296"/>
    <cellStyle name="Note 6 17 20" xfId="27347"/>
    <cellStyle name="Note 6 17 20 2" xfId="27348"/>
    <cellStyle name="Note 6 17 20 3" xfId="50297"/>
    <cellStyle name="Note 6 17 20 4" xfId="50298"/>
    <cellStyle name="Note 6 17 21" xfId="50299"/>
    <cellStyle name="Note 6 17 22" xfId="50300"/>
    <cellStyle name="Note 6 17 3" xfId="27349"/>
    <cellStyle name="Note 6 17 3 2" xfId="27350"/>
    <cellStyle name="Note 6 17 3 2 2" xfId="59926"/>
    <cellStyle name="Note 6 17 3 3" xfId="27351"/>
    <cellStyle name="Note 6 17 3 4" xfId="50301"/>
    <cellStyle name="Note 6 17 4" xfId="27352"/>
    <cellStyle name="Note 6 17 4 2" xfId="27353"/>
    <cellStyle name="Note 6 17 4 2 2" xfId="59927"/>
    <cellStyle name="Note 6 17 4 3" xfId="27354"/>
    <cellStyle name="Note 6 17 4 4" xfId="50302"/>
    <cellStyle name="Note 6 17 5" xfId="27355"/>
    <cellStyle name="Note 6 17 5 2" xfId="27356"/>
    <cellStyle name="Note 6 17 5 2 2" xfId="59928"/>
    <cellStyle name="Note 6 17 5 3" xfId="27357"/>
    <cellStyle name="Note 6 17 5 4" xfId="50303"/>
    <cellStyle name="Note 6 17 6" xfId="27358"/>
    <cellStyle name="Note 6 17 6 2" xfId="27359"/>
    <cellStyle name="Note 6 17 6 2 2" xfId="59929"/>
    <cellStyle name="Note 6 17 6 3" xfId="27360"/>
    <cellStyle name="Note 6 17 6 4" xfId="50304"/>
    <cellStyle name="Note 6 17 7" xfId="27361"/>
    <cellStyle name="Note 6 17 7 2" xfId="27362"/>
    <cellStyle name="Note 6 17 7 2 2" xfId="59930"/>
    <cellStyle name="Note 6 17 7 3" xfId="27363"/>
    <cellStyle name="Note 6 17 7 4" xfId="50305"/>
    <cellStyle name="Note 6 17 8" xfId="27364"/>
    <cellStyle name="Note 6 17 8 2" xfId="27365"/>
    <cellStyle name="Note 6 17 8 2 2" xfId="59931"/>
    <cellStyle name="Note 6 17 8 3" xfId="27366"/>
    <cellStyle name="Note 6 17 8 4" xfId="50306"/>
    <cellStyle name="Note 6 17 9" xfId="27367"/>
    <cellStyle name="Note 6 17 9 2" xfId="27368"/>
    <cellStyle name="Note 6 17 9 2 2" xfId="59932"/>
    <cellStyle name="Note 6 17 9 3" xfId="27369"/>
    <cellStyle name="Note 6 17 9 4" xfId="50307"/>
    <cellStyle name="Note 6 18" xfId="27370"/>
    <cellStyle name="Note 6 18 10" xfId="27371"/>
    <cellStyle name="Note 6 18 10 2" xfId="27372"/>
    <cellStyle name="Note 6 18 10 2 2" xfId="59933"/>
    <cellStyle name="Note 6 18 10 3" xfId="27373"/>
    <cellStyle name="Note 6 18 10 4" xfId="50308"/>
    <cellStyle name="Note 6 18 11" xfId="27374"/>
    <cellStyle name="Note 6 18 11 2" xfId="27375"/>
    <cellStyle name="Note 6 18 11 2 2" xfId="59934"/>
    <cellStyle name="Note 6 18 11 3" xfId="27376"/>
    <cellStyle name="Note 6 18 11 4" xfId="50309"/>
    <cellStyle name="Note 6 18 12" xfId="27377"/>
    <cellStyle name="Note 6 18 12 2" xfId="27378"/>
    <cellStyle name="Note 6 18 12 2 2" xfId="59935"/>
    <cellStyle name="Note 6 18 12 3" xfId="27379"/>
    <cellStyle name="Note 6 18 12 4" xfId="50310"/>
    <cellStyle name="Note 6 18 13" xfId="27380"/>
    <cellStyle name="Note 6 18 13 2" xfId="27381"/>
    <cellStyle name="Note 6 18 13 2 2" xfId="59936"/>
    <cellStyle name="Note 6 18 13 3" xfId="27382"/>
    <cellStyle name="Note 6 18 13 4" xfId="50311"/>
    <cellStyle name="Note 6 18 14" xfId="27383"/>
    <cellStyle name="Note 6 18 14 2" xfId="27384"/>
    <cellStyle name="Note 6 18 14 2 2" xfId="59937"/>
    <cellStyle name="Note 6 18 14 3" xfId="27385"/>
    <cellStyle name="Note 6 18 14 4" xfId="50312"/>
    <cellStyle name="Note 6 18 15" xfId="27386"/>
    <cellStyle name="Note 6 18 15 2" xfId="27387"/>
    <cellStyle name="Note 6 18 15 2 2" xfId="59938"/>
    <cellStyle name="Note 6 18 15 3" xfId="27388"/>
    <cellStyle name="Note 6 18 15 4" xfId="50313"/>
    <cellStyle name="Note 6 18 16" xfId="27389"/>
    <cellStyle name="Note 6 18 16 2" xfId="27390"/>
    <cellStyle name="Note 6 18 16 2 2" xfId="59939"/>
    <cellStyle name="Note 6 18 16 3" xfId="27391"/>
    <cellStyle name="Note 6 18 16 4" xfId="50314"/>
    <cellStyle name="Note 6 18 17" xfId="27392"/>
    <cellStyle name="Note 6 18 17 2" xfId="27393"/>
    <cellStyle name="Note 6 18 17 2 2" xfId="59940"/>
    <cellStyle name="Note 6 18 17 3" xfId="27394"/>
    <cellStyle name="Note 6 18 17 4" xfId="50315"/>
    <cellStyle name="Note 6 18 18" xfId="27395"/>
    <cellStyle name="Note 6 18 18 2" xfId="27396"/>
    <cellStyle name="Note 6 18 18 2 2" xfId="59941"/>
    <cellStyle name="Note 6 18 18 3" xfId="27397"/>
    <cellStyle name="Note 6 18 18 4" xfId="50316"/>
    <cellStyle name="Note 6 18 19" xfId="27398"/>
    <cellStyle name="Note 6 18 19 2" xfId="27399"/>
    <cellStyle name="Note 6 18 19 2 2" xfId="59942"/>
    <cellStyle name="Note 6 18 19 3" xfId="27400"/>
    <cellStyle name="Note 6 18 19 4" xfId="50317"/>
    <cellStyle name="Note 6 18 2" xfId="27401"/>
    <cellStyle name="Note 6 18 2 2" xfId="27402"/>
    <cellStyle name="Note 6 18 2 2 2" xfId="59943"/>
    <cellStyle name="Note 6 18 2 3" xfId="27403"/>
    <cellStyle name="Note 6 18 2 4" xfId="50318"/>
    <cellStyle name="Note 6 18 20" xfId="27404"/>
    <cellStyle name="Note 6 18 20 2" xfId="27405"/>
    <cellStyle name="Note 6 18 20 3" xfId="50319"/>
    <cellStyle name="Note 6 18 20 4" xfId="50320"/>
    <cellStyle name="Note 6 18 21" xfId="50321"/>
    <cellStyle name="Note 6 18 22" xfId="50322"/>
    <cellStyle name="Note 6 18 3" xfId="27406"/>
    <cellStyle name="Note 6 18 3 2" xfId="27407"/>
    <cellStyle name="Note 6 18 3 2 2" xfId="59944"/>
    <cellStyle name="Note 6 18 3 3" xfId="27408"/>
    <cellStyle name="Note 6 18 3 4" xfId="50323"/>
    <cellStyle name="Note 6 18 4" xfId="27409"/>
    <cellStyle name="Note 6 18 4 2" xfId="27410"/>
    <cellStyle name="Note 6 18 4 2 2" xfId="59945"/>
    <cellStyle name="Note 6 18 4 3" xfId="27411"/>
    <cellStyle name="Note 6 18 4 4" xfId="50324"/>
    <cellStyle name="Note 6 18 5" xfId="27412"/>
    <cellStyle name="Note 6 18 5 2" xfId="27413"/>
    <cellStyle name="Note 6 18 5 2 2" xfId="59946"/>
    <cellStyle name="Note 6 18 5 3" xfId="27414"/>
    <cellStyle name="Note 6 18 5 4" xfId="50325"/>
    <cellStyle name="Note 6 18 6" xfId="27415"/>
    <cellStyle name="Note 6 18 6 2" xfId="27416"/>
    <cellStyle name="Note 6 18 6 2 2" xfId="59947"/>
    <cellStyle name="Note 6 18 6 3" xfId="27417"/>
    <cellStyle name="Note 6 18 6 4" xfId="50326"/>
    <cellStyle name="Note 6 18 7" xfId="27418"/>
    <cellStyle name="Note 6 18 7 2" xfId="27419"/>
    <cellStyle name="Note 6 18 7 2 2" xfId="59948"/>
    <cellStyle name="Note 6 18 7 3" xfId="27420"/>
    <cellStyle name="Note 6 18 7 4" xfId="50327"/>
    <cellStyle name="Note 6 18 8" xfId="27421"/>
    <cellStyle name="Note 6 18 8 2" xfId="27422"/>
    <cellStyle name="Note 6 18 8 2 2" xfId="59949"/>
    <cellStyle name="Note 6 18 8 3" xfId="27423"/>
    <cellStyle name="Note 6 18 8 4" xfId="50328"/>
    <cellStyle name="Note 6 18 9" xfId="27424"/>
    <cellStyle name="Note 6 18 9 2" xfId="27425"/>
    <cellStyle name="Note 6 18 9 2 2" xfId="59950"/>
    <cellStyle name="Note 6 18 9 3" xfId="27426"/>
    <cellStyle name="Note 6 18 9 4" xfId="50329"/>
    <cellStyle name="Note 6 19" xfId="27427"/>
    <cellStyle name="Note 6 19 10" xfId="27428"/>
    <cellStyle name="Note 6 19 10 2" xfId="27429"/>
    <cellStyle name="Note 6 19 10 2 2" xfId="59951"/>
    <cellStyle name="Note 6 19 10 3" xfId="27430"/>
    <cellStyle name="Note 6 19 10 4" xfId="50330"/>
    <cellStyle name="Note 6 19 11" xfId="27431"/>
    <cellStyle name="Note 6 19 11 2" xfId="27432"/>
    <cellStyle name="Note 6 19 11 2 2" xfId="59952"/>
    <cellStyle name="Note 6 19 11 3" xfId="27433"/>
    <cellStyle name="Note 6 19 11 4" xfId="50331"/>
    <cellStyle name="Note 6 19 12" xfId="27434"/>
    <cellStyle name="Note 6 19 12 2" xfId="27435"/>
    <cellStyle name="Note 6 19 12 2 2" xfId="59953"/>
    <cellStyle name="Note 6 19 12 3" xfId="27436"/>
    <cellStyle name="Note 6 19 12 4" xfId="50332"/>
    <cellStyle name="Note 6 19 13" xfId="27437"/>
    <cellStyle name="Note 6 19 13 2" xfId="27438"/>
    <cellStyle name="Note 6 19 13 2 2" xfId="59954"/>
    <cellStyle name="Note 6 19 13 3" xfId="27439"/>
    <cellStyle name="Note 6 19 13 4" xfId="50333"/>
    <cellStyle name="Note 6 19 14" xfId="27440"/>
    <cellStyle name="Note 6 19 14 2" xfId="27441"/>
    <cellStyle name="Note 6 19 14 2 2" xfId="59955"/>
    <cellStyle name="Note 6 19 14 3" xfId="27442"/>
    <cellStyle name="Note 6 19 14 4" xfId="50334"/>
    <cellStyle name="Note 6 19 15" xfId="27443"/>
    <cellStyle name="Note 6 19 15 2" xfId="27444"/>
    <cellStyle name="Note 6 19 15 2 2" xfId="59956"/>
    <cellStyle name="Note 6 19 15 3" xfId="27445"/>
    <cellStyle name="Note 6 19 15 4" xfId="50335"/>
    <cellStyle name="Note 6 19 16" xfId="27446"/>
    <cellStyle name="Note 6 19 16 2" xfId="27447"/>
    <cellStyle name="Note 6 19 16 2 2" xfId="59957"/>
    <cellStyle name="Note 6 19 16 3" xfId="27448"/>
    <cellStyle name="Note 6 19 16 4" xfId="50336"/>
    <cellStyle name="Note 6 19 17" xfId="27449"/>
    <cellStyle name="Note 6 19 17 2" xfId="27450"/>
    <cellStyle name="Note 6 19 17 2 2" xfId="59958"/>
    <cellStyle name="Note 6 19 17 3" xfId="27451"/>
    <cellStyle name="Note 6 19 17 4" xfId="50337"/>
    <cellStyle name="Note 6 19 18" xfId="27452"/>
    <cellStyle name="Note 6 19 18 2" xfId="27453"/>
    <cellStyle name="Note 6 19 18 2 2" xfId="59959"/>
    <cellStyle name="Note 6 19 18 3" xfId="27454"/>
    <cellStyle name="Note 6 19 18 4" xfId="50338"/>
    <cellStyle name="Note 6 19 19" xfId="27455"/>
    <cellStyle name="Note 6 19 19 2" xfId="27456"/>
    <cellStyle name="Note 6 19 19 2 2" xfId="59960"/>
    <cellStyle name="Note 6 19 19 3" xfId="27457"/>
    <cellStyle name="Note 6 19 19 4" xfId="50339"/>
    <cellStyle name="Note 6 19 2" xfId="27458"/>
    <cellStyle name="Note 6 19 2 2" xfId="27459"/>
    <cellStyle name="Note 6 19 2 2 2" xfId="59961"/>
    <cellStyle name="Note 6 19 2 3" xfId="27460"/>
    <cellStyle name="Note 6 19 2 4" xfId="50340"/>
    <cellStyle name="Note 6 19 20" xfId="27461"/>
    <cellStyle name="Note 6 19 20 2" xfId="27462"/>
    <cellStyle name="Note 6 19 20 3" xfId="50341"/>
    <cellStyle name="Note 6 19 20 4" xfId="50342"/>
    <cellStyle name="Note 6 19 21" xfId="50343"/>
    <cellStyle name="Note 6 19 22" xfId="50344"/>
    <cellStyle name="Note 6 19 3" xfId="27463"/>
    <cellStyle name="Note 6 19 3 2" xfId="27464"/>
    <cellStyle name="Note 6 19 3 2 2" xfId="59962"/>
    <cellStyle name="Note 6 19 3 3" xfId="27465"/>
    <cellStyle name="Note 6 19 3 4" xfId="50345"/>
    <cellStyle name="Note 6 19 4" xfId="27466"/>
    <cellStyle name="Note 6 19 4 2" xfId="27467"/>
    <cellStyle name="Note 6 19 4 2 2" xfId="59963"/>
    <cellStyle name="Note 6 19 4 3" xfId="27468"/>
    <cellStyle name="Note 6 19 4 4" xfId="50346"/>
    <cellStyle name="Note 6 19 5" xfId="27469"/>
    <cellStyle name="Note 6 19 5 2" xfId="27470"/>
    <cellStyle name="Note 6 19 5 2 2" xfId="59964"/>
    <cellStyle name="Note 6 19 5 3" xfId="27471"/>
    <cellStyle name="Note 6 19 5 4" xfId="50347"/>
    <cellStyle name="Note 6 19 6" xfId="27472"/>
    <cellStyle name="Note 6 19 6 2" xfId="27473"/>
    <cellStyle name="Note 6 19 6 2 2" xfId="59965"/>
    <cellStyle name="Note 6 19 6 3" xfId="27474"/>
    <cellStyle name="Note 6 19 6 4" xfId="50348"/>
    <cellStyle name="Note 6 19 7" xfId="27475"/>
    <cellStyle name="Note 6 19 7 2" xfId="27476"/>
    <cellStyle name="Note 6 19 7 2 2" xfId="59966"/>
    <cellStyle name="Note 6 19 7 3" xfId="27477"/>
    <cellStyle name="Note 6 19 7 4" xfId="50349"/>
    <cellStyle name="Note 6 19 8" xfId="27478"/>
    <cellStyle name="Note 6 19 8 2" xfId="27479"/>
    <cellStyle name="Note 6 19 8 2 2" xfId="59967"/>
    <cellStyle name="Note 6 19 8 3" xfId="27480"/>
    <cellStyle name="Note 6 19 8 4" xfId="50350"/>
    <cellStyle name="Note 6 19 9" xfId="27481"/>
    <cellStyle name="Note 6 19 9 2" xfId="27482"/>
    <cellStyle name="Note 6 19 9 2 2" xfId="59968"/>
    <cellStyle name="Note 6 19 9 3" xfId="27483"/>
    <cellStyle name="Note 6 19 9 4" xfId="50351"/>
    <cellStyle name="Note 6 2" xfId="27484"/>
    <cellStyle name="Note 6 2 10" xfId="27485"/>
    <cellStyle name="Note 6 2 10 2" xfId="27486"/>
    <cellStyle name="Note 6 2 10 2 2" xfId="59969"/>
    <cellStyle name="Note 6 2 10 3" xfId="27487"/>
    <cellStyle name="Note 6 2 10 4" xfId="50352"/>
    <cellStyle name="Note 6 2 11" xfId="27488"/>
    <cellStyle name="Note 6 2 11 2" xfId="27489"/>
    <cellStyle name="Note 6 2 11 2 2" xfId="59970"/>
    <cellStyle name="Note 6 2 11 3" xfId="27490"/>
    <cellStyle name="Note 6 2 11 4" xfId="50353"/>
    <cellStyle name="Note 6 2 12" xfId="27491"/>
    <cellStyle name="Note 6 2 12 2" xfId="27492"/>
    <cellStyle name="Note 6 2 12 2 2" xfId="59971"/>
    <cellStyle name="Note 6 2 12 3" xfId="27493"/>
    <cellStyle name="Note 6 2 12 4" xfId="50354"/>
    <cellStyle name="Note 6 2 13" xfId="27494"/>
    <cellStyle name="Note 6 2 13 2" xfId="27495"/>
    <cellStyle name="Note 6 2 13 2 2" xfId="59972"/>
    <cellStyle name="Note 6 2 13 3" xfId="27496"/>
    <cellStyle name="Note 6 2 13 4" xfId="50355"/>
    <cellStyle name="Note 6 2 14" xfId="27497"/>
    <cellStyle name="Note 6 2 14 2" xfId="27498"/>
    <cellStyle name="Note 6 2 14 2 2" xfId="59973"/>
    <cellStyle name="Note 6 2 14 3" xfId="27499"/>
    <cellStyle name="Note 6 2 14 4" xfId="50356"/>
    <cellStyle name="Note 6 2 15" xfId="27500"/>
    <cellStyle name="Note 6 2 15 2" xfId="27501"/>
    <cellStyle name="Note 6 2 15 2 2" xfId="59974"/>
    <cellStyle name="Note 6 2 15 3" xfId="27502"/>
    <cellStyle name="Note 6 2 15 4" xfId="50357"/>
    <cellStyle name="Note 6 2 16" xfId="27503"/>
    <cellStyle name="Note 6 2 16 2" xfId="27504"/>
    <cellStyle name="Note 6 2 16 2 2" xfId="59975"/>
    <cellStyle name="Note 6 2 16 3" xfId="27505"/>
    <cellStyle name="Note 6 2 16 4" xfId="50358"/>
    <cellStyle name="Note 6 2 17" xfId="27506"/>
    <cellStyle name="Note 6 2 17 2" xfId="27507"/>
    <cellStyle name="Note 6 2 17 2 2" xfId="59976"/>
    <cellStyle name="Note 6 2 17 3" xfId="27508"/>
    <cellStyle name="Note 6 2 17 4" xfId="50359"/>
    <cellStyle name="Note 6 2 18" xfId="27509"/>
    <cellStyle name="Note 6 2 18 2" xfId="27510"/>
    <cellStyle name="Note 6 2 18 2 2" xfId="59977"/>
    <cellStyle name="Note 6 2 18 3" xfId="27511"/>
    <cellStyle name="Note 6 2 18 4" xfId="50360"/>
    <cellStyle name="Note 6 2 19" xfId="27512"/>
    <cellStyle name="Note 6 2 19 2" xfId="27513"/>
    <cellStyle name="Note 6 2 19 2 2" xfId="59978"/>
    <cellStyle name="Note 6 2 19 3" xfId="27514"/>
    <cellStyle name="Note 6 2 19 4" xfId="50361"/>
    <cellStyle name="Note 6 2 2" xfId="27515"/>
    <cellStyle name="Note 6 2 2 10" xfId="27516"/>
    <cellStyle name="Note 6 2 2 10 2" xfId="27517"/>
    <cellStyle name="Note 6 2 2 10 2 2" xfId="59979"/>
    <cellStyle name="Note 6 2 2 10 3" xfId="27518"/>
    <cellStyle name="Note 6 2 2 10 4" xfId="50362"/>
    <cellStyle name="Note 6 2 2 11" xfId="27519"/>
    <cellStyle name="Note 6 2 2 11 2" xfId="27520"/>
    <cellStyle name="Note 6 2 2 11 2 2" xfId="59980"/>
    <cellStyle name="Note 6 2 2 11 3" xfId="27521"/>
    <cellStyle name="Note 6 2 2 11 4" xfId="50363"/>
    <cellStyle name="Note 6 2 2 12" xfId="27522"/>
    <cellStyle name="Note 6 2 2 12 2" xfId="27523"/>
    <cellStyle name="Note 6 2 2 12 2 2" xfId="59981"/>
    <cellStyle name="Note 6 2 2 12 3" xfId="27524"/>
    <cellStyle name="Note 6 2 2 12 4" xfId="50364"/>
    <cellStyle name="Note 6 2 2 13" xfId="27525"/>
    <cellStyle name="Note 6 2 2 13 2" xfId="27526"/>
    <cellStyle name="Note 6 2 2 13 2 2" xfId="59982"/>
    <cellStyle name="Note 6 2 2 13 3" xfId="27527"/>
    <cellStyle name="Note 6 2 2 13 4" xfId="50365"/>
    <cellStyle name="Note 6 2 2 14" xfId="27528"/>
    <cellStyle name="Note 6 2 2 14 2" xfId="27529"/>
    <cellStyle name="Note 6 2 2 14 2 2" xfId="59983"/>
    <cellStyle name="Note 6 2 2 14 3" xfId="27530"/>
    <cellStyle name="Note 6 2 2 14 4" xfId="50366"/>
    <cellStyle name="Note 6 2 2 15" xfId="27531"/>
    <cellStyle name="Note 6 2 2 15 2" xfId="27532"/>
    <cellStyle name="Note 6 2 2 15 2 2" xfId="59984"/>
    <cellStyle name="Note 6 2 2 15 3" xfId="27533"/>
    <cellStyle name="Note 6 2 2 15 4" xfId="50367"/>
    <cellStyle name="Note 6 2 2 16" xfId="27534"/>
    <cellStyle name="Note 6 2 2 16 2" xfId="27535"/>
    <cellStyle name="Note 6 2 2 16 2 2" xfId="59985"/>
    <cellStyle name="Note 6 2 2 16 3" xfId="27536"/>
    <cellStyle name="Note 6 2 2 16 4" xfId="50368"/>
    <cellStyle name="Note 6 2 2 17" xfId="27537"/>
    <cellStyle name="Note 6 2 2 17 2" xfId="27538"/>
    <cellStyle name="Note 6 2 2 17 2 2" xfId="59986"/>
    <cellStyle name="Note 6 2 2 17 3" xfId="27539"/>
    <cellStyle name="Note 6 2 2 17 4" xfId="50369"/>
    <cellStyle name="Note 6 2 2 18" xfId="27540"/>
    <cellStyle name="Note 6 2 2 18 2" xfId="27541"/>
    <cellStyle name="Note 6 2 2 18 2 2" xfId="59987"/>
    <cellStyle name="Note 6 2 2 18 3" xfId="27542"/>
    <cellStyle name="Note 6 2 2 18 4" xfId="50370"/>
    <cellStyle name="Note 6 2 2 19" xfId="27543"/>
    <cellStyle name="Note 6 2 2 19 2" xfId="27544"/>
    <cellStyle name="Note 6 2 2 19 2 2" xfId="59988"/>
    <cellStyle name="Note 6 2 2 19 3" xfId="27545"/>
    <cellStyle name="Note 6 2 2 19 4" xfId="50371"/>
    <cellStyle name="Note 6 2 2 2" xfId="27546"/>
    <cellStyle name="Note 6 2 2 2 10" xfId="27547"/>
    <cellStyle name="Note 6 2 2 2 10 2" xfId="27548"/>
    <cellStyle name="Note 6 2 2 2 10 2 2" xfId="59989"/>
    <cellStyle name="Note 6 2 2 2 10 3" xfId="27549"/>
    <cellStyle name="Note 6 2 2 2 10 4" xfId="50372"/>
    <cellStyle name="Note 6 2 2 2 11" xfId="27550"/>
    <cellStyle name="Note 6 2 2 2 11 2" xfId="27551"/>
    <cellStyle name="Note 6 2 2 2 11 2 2" xfId="59990"/>
    <cellStyle name="Note 6 2 2 2 11 3" xfId="27552"/>
    <cellStyle name="Note 6 2 2 2 11 4" xfId="50373"/>
    <cellStyle name="Note 6 2 2 2 12" xfId="27553"/>
    <cellStyle name="Note 6 2 2 2 12 2" xfId="27554"/>
    <cellStyle name="Note 6 2 2 2 12 2 2" xfId="59991"/>
    <cellStyle name="Note 6 2 2 2 12 3" xfId="27555"/>
    <cellStyle name="Note 6 2 2 2 12 4" xfId="50374"/>
    <cellStyle name="Note 6 2 2 2 13" xfId="27556"/>
    <cellStyle name="Note 6 2 2 2 13 2" xfId="27557"/>
    <cellStyle name="Note 6 2 2 2 13 2 2" xfId="59992"/>
    <cellStyle name="Note 6 2 2 2 13 3" xfId="27558"/>
    <cellStyle name="Note 6 2 2 2 13 4" xfId="50375"/>
    <cellStyle name="Note 6 2 2 2 14" xfId="27559"/>
    <cellStyle name="Note 6 2 2 2 14 2" xfId="27560"/>
    <cellStyle name="Note 6 2 2 2 14 2 2" xfId="59993"/>
    <cellStyle name="Note 6 2 2 2 14 3" xfId="27561"/>
    <cellStyle name="Note 6 2 2 2 14 4" xfId="50376"/>
    <cellStyle name="Note 6 2 2 2 15" xfId="27562"/>
    <cellStyle name="Note 6 2 2 2 15 2" xfId="27563"/>
    <cellStyle name="Note 6 2 2 2 15 2 2" xfId="59994"/>
    <cellStyle name="Note 6 2 2 2 15 3" xfId="27564"/>
    <cellStyle name="Note 6 2 2 2 15 4" xfId="50377"/>
    <cellStyle name="Note 6 2 2 2 16" xfId="27565"/>
    <cellStyle name="Note 6 2 2 2 16 2" xfId="27566"/>
    <cellStyle name="Note 6 2 2 2 16 2 2" xfId="59995"/>
    <cellStyle name="Note 6 2 2 2 16 3" xfId="27567"/>
    <cellStyle name="Note 6 2 2 2 16 4" xfId="50378"/>
    <cellStyle name="Note 6 2 2 2 17" xfId="27568"/>
    <cellStyle name="Note 6 2 2 2 17 2" xfId="27569"/>
    <cellStyle name="Note 6 2 2 2 17 2 2" xfId="59996"/>
    <cellStyle name="Note 6 2 2 2 17 3" xfId="27570"/>
    <cellStyle name="Note 6 2 2 2 17 4" xfId="50379"/>
    <cellStyle name="Note 6 2 2 2 18" xfId="27571"/>
    <cellStyle name="Note 6 2 2 2 18 2" xfId="27572"/>
    <cellStyle name="Note 6 2 2 2 18 2 2" xfId="59997"/>
    <cellStyle name="Note 6 2 2 2 18 3" xfId="27573"/>
    <cellStyle name="Note 6 2 2 2 18 4" xfId="50380"/>
    <cellStyle name="Note 6 2 2 2 19" xfId="27574"/>
    <cellStyle name="Note 6 2 2 2 19 2" xfId="27575"/>
    <cellStyle name="Note 6 2 2 2 19 2 2" xfId="59998"/>
    <cellStyle name="Note 6 2 2 2 19 3" xfId="27576"/>
    <cellStyle name="Note 6 2 2 2 19 4" xfId="50381"/>
    <cellStyle name="Note 6 2 2 2 2" xfId="27577"/>
    <cellStyle name="Note 6 2 2 2 2 2" xfId="27578"/>
    <cellStyle name="Note 6 2 2 2 2 2 2" xfId="59999"/>
    <cellStyle name="Note 6 2 2 2 2 3" xfId="27579"/>
    <cellStyle name="Note 6 2 2 2 2 4" xfId="50382"/>
    <cellStyle name="Note 6 2 2 2 20" xfId="27580"/>
    <cellStyle name="Note 6 2 2 2 20 2" xfId="27581"/>
    <cellStyle name="Note 6 2 2 2 20 3" xfId="50383"/>
    <cellStyle name="Note 6 2 2 2 20 4" xfId="50384"/>
    <cellStyle name="Note 6 2 2 2 21" xfId="50385"/>
    <cellStyle name="Note 6 2 2 2 22" xfId="50386"/>
    <cellStyle name="Note 6 2 2 2 3" xfId="27582"/>
    <cellStyle name="Note 6 2 2 2 3 2" xfId="27583"/>
    <cellStyle name="Note 6 2 2 2 3 2 2" xfId="60000"/>
    <cellStyle name="Note 6 2 2 2 3 3" xfId="27584"/>
    <cellStyle name="Note 6 2 2 2 3 4" xfId="50387"/>
    <cellStyle name="Note 6 2 2 2 4" xfId="27585"/>
    <cellStyle name="Note 6 2 2 2 4 2" xfId="27586"/>
    <cellStyle name="Note 6 2 2 2 4 2 2" xfId="60001"/>
    <cellStyle name="Note 6 2 2 2 4 3" xfId="27587"/>
    <cellStyle name="Note 6 2 2 2 4 4" xfId="50388"/>
    <cellStyle name="Note 6 2 2 2 5" xfId="27588"/>
    <cellStyle name="Note 6 2 2 2 5 2" xfId="27589"/>
    <cellStyle name="Note 6 2 2 2 5 2 2" xfId="60002"/>
    <cellStyle name="Note 6 2 2 2 5 3" xfId="27590"/>
    <cellStyle name="Note 6 2 2 2 5 4" xfId="50389"/>
    <cellStyle name="Note 6 2 2 2 6" xfId="27591"/>
    <cellStyle name="Note 6 2 2 2 6 2" xfId="27592"/>
    <cellStyle name="Note 6 2 2 2 6 2 2" xfId="60003"/>
    <cellStyle name="Note 6 2 2 2 6 3" xfId="27593"/>
    <cellStyle name="Note 6 2 2 2 6 4" xfId="50390"/>
    <cellStyle name="Note 6 2 2 2 7" xfId="27594"/>
    <cellStyle name="Note 6 2 2 2 7 2" xfId="27595"/>
    <cellStyle name="Note 6 2 2 2 7 2 2" xfId="60004"/>
    <cellStyle name="Note 6 2 2 2 7 3" xfId="27596"/>
    <cellStyle name="Note 6 2 2 2 7 4" xfId="50391"/>
    <cellStyle name="Note 6 2 2 2 8" xfId="27597"/>
    <cellStyle name="Note 6 2 2 2 8 2" xfId="27598"/>
    <cellStyle name="Note 6 2 2 2 8 2 2" xfId="60005"/>
    <cellStyle name="Note 6 2 2 2 8 3" xfId="27599"/>
    <cellStyle name="Note 6 2 2 2 8 4" xfId="50392"/>
    <cellStyle name="Note 6 2 2 2 9" xfId="27600"/>
    <cellStyle name="Note 6 2 2 2 9 2" xfId="27601"/>
    <cellStyle name="Note 6 2 2 2 9 2 2" xfId="60006"/>
    <cellStyle name="Note 6 2 2 2 9 3" xfId="27602"/>
    <cellStyle name="Note 6 2 2 2 9 4" xfId="50393"/>
    <cellStyle name="Note 6 2 2 20" xfId="27603"/>
    <cellStyle name="Note 6 2 2 20 2" xfId="27604"/>
    <cellStyle name="Note 6 2 2 20 2 2" xfId="60007"/>
    <cellStyle name="Note 6 2 2 20 3" xfId="27605"/>
    <cellStyle name="Note 6 2 2 20 4" xfId="50394"/>
    <cellStyle name="Note 6 2 2 21" xfId="27606"/>
    <cellStyle name="Note 6 2 2 21 2" xfId="27607"/>
    <cellStyle name="Note 6 2 2 21 3" xfId="50395"/>
    <cellStyle name="Note 6 2 2 21 4" xfId="50396"/>
    <cellStyle name="Note 6 2 2 22" xfId="50397"/>
    <cellStyle name="Note 6 2 2 23" xfId="50398"/>
    <cellStyle name="Note 6 2 2 3" xfId="27608"/>
    <cellStyle name="Note 6 2 2 3 2" xfId="27609"/>
    <cellStyle name="Note 6 2 2 3 2 2" xfId="60008"/>
    <cellStyle name="Note 6 2 2 3 3" xfId="27610"/>
    <cellStyle name="Note 6 2 2 3 4" xfId="50399"/>
    <cellStyle name="Note 6 2 2 4" xfId="27611"/>
    <cellStyle name="Note 6 2 2 4 2" xfId="27612"/>
    <cellStyle name="Note 6 2 2 4 2 2" xfId="60009"/>
    <cellStyle name="Note 6 2 2 4 3" xfId="27613"/>
    <cellStyle name="Note 6 2 2 4 4" xfId="50400"/>
    <cellStyle name="Note 6 2 2 5" xfId="27614"/>
    <cellStyle name="Note 6 2 2 5 2" xfId="27615"/>
    <cellStyle name="Note 6 2 2 5 2 2" xfId="60010"/>
    <cellStyle name="Note 6 2 2 5 3" xfId="27616"/>
    <cellStyle name="Note 6 2 2 5 4" xfId="50401"/>
    <cellStyle name="Note 6 2 2 6" xfId="27617"/>
    <cellStyle name="Note 6 2 2 6 2" xfId="27618"/>
    <cellStyle name="Note 6 2 2 6 2 2" xfId="60011"/>
    <cellStyle name="Note 6 2 2 6 3" xfId="27619"/>
    <cellStyle name="Note 6 2 2 6 4" xfId="50402"/>
    <cellStyle name="Note 6 2 2 7" xfId="27620"/>
    <cellStyle name="Note 6 2 2 7 2" xfId="27621"/>
    <cellStyle name="Note 6 2 2 7 2 2" xfId="60012"/>
    <cellStyle name="Note 6 2 2 7 3" xfId="27622"/>
    <cellStyle name="Note 6 2 2 7 4" xfId="50403"/>
    <cellStyle name="Note 6 2 2 8" xfId="27623"/>
    <cellStyle name="Note 6 2 2 8 2" xfId="27624"/>
    <cellStyle name="Note 6 2 2 8 2 2" xfId="60013"/>
    <cellStyle name="Note 6 2 2 8 3" xfId="27625"/>
    <cellStyle name="Note 6 2 2 8 4" xfId="50404"/>
    <cellStyle name="Note 6 2 2 9" xfId="27626"/>
    <cellStyle name="Note 6 2 2 9 2" xfId="27627"/>
    <cellStyle name="Note 6 2 2 9 2 2" xfId="60014"/>
    <cellStyle name="Note 6 2 2 9 3" xfId="27628"/>
    <cellStyle name="Note 6 2 2 9 4" xfId="50405"/>
    <cellStyle name="Note 6 2 20" xfId="27629"/>
    <cellStyle name="Note 6 2 20 2" xfId="27630"/>
    <cellStyle name="Note 6 2 20 2 2" xfId="60015"/>
    <cellStyle name="Note 6 2 20 3" xfId="27631"/>
    <cellStyle name="Note 6 2 20 4" xfId="50406"/>
    <cellStyle name="Note 6 2 21" xfId="27632"/>
    <cellStyle name="Note 6 2 21 2" xfId="27633"/>
    <cellStyle name="Note 6 2 21 3" xfId="50407"/>
    <cellStyle name="Note 6 2 21 4" xfId="50408"/>
    <cellStyle name="Note 6 2 22" xfId="50409"/>
    <cellStyle name="Note 6 2 23" xfId="50410"/>
    <cellStyle name="Note 6 2 3" xfId="27634"/>
    <cellStyle name="Note 6 2 3 2" xfId="27635"/>
    <cellStyle name="Note 6 2 3 2 2" xfId="60016"/>
    <cellStyle name="Note 6 2 3 3" xfId="27636"/>
    <cellStyle name="Note 6 2 3 4" xfId="50411"/>
    <cellStyle name="Note 6 2 4" xfId="27637"/>
    <cellStyle name="Note 6 2 4 2" xfId="27638"/>
    <cellStyle name="Note 6 2 4 2 2" xfId="60017"/>
    <cellStyle name="Note 6 2 4 3" xfId="27639"/>
    <cellStyle name="Note 6 2 4 4" xfId="50412"/>
    <cellStyle name="Note 6 2 5" xfId="27640"/>
    <cellStyle name="Note 6 2 5 2" xfId="27641"/>
    <cellStyle name="Note 6 2 5 2 2" xfId="60018"/>
    <cellStyle name="Note 6 2 5 3" xfId="27642"/>
    <cellStyle name="Note 6 2 5 4" xfId="50413"/>
    <cellStyle name="Note 6 2 6" xfId="27643"/>
    <cellStyle name="Note 6 2 6 2" xfId="27644"/>
    <cellStyle name="Note 6 2 6 2 2" xfId="60019"/>
    <cellStyle name="Note 6 2 6 3" xfId="27645"/>
    <cellStyle name="Note 6 2 6 4" xfId="50414"/>
    <cellStyle name="Note 6 2 7" xfId="27646"/>
    <cellStyle name="Note 6 2 7 2" xfId="27647"/>
    <cellStyle name="Note 6 2 7 2 2" xfId="60020"/>
    <cellStyle name="Note 6 2 7 3" xfId="27648"/>
    <cellStyle name="Note 6 2 7 4" xfId="50415"/>
    <cellStyle name="Note 6 2 8" xfId="27649"/>
    <cellStyle name="Note 6 2 8 2" xfId="27650"/>
    <cellStyle name="Note 6 2 8 2 2" xfId="60021"/>
    <cellStyle name="Note 6 2 8 3" xfId="27651"/>
    <cellStyle name="Note 6 2 8 4" xfId="50416"/>
    <cellStyle name="Note 6 2 9" xfId="27652"/>
    <cellStyle name="Note 6 2 9 2" xfId="27653"/>
    <cellStyle name="Note 6 2 9 2 2" xfId="60022"/>
    <cellStyle name="Note 6 2 9 3" xfId="27654"/>
    <cellStyle name="Note 6 2 9 4" xfId="50417"/>
    <cellStyle name="Note 6 20" xfId="27655"/>
    <cellStyle name="Note 6 20 10" xfId="27656"/>
    <cellStyle name="Note 6 20 10 2" xfId="27657"/>
    <cellStyle name="Note 6 20 10 2 2" xfId="60023"/>
    <cellStyle name="Note 6 20 10 3" xfId="27658"/>
    <cellStyle name="Note 6 20 10 4" xfId="50418"/>
    <cellStyle name="Note 6 20 11" xfId="27659"/>
    <cellStyle name="Note 6 20 11 2" xfId="27660"/>
    <cellStyle name="Note 6 20 11 2 2" xfId="60024"/>
    <cellStyle name="Note 6 20 11 3" xfId="27661"/>
    <cellStyle name="Note 6 20 11 4" xfId="50419"/>
    <cellStyle name="Note 6 20 12" xfId="27662"/>
    <cellStyle name="Note 6 20 12 2" xfId="27663"/>
    <cellStyle name="Note 6 20 12 2 2" xfId="60025"/>
    <cellStyle name="Note 6 20 12 3" xfId="27664"/>
    <cellStyle name="Note 6 20 12 4" xfId="50420"/>
    <cellStyle name="Note 6 20 13" xfId="27665"/>
    <cellStyle name="Note 6 20 13 2" xfId="27666"/>
    <cellStyle name="Note 6 20 13 2 2" xfId="60026"/>
    <cellStyle name="Note 6 20 13 3" xfId="27667"/>
    <cellStyle name="Note 6 20 13 4" xfId="50421"/>
    <cellStyle name="Note 6 20 14" xfId="27668"/>
    <cellStyle name="Note 6 20 14 2" xfId="27669"/>
    <cellStyle name="Note 6 20 14 2 2" xfId="60027"/>
    <cellStyle name="Note 6 20 14 3" xfId="27670"/>
    <cellStyle name="Note 6 20 14 4" xfId="50422"/>
    <cellStyle name="Note 6 20 15" xfId="27671"/>
    <cellStyle name="Note 6 20 15 2" xfId="27672"/>
    <cellStyle name="Note 6 20 15 2 2" xfId="60028"/>
    <cellStyle name="Note 6 20 15 3" xfId="27673"/>
    <cellStyle name="Note 6 20 15 4" xfId="50423"/>
    <cellStyle name="Note 6 20 16" xfId="27674"/>
    <cellStyle name="Note 6 20 16 2" xfId="27675"/>
    <cellStyle name="Note 6 20 16 2 2" xfId="60029"/>
    <cellStyle name="Note 6 20 16 3" xfId="27676"/>
    <cellStyle name="Note 6 20 16 4" xfId="50424"/>
    <cellStyle name="Note 6 20 17" xfId="27677"/>
    <cellStyle name="Note 6 20 17 2" xfId="27678"/>
    <cellStyle name="Note 6 20 17 2 2" xfId="60030"/>
    <cellStyle name="Note 6 20 17 3" xfId="27679"/>
    <cellStyle name="Note 6 20 17 4" xfId="50425"/>
    <cellStyle name="Note 6 20 18" xfId="27680"/>
    <cellStyle name="Note 6 20 18 2" xfId="27681"/>
    <cellStyle name="Note 6 20 18 2 2" xfId="60031"/>
    <cellStyle name="Note 6 20 18 3" xfId="27682"/>
    <cellStyle name="Note 6 20 18 4" xfId="50426"/>
    <cellStyle name="Note 6 20 19" xfId="27683"/>
    <cellStyle name="Note 6 20 19 2" xfId="27684"/>
    <cellStyle name="Note 6 20 19 2 2" xfId="60032"/>
    <cellStyle name="Note 6 20 19 3" xfId="27685"/>
    <cellStyle name="Note 6 20 19 4" xfId="50427"/>
    <cellStyle name="Note 6 20 2" xfId="27686"/>
    <cellStyle name="Note 6 20 2 2" xfId="27687"/>
    <cellStyle name="Note 6 20 2 2 2" xfId="60033"/>
    <cellStyle name="Note 6 20 2 3" xfId="27688"/>
    <cellStyle name="Note 6 20 2 4" xfId="50428"/>
    <cellStyle name="Note 6 20 20" xfId="27689"/>
    <cellStyle name="Note 6 20 20 2" xfId="27690"/>
    <cellStyle name="Note 6 20 20 3" xfId="50429"/>
    <cellStyle name="Note 6 20 20 4" xfId="50430"/>
    <cellStyle name="Note 6 20 21" xfId="50431"/>
    <cellStyle name="Note 6 20 22" xfId="50432"/>
    <cellStyle name="Note 6 20 3" xfId="27691"/>
    <cellStyle name="Note 6 20 3 2" xfId="27692"/>
    <cellStyle name="Note 6 20 3 2 2" xfId="60034"/>
    <cellStyle name="Note 6 20 3 3" xfId="27693"/>
    <cellStyle name="Note 6 20 3 4" xfId="50433"/>
    <cellStyle name="Note 6 20 4" xfId="27694"/>
    <cellStyle name="Note 6 20 4 2" xfId="27695"/>
    <cellStyle name="Note 6 20 4 2 2" xfId="60035"/>
    <cellStyle name="Note 6 20 4 3" xfId="27696"/>
    <cellStyle name="Note 6 20 4 4" xfId="50434"/>
    <cellStyle name="Note 6 20 5" xfId="27697"/>
    <cellStyle name="Note 6 20 5 2" xfId="27698"/>
    <cellStyle name="Note 6 20 5 2 2" xfId="60036"/>
    <cellStyle name="Note 6 20 5 3" xfId="27699"/>
    <cellStyle name="Note 6 20 5 4" xfId="50435"/>
    <cellStyle name="Note 6 20 6" xfId="27700"/>
    <cellStyle name="Note 6 20 6 2" xfId="27701"/>
    <cellStyle name="Note 6 20 6 2 2" xfId="60037"/>
    <cellStyle name="Note 6 20 6 3" xfId="27702"/>
    <cellStyle name="Note 6 20 6 4" xfId="50436"/>
    <cellStyle name="Note 6 20 7" xfId="27703"/>
    <cellStyle name="Note 6 20 7 2" xfId="27704"/>
    <cellStyle name="Note 6 20 7 2 2" xfId="60038"/>
    <cellStyle name="Note 6 20 7 3" xfId="27705"/>
    <cellStyle name="Note 6 20 7 4" xfId="50437"/>
    <cellStyle name="Note 6 20 8" xfId="27706"/>
    <cellStyle name="Note 6 20 8 2" xfId="27707"/>
    <cellStyle name="Note 6 20 8 2 2" xfId="60039"/>
    <cellStyle name="Note 6 20 8 3" xfId="27708"/>
    <cellStyle name="Note 6 20 8 4" xfId="50438"/>
    <cellStyle name="Note 6 20 9" xfId="27709"/>
    <cellStyle name="Note 6 20 9 2" xfId="27710"/>
    <cellStyle name="Note 6 20 9 2 2" xfId="60040"/>
    <cellStyle name="Note 6 20 9 3" xfId="27711"/>
    <cellStyle name="Note 6 20 9 4" xfId="50439"/>
    <cellStyle name="Note 6 21" xfId="27712"/>
    <cellStyle name="Note 6 21 10" xfId="27713"/>
    <cellStyle name="Note 6 21 10 2" xfId="27714"/>
    <cellStyle name="Note 6 21 10 2 2" xfId="60041"/>
    <cellStyle name="Note 6 21 10 3" xfId="27715"/>
    <cellStyle name="Note 6 21 10 4" xfId="50440"/>
    <cellStyle name="Note 6 21 11" xfId="27716"/>
    <cellStyle name="Note 6 21 11 2" xfId="27717"/>
    <cellStyle name="Note 6 21 11 2 2" xfId="60042"/>
    <cellStyle name="Note 6 21 11 3" xfId="27718"/>
    <cellStyle name="Note 6 21 11 4" xfId="50441"/>
    <cellStyle name="Note 6 21 12" xfId="27719"/>
    <cellStyle name="Note 6 21 12 2" xfId="27720"/>
    <cellStyle name="Note 6 21 12 2 2" xfId="60043"/>
    <cellStyle name="Note 6 21 12 3" xfId="27721"/>
    <cellStyle name="Note 6 21 12 4" xfId="50442"/>
    <cellStyle name="Note 6 21 13" xfId="27722"/>
    <cellStyle name="Note 6 21 13 2" xfId="27723"/>
    <cellStyle name="Note 6 21 13 2 2" xfId="60044"/>
    <cellStyle name="Note 6 21 13 3" xfId="27724"/>
    <cellStyle name="Note 6 21 13 4" xfId="50443"/>
    <cellStyle name="Note 6 21 14" xfId="27725"/>
    <cellStyle name="Note 6 21 14 2" xfId="27726"/>
    <cellStyle name="Note 6 21 14 2 2" xfId="60045"/>
    <cellStyle name="Note 6 21 14 3" xfId="27727"/>
    <cellStyle name="Note 6 21 14 4" xfId="50444"/>
    <cellStyle name="Note 6 21 15" xfId="27728"/>
    <cellStyle name="Note 6 21 15 2" xfId="27729"/>
    <cellStyle name="Note 6 21 15 2 2" xfId="60046"/>
    <cellStyle name="Note 6 21 15 3" xfId="27730"/>
    <cellStyle name="Note 6 21 15 4" xfId="50445"/>
    <cellStyle name="Note 6 21 16" xfId="27731"/>
    <cellStyle name="Note 6 21 16 2" xfId="27732"/>
    <cellStyle name="Note 6 21 16 2 2" xfId="60047"/>
    <cellStyle name="Note 6 21 16 3" xfId="27733"/>
    <cellStyle name="Note 6 21 16 4" xfId="50446"/>
    <cellStyle name="Note 6 21 17" xfId="27734"/>
    <cellStyle name="Note 6 21 17 2" xfId="27735"/>
    <cellStyle name="Note 6 21 17 2 2" xfId="60048"/>
    <cellStyle name="Note 6 21 17 3" xfId="27736"/>
    <cellStyle name="Note 6 21 17 4" xfId="50447"/>
    <cellStyle name="Note 6 21 18" xfId="27737"/>
    <cellStyle name="Note 6 21 18 2" xfId="27738"/>
    <cellStyle name="Note 6 21 18 2 2" xfId="60049"/>
    <cellStyle name="Note 6 21 18 3" xfId="27739"/>
    <cellStyle name="Note 6 21 18 4" xfId="50448"/>
    <cellStyle name="Note 6 21 19" xfId="27740"/>
    <cellStyle name="Note 6 21 19 2" xfId="27741"/>
    <cellStyle name="Note 6 21 19 2 2" xfId="60050"/>
    <cellStyle name="Note 6 21 19 3" xfId="27742"/>
    <cellStyle name="Note 6 21 19 4" xfId="50449"/>
    <cellStyle name="Note 6 21 2" xfId="27743"/>
    <cellStyle name="Note 6 21 2 2" xfId="27744"/>
    <cellStyle name="Note 6 21 2 2 2" xfId="60051"/>
    <cellStyle name="Note 6 21 2 3" xfId="27745"/>
    <cellStyle name="Note 6 21 2 4" xfId="50450"/>
    <cellStyle name="Note 6 21 20" xfId="27746"/>
    <cellStyle name="Note 6 21 20 2" xfId="27747"/>
    <cellStyle name="Note 6 21 20 3" xfId="50451"/>
    <cellStyle name="Note 6 21 20 4" xfId="50452"/>
    <cellStyle name="Note 6 21 21" xfId="50453"/>
    <cellStyle name="Note 6 21 22" xfId="50454"/>
    <cellStyle name="Note 6 21 3" xfId="27748"/>
    <cellStyle name="Note 6 21 3 2" xfId="27749"/>
    <cellStyle name="Note 6 21 3 2 2" xfId="60052"/>
    <cellStyle name="Note 6 21 3 3" xfId="27750"/>
    <cellStyle name="Note 6 21 3 4" xfId="50455"/>
    <cellStyle name="Note 6 21 4" xfId="27751"/>
    <cellStyle name="Note 6 21 4 2" xfId="27752"/>
    <cellStyle name="Note 6 21 4 2 2" xfId="60053"/>
    <cellStyle name="Note 6 21 4 3" xfId="27753"/>
    <cellStyle name="Note 6 21 4 4" xfId="50456"/>
    <cellStyle name="Note 6 21 5" xfId="27754"/>
    <cellStyle name="Note 6 21 5 2" xfId="27755"/>
    <cellStyle name="Note 6 21 5 2 2" xfId="60054"/>
    <cellStyle name="Note 6 21 5 3" xfId="27756"/>
    <cellStyle name="Note 6 21 5 4" xfId="50457"/>
    <cellStyle name="Note 6 21 6" xfId="27757"/>
    <cellStyle name="Note 6 21 6 2" xfId="27758"/>
    <cellStyle name="Note 6 21 6 2 2" xfId="60055"/>
    <cellStyle name="Note 6 21 6 3" xfId="27759"/>
    <cellStyle name="Note 6 21 6 4" xfId="50458"/>
    <cellStyle name="Note 6 21 7" xfId="27760"/>
    <cellStyle name="Note 6 21 7 2" xfId="27761"/>
    <cellStyle name="Note 6 21 7 2 2" xfId="60056"/>
    <cellStyle name="Note 6 21 7 3" xfId="27762"/>
    <cellStyle name="Note 6 21 7 4" xfId="50459"/>
    <cellStyle name="Note 6 21 8" xfId="27763"/>
    <cellStyle name="Note 6 21 8 2" xfId="27764"/>
    <cellStyle name="Note 6 21 8 2 2" xfId="60057"/>
    <cellStyle name="Note 6 21 8 3" xfId="27765"/>
    <cellStyle name="Note 6 21 8 4" xfId="50460"/>
    <cellStyle name="Note 6 21 9" xfId="27766"/>
    <cellStyle name="Note 6 21 9 2" xfId="27767"/>
    <cellStyle name="Note 6 21 9 2 2" xfId="60058"/>
    <cellStyle name="Note 6 21 9 3" xfId="27768"/>
    <cellStyle name="Note 6 21 9 4" xfId="50461"/>
    <cellStyle name="Note 6 22" xfId="27769"/>
    <cellStyle name="Note 6 22 10" xfId="27770"/>
    <cellStyle name="Note 6 22 10 2" xfId="27771"/>
    <cellStyle name="Note 6 22 10 2 2" xfId="60059"/>
    <cellStyle name="Note 6 22 10 3" xfId="27772"/>
    <cellStyle name="Note 6 22 10 4" xfId="50462"/>
    <cellStyle name="Note 6 22 11" xfId="27773"/>
    <cellStyle name="Note 6 22 11 2" xfId="27774"/>
    <cellStyle name="Note 6 22 11 2 2" xfId="60060"/>
    <cellStyle name="Note 6 22 11 3" xfId="27775"/>
    <cellStyle name="Note 6 22 11 4" xfId="50463"/>
    <cellStyle name="Note 6 22 12" xfId="27776"/>
    <cellStyle name="Note 6 22 12 2" xfId="27777"/>
    <cellStyle name="Note 6 22 12 2 2" xfId="60061"/>
    <cellStyle name="Note 6 22 12 3" xfId="27778"/>
    <cellStyle name="Note 6 22 12 4" xfId="50464"/>
    <cellStyle name="Note 6 22 13" xfId="27779"/>
    <cellStyle name="Note 6 22 13 2" xfId="27780"/>
    <cellStyle name="Note 6 22 13 2 2" xfId="60062"/>
    <cellStyle name="Note 6 22 13 3" xfId="27781"/>
    <cellStyle name="Note 6 22 13 4" xfId="50465"/>
    <cellStyle name="Note 6 22 14" xfId="27782"/>
    <cellStyle name="Note 6 22 14 2" xfId="27783"/>
    <cellStyle name="Note 6 22 14 2 2" xfId="60063"/>
    <cellStyle name="Note 6 22 14 3" xfId="27784"/>
    <cellStyle name="Note 6 22 14 4" xfId="50466"/>
    <cellStyle name="Note 6 22 15" xfId="27785"/>
    <cellStyle name="Note 6 22 15 2" xfId="27786"/>
    <cellStyle name="Note 6 22 15 2 2" xfId="60064"/>
    <cellStyle name="Note 6 22 15 3" xfId="27787"/>
    <cellStyle name="Note 6 22 15 4" xfId="50467"/>
    <cellStyle name="Note 6 22 16" xfId="27788"/>
    <cellStyle name="Note 6 22 16 2" xfId="27789"/>
    <cellStyle name="Note 6 22 16 2 2" xfId="60065"/>
    <cellStyle name="Note 6 22 16 3" xfId="27790"/>
    <cellStyle name="Note 6 22 16 4" xfId="50468"/>
    <cellStyle name="Note 6 22 17" xfId="27791"/>
    <cellStyle name="Note 6 22 17 2" xfId="27792"/>
    <cellStyle name="Note 6 22 17 2 2" xfId="60066"/>
    <cellStyle name="Note 6 22 17 3" xfId="27793"/>
    <cellStyle name="Note 6 22 17 4" xfId="50469"/>
    <cellStyle name="Note 6 22 18" xfId="27794"/>
    <cellStyle name="Note 6 22 18 2" xfId="27795"/>
    <cellStyle name="Note 6 22 18 2 2" xfId="60067"/>
    <cellStyle name="Note 6 22 18 3" xfId="27796"/>
    <cellStyle name="Note 6 22 18 4" xfId="50470"/>
    <cellStyle name="Note 6 22 19" xfId="27797"/>
    <cellStyle name="Note 6 22 19 2" xfId="27798"/>
    <cellStyle name="Note 6 22 19 2 2" xfId="60068"/>
    <cellStyle name="Note 6 22 19 3" xfId="27799"/>
    <cellStyle name="Note 6 22 19 4" xfId="50471"/>
    <cellStyle name="Note 6 22 2" xfId="27800"/>
    <cellStyle name="Note 6 22 2 2" xfId="27801"/>
    <cellStyle name="Note 6 22 2 2 2" xfId="60069"/>
    <cellStyle name="Note 6 22 2 3" xfId="27802"/>
    <cellStyle name="Note 6 22 2 4" xfId="50472"/>
    <cellStyle name="Note 6 22 20" xfId="27803"/>
    <cellStyle name="Note 6 22 20 2" xfId="27804"/>
    <cellStyle name="Note 6 22 20 3" xfId="50473"/>
    <cellStyle name="Note 6 22 20 4" xfId="50474"/>
    <cellStyle name="Note 6 22 21" xfId="50475"/>
    <cellStyle name="Note 6 22 22" xfId="50476"/>
    <cellStyle name="Note 6 22 3" xfId="27805"/>
    <cellStyle name="Note 6 22 3 2" xfId="27806"/>
    <cellStyle name="Note 6 22 3 2 2" xfId="60070"/>
    <cellStyle name="Note 6 22 3 3" xfId="27807"/>
    <cellStyle name="Note 6 22 3 4" xfId="50477"/>
    <cellStyle name="Note 6 22 4" xfId="27808"/>
    <cellStyle name="Note 6 22 4 2" xfId="27809"/>
    <cellStyle name="Note 6 22 4 2 2" xfId="60071"/>
    <cellStyle name="Note 6 22 4 3" xfId="27810"/>
    <cellStyle name="Note 6 22 4 4" xfId="50478"/>
    <cellStyle name="Note 6 22 5" xfId="27811"/>
    <cellStyle name="Note 6 22 5 2" xfId="27812"/>
    <cellStyle name="Note 6 22 5 2 2" xfId="60072"/>
    <cellStyle name="Note 6 22 5 3" xfId="27813"/>
    <cellStyle name="Note 6 22 5 4" xfId="50479"/>
    <cellStyle name="Note 6 22 6" xfId="27814"/>
    <cellStyle name="Note 6 22 6 2" xfId="27815"/>
    <cellStyle name="Note 6 22 6 2 2" xfId="60073"/>
    <cellStyle name="Note 6 22 6 3" xfId="27816"/>
    <cellStyle name="Note 6 22 6 4" xfId="50480"/>
    <cellStyle name="Note 6 22 7" xfId="27817"/>
    <cellStyle name="Note 6 22 7 2" xfId="27818"/>
    <cellStyle name="Note 6 22 7 2 2" xfId="60074"/>
    <cellStyle name="Note 6 22 7 3" xfId="27819"/>
    <cellStyle name="Note 6 22 7 4" xfId="50481"/>
    <cellStyle name="Note 6 22 8" xfId="27820"/>
    <cellStyle name="Note 6 22 8 2" xfId="27821"/>
    <cellStyle name="Note 6 22 8 2 2" xfId="60075"/>
    <cellStyle name="Note 6 22 8 3" xfId="27822"/>
    <cellStyle name="Note 6 22 8 4" xfId="50482"/>
    <cellStyle name="Note 6 22 9" xfId="27823"/>
    <cellStyle name="Note 6 22 9 2" xfId="27824"/>
    <cellStyle name="Note 6 22 9 2 2" xfId="60076"/>
    <cellStyle name="Note 6 22 9 3" xfId="27825"/>
    <cellStyle name="Note 6 22 9 4" xfId="50483"/>
    <cellStyle name="Note 6 23" xfId="27826"/>
    <cellStyle name="Note 6 23 10" xfId="27827"/>
    <cellStyle name="Note 6 23 10 2" xfId="27828"/>
    <cellStyle name="Note 6 23 10 2 2" xfId="60077"/>
    <cellStyle name="Note 6 23 10 3" xfId="27829"/>
    <cellStyle name="Note 6 23 10 4" xfId="50484"/>
    <cellStyle name="Note 6 23 11" xfId="27830"/>
    <cellStyle name="Note 6 23 11 2" xfId="27831"/>
    <cellStyle name="Note 6 23 11 2 2" xfId="60078"/>
    <cellStyle name="Note 6 23 11 3" xfId="27832"/>
    <cellStyle name="Note 6 23 11 4" xfId="50485"/>
    <cellStyle name="Note 6 23 12" xfId="27833"/>
    <cellStyle name="Note 6 23 12 2" xfId="27834"/>
    <cellStyle name="Note 6 23 12 2 2" xfId="60079"/>
    <cellStyle name="Note 6 23 12 3" xfId="27835"/>
    <cellStyle name="Note 6 23 12 4" xfId="50486"/>
    <cellStyle name="Note 6 23 13" xfId="27836"/>
    <cellStyle name="Note 6 23 13 2" xfId="27837"/>
    <cellStyle name="Note 6 23 13 2 2" xfId="60080"/>
    <cellStyle name="Note 6 23 13 3" xfId="27838"/>
    <cellStyle name="Note 6 23 13 4" xfId="50487"/>
    <cellStyle name="Note 6 23 14" xfId="27839"/>
    <cellStyle name="Note 6 23 14 2" xfId="27840"/>
    <cellStyle name="Note 6 23 14 2 2" xfId="60081"/>
    <cellStyle name="Note 6 23 14 3" xfId="27841"/>
    <cellStyle name="Note 6 23 14 4" xfId="50488"/>
    <cellStyle name="Note 6 23 15" xfId="27842"/>
    <cellStyle name="Note 6 23 15 2" xfId="27843"/>
    <cellStyle name="Note 6 23 15 2 2" xfId="60082"/>
    <cellStyle name="Note 6 23 15 3" xfId="27844"/>
    <cellStyle name="Note 6 23 15 4" xfId="50489"/>
    <cellStyle name="Note 6 23 16" xfId="27845"/>
    <cellStyle name="Note 6 23 16 2" xfId="27846"/>
    <cellStyle name="Note 6 23 16 2 2" xfId="60083"/>
    <cellStyle name="Note 6 23 16 3" xfId="27847"/>
    <cellStyle name="Note 6 23 16 4" xfId="50490"/>
    <cellStyle name="Note 6 23 17" xfId="27848"/>
    <cellStyle name="Note 6 23 17 2" xfId="27849"/>
    <cellStyle name="Note 6 23 17 2 2" xfId="60084"/>
    <cellStyle name="Note 6 23 17 3" xfId="27850"/>
    <cellStyle name="Note 6 23 17 4" xfId="50491"/>
    <cellStyle name="Note 6 23 18" xfId="27851"/>
    <cellStyle name="Note 6 23 18 2" xfId="27852"/>
    <cellStyle name="Note 6 23 18 2 2" xfId="60085"/>
    <cellStyle name="Note 6 23 18 3" xfId="27853"/>
    <cellStyle name="Note 6 23 18 4" xfId="50492"/>
    <cellStyle name="Note 6 23 19" xfId="27854"/>
    <cellStyle name="Note 6 23 19 2" xfId="27855"/>
    <cellStyle name="Note 6 23 19 2 2" xfId="60086"/>
    <cellStyle name="Note 6 23 19 3" xfId="27856"/>
    <cellStyle name="Note 6 23 19 4" xfId="50493"/>
    <cellStyle name="Note 6 23 2" xfId="27857"/>
    <cellStyle name="Note 6 23 2 2" xfId="27858"/>
    <cellStyle name="Note 6 23 2 2 2" xfId="60087"/>
    <cellStyle name="Note 6 23 2 3" xfId="27859"/>
    <cellStyle name="Note 6 23 2 4" xfId="50494"/>
    <cellStyle name="Note 6 23 20" xfId="27860"/>
    <cellStyle name="Note 6 23 20 2" xfId="27861"/>
    <cellStyle name="Note 6 23 20 3" xfId="50495"/>
    <cellStyle name="Note 6 23 20 4" xfId="50496"/>
    <cellStyle name="Note 6 23 21" xfId="50497"/>
    <cellStyle name="Note 6 23 22" xfId="50498"/>
    <cellStyle name="Note 6 23 3" xfId="27862"/>
    <cellStyle name="Note 6 23 3 2" xfId="27863"/>
    <cellStyle name="Note 6 23 3 2 2" xfId="60088"/>
    <cellStyle name="Note 6 23 3 3" xfId="27864"/>
    <cellStyle name="Note 6 23 3 4" xfId="50499"/>
    <cellStyle name="Note 6 23 4" xfId="27865"/>
    <cellStyle name="Note 6 23 4 2" xfId="27866"/>
    <cellStyle name="Note 6 23 4 2 2" xfId="60089"/>
    <cellStyle name="Note 6 23 4 3" xfId="27867"/>
    <cellStyle name="Note 6 23 4 4" xfId="50500"/>
    <cellStyle name="Note 6 23 5" xfId="27868"/>
    <cellStyle name="Note 6 23 5 2" xfId="27869"/>
    <cellStyle name="Note 6 23 5 2 2" xfId="60090"/>
    <cellStyle name="Note 6 23 5 3" xfId="27870"/>
    <cellStyle name="Note 6 23 5 4" xfId="50501"/>
    <cellStyle name="Note 6 23 6" xfId="27871"/>
    <cellStyle name="Note 6 23 6 2" xfId="27872"/>
    <cellStyle name="Note 6 23 6 2 2" xfId="60091"/>
    <cellStyle name="Note 6 23 6 3" xfId="27873"/>
    <cellStyle name="Note 6 23 6 4" xfId="50502"/>
    <cellStyle name="Note 6 23 7" xfId="27874"/>
    <cellStyle name="Note 6 23 7 2" xfId="27875"/>
    <cellStyle name="Note 6 23 7 2 2" xfId="60092"/>
    <cellStyle name="Note 6 23 7 3" xfId="27876"/>
    <cellStyle name="Note 6 23 7 4" xfId="50503"/>
    <cellStyle name="Note 6 23 8" xfId="27877"/>
    <cellStyle name="Note 6 23 8 2" xfId="27878"/>
    <cellStyle name="Note 6 23 8 2 2" xfId="60093"/>
    <cellStyle name="Note 6 23 8 3" xfId="27879"/>
    <cellStyle name="Note 6 23 8 4" xfId="50504"/>
    <cellStyle name="Note 6 23 9" xfId="27880"/>
    <cellStyle name="Note 6 23 9 2" xfId="27881"/>
    <cellStyle name="Note 6 23 9 2 2" xfId="60094"/>
    <cellStyle name="Note 6 23 9 3" xfId="27882"/>
    <cellStyle name="Note 6 23 9 4" xfId="50505"/>
    <cellStyle name="Note 6 24" xfId="27883"/>
    <cellStyle name="Note 6 24 2" xfId="27884"/>
    <cellStyle name="Note 6 24 2 2" xfId="60095"/>
    <cellStyle name="Note 6 24 3" xfId="27885"/>
    <cellStyle name="Note 6 24 4" xfId="50506"/>
    <cellStyle name="Note 6 25" xfId="27886"/>
    <cellStyle name="Note 6 25 2" xfId="27887"/>
    <cellStyle name="Note 6 25 2 2" xfId="60096"/>
    <cellStyle name="Note 6 25 3" xfId="27888"/>
    <cellStyle name="Note 6 25 4" xfId="50507"/>
    <cellStyle name="Note 6 26" xfId="27889"/>
    <cellStyle name="Note 6 26 2" xfId="27890"/>
    <cellStyle name="Note 6 26 2 2" xfId="60097"/>
    <cellStyle name="Note 6 26 3" xfId="27891"/>
    <cellStyle name="Note 6 26 4" xfId="50508"/>
    <cellStyle name="Note 6 27" xfId="27892"/>
    <cellStyle name="Note 6 27 2" xfId="27893"/>
    <cellStyle name="Note 6 27 2 2" xfId="60098"/>
    <cellStyle name="Note 6 27 3" xfId="27894"/>
    <cellStyle name="Note 6 27 4" xfId="50509"/>
    <cellStyle name="Note 6 28" xfId="27895"/>
    <cellStyle name="Note 6 28 2" xfId="27896"/>
    <cellStyle name="Note 6 28 2 2" xfId="60099"/>
    <cellStyle name="Note 6 28 3" xfId="27897"/>
    <cellStyle name="Note 6 28 4" xfId="50510"/>
    <cellStyle name="Note 6 29" xfId="27898"/>
    <cellStyle name="Note 6 29 2" xfId="27899"/>
    <cellStyle name="Note 6 29 2 2" xfId="60100"/>
    <cellStyle name="Note 6 29 3" xfId="27900"/>
    <cellStyle name="Note 6 29 4" xfId="50511"/>
    <cellStyle name="Note 6 3" xfId="27901"/>
    <cellStyle name="Note 6 3 2" xfId="27902"/>
    <cellStyle name="Note 6 3 2 10" xfId="27903"/>
    <cellStyle name="Note 6 3 2 10 2" xfId="27904"/>
    <cellStyle name="Note 6 3 2 10 2 2" xfId="60101"/>
    <cellStyle name="Note 6 3 2 10 3" xfId="27905"/>
    <cellStyle name="Note 6 3 2 10 4" xfId="50512"/>
    <cellStyle name="Note 6 3 2 11" xfId="27906"/>
    <cellStyle name="Note 6 3 2 11 2" xfId="27907"/>
    <cellStyle name="Note 6 3 2 11 2 2" xfId="60102"/>
    <cellStyle name="Note 6 3 2 11 3" xfId="27908"/>
    <cellStyle name="Note 6 3 2 11 4" xfId="50513"/>
    <cellStyle name="Note 6 3 2 12" xfId="27909"/>
    <cellStyle name="Note 6 3 2 12 2" xfId="27910"/>
    <cellStyle name="Note 6 3 2 12 2 2" xfId="60103"/>
    <cellStyle name="Note 6 3 2 12 3" xfId="27911"/>
    <cellStyle name="Note 6 3 2 12 4" xfId="50514"/>
    <cellStyle name="Note 6 3 2 13" xfId="27912"/>
    <cellStyle name="Note 6 3 2 13 2" xfId="27913"/>
    <cellStyle name="Note 6 3 2 13 2 2" xfId="60104"/>
    <cellStyle name="Note 6 3 2 13 3" xfId="27914"/>
    <cellStyle name="Note 6 3 2 13 4" xfId="50515"/>
    <cellStyle name="Note 6 3 2 14" xfId="27915"/>
    <cellStyle name="Note 6 3 2 14 2" xfId="27916"/>
    <cellStyle name="Note 6 3 2 14 2 2" xfId="60105"/>
    <cellStyle name="Note 6 3 2 14 3" xfId="27917"/>
    <cellStyle name="Note 6 3 2 14 4" xfId="50516"/>
    <cellStyle name="Note 6 3 2 15" xfId="27918"/>
    <cellStyle name="Note 6 3 2 15 2" xfId="27919"/>
    <cellStyle name="Note 6 3 2 15 2 2" xfId="60106"/>
    <cellStyle name="Note 6 3 2 15 3" xfId="27920"/>
    <cellStyle name="Note 6 3 2 15 4" xfId="50517"/>
    <cellStyle name="Note 6 3 2 16" xfId="27921"/>
    <cellStyle name="Note 6 3 2 16 2" xfId="27922"/>
    <cellStyle name="Note 6 3 2 16 2 2" xfId="60107"/>
    <cellStyle name="Note 6 3 2 16 3" xfId="27923"/>
    <cellStyle name="Note 6 3 2 16 4" xfId="50518"/>
    <cellStyle name="Note 6 3 2 17" xfId="27924"/>
    <cellStyle name="Note 6 3 2 17 2" xfId="27925"/>
    <cellStyle name="Note 6 3 2 17 2 2" xfId="60108"/>
    <cellStyle name="Note 6 3 2 17 3" xfId="27926"/>
    <cellStyle name="Note 6 3 2 17 4" xfId="50519"/>
    <cellStyle name="Note 6 3 2 18" xfId="27927"/>
    <cellStyle name="Note 6 3 2 18 2" xfId="27928"/>
    <cellStyle name="Note 6 3 2 18 2 2" xfId="60109"/>
    <cellStyle name="Note 6 3 2 18 3" xfId="27929"/>
    <cellStyle name="Note 6 3 2 18 4" xfId="50520"/>
    <cellStyle name="Note 6 3 2 19" xfId="27930"/>
    <cellStyle name="Note 6 3 2 19 2" xfId="27931"/>
    <cellStyle name="Note 6 3 2 19 2 2" xfId="60110"/>
    <cellStyle name="Note 6 3 2 19 3" xfId="27932"/>
    <cellStyle name="Note 6 3 2 19 4" xfId="50521"/>
    <cellStyle name="Note 6 3 2 2" xfId="27933"/>
    <cellStyle name="Note 6 3 2 2 2" xfId="27934"/>
    <cellStyle name="Note 6 3 2 2 2 2" xfId="60111"/>
    <cellStyle name="Note 6 3 2 2 3" xfId="27935"/>
    <cellStyle name="Note 6 3 2 2 4" xfId="50522"/>
    <cellStyle name="Note 6 3 2 20" xfId="27936"/>
    <cellStyle name="Note 6 3 2 20 2" xfId="27937"/>
    <cellStyle name="Note 6 3 2 20 3" xfId="50523"/>
    <cellStyle name="Note 6 3 2 20 4" xfId="50524"/>
    <cellStyle name="Note 6 3 2 21" xfId="50525"/>
    <cellStyle name="Note 6 3 2 22" xfId="50526"/>
    <cellStyle name="Note 6 3 2 3" xfId="27938"/>
    <cellStyle name="Note 6 3 2 3 2" xfId="27939"/>
    <cellStyle name="Note 6 3 2 3 2 2" xfId="60112"/>
    <cellStyle name="Note 6 3 2 3 3" xfId="27940"/>
    <cellStyle name="Note 6 3 2 3 4" xfId="50527"/>
    <cellStyle name="Note 6 3 2 4" xfId="27941"/>
    <cellStyle name="Note 6 3 2 4 2" xfId="27942"/>
    <cellStyle name="Note 6 3 2 4 2 2" xfId="60113"/>
    <cellStyle name="Note 6 3 2 4 3" xfId="27943"/>
    <cellStyle name="Note 6 3 2 4 4" xfId="50528"/>
    <cellStyle name="Note 6 3 2 5" xfId="27944"/>
    <cellStyle name="Note 6 3 2 5 2" xfId="27945"/>
    <cellStyle name="Note 6 3 2 5 2 2" xfId="60114"/>
    <cellStyle name="Note 6 3 2 5 3" xfId="27946"/>
    <cellStyle name="Note 6 3 2 5 4" xfId="50529"/>
    <cellStyle name="Note 6 3 2 6" xfId="27947"/>
    <cellStyle name="Note 6 3 2 6 2" xfId="27948"/>
    <cellStyle name="Note 6 3 2 6 2 2" xfId="60115"/>
    <cellStyle name="Note 6 3 2 6 3" xfId="27949"/>
    <cellStyle name="Note 6 3 2 6 4" xfId="50530"/>
    <cellStyle name="Note 6 3 2 7" xfId="27950"/>
    <cellStyle name="Note 6 3 2 7 2" xfId="27951"/>
    <cellStyle name="Note 6 3 2 7 2 2" xfId="60116"/>
    <cellStyle name="Note 6 3 2 7 3" xfId="27952"/>
    <cellStyle name="Note 6 3 2 7 4" xfId="50531"/>
    <cellStyle name="Note 6 3 2 8" xfId="27953"/>
    <cellStyle name="Note 6 3 2 8 2" xfId="27954"/>
    <cellStyle name="Note 6 3 2 8 2 2" xfId="60117"/>
    <cellStyle name="Note 6 3 2 8 3" xfId="27955"/>
    <cellStyle name="Note 6 3 2 8 4" xfId="50532"/>
    <cellStyle name="Note 6 3 2 9" xfId="27956"/>
    <cellStyle name="Note 6 3 2 9 2" xfId="27957"/>
    <cellStyle name="Note 6 3 2 9 2 2" xfId="60118"/>
    <cellStyle name="Note 6 3 2 9 3" xfId="27958"/>
    <cellStyle name="Note 6 3 2 9 4" xfId="50533"/>
    <cellStyle name="Note 6 3 3" xfId="27959"/>
    <cellStyle name="Note 6 3 3 10" xfId="27960"/>
    <cellStyle name="Note 6 3 3 10 2" xfId="27961"/>
    <cellStyle name="Note 6 3 3 10 2 2" xfId="60119"/>
    <cellStyle name="Note 6 3 3 10 3" xfId="27962"/>
    <cellStyle name="Note 6 3 3 10 4" xfId="50534"/>
    <cellStyle name="Note 6 3 3 11" xfId="27963"/>
    <cellStyle name="Note 6 3 3 11 2" xfId="27964"/>
    <cellStyle name="Note 6 3 3 11 2 2" xfId="60120"/>
    <cellStyle name="Note 6 3 3 11 3" xfId="27965"/>
    <cellStyle name="Note 6 3 3 11 4" xfId="50535"/>
    <cellStyle name="Note 6 3 3 12" xfId="27966"/>
    <cellStyle name="Note 6 3 3 12 2" xfId="27967"/>
    <cellStyle name="Note 6 3 3 12 2 2" xfId="60121"/>
    <cellStyle name="Note 6 3 3 12 3" xfId="27968"/>
    <cellStyle name="Note 6 3 3 12 4" xfId="50536"/>
    <cellStyle name="Note 6 3 3 13" xfId="27969"/>
    <cellStyle name="Note 6 3 3 13 2" xfId="27970"/>
    <cellStyle name="Note 6 3 3 13 2 2" xfId="60122"/>
    <cellStyle name="Note 6 3 3 13 3" xfId="27971"/>
    <cellStyle name="Note 6 3 3 13 4" xfId="50537"/>
    <cellStyle name="Note 6 3 3 14" xfId="27972"/>
    <cellStyle name="Note 6 3 3 14 2" xfId="27973"/>
    <cellStyle name="Note 6 3 3 14 2 2" xfId="60123"/>
    <cellStyle name="Note 6 3 3 14 3" xfId="27974"/>
    <cellStyle name="Note 6 3 3 14 4" xfId="50538"/>
    <cellStyle name="Note 6 3 3 15" xfId="27975"/>
    <cellStyle name="Note 6 3 3 15 2" xfId="27976"/>
    <cellStyle name="Note 6 3 3 15 2 2" xfId="60124"/>
    <cellStyle name="Note 6 3 3 15 3" xfId="27977"/>
    <cellStyle name="Note 6 3 3 15 4" xfId="50539"/>
    <cellStyle name="Note 6 3 3 16" xfId="27978"/>
    <cellStyle name="Note 6 3 3 16 2" xfId="27979"/>
    <cellStyle name="Note 6 3 3 16 2 2" xfId="60125"/>
    <cellStyle name="Note 6 3 3 16 3" xfId="27980"/>
    <cellStyle name="Note 6 3 3 16 4" xfId="50540"/>
    <cellStyle name="Note 6 3 3 17" xfId="27981"/>
    <cellStyle name="Note 6 3 3 17 2" xfId="27982"/>
    <cellStyle name="Note 6 3 3 17 2 2" xfId="60126"/>
    <cellStyle name="Note 6 3 3 17 3" xfId="27983"/>
    <cellStyle name="Note 6 3 3 17 4" xfId="50541"/>
    <cellStyle name="Note 6 3 3 18" xfId="27984"/>
    <cellStyle name="Note 6 3 3 18 2" xfId="27985"/>
    <cellStyle name="Note 6 3 3 18 2 2" xfId="60127"/>
    <cellStyle name="Note 6 3 3 18 3" xfId="27986"/>
    <cellStyle name="Note 6 3 3 18 4" xfId="50542"/>
    <cellStyle name="Note 6 3 3 19" xfId="27987"/>
    <cellStyle name="Note 6 3 3 19 2" xfId="27988"/>
    <cellStyle name="Note 6 3 3 19 2 2" xfId="60128"/>
    <cellStyle name="Note 6 3 3 19 3" xfId="27989"/>
    <cellStyle name="Note 6 3 3 19 4" xfId="50543"/>
    <cellStyle name="Note 6 3 3 2" xfId="27990"/>
    <cellStyle name="Note 6 3 3 2 2" xfId="27991"/>
    <cellStyle name="Note 6 3 3 2 2 2" xfId="60129"/>
    <cellStyle name="Note 6 3 3 2 3" xfId="27992"/>
    <cellStyle name="Note 6 3 3 2 4" xfId="50544"/>
    <cellStyle name="Note 6 3 3 20" xfId="27993"/>
    <cellStyle name="Note 6 3 3 20 2" xfId="27994"/>
    <cellStyle name="Note 6 3 3 20 3" xfId="50545"/>
    <cellStyle name="Note 6 3 3 20 4" xfId="50546"/>
    <cellStyle name="Note 6 3 3 21" xfId="50547"/>
    <cellStyle name="Note 6 3 3 22" xfId="50548"/>
    <cellStyle name="Note 6 3 3 3" xfId="27995"/>
    <cellStyle name="Note 6 3 3 3 2" xfId="27996"/>
    <cellStyle name="Note 6 3 3 3 2 2" xfId="60130"/>
    <cellStyle name="Note 6 3 3 3 3" xfId="27997"/>
    <cellStyle name="Note 6 3 3 3 4" xfId="50549"/>
    <cellStyle name="Note 6 3 3 4" xfId="27998"/>
    <cellStyle name="Note 6 3 3 4 2" xfId="27999"/>
    <cellStyle name="Note 6 3 3 4 2 2" xfId="60131"/>
    <cellStyle name="Note 6 3 3 4 3" xfId="28000"/>
    <cellStyle name="Note 6 3 3 4 4" xfId="50550"/>
    <cellStyle name="Note 6 3 3 5" xfId="28001"/>
    <cellStyle name="Note 6 3 3 5 2" xfId="28002"/>
    <cellStyle name="Note 6 3 3 5 2 2" xfId="60132"/>
    <cellStyle name="Note 6 3 3 5 3" xfId="28003"/>
    <cellStyle name="Note 6 3 3 5 4" xfId="50551"/>
    <cellStyle name="Note 6 3 3 6" xfId="28004"/>
    <cellStyle name="Note 6 3 3 6 2" xfId="28005"/>
    <cellStyle name="Note 6 3 3 6 2 2" xfId="60133"/>
    <cellStyle name="Note 6 3 3 6 3" xfId="28006"/>
    <cellStyle name="Note 6 3 3 6 4" xfId="50552"/>
    <cellStyle name="Note 6 3 3 7" xfId="28007"/>
    <cellStyle name="Note 6 3 3 7 2" xfId="28008"/>
    <cellStyle name="Note 6 3 3 7 2 2" xfId="60134"/>
    <cellStyle name="Note 6 3 3 7 3" xfId="28009"/>
    <cellStyle name="Note 6 3 3 7 4" xfId="50553"/>
    <cellStyle name="Note 6 3 3 8" xfId="28010"/>
    <cellStyle name="Note 6 3 3 8 2" xfId="28011"/>
    <cellStyle name="Note 6 3 3 8 2 2" xfId="60135"/>
    <cellStyle name="Note 6 3 3 8 3" xfId="28012"/>
    <cellStyle name="Note 6 3 3 8 4" xfId="50554"/>
    <cellStyle name="Note 6 3 3 9" xfId="28013"/>
    <cellStyle name="Note 6 3 3 9 2" xfId="28014"/>
    <cellStyle name="Note 6 3 3 9 2 2" xfId="60136"/>
    <cellStyle name="Note 6 3 3 9 3" xfId="28015"/>
    <cellStyle name="Note 6 3 3 9 4" xfId="50555"/>
    <cellStyle name="Note 6 3 4" xfId="28016"/>
    <cellStyle name="Note 6 3 4 10" xfId="28017"/>
    <cellStyle name="Note 6 3 4 10 2" xfId="28018"/>
    <cellStyle name="Note 6 3 4 10 2 2" xfId="60137"/>
    <cellStyle name="Note 6 3 4 10 3" xfId="28019"/>
    <cellStyle name="Note 6 3 4 10 4" xfId="50556"/>
    <cellStyle name="Note 6 3 4 11" xfId="28020"/>
    <cellStyle name="Note 6 3 4 11 2" xfId="28021"/>
    <cellStyle name="Note 6 3 4 11 2 2" xfId="60138"/>
    <cellStyle name="Note 6 3 4 11 3" xfId="28022"/>
    <cellStyle name="Note 6 3 4 11 4" xfId="50557"/>
    <cellStyle name="Note 6 3 4 12" xfId="28023"/>
    <cellStyle name="Note 6 3 4 12 2" xfId="28024"/>
    <cellStyle name="Note 6 3 4 12 2 2" xfId="60139"/>
    <cellStyle name="Note 6 3 4 12 3" xfId="28025"/>
    <cellStyle name="Note 6 3 4 12 4" xfId="50558"/>
    <cellStyle name="Note 6 3 4 13" xfId="28026"/>
    <cellStyle name="Note 6 3 4 13 2" xfId="28027"/>
    <cellStyle name="Note 6 3 4 13 2 2" xfId="60140"/>
    <cellStyle name="Note 6 3 4 13 3" xfId="28028"/>
    <cellStyle name="Note 6 3 4 13 4" xfId="50559"/>
    <cellStyle name="Note 6 3 4 14" xfId="28029"/>
    <cellStyle name="Note 6 3 4 14 2" xfId="28030"/>
    <cellStyle name="Note 6 3 4 14 2 2" xfId="60141"/>
    <cellStyle name="Note 6 3 4 14 3" xfId="28031"/>
    <cellStyle name="Note 6 3 4 14 4" xfId="50560"/>
    <cellStyle name="Note 6 3 4 15" xfId="28032"/>
    <cellStyle name="Note 6 3 4 15 2" xfId="28033"/>
    <cellStyle name="Note 6 3 4 15 2 2" xfId="60142"/>
    <cellStyle name="Note 6 3 4 15 3" xfId="28034"/>
    <cellStyle name="Note 6 3 4 15 4" xfId="50561"/>
    <cellStyle name="Note 6 3 4 16" xfId="28035"/>
    <cellStyle name="Note 6 3 4 16 2" xfId="28036"/>
    <cellStyle name="Note 6 3 4 16 2 2" xfId="60143"/>
    <cellStyle name="Note 6 3 4 16 3" xfId="28037"/>
    <cellStyle name="Note 6 3 4 16 4" xfId="50562"/>
    <cellStyle name="Note 6 3 4 17" xfId="28038"/>
    <cellStyle name="Note 6 3 4 17 2" xfId="28039"/>
    <cellStyle name="Note 6 3 4 17 2 2" xfId="60144"/>
    <cellStyle name="Note 6 3 4 17 3" xfId="28040"/>
    <cellStyle name="Note 6 3 4 17 4" xfId="50563"/>
    <cellStyle name="Note 6 3 4 18" xfId="28041"/>
    <cellStyle name="Note 6 3 4 18 2" xfId="28042"/>
    <cellStyle name="Note 6 3 4 18 2 2" xfId="60145"/>
    <cellStyle name="Note 6 3 4 18 3" xfId="28043"/>
    <cellStyle name="Note 6 3 4 18 4" xfId="50564"/>
    <cellStyle name="Note 6 3 4 19" xfId="28044"/>
    <cellStyle name="Note 6 3 4 19 2" xfId="28045"/>
    <cellStyle name="Note 6 3 4 19 2 2" xfId="60146"/>
    <cellStyle name="Note 6 3 4 19 3" xfId="28046"/>
    <cellStyle name="Note 6 3 4 19 4" xfId="50565"/>
    <cellStyle name="Note 6 3 4 2" xfId="28047"/>
    <cellStyle name="Note 6 3 4 2 2" xfId="28048"/>
    <cellStyle name="Note 6 3 4 2 2 2" xfId="60147"/>
    <cellStyle name="Note 6 3 4 2 3" xfId="28049"/>
    <cellStyle name="Note 6 3 4 2 4" xfId="50566"/>
    <cellStyle name="Note 6 3 4 20" xfId="28050"/>
    <cellStyle name="Note 6 3 4 20 2" xfId="28051"/>
    <cellStyle name="Note 6 3 4 20 3" xfId="50567"/>
    <cellStyle name="Note 6 3 4 20 4" xfId="50568"/>
    <cellStyle name="Note 6 3 4 21" xfId="50569"/>
    <cellStyle name="Note 6 3 4 22" xfId="50570"/>
    <cellStyle name="Note 6 3 4 3" xfId="28052"/>
    <cellStyle name="Note 6 3 4 3 2" xfId="28053"/>
    <cellStyle name="Note 6 3 4 3 2 2" xfId="60148"/>
    <cellStyle name="Note 6 3 4 3 3" xfId="28054"/>
    <cellStyle name="Note 6 3 4 3 4" xfId="50571"/>
    <cellStyle name="Note 6 3 4 4" xfId="28055"/>
    <cellStyle name="Note 6 3 4 4 2" xfId="28056"/>
    <cellStyle name="Note 6 3 4 4 2 2" xfId="60149"/>
    <cellStyle name="Note 6 3 4 4 3" xfId="28057"/>
    <cellStyle name="Note 6 3 4 4 4" xfId="50572"/>
    <cellStyle name="Note 6 3 4 5" xfId="28058"/>
    <cellStyle name="Note 6 3 4 5 2" xfId="28059"/>
    <cellStyle name="Note 6 3 4 5 2 2" xfId="60150"/>
    <cellStyle name="Note 6 3 4 5 3" xfId="28060"/>
    <cellStyle name="Note 6 3 4 5 4" xfId="50573"/>
    <cellStyle name="Note 6 3 4 6" xfId="28061"/>
    <cellStyle name="Note 6 3 4 6 2" xfId="28062"/>
    <cellStyle name="Note 6 3 4 6 2 2" xfId="60151"/>
    <cellStyle name="Note 6 3 4 6 3" xfId="28063"/>
    <cellStyle name="Note 6 3 4 6 4" xfId="50574"/>
    <cellStyle name="Note 6 3 4 7" xfId="28064"/>
    <cellStyle name="Note 6 3 4 7 2" xfId="28065"/>
    <cellStyle name="Note 6 3 4 7 2 2" xfId="60152"/>
    <cellStyle name="Note 6 3 4 7 3" xfId="28066"/>
    <cellStyle name="Note 6 3 4 7 4" xfId="50575"/>
    <cellStyle name="Note 6 3 4 8" xfId="28067"/>
    <cellStyle name="Note 6 3 4 8 2" xfId="28068"/>
    <cellStyle name="Note 6 3 4 8 2 2" xfId="60153"/>
    <cellStyle name="Note 6 3 4 8 3" xfId="28069"/>
    <cellStyle name="Note 6 3 4 8 4" xfId="50576"/>
    <cellStyle name="Note 6 3 4 9" xfId="28070"/>
    <cellStyle name="Note 6 3 4 9 2" xfId="28071"/>
    <cellStyle name="Note 6 3 4 9 2 2" xfId="60154"/>
    <cellStyle name="Note 6 3 4 9 3" xfId="28072"/>
    <cellStyle name="Note 6 3 4 9 4" xfId="50577"/>
    <cellStyle name="Note 6 3 5" xfId="28073"/>
    <cellStyle name="Note 6 3 5 10" xfId="28074"/>
    <cellStyle name="Note 6 3 5 10 2" xfId="28075"/>
    <cellStyle name="Note 6 3 5 10 2 2" xfId="60155"/>
    <cellStyle name="Note 6 3 5 10 3" xfId="28076"/>
    <cellStyle name="Note 6 3 5 10 4" xfId="50578"/>
    <cellStyle name="Note 6 3 5 11" xfId="28077"/>
    <cellStyle name="Note 6 3 5 11 2" xfId="28078"/>
    <cellStyle name="Note 6 3 5 11 2 2" xfId="60156"/>
    <cellStyle name="Note 6 3 5 11 3" xfId="28079"/>
    <cellStyle name="Note 6 3 5 11 4" xfId="50579"/>
    <cellStyle name="Note 6 3 5 12" xfId="28080"/>
    <cellStyle name="Note 6 3 5 12 2" xfId="28081"/>
    <cellStyle name="Note 6 3 5 12 2 2" xfId="60157"/>
    <cellStyle name="Note 6 3 5 12 3" xfId="28082"/>
    <cellStyle name="Note 6 3 5 12 4" xfId="50580"/>
    <cellStyle name="Note 6 3 5 13" xfId="28083"/>
    <cellStyle name="Note 6 3 5 13 2" xfId="28084"/>
    <cellStyle name="Note 6 3 5 13 2 2" xfId="60158"/>
    <cellStyle name="Note 6 3 5 13 3" xfId="28085"/>
    <cellStyle name="Note 6 3 5 13 4" xfId="50581"/>
    <cellStyle name="Note 6 3 5 14" xfId="28086"/>
    <cellStyle name="Note 6 3 5 14 2" xfId="28087"/>
    <cellStyle name="Note 6 3 5 14 2 2" xfId="60159"/>
    <cellStyle name="Note 6 3 5 14 3" xfId="28088"/>
    <cellStyle name="Note 6 3 5 14 4" xfId="50582"/>
    <cellStyle name="Note 6 3 5 15" xfId="28089"/>
    <cellStyle name="Note 6 3 5 15 2" xfId="28090"/>
    <cellStyle name="Note 6 3 5 15 2 2" xfId="60160"/>
    <cellStyle name="Note 6 3 5 15 3" xfId="28091"/>
    <cellStyle name="Note 6 3 5 15 4" xfId="50583"/>
    <cellStyle name="Note 6 3 5 16" xfId="28092"/>
    <cellStyle name="Note 6 3 5 16 2" xfId="28093"/>
    <cellStyle name="Note 6 3 5 16 2 2" xfId="60161"/>
    <cellStyle name="Note 6 3 5 16 3" xfId="28094"/>
    <cellStyle name="Note 6 3 5 16 4" xfId="50584"/>
    <cellStyle name="Note 6 3 5 17" xfId="28095"/>
    <cellStyle name="Note 6 3 5 17 2" xfId="28096"/>
    <cellStyle name="Note 6 3 5 17 2 2" xfId="60162"/>
    <cellStyle name="Note 6 3 5 17 3" xfId="28097"/>
    <cellStyle name="Note 6 3 5 17 4" xfId="50585"/>
    <cellStyle name="Note 6 3 5 18" xfId="28098"/>
    <cellStyle name="Note 6 3 5 18 2" xfId="28099"/>
    <cellStyle name="Note 6 3 5 18 2 2" xfId="60163"/>
    <cellStyle name="Note 6 3 5 18 3" xfId="28100"/>
    <cellStyle name="Note 6 3 5 18 4" xfId="50586"/>
    <cellStyle name="Note 6 3 5 19" xfId="28101"/>
    <cellStyle name="Note 6 3 5 19 2" xfId="28102"/>
    <cellStyle name="Note 6 3 5 19 2 2" xfId="60164"/>
    <cellStyle name="Note 6 3 5 19 3" xfId="28103"/>
    <cellStyle name="Note 6 3 5 19 4" xfId="50587"/>
    <cellStyle name="Note 6 3 5 2" xfId="28104"/>
    <cellStyle name="Note 6 3 5 2 2" xfId="28105"/>
    <cellStyle name="Note 6 3 5 2 2 2" xfId="60165"/>
    <cellStyle name="Note 6 3 5 2 3" xfId="28106"/>
    <cellStyle name="Note 6 3 5 2 4" xfId="50588"/>
    <cellStyle name="Note 6 3 5 20" xfId="28107"/>
    <cellStyle name="Note 6 3 5 20 2" xfId="28108"/>
    <cellStyle name="Note 6 3 5 20 3" xfId="50589"/>
    <cellStyle name="Note 6 3 5 20 4" xfId="50590"/>
    <cellStyle name="Note 6 3 5 21" xfId="50591"/>
    <cellStyle name="Note 6 3 5 22" xfId="50592"/>
    <cellStyle name="Note 6 3 5 3" xfId="28109"/>
    <cellStyle name="Note 6 3 5 3 2" xfId="28110"/>
    <cellStyle name="Note 6 3 5 3 2 2" xfId="60166"/>
    <cellStyle name="Note 6 3 5 3 3" xfId="28111"/>
    <cellStyle name="Note 6 3 5 3 4" xfId="50593"/>
    <cellStyle name="Note 6 3 5 4" xfId="28112"/>
    <cellStyle name="Note 6 3 5 4 2" xfId="28113"/>
    <cellStyle name="Note 6 3 5 4 2 2" xfId="60167"/>
    <cellStyle name="Note 6 3 5 4 3" xfId="28114"/>
    <cellStyle name="Note 6 3 5 4 4" xfId="50594"/>
    <cellStyle name="Note 6 3 5 5" xfId="28115"/>
    <cellStyle name="Note 6 3 5 5 2" xfId="28116"/>
    <cellStyle name="Note 6 3 5 5 2 2" xfId="60168"/>
    <cellStyle name="Note 6 3 5 5 3" xfId="28117"/>
    <cellStyle name="Note 6 3 5 5 4" xfId="50595"/>
    <cellStyle name="Note 6 3 5 6" xfId="28118"/>
    <cellStyle name="Note 6 3 5 6 2" xfId="28119"/>
    <cellStyle name="Note 6 3 5 6 2 2" xfId="60169"/>
    <cellStyle name="Note 6 3 5 6 3" xfId="28120"/>
    <cellStyle name="Note 6 3 5 6 4" xfId="50596"/>
    <cellStyle name="Note 6 3 5 7" xfId="28121"/>
    <cellStyle name="Note 6 3 5 7 2" xfId="28122"/>
    <cellStyle name="Note 6 3 5 7 2 2" xfId="60170"/>
    <cellStyle name="Note 6 3 5 7 3" xfId="28123"/>
    <cellStyle name="Note 6 3 5 7 4" xfId="50597"/>
    <cellStyle name="Note 6 3 5 8" xfId="28124"/>
    <cellStyle name="Note 6 3 5 8 2" xfId="28125"/>
    <cellStyle name="Note 6 3 5 8 2 2" xfId="60171"/>
    <cellStyle name="Note 6 3 5 8 3" xfId="28126"/>
    <cellStyle name="Note 6 3 5 8 4" xfId="50598"/>
    <cellStyle name="Note 6 3 5 9" xfId="28127"/>
    <cellStyle name="Note 6 3 5 9 2" xfId="28128"/>
    <cellStyle name="Note 6 3 5 9 2 2" xfId="60172"/>
    <cellStyle name="Note 6 3 5 9 3" xfId="28129"/>
    <cellStyle name="Note 6 3 5 9 4" xfId="50599"/>
    <cellStyle name="Note 6 3 6" xfId="50600"/>
    <cellStyle name="Note 6 30" xfId="28130"/>
    <cellStyle name="Note 6 30 2" xfId="28131"/>
    <cellStyle name="Note 6 30 2 2" xfId="60173"/>
    <cellStyle name="Note 6 30 3" xfId="28132"/>
    <cellStyle name="Note 6 30 4" xfId="50601"/>
    <cellStyle name="Note 6 31" xfId="28133"/>
    <cellStyle name="Note 6 31 2" xfId="28134"/>
    <cellStyle name="Note 6 31 2 2" xfId="60174"/>
    <cellStyle name="Note 6 31 3" xfId="28135"/>
    <cellStyle name="Note 6 31 4" xfId="50602"/>
    <cellStyle name="Note 6 32" xfId="28136"/>
    <cellStyle name="Note 6 32 2" xfId="28137"/>
    <cellStyle name="Note 6 32 2 2" xfId="60175"/>
    <cellStyle name="Note 6 32 3" xfId="28138"/>
    <cellStyle name="Note 6 32 4" xfId="50603"/>
    <cellStyle name="Note 6 33" xfId="28139"/>
    <cellStyle name="Note 6 33 2" xfId="28140"/>
    <cellStyle name="Note 6 33 2 2" xfId="60176"/>
    <cellStyle name="Note 6 33 3" xfId="28141"/>
    <cellStyle name="Note 6 33 4" xfId="50604"/>
    <cellStyle name="Note 6 34" xfId="28142"/>
    <cellStyle name="Note 6 34 2" xfId="28143"/>
    <cellStyle name="Note 6 34 2 2" xfId="60177"/>
    <cellStyle name="Note 6 34 3" xfId="28144"/>
    <cellStyle name="Note 6 34 4" xfId="50605"/>
    <cellStyle name="Note 6 35" xfId="28145"/>
    <cellStyle name="Note 6 35 2" xfId="28146"/>
    <cellStyle name="Note 6 35 2 2" xfId="60178"/>
    <cellStyle name="Note 6 35 3" xfId="28147"/>
    <cellStyle name="Note 6 35 4" xfId="50606"/>
    <cellStyle name="Note 6 36" xfId="28148"/>
    <cellStyle name="Note 6 36 2" xfId="28149"/>
    <cellStyle name="Note 6 36 2 2" xfId="60179"/>
    <cellStyle name="Note 6 36 3" xfId="28150"/>
    <cellStyle name="Note 6 36 4" xfId="50607"/>
    <cellStyle name="Note 6 37" xfId="28151"/>
    <cellStyle name="Note 6 37 2" xfId="28152"/>
    <cellStyle name="Note 6 37 2 2" xfId="60180"/>
    <cellStyle name="Note 6 37 3" xfId="28153"/>
    <cellStyle name="Note 6 37 4" xfId="50608"/>
    <cellStyle name="Note 6 38" xfId="28154"/>
    <cellStyle name="Note 6 38 2" xfId="28155"/>
    <cellStyle name="Note 6 38 2 2" xfId="60181"/>
    <cellStyle name="Note 6 38 3" xfId="28156"/>
    <cellStyle name="Note 6 38 4" xfId="50609"/>
    <cellStyle name="Note 6 39" xfId="28157"/>
    <cellStyle name="Note 6 39 2" xfId="28158"/>
    <cellStyle name="Note 6 39 2 2" xfId="60182"/>
    <cellStyle name="Note 6 39 3" xfId="28159"/>
    <cellStyle name="Note 6 39 4" xfId="50610"/>
    <cellStyle name="Note 6 4" xfId="28160"/>
    <cellStyle name="Note 6 4 10" xfId="28161"/>
    <cellStyle name="Note 6 4 10 2" xfId="28162"/>
    <cellStyle name="Note 6 4 10 2 2" xfId="60183"/>
    <cellStyle name="Note 6 4 10 3" xfId="28163"/>
    <cellStyle name="Note 6 4 10 4" xfId="50611"/>
    <cellStyle name="Note 6 4 11" xfId="28164"/>
    <cellStyle name="Note 6 4 11 2" xfId="28165"/>
    <cellStyle name="Note 6 4 11 2 2" xfId="60184"/>
    <cellStyle name="Note 6 4 11 3" xfId="28166"/>
    <cellStyle name="Note 6 4 11 4" xfId="50612"/>
    <cellStyle name="Note 6 4 12" xfId="28167"/>
    <cellStyle name="Note 6 4 12 2" xfId="28168"/>
    <cellStyle name="Note 6 4 12 2 2" xfId="60185"/>
    <cellStyle name="Note 6 4 12 3" xfId="28169"/>
    <cellStyle name="Note 6 4 12 4" xfId="50613"/>
    <cellStyle name="Note 6 4 13" xfId="28170"/>
    <cellStyle name="Note 6 4 13 2" xfId="28171"/>
    <cellStyle name="Note 6 4 13 2 2" xfId="60186"/>
    <cellStyle name="Note 6 4 13 3" xfId="28172"/>
    <cellStyle name="Note 6 4 13 4" xfId="50614"/>
    <cellStyle name="Note 6 4 14" xfId="28173"/>
    <cellStyle name="Note 6 4 14 2" xfId="28174"/>
    <cellStyle name="Note 6 4 14 2 2" xfId="60187"/>
    <cellStyle name="Note 6 4 14 3" xfId="28175"/>
    <cellStyle name="Note 6 4 14 4" xfId="50615"/>
    <cellStyle name="Note 6 4 15" xfId="28176"/>
    <cellStyle name="Note 6 4 15 2" xfId="28177"/>
    <cellStyle name="Note 6 4 15 2 2" xfId="60188"/>
    <cellStyle name="Note 6 4 15 3" xfId="28178"/>
    <cellStyle name="Note 6 4 15 4" xfId="50616"/>
    <cellStyle name="Note 6 4 16" xfId="28179"/>
    <cellStyle name="Note 6 4 16 2" xfId="28180"/>
    <cellStyle name="Note 6 4 16 2 2" xfId="60189"/>
    <cellStyle name="Note 6 4 16 3" xfId="28181"/>
    <cellStyle name="Note 6 4 16 4" xfId="50617"/>
    <cellStyle name="Note 6 4 17" xfId="28182"/>
    <cellStyle name="Note 6 4 17 2" xfId="28183"/>
    <cellStyle name="Note 6 4 17 2 2" xfId="60190"/>
    <cellStyle name="Note 6 4 17 3" xfId="28184"/>
    <cellStyle name="Note 6 4 17 4" xfId="50618"/>
    <cellStyle name="Note 6 4 18" xfId="28185"/>
    <cellStyle name="Note 6 4 18 2" xfId="28186"/>
    <cellStyle name="Note 6 4 18 2 2" xfId="60191"/>
    <cellStyle name="Note 6 4 18 3" xfId="28187"/>
    <cellStyle name="Note 6 4 18 4" xfId="50619"/>
    <cellStyle name="Note 6 4 19" xfId="28188"/>
    <cellStyle name="Note 6 4 19 2" xfId="28189"/>
    <cellStyle name="Note 6 4 19 2 2" xfId="60192"/>
    <cellStyle name="Note 6 4 19 3" xfId="28190"/>
    <cellStyle name="Note 6 4 19 4" xfId="50620"/>
    <cellStyle name="Note 6 4 2" xfId="28191"/>
    <cellStyle name="Note 6 4 2 2" xfId="28192"/>
    <cellStyle name="Note 6 4 2 2 2" xfId="60193"/>
    <cellStyle name="Note 6 4 2 3" xfId="28193"/>
    <cellStyle name="Note 6 4 2 4" xfId="50621"/>
    <cellStyle name="Note 6 4 20" xfId="28194"/>
    <cellStyle name="Note 6 4 20 2" xfId="28195"/>
    <cellStyle name="Note 6 4 20 3" xfId="50622"/>
    <cellStyle name="Note 6 4 20 4" xfId="50623"/>
    <cellStyle name="Note 6 4 21" xfId="50624"/>
    <cellStyle name="Note 6 4 22" xfId="50625"/>
    <cellStyle name="Note 6 4 3" xfId="28196"/>
    <cellStyle name="Note 6 4 3 2" xfId="28197"/>
    <cellStyle name="Note 6 4 3 2 2" xfId="60194"/>
    <cellStyle name="Note 6 4 3 3" xfId="28198"/>
    <cellStyle name="Note 6 4 3 4" xfId="50626"/>
    <cellStyle name="Note 6 4 4" xfId="28199"/>
    <cellStyle name="Note 6 4 4 2" xfId="28200"/>
    <cellStyle name="Note 6 4 4 2 2" xfId="60195"/>
    <cellStyle name="Note 6 4 4 3" xfId="28201"/>
    <cellStyle name="Note 6 4 4 4" xfId="50627"/>
    <cellStyle name="Note 6 4 5" xfId="28202"/>
    <cellStyle name="Note 6 4 5 2" xfId="28203"/>
    <cellStyle name="Note 6 4 5 2 2" xfId="60196"/>
    <cellStyle name="Note 6 4 5 3" xfId="28204"/>
    <cellStyle name="Note 6 4 5 4" xfId="50628"/>
    <cellStyle name="Note 6 4 6" xfId="28205"/>
    <cellStyle name="Note 6 4 6 2" xfId="28206"/>
    <cellStyle name="Note 6 4 6 2 2" xfId="60197"/>
    <cellStyle name="Note 6 4 6 3" xfId="28207"/>
    <cellStyle name="Note 6 4 6 4" xfId="50629"/>
    <cellStyle name="Note 6 4 7" xfId="28208"/>
    <cellStyle name="Note 6 4 7 2" xfId="28209"/>
    <cellStyle name="Note 6 4 7 2 2" xfId="60198"/>
    <cellStyle name="Note 6 4 7 3" xfId="28210"/>
    <cellStyle name="Note 6 4 7 4" xfId="50630"/>
    <cellStyle name="Note 6 4 8" xfId="28211"/>
    <cellStyle name="Note 6 4 8 2" xfId="28212"/>
    <cellStyle name="Note 6 4 8 2 2" xfId="60199"/>
    <cellStyle name="Note 6 4 8 3" xfId="28213"/>
    <cellStyle name="Note 6 4 8 4" xfId="50631"/>
    <cellStyle name="Note 6 4 9" xfId="28214"/>
    <cellStyle name="Note 6 4 9 2" xfId="28215"/>
    <cellStyle name="Note 6 4 9 2 2" xfId="60200"/>
    <cellStyle name="Note 6 4 9 3" xfId="28216"/>
    <cellStyle name="Note 6 4 9 4" xfId="50632"/>
    <cellStyle name="Note 6 40" xfId="28217"/>
    <cellStyle name="Note 6 40 2" xfId="28218"/>
    <cellStyle name="Note 6 40 2 2" xfId="60201"/>
    <cellStyle name="Note 6 40 3" xfId="28219"/>
    <cellStyle name="Note 6 40 4" xfId="50633"/>
    <cellStyle name="Note 6 41" xfId="28220"/>
    <cellStyle name="Note 6 41 2" xfId="28221"/>
    <cellStyle name="Note 6 41 2 2" xfId="60202"/>
    <cellStyle name="Note 6 41 3" xfId="28222"/>
    <cellStyle name="Note 6 41 4" xfId="50634"/>
    <cellStyle name="Note 6 42" xfId="28223"/>
    <cellStyle name="Note 6 42 2" xfId="28224"/>
    <cellStyle name="Note 6 42 3" xfId="50635"/>
    <cellStyle name="Note 6 42 4" xfId="50636"/>
    <cellStyle name="Note 6 43" xfId="50637"/>
    <cellStyle name="Note 6 44" xfId="50638"/>
    <cellStyle name="Note 6 5" xfId="28225"/>
    <cellStyle name="Note 6 5 10" xfId="28226"/>
    <cellStyle name="Note 6 5 10 2" xfId="28227"/>
    <cellStyle name="Note 6 5 10 2 2" xfId="60203"/>
    <cellStyle name="Note 6 5 10 3" xfId="28228"/>
    <cellStyle name="Note 6 5 10 4" xfId="50639"/>
    <cellStyle name="Note 6 5 11" xfId="28229"/>
    <cellStyle name="Note 6 5 11 2" xfId="28230"/>
    <cellStyle name="Note 6 5 11 2 2" xfId="60204"/>
    <cellStyle name="Note 6 5 11 3" xfId="28231"/>
    <cellStyle name="Note 6 5 11 4" xfId="50640"/>
    <cellStyle name="Note 6 5 12" xfId="28232"/>
    <cellStyle name="Note 6 5 12 2" xfId="28233"/>
    <cellStyle name="Note 6 5 12 2 2" xfId="60205"/>
    <cellStyle name="Note 6 5 12 3" xfId="28234"/>
    <cellStyle name="Note 6 5 12 4" xfId="50641"/>
    <cellStyle name="Note 6 5 13" xfId="28235"/>
    <cellStyle name="Note 6 5 13 2" xfId="28236"/>
    <cellStyle name="Note 6 5 13 2 2" xfId="60206"/>
    <cellStyle name="Note 6 5 13 3" xfId="28237"/>
    <cellStyle name="Note 6 5 13 4" xfId="50642"/>
    <cellStyle name="Note 6 5 14" xfId="28238"/>
    <cellStyle name="Note 6 5 14 2" xfId="28239"/>
    <cellStyle name="Note 6 5 14 2 2" xfId="60207"/>
    <cellStyle name="Note 6 5 14 3" xfId="28240"/>
    <cellStyle name="Note 6 5 14 4" xfId="50643"/>
    <cellStyle name="Note 6 5 15" xfId="28241"/>
    <cellStyle name="Note 6 5 15 2" xfId="28242"/>
    <cellStyle name="Note 6 5 15 2 2" xfId="60208"/>
    <cellStyle name="Note 6 5 15 3" xfId="28243"/>
    <cellStyle name="Note 6 5 15 4" xfId="50644"/>
    <cellStyle name="Note 6 5 16" xfId="28244"/>
    <cellStyle name="Note 6 5 16 2" xfId="28245"/>
    <cellStyle name="Note 6 5 16 2 2" xfId="60209"/>
    <cellStyle name="Note 6 5 16 3" xfId="28246"/>
    <cellStyle name="Note 6 5 16 4" xfId="50645"/>
    <cellStyle name="Note 6 5 17" xfId="28247"/>
    <cellStyle name="Note 6 5 17 2" xfId="28248"/>
    <cellStyle name="Note 6 5 17 2 2" xfId="60210"/>
    <cellStyle name="Note 6 5 17 3" xfId="28249"/>
    <cellStyle name="Note 6 5 17 4" xfId="50646"/>
    <cellStyle name="Note 6 5 18" xfId="28250"/>
    <cellStyle name="Note 6 5 18 2" xfId="28251"/>
    <cellStyle name="Note 6 5 18 2 2" xfId="60211"/>
    <cellStyle name="Note 6 5 18 3" xfId="28252"/>
    <cellStyle name="Note 6 5 18 4" xfId="50647"/>
    <cellStyle name="Note 6 5 19" xfId="28253"/>
    <cellStyle name="Note 6 5 19 2" xfId="28254"/>
    <cellStyle name="Note 6 5 19 2 2" xfId="60212"/>
    <cellStyle name="Note 6 5 19 3" xfId="28255"/>
    <cellStyle name="Note 6 5 19 4" xfId="50648"/>
    <cellStyle name="Note 6 5 2" xfId="28256"/>
    <cellStyle name="Note 6 5 2 2" xfId="28257"/>
    <cellStyle name="Note 6 5 2 2 2" xfId="60213"/>
    <cellStyle name="Note 6 5 2 3" xfId="28258"/>
    <cellStyle name="Note 6 5 2 4" xfId="50649"/>
    <cellStyle name="Note 6 5 20" xfId="28259"/>
    <cellStyle name="Note 6 5 20 2" xfId="28260"/>
    <cellStyle name="Note 6 5 20 3" xfId="50650"/>
    <cellStyle name="Note 6 5 20 4" xfId="50651"/>
    <cellStyle name="Note 6 5 21" xfId="50652"/>
    <cellStyle name="Note 6 5 22" xfId="50653"/>
    <cellStyle name="Note 6 5 3" xfId="28261"/>
    <cellStyle name="Note 6 5 3 2" xfId="28262"/>
    <cellStyle name="Note 6 5 3 2 2" xfId="60214"/>
    <cellStyle name="Note 6 5 3 3" xfId="28263"/>
    <cellStyle name="Note 6 5 3 4" xfId="50654"/>
    <cellStyle name="Note 6 5 4" xfId="28264"/>
    <cellStyle name="Note 6 5 4 2" xfId="28265"/>
    <cellStyle name="Note 6 5 4 2 2" xfId="60215"/>
    <cellStyle name="Note 6 5 4 3" xfId="28266"/>
    <cellStyle name="Note 6 5 4 4" xfId="50655"/>
    <cellStyle name="Note 6 5 5" xfId="28267"/>
    <cellStyle name="Note 6 5 5 2" xfId="28268"/>
    <cellStyle name="Note 6 5 5 2 2" xfId="60216"/>
    <cellStyle name="Note 6 5 5 3" xfId="28269"/>
    <cellStyle name="Note 6 5 5 4" xfId="50656"/>
    <cellStyle name="Note 6 5 6" xfId="28270"/>
    <cellStyle name="Note 6 5 6 2" xfId="28271"/>
    <cellStyle name="Note 6 5 6 2 2" xfId="60217"/>
    <cellStyle name="Note 6 5 6 3" xfId="28272"/>
    <cellStyle name="Note 6 5 6 4" xfId="50657"/>
    <cellStyle name="Note 6 5 7" xfId="28273"/>
    <cellStyle name="Note 6 5 7 2" xfId="28274"/>
    <cellStyle name="Note 6 5 7 2 2" xfId="60218"/>
    <cellStyle name="Note 6 5 7 3" xfId="28275"/>
    <cellStyle name="Note 6 5 7 4" xfId="50658"/>
    <cellStyle name="Note 6 5 8" xfId="28276"/>
    <cellStyle name="Note 6 5 8 2" xfId="28277"/>
    <cellStyle name="Note 6 5 8 2 2" xfId="60219"/>
    <cellStyle name="Note 6 5 8 3" xfId="28278"/>
    <cellStyle name="Note 6 5 8 4" xfId="50659"/>
    <cellStyle name="Note 6 5 9" xfId="28279"/>
    <cellStyle name="Note 6 5 9 2" xfId="28280"/>
    <cellStyle name="Note 6 5 9 2 2" xfId="60220"/>
    <cellStyle name="Note 6 5 9 3" xfId="28281"/>
    <cellStyle name="Note 6 5 9 4" xfId="50660"/>
    <cellStyle name="Note 6 6" xfId="28282"/>
    <cellStyle name="Note 6 6 10" xfId="28283"/>
    <cellStyle name="Note 6 6 10 2" xfId="28284"/>
    <cellStyle name="Note 6 6 10 2 2" xfId="60221"/>
    <cellStyle name="Note 6 6 10 3" xfId="28285"/>
    <cellStyle name="Note 6 6 10 4" xfId="50661"/>
    <cellStyle name="Note 6 6 11" xfId="28286"/>
    <cellStyle name="Note 6 6 11 2" xfId="28287"/>
    <cellStyle name="Note 6 6 11 2 2" xfId="60222"/>
    <cellStyle name="Note 6 6 11 3" xfId="28288"/>
    <cellStyle name="Note 6 6 11 4" xfId="50662"/>
    <cellStyle name="Note 6 6 12" xfId="28289"/>
    <cellStyle name="Note 6 6 12 2" xfId="28290"/>
    <cellStyle name="Note 6 6 12 2 2" xfId="60223"/>
    <cellStyle name="Note 6 6 12 3" xfId="28291"/>
    <cellStyle name="Note 6 6 12 4" xfId="50663"/>
    <cellStyle name="Note 6 6 13" xfId="28292"/>
    <cellStyle name="Note 6 6 13 2" xfId="28293"/>
    <cellStyle name="Note 6 6 13 2 2" xfId="60224"/>
    <cellStyle name="Note 6 6 13 3" xfId="28294"/>
    <cellStyle name="Note 6 6 13 4" xfId="50664"/>
    <cellStyle name="Note 6 6 14" xfId="28295"/>
    <cellStyle name="Note 6 6 14 2" xfId="28296"/>
    <cellStyle name="Note 6 6 14 2 2" xfId="60225"/>
    <cellStyle name="Note 6 6 14 3" xfId="28297"/>
    <cellStyle name="Note 6 6 14 4" xfId="50665"/>
    <cellStyle name="Note 6 6 15" xfId="28298"/>
    <cellStyle name="Note 6 6 15 2" xfId="28299"/>
    <cellStyle name="Note 6 6 15 2 2" xfId="60226"/>
    <cellStyle name="Note 6 6 15 3" xfId="28300"/>
    <cellStyle name="Note 6 6 15 4" xfId="50666"/>
    <cellStyle name="Note 6 6 16" xfId="28301"/>
    <cellStyle name="Note 6 6 16 2" xfId="28302"/>
    <cellStyle name="Note 6 6 16 2 2" xfId="60227"/>
    <cellStyle name="Note 6 6 16 3" xfId="28303"/>
    <cellStyle name="Note 6 6 16 4" xfId="50667"/>
    <cellStyle name="Note 6 6 17" xfId="28304"/>
    <cellStyle name="Note 6 6 17 2" xfId="28305"/>
    <cellStyle name="Note 6 6 17 2 2" xfId="60228"/>
    <cellStyle name="Note 6 6 17 3" xfId="28306"/>
    <cellStyle name="Note 6 6 17 4" xfId="50668"/>
    <cellStyle name="Note 6 6 18" xfId="28307"/>
    <cellStyle name="Note 6 6 18 2" xfId="28308"/>
    <cellStyle name="Note 6 6 18 2 2" xfId="60229"/>
    <cellStyle name="Note 6 6 18 3" xfId="28309"/>
    <cellStyle name="Note 6 6 18 4" xfId="50669"/>
    <cellStyle name="Note 6 6 19" xfId="28310"/>
    <cellStyle name="Note 6 6 19 2" xfId="28311"/>
    <cellStyle name="Note 6 6 19 2 2" xfId="60230"/>
    <cellStyle name="Note 6 6 19 3" xfId="28312"/>
    <cellStyle name="Note 6 6 19 4" xfId="50670"/>
    <cellStyle name="Note 6 6 2" xfId="28313"/>
    <cellStyle name="Note 6 6 2 2" xfId="28314"/>
    <cellStyle name="Note 6 6 2 2 2" xfId="60231"/>
    <cellStyle name="Note 6 6 2 3" xfId="28315"/>
    <cellStyle name="Note 6 6 2 4" xfId="50671"/>
    <cellStyle name="Note 6 6 20" xfId="28316"/>
    <cellStyle name="Note 6 6 20 2" xfId="28317"/>
    <cellStyle name="Note 6 6 20 3" xfId="50672"/>
    <cellStyle name="Note 6 6 20 4" xfId="50673"/>
    <cellStyle name="Note 6 6 21" xfId="50674"/>
    <cellStyle name="Note 6 6 22" xfId="50675"/>
    <cellStyle name="Note 6 6 3" xfId="28318"/>
    <cellStyle name="Note 6 6 3 2" xfId="28319"/>
    <cellStyle name="Note 6 6 3 2 2" xfId="60232"/>
    <cellStyle name="Note 6 6 3 3" xfId="28320"/>
    <cellStyle name="Note 6 6 3 4" xfId="50676"/>
    <cellStyle name="Note 6 6 4" xfId="28321"/>
    <cellStyle name="Note 6 6 4 2" xfId="28322"/>
    <cellStyle name="Note 6 6 4 2 2" xfId="60233"/>
    <cellStyle name="Note 6 6 4 3" xfId="28323"/>
    <cellStyle name="Note 6 6 4 4" xfId="50677"/>
    <cellStyle name="Note 6 6 5" xfId="28324"/>
    <cellStyle name="Note 6 6 5 2" xfId="28325"/>
    <cellStyle name="Note 6 6 5 2 2" xfId="60234"/>
    <cellStyle name="Note 6 6 5 3" xfId="28326"/>
    <cellStyle name="Note 6 6 5 4" xfId="50678"/>
    <cellStyle name="Note 6 6 6" xfId="28327"/>
    <cellStyle name="Note 6 6 6 2" xfId="28328"/>
    <cellStyle name="Note 6 6 6 2 2" xfId="60235"/>
    <cellStyle name="Note 6 6 6 3" xfId="28329"/>
    <cellStyle name="Note 6 6 6 4" xfId="50679"/>
    <cellStyle name="Note 6 6 7" xfId="28330"/>
    <cellStyle name="Note 6 6 7 2" xfId="28331"/>
    <cellStyle name="Note 6 6 7 2 2" xfId="60236"/>
    <cellStyle name="Note 6 6 7 3" xfId="28332"/>
    <cellStyle name="Note 6 6 7 4" xfId="50680"/>
    <cellStyle name="Note 6 6 8" xfId="28333"/>
    <cellStyle name="Note 6 6 8 2" xfId="28334"/>
    <cellStyle name="Note 6 6 8 2 2" xfId="60237"/>
    <cellStyle name="Note 6 6 8 3" xfId="28335"/>
    <cellStyle name="Note 6 6 8 4" xfId="50681"/>
    <cellStyle name="Note 6 6 9" xfId="28336"/>
    <cellStyle name="Note 6 6 9 2" xfId="28337"/>
    <cellStyle name="Note 6 6 9 2 2" xfId="60238"/>
    <cellStyle name="Note 6 6 9 3" xfId="28338"/>
    <cellStyle name="Note 6 6 9 4" xfId="50682"/>
    <cellStyle name="Note 6 7" xfId="28339"/>
    <cellStyle name="Note 6 7 2" xfId="28340"/>
    <cellStyle name="Note 6 7 2 10" xfId="28341"/>
    <cellStyle name="Note 6 7 2 10 2" xfId="28342"/>
    <cellStyle name="Note 6 7 2 10 2 2" xfId="60239"/>
    <cellStyle name="Note 6 7 2 10 3" xfId="28343"/>
    <cellStyle name="Note 6 7 2 10 4" xfId="50683"/>
    <cellStyle name="Note 6 7 2 11" xfId="28344"/>
    <cellStyle name="Note 6 7 2 11 2" xfId="28345"/>
    <cellStyle name="Note 6 7 2 11 2 2" xfId="60240"/>
    <cellStyle name="Note 6 7 2 11 3" xfId="28346"/>
    <cellStyle name="Note 6 7 2 11 4" xfId="50684"/>
    <cellStyle name="Note 6 7 2 12" xfId="28347"/>
    <cellStyle name="Note 6 7 2 12 2" xfId="28348"/>
    <cellStyle name="Note 6 7 2 12 2 2" xfId="60241"/>
    <cellStyle name="Note 6 7 2 12 3" xfId="28349"/>
    <cellStyle name="Note 6 7 2 12 4" xfId="50685"/>
    <cellStyle name="Note 6 7 2 13" xfId="28350"/>
    <cellStyle name="Note 6 7 2 13 2" xfId="28351"/>
    <cellStyle name="Note 6 7 2 13 2 2" xfId="60242"/>
    <cellStyle name="Note 6 7 2 13 3" xfId="28352"/>
    <cellStyle name="Note 6 7 2 13 4" xfId="50686"/>
    <cellStyle name="Note 6 7 2 14" xfId="28353"/>
    <cellStyle name="Note 6 7 2 14 2" xfId="28354"/>
    <cellStyle name="Note 6 7 2 14 2 2" xfId="60243"/>
    <cellStyle name="Note 6 7 2 14 3" xfId="28355"/>
    <cellStyle name="Note 6 7 2 14 4" xfId="50687"/>
    <cellStyle name="Note 6 7 2 15" xfId="28356"/>
    <cellStyle name="Note 6 7 2 15 2" xfId="28357"/>
    <cellStyle name="Note 6 7 2 15 2 2" xfId="60244"/>
    <cellStyle name="Note 6 7 2 15 3" xfId="28358"/>
    <cellStyle name="Note 6 7 2 15 4" xfId="50688"/>
    <cellStyle name="Note 6 7 2 16" xfId="28359"/>
    <cellStyle name="Note 6 7 2 16 2" xfId="28360"/>
    <cellStyle name="Note 6 7 2 16 2 2" xfId="60245"/>
    <cellStyle name="Note 6 7 2 16 3" xfId="28361"/>
    <cellStyle name="Note 6 7 2 16 4" xfId="50689"/>
    <cellStyle name="Note 6 7 2 17" xfId="28362"/>
    <cellStyle name="Note 6 7 2 17 2" xfId="28363"/>
    <cellStyle name="Note 6 7 2 17 2 2" xfId="60246"/>
    <cellStyle name="Note 6 7 2 17 3" xfId="28364"/>
    <cellStyle name="Note 6 7 2 17 4" xfId="50690"/>
    <cellStyle name="Note 6 7 2 18" xfId="28365"/>
    <cellStyle name="Note 6 7 2 18 2" xfId="28366"/>
    <cellStyle name="Note 6 7 2 18 2 2" xfId="60247"/>
    <cellStyle name="Note 6 7 2 18 3" xfId="28367"/>
    <cellStyle name="Note 6 7 2 18 4" xfId="50691"/>
    <cellStyle name="Note 6 7 2 19" xfId="28368"/>
    <cellStyle name="Note 6 7 2 19 2" xfId="28369"/>
    <cellStyle name="Note 6 7 2 19 2 2" xfId="60248"/>
    <cellStyle name="Note 6 7 2 19 3" xfId="28370"/>
    <cellStyle name="Note 6 7 2 19 4" xfId="50692"/>
    <cellStyle name="Note 6 7 2 2" xfId="28371"/>
    <cellStyle name="Note 6 7 2 2 2" xfId="28372"/>
    <cellStyle name="Note 6 7 2 2 2 2" xfId="60249"/>
    <cellStyle name="Note 6 7 2 2 3" xfId="28373"/>
    <cellStyle name="Note 6 7 2 2 4" xfId="50693"/>
    <cellStyle name="Note 6 7 2 20" xfId="28374"/>
    <cellStyle name="Note 6 7 2 20 2" xfId="28375"/>
    <cellStyle name="Note 6 7 2 20 3" xfId="50694"/>
    <cellStyle name="Note 6 7 2 20 4" xfId="50695"/>
    <cellStyle name="Note 6 7 2 21" xfId="50696"/>
    <cellStyle name="Note 6 7 2 22" xfId="50697"/>
    <cellStyle name="Note 6 7 2 3" xfId="28376"/>
    <cellStyle name="Note 6 7 2 3 2" xfId="28377"/>
    <cellStyle name="Note 6 7 2 3 2 2" xfId="60250"/>
    <cellStyle name="Note 6 7 2 3 3" xfId="28378"/>
    <cellStyle name="Note 6 7 2 3 4" xfId="50698"/>
    <cellStyle name="Note 6 7 2 4" xfId="28379"/>
    <cellStyle name="Note 6 7 2 4 2" xfId="28380"/>
    <cellStyle name="Note 6 7 2 4 2 2" xfId="60251"/>
    <cellStyle name="Note 6 7 2 4 3" xfId="28381"/>
    <cellStyle name="Note 6 7 2 4 4" xfId="50699"/>
    <cellStyle name="Note 6 7 2 5" xfId="28382"/>
    <cellStyle name="Note 6 7 2 5 2" xfId="28383"/>
    <cellStyle name="Note 6 7 2 5 2 2" xfId="60252"/>
    <cellStyle name="Note 6 7 2 5 3" xfId="28384"/>
    <cellStyle name="Note 6 7 2 5 4" xfId="50700"/>
    <cellStyle name="Note 6 7 2 6" xfId="28385"/>
    <cellStyle name="Note 6 7 2 6 2" xfId="28386"/>
    <cellStyle name="Note 6 7 2 6 2 2" xfId="60253"/>
    <cellStyle name="Note 6 7 2 6 3" xfId="28387"/>
    <cellStyle name="Note 6 7 2 6 4" xfId="50701"/>
    <cellStyle name="Note 6 7 2 7" xfId="28388"/>
    <cellStyle name="Note 6 7 2 7 2" xfId="28389"/>
    <cellStyle name="Note 6 7 2 7 2 2" xfId="60254"/>
    <cellStyle name="Note 6 7 2 7 3" xfId="28390"/>
    <cellStyle name="Note 6 7 2 7 4" xfId="50702"/>
    <cellStyle name="Note 6 7 2 8" xfId="28391"/>
    <cellStyle name="Note 6 7 2 8 2" xfId="28392"/>
    <cellStyle name="Note 6 7 2 8 2 2" xfId="60255"/>
    <cellStyle name="Note 6 7 2 8 3" xfId="28393"/>
    <cellStyle name="Note 6 7 2 8 4" xfId="50703"/>
    <cellStyle name="Note 6 7 2 9" xfId="28394"/>
    <cellStyle name="Note 6 7 2 9 2" xfId="28395"/>
    <cellStyle name="Note 6 7 2 9 2 2" xfId="60256"/>
    <cellStyle name="Note 6 7 2 9 3" xfId="28396"/>
    <cellStyle name="Note 6 7 2 9 4" xfId="50704"/>
    <cellStyle name="Note 6 7 3" xfId="50705"/>
    <cellStyle name="Note 6 8" xfId="28397"/>
    <cellStyle name="Note 6 8 2" xfId="28398"/>
    <cellStyle name="Note 6 8 2 10" xfId="28399"/>
    <cellStyle name="Note 6 8 2 10 2" xfId="28400"/>
    <cellStyle name="Note 6 8 2 10 2 2" xfId="60257"/>
    <cellStyle name="Note 6 8 2 10 3" xfId="28401"/>
    <cellStyle name="Note 6 8 2 10 4" xfId="50706"/>
    <cellStyle name="Note 6 8 2 11" xfId="28402"/>
    <cellStyle name="Note 6 8 2 11 2" xfId="28403"/>
    <cellStyle name="Note 6 8 2 11 2 2" xfId="60258"/>
    <cellStyle name="Note 6 8 2 11 3" xfId="28404"/>
    <cellStyle name="Note 6 8 2 11 4" xfId="50707"/>
    <cellStyle name="Note 6 8 2 12" xfId="28405"/>
    <cellStyle name="Note 6 8 2 12 2" xfId="28406"/>
    <cellStyle name="Note 6 8 2 12 2 2" xfId="60259"/>
    <cellStyle name="Note 6 8 2 12 3" xfId="28407"/>
    <cellStyle name="Note 6 8 2 12 4" xfId="50708"/>
    <cellStyle name="Note 6 8 2 13" xfId="28408"/>
    <cellStyle name="Note 6 8 2 13 2" xfId="28409"/>
    <cellStyle name="Note 6 8 2 13 2 2" xfId="60260"/>
    <cellStyle name="Note 6 8 2 13 3" xfId="28410"/>
    <cellStyle name="Note 6 8 2 13 4" xfId="50709"/>
    <cellStyle name="Note 6 8 2 14" xfId="28411"/>
    <cellStyle name="Note 6 8 2 14 2" xfId="28412"/>
    <cellStyle name="Note 6 8 2 14 2 2" xfId="60261"/>
    <cellStyle name="Note 6 8 2 14 3" xfId="28413"/>
    <cellStyle name="Note 6 8 2 14 4" xfId="50710"/>
    <cellStyle name="Note 6 8 2 15" xfId="28414"/>
    <cellStyle name="Note 6 8 2 15 2" xfId="28415"/>
    <cellStyle name="Note 6 8 2 15 2 2" xfId="60262"/>
    <cellStyle name="Note 6 8 2 15 3" xfId="28416"/>
    <cellStyle name="Note 6 8 2 15 4" xfId="50711"/>
    <cellStyle name="Note 6 8 2 16" xfId="28417"/>
    <cellStyle name="Note 6 8 2 16 2" xfId="28418"/>
    <cellStyle name="Note 6 8 2 16 2 2" xfId="60263"/>
    <cellStyle name="Note 6 8 2 16 3" xfId="28419"/>
    <cellStyle name="Note 6 8 2 16 4" xfId="50712"/>
    <cellStyle name="Note 6 8 2 17" xfId="28420"/>
    <cellStyle name="Note 6 8 2 17 2" xfId="28421"/>
    <cellStyle name="Note 6 8 2 17 2 2" xfId="60264"/>
    <cellStyle name="Note 6 8 2 17 3" xfId="28422"/>
    <cellStyle name="Note 6 8 2 17 4" xfId="50713"/>
    <cellStyle name="Note 6 8 2 18" xfId="28423"/>
    <cellStyle name="Note 6 8 2 18 2" xfId="28424"/>
    <cellStyle name="Note 6 8 2 18 2 2" xfId="60265"/>
    <cellStyle name="Note 6 8 2 18 3" xfId="28425"/>
    <cellStyle name="Note 6 8 2 18 4" xfId="50714"/>
    <cellStyle name="Note 6 8 2 19" xfId="28426"/>
    <cellStyle name="Note 6 8 2 19 2" xfId="28427"/>
    <cellStyle name="Note 6 8 2 19 2 2" xfId="60266"/>
    <cellStyle name="Note 6 8 2 19 3" xfId="28428"/>
    <cellStyle name="Note 6 8 2 19 4" xfId="50715"/>
    <cellStyle name="Note 6 8 2 2" xfId="28429"/>
    <cellStyle name="Note 6 8 2 2 2" xfId="28430"/>
    <cellStyle name="Note 6 8 2 2 2 2" xfId="60267"/>
    <cellStyle name="Note 6 8 2 2 3" xfId="28431"/>
    <cellStyle name="Note 6 8 2 2 4" xfId="50716"/>
    <cellStyle name="Note 6 8 2 20" xfId="28432"/>
    <cellStyle name="Note 6 8 2 20 2" xfId="28433"/>
    <cellStyle name="Note 6 8 2 20 3" xfId="50717"/>
    <cellStyle name="Note 6 8 2 20 4" xfId="50718"/>
    <cellStyle name="Note 6 8 2 21" xfId="50719"/>
    <cellStyle name="Note 6 8 2 22" xfId="50720"/>
    <cellStyle name="Note 6 8 2 3" xfId="28434"/>
    <cellStyle name="Note 6 8 2 3 2" xfId="28435"/>
    <cellStyle name="Note 6 8 2 3 2 2" xfId="60268"/>
    <cellStyle name="Note 6 8 2 3 3" xfId="28436"/>
    <cellStyle name="Note 6 8 2 3 4" xfId="50721"/>
    <cellStyle name="Note 6 8 2 4" xfId="28437"/>
    <cellStyle name="Note 6 8 2 4 2" xfId="28438"/>
    <cellStyle name="Note 6 8 2 4 2 2" xfId="60269"/>
    <cellStyle name="Note 6 8 2 4 3" xfId="28439"/>
    <cellStyle name="Note 6 8 2 4 4" xfId="50722"/>
    <cellStyle name="Note 6 8 2 5" xfId="28440"/>
    <cellStyle name="Note 6 8 2 5 2" xfId="28441"/>
    <cellStyle name="Note 6 8 2 5 2 2" xfId="60270"/>
    <cellStyle name="Note 6 8 2 5 3" xfId="28442"/>
    <cellStyle name="Note 6 8 2 5 4" xfId="50723"/>
    <cellStyle name="Note 6 8 2 6" xfId="28443"/>
    <cellStyle name="Note 6 8 2 6 2" xfId="28444"/>
    <cellStyle name="Note 6 8 2 6 2 2" xfId="60271"/>
    <cellStyle name="Note 6 8 2 6 3" xfId="28445"/>
    <cellStyle name="Note 6 8 2 6 4" xfId="50724"/>
    <cellStyle name="Note 6 8 2 7" xfId="28446"/>
    <cellStyle name="Note 6 8 2 7 2" xfId="28447"/>
    <cellStyle name="Note 6 8 2 7 2 2" xfId="60272"/>
    <cellStyle name="Note 6 8 2 7 3" xfId="28448"/>
    <cellStyle name="Note 6 8 2 7 4" xfId="50725"/>
    <cellStyle name="Note 6 8 2 8" xfId="28449"/>
    <cellStyle name="Note 6 8 2 8 2" xfId="28450"/>
    <cellStyle name="Note 6 8 2 8 2 2" xfId="60273"/>
    <cellStyle name="Note 6 8 2 8 3" xfId="28451"/>
    <cellStyle name="Note 6 8 2 8 4" xfId="50726"/>
    <cellStyle name="Note 6 8 2 9" xfId="28452"/>
    <cellStyle name="Note 6 8 2 9 2" xfId="28453"/>
    <cellStyle name="Note 6 8 2 9 2 2" xfId="60274"/>
    <cellStyle name="Note 6 8 2 9 3" xfId="28454"/>
    <cellStyle name="Note 6 8 2 9 4" xfId="50727"/>
    <cellStyle name="Note 6 8 3" xfId="50728"/>
    <cellStyle name="Note 6 9" xfId="28455"/>
    <cellStyle name="Note 6 9 2" xfId="28456"/>
    <cellStyle name="Note 6 9 2 10" xfId="28457"/>
    <cellStyle name="Note 6 9 2 10 2" xfId="28458"/>
    <cellStyle name="Note 6 9 2 10 2 2" xfId="60275"/>
    <cellStyle name="Note 6 9 2 10 3" xfId="28459"/>
    <cellStyle name="Note 6 9 2 10 4" xfId="50729"/>
    <cellStyle name="Note 6 9 2 11" xfId="28460"/>
    <cellStyle name="Note 6 9 2 11 2" xfId="28461"/>
    <cellStyle name="Note 6 9 2 11 2 2" xfId="60276"/>
    <cellStyle name="Note 6 9 2 11 3" xfId="28462"/>
    <cellStyle name="Note 6 9 2 11 4" xfId="50730"/>
    <cellStyle name="Note 6 9 2 12" xfId="28463"/>
    <cellStyle name="Note 6 9 2 12 2" xfId="28464"/>
    <cellStyle name="Note 6 9 2 12 2 2" xfId="60277"/>
    <cellStyle name="Note 6 9 2 12 3" xfId="28465"/>
    <cellStyle name="Note 6 9 2 12 4" xfId="50731"/>
    <cellStyle name="Note 6 9 2 13" xfId="28466"/>
    <cellStyle name="Note 6 9 2 13 2" xfId="28467"/>
    <cellStyle name="Note 6 9 2 13 2 2" xfId="60278"/>
    <cellStyle name="Note 6 9 2 13 3" xfId="28468"/>
    <cellStyle name="Note 6 9 2 13 4" xfId="50732"/>
    <cellStyle name="Note 6 9 2 14" xfId="28469"/>
    <cellStyle name="Note 6 9 2 14 2" xfId="28470"/>
    <cellStyle name="Note 6 9 2 14 2 2" xfId="60279"/>
    <cellStyle name="Note 6 9 2 14 3" xfId="28471"/>
    <cellStyle name="Note 6 9 2 14 4" xfId="50733"/>
    <cellStyle name="Note 6 9 2 15" xfId="28472"/>
    <cellStyle name="Note 6 9 2 15 2" xfId="28473"/>
    <cellStyle name="Note 6 9 2 15 2 2" xfId="60280"/>
    <cellStyle name="Note 6 9 2 15 3" xfId="28474"/>
    <cellStyle name="Note 6 9 2 15 4" xfId="50734"/>
    <cellStyle name="Note 6 9 2 16" xfId="28475"/>
    <cellStyle name="Note 6 9 2 16 2" xfId="28476"/>
    <cellStyle name="Note 6 9 2 16 2 2" xfId="60281"/>
    <cellStyle name="Note 6 9 2 16 3" xfId="28477"/>
    <cellStyle name="Note 6 9 2 16 4" xfId="50735"/>
    <cellStyle name="Note 6 9 2 17" xfId="28478"/>
    <cellStyle name="Note 6 9 2 17 2" xfId="28479"/>
    <cellStyle name="Note 6 9 2 17 2 2" xfId="60282"/>
    <cellStyle name="Note 6 9 2 17 3" xfId="28480"/>
    <cellStyle name="Note 6 9 2 17 4" xfId="50736"/>
    <cellStyle name="Note 6 9 2 18" xfId="28481"/>
    <cellStyle name="Note 6 9 2 18 2" xfId="28482"/>
    <cellStyle name="Note 6 9 2 18 2 2" xfId="60283"/>
    <cellStyle name="Note 6 9 2 18 3" xfId="28483"/>
    <cellStyle name="Note 6 9 2 18 4" xfId="50737"/>
    <cellStyle name="Note 6 9 2 19" xfId="28484"/>
    <cellStyle name="Note 6 9 2 19 2" xfId="28485"/>
    <cellStyle name="Note 6 9 2 19 2 2" xfId="60284"/>
    <cellStyle name="Note 6 9 2 19 3" xfId="28486"/>
    <cellStyle name="Note 6 9 2 19 4" xfId="50738"/>
    <cellStyle name="Note 6 9 2 2" xfId="28487"/>
    <cellStyle name="Note 6 9 2 2 2" xfId="28488"/>
    <cellStyle name="Note 6 9 2 2 2 2" xfId="60285"/>
    <cellStyle name="Note 6 9 2 2 3" xfId="28489"/>
    <cellStyle name="Note 6 9 2 2 4" xfId="50739"/>
    <cellStyle name="Note 6 9 2 20" xfId="28490"/>
    <cellStyle name="Note 6 9 2 20 2" xfId="28491"/>
    <cellStyle name="Note 6 9 2 20 3" xfId="50740"/>
    <cellStyle name="Note 6 9 2 20 4" xfId="50741"/>
    <cellStyle name="Note 6 9 2 21" xfId="50742"/>
    <cellStyle name="Note 6 9 2 22" xfId="50743"/>
    <cellStyle name="Note 6 9 2 3" xfId="28492"/>
    <cellStyle name="Note 6 9 2 3 2" xfId="28493"/>
    <cellStyle name="Note 6 9 2 3 2 2" xfId="60286"/>
    <cellStyle name="Note 6 9 2 3 3" xfId="28494"/>
    <cellStyle name="Note 6 9 2 3 4" xfId="50744"/>
    <cellStyle name="Note 6 9 2 4" xfId="28495"/>
    <cellStyle name="Note 6 9 2 4 2" xfId="28496"/>
    <cellStyle name="Note 6 9 2 4 2 2" xfId="60287"/>
    <cellStyle name="Note 6 9 2 4 3" xfId="28497"/>
    <cellStyle name="Note 6 9 2 4 4" xfId="50745"/>
    <cellStyle name="Note 6 9 2 5" xfId="28498"/>
    <cellStyle name="Note 6 9 2 5 2" xfId="28499"/>
    <cellStyle name="Note 6 9 2 5 2 2" xfId="60288"/>
    <cellStyle name="Note 6 9 2 5 3" xfId="28500"/>
    <cellStyle name="Note 6 9 2 5 4" xfId="50746"/>
    <cellStyle name="Note 6 9 2 6" xfId="28501"/>
    <cellStyle name="Note 6 9 2 6 2" xfId="28502"/>
    <cellStyle name="Note 6 9 2 6 2 2" xfId="60289"/>
    <cellStyle name="Note 6 9 2 6 3" xfId="28503"/>
    <cellStyle name="Note 6 9 2 6 4" xfId="50747"/>
    <cellStyle name="Note 6 9 2 7" xfId="28504"/>
    <cellStyle name="Note 6 9 2 7 2" xfId="28505"/>
    <cellStyle name="Note 6 9 2 7 2 2" xfId="60290"/>
    <cellStyle name="Note 6 9 2 7 3" xfId="28506"/>
    <cellStyle name="Note 6 9 2 7 4" xfId="50748"/>
    <cellStyle name="Note 6 9 2 8" xfId="28507"/>
    <cellStyle name="Note 6 9 2 8 2" xfId="28508"/>
    <cellStyle name="Note 6 9 2 8 2 2" xfId="60291"/>
    <cellStyle name="Note 6 9 2 8 3" xfId="28509"/>
    <cellStyle name="Note 6 9 2 8 4" xfId="50749"/>
    <cellStyle name="Note 6 9 2 9" xfId="28510"/>
    <cellStyle name="Note 6 9 2 9 2" xfId="28511"/>
    <cellStyle name="Note 6 9 2 9 2 2" xfId="60292"/>
    <cellStyle name="Note 6 9 2 9 3" xfId="28512"/>
    <cellStyle name="Note 6 9 2 9 4" xfId="50750"/>
    <cellStyle name="Note 6 9 3" xfId="50751"/>
    <cellStyle name="Note 7" xfId="28513"/>
    <cellStyle name="Note 7 10" xfId="28514"/>
    <cellStyle name="Note 7 10 10" xfId="28515"/>
    <cellStyle name="Note 7 10 10 2" xfId="28516"/>
    <cellStyle name="Note 7 10 10 2 2" xfId="60293"/>
    <cellStyle name="Note 7 10 10 3" xfId="28517"/>
    <cellStyle name="Note 7 10 10 4" xfId="50752"/>
    <cellStyle name="Note 7 10 11" xfId="28518"/>
    <cellStyle name="Note 7 10 11 2" xfId="28519"/>
    <cellStyle name="Note 7 10 11 2 2" xfId="60294"/>
    <cellStyle name="Note 7 10 11 3" xfId="28520"/>
    <cellStyle name="Note 7 10 11 4" xfId="50753"/>
    <cellStyle name="Note 7 10 12" xfId="28521"/>
    <cellStyle name="Note 7 10 12 2" xfId="28522"/>
    <cellStyle name="Note 7 10 12 2 2" xfId="60295"/>
    <cellStyle name="Note 7 10 12 3" xfId="28523"/>
    <cellStyle name="Note 7 10 12 4" xfId="50754"/>
    <cellStyle name="Note 7 10 13" xfId="28524"/>
    <cellStyle name="Note 7 10 13 2" xfId="28525"/>
    <cellStyle name="Note 7 10 13 2 2" xfId="60296"/>
    <cellStyle name="Note 7 10 13 3" xfId="28526"/>
    <cellStyle name="Note 7 10 13 4" xfId="50755"/>
    <cellStyle name="Note 7 10 14" xfId="28527"/>
    <cellStyle name="Note 7 10 14 2" xfId="28528"/>
    <cellStyle name="Note 7 10 14 2 2" xfId="60297"/>
    <cellStyle name="Note 7 10 14 3" xfId="28529"/>
    <cellStyle name="Note 7 10 14 4" xfId="50756"/>
    <cellStyle name="Note 7 10 15" xfId="28530"/>
    <cellStyle name="Note 7 10 15 2" xfId="28531"/>
    <cellStyle name="Note 7 10 15 2 2" xfId="60298"/>
    <cellStyle name="Note 7 10 15 3" xfId="28532"/>
    <cellStyle name="Note 7 10 15 4" xfId="50757"/>
    <cellStyle name="Note 7 10 16" xfId="28533"/>
    <cellStyle name="Note 7 10 16 2" xfId="28534"/>
    <cellStyle name="Note 7 10 16 2 2" xfId="60299"/>
    <cellStyle name="Note 7 10 16 3" xfId="28535"/>
    <cellStyle name="Note 7 10 16 4" xfId="50758"/>
    <cellStyle name="Note 7 10 17" xfId="28536"/>
    <cellStyle name="Note 7 10 17 2" xfId="28537"/>
    <cellStyle name="Note 7 10 17 2 2" xfId="60300"/>
    <cellStyle name="Note 7 10 17 3" xfId="28538"/>
    <cellStyle name="Note 7 10 17 4" xfId="50759"/>
    <cellStyle name="Note 7 10 18" xfId="28539"/>
    <cellStyle name="Note 7 10 18 2" xfId="28540"/>
    <cellStyle name="Note 7 10 18 2 2" xfId="60301"/>
    <cellStyle name="Note 7 10 18 3" xfId="28541"/>
    <cellStyle name="Note 7 10 18 4" xfId="50760"/>
    <cellStyle name="Note 7 10 19" xfId="28542"/>
    <cellStyle name="Note 7 10 19 2" xfId="28543"/>
    <cellStyle name="Note 7 10 19 2 2" xfId="60302"/>
    <cellStyle name="Note 7 10 19 3" xfId="28544"/>
    <cellStyle name="Note 7 10 19 4" xfId="50761"/>
    <cellStyle name="Note 7 10 2" xfId="28545"/>
    <cellStyle name="Note 7 10 2 2" xfId="28546"/>
    <cellStyle name="Note 7 10 2 2 2" xfId="60303"/>
    <cellStyle name="Note 7 10 2 3" xfId="28547"/>
    <cellStyle name="Note 7 10 2 4" xfId="50762"/>
    <cellStyle name="Note 7 10 20" xfId="28548"/>
    <cellStyle name="Note 7 10 20 2" xfId="28549"/>
    <cellStyle name="Note 7 10 20 3" xfId="50763"/>
    <cellStyle name="Note 7 10 20 4" xfId="50764"/>
    <cellStyle name="Note 7 10 21" xfId="50765"/>
    <cellStyle name="Note 7 10 22" xfId="50766"/>
    <cellStyle name="Note 7 10 3" xfId="28550"/>
    <cellStyle name="Note 7 10 3 2" xfId="28551"/>
    <cellStyle name="Note 7 10 3 2 2" xfId="60304"/>
    <cellStyle name="Note 7 10 3 3" xfId="28552"/>
    <cellStyle name="Note 7 10 3 4" xfId="50767"/>
    <cellStyle name="Note 7 10 4" xfId="28553"/>
    <cellStyle name="Note 7 10 4 2" xfId="28554"/>
    <cellStyle name="Note 7 10 4 2 2" xfId="60305"/>
    <cellStyle name="Note 7 10 4 3" xfId="28555"/>
    <cellStyle name="Note 7 10 4 4" xfId="50768"/>
    <cellStyle name="Note 7 10 5" xfId="28556"/>
    <cellStyle name="Note 7 10 5 2" xfId="28557"/>
    <cellStyle name="Note 7 10 5 2 2" xfId="60306"/>
    <cellStyle name="Note 7 10 5 3" xfId="28558"/>
    <cellStyle name="Note 7 10 5 4" xfId="50769"/>
    <cellStyle name="Note 7 10 6" xfId="28559"/>
    <cellStyle name="Note 7 10 6 2" xfId="28560"/>
    <cellStyle name="Note 7 10 6 2 2" xfId="60307"/>
    <cellStyle name="Note 7 10 6 3" xfId="28561"/>
    <cellStyle name="Note 7 10 6 4" xfId="50770"/>
    <cellStyle name="Note 7 10 7" xfId="28562"/>
    <cellStyle name="Note 7 10 7 2" xfId="28563"/>
    <cellStyle name="Note 7 10 7 2 2" xfId="60308"/>
    <cellStyle name="Note 7 10 7 3" xfId="28564"/>
    <cellStyle name="Note 7 10 7 4" xfId="50771"/>
    <cellStyle name="Note 7 10 8" xfId="28565"/>
    <cellStyle name="Note 7 10 8 2" xfId="28566"/>
    <cellStyle name="Note 7 10 8 2 2" xfId="60309"/>
    <cellStyle name="Note 7 10 8 3" xfId="28567"/>
    <cellStyle name="Note 7 10 8 4" xfId="50772"/>
    <cellStyle name="Note 7 10 9" xfId="28568"/>
    <cellStyle name="Note 7 10 9 2" xfId="28569"/>
    <cellStyle name="Note 7 10 9 2 2" xfId="60310"/>
    <cellStyle name="Note 7 10 9 3" xfId="28570"/>
    <cellStyle name="Note 7 10 9 4" xfId="50773"/>
    <cellStyle name="Note 7 11" xfId="28571"/>
    <cellStyle name="Note 7 11 10" xfId="28572"/>
    <cellStyle name="Note 7 11 10 2" xfId="28573"/>
    <cellStyle name="Note 7 11 10 2 2" xfId="60311"/>
    <cellStyle name="Note 7 11 10 3" xfId="28574"/>
    <cellStyle name="Note 7 11 10 4" xfId="50774"/>
    <cellStyle name="Note 7 11 11" xfId="28575"/>
    <cellStyle name="Note 7 11 11 2" xfId="28576"/>
    <cellStyle name="Note 7 11 11 2 2" xfId="60312"/>
    <cellStyle name="Note 7 11 11 3" xfId="28577"/>
    <cellStyle name="Note 7 11 11 4" xfId="50775"/>
    <cellStyle name="Note 7 11 12" xfId="28578"/>
    <cellStyle name="Note 7 11 12 2" xfId="28579"/>
    <cellStyle name="Note 7 11 12 2 2" xfId="60313"/>
    <cellStyle name="Note 7 11 12 3" xfId="28580"/>
    <cellStyle name="Note 7 11 12 4" xfId="50776"/>
    <cellStyle name="Note 7 11 13" xfId="28581"/>
    <cellStyle name="Note 7 11 13 2" xfId="28582"/>
    <cellStyle name="Note 7 11 13 2 2" xfId="60314"/>
    <cellStyle name="Note 7 11 13 3" xfId="28583"/>
    <cellStyle name="Note 7 11 13 4" xfId="50777"/>
    <cellStyle name="Note 7 11 14" xfId="28584"/>
    <cellStyle name="Note 7 11 14 2" xfId="28585"/>
    <cellStyle name="Note 7 11 14 2 2" xfId="60315"/>
    <cellStyle name="Note 7 11 14 3" xfId="28586"/>
    <cellStyle name="Note 7 11 14 4" xfId="50778"/>
    <cellStyle name="Note 7 11 15" xfId="28587"/>
    <cellStyle name="Note 7 11 15 2" xfId="28588"/>
    <cellStyle name="Note 7 11 15 2 2" xfId="60316"/>
    <cellStyle name="Note 7 11 15 3" xfId="28589"/>
    <cellStyle name="Note 7 11 15 4" xfId="50779"/>
    <cellStyle name="Note 7 11 16" xfId="28590"/>
    <cellStyle name="Note 7 11 16 2" xfId="28591"/>
    <cellStyle name="Note 7 11 16 2 2" xfId="60317"/>
    <cellStyle name="Note 7 11 16 3" xfId="28592"/>
    <cellStyle name="Note 7 11 16 4" xfId="50780"/>
    <cellStyle name="Note 7 11 17" xfId="28593"/>
    <cellStyle name="Note 7 11 17 2" xfId="28594"/>
    <cellStyle name="Note 7 11 17 2 2" xfId="60318"/>
    <cellStyle name="Note 7 11 17 3" xfId="28595"/>
    <cellStyle name="Note 7 11 17 4" xfId="50781"/>
    <cellStyle name="Note 7 11 18" xfId="28596"/>
    <cellStyle name="Note 7 11 18 2" xfId="28597"/>
    <cellStyle name="Note 7 11 18 2 2" xfId="60319"/>
    <cellStyle name="Note 7 11 18 3" xfId="28598"/>
    <cellStyle name="Note 7 11 18 4" xfId="50782"/>
    <cellStyle name="Note 7 11 19" xfId="28599"/>
    <cellStyle name="Note 7 11 19 2" xfId="28600"/>
    <cellStyle name="Note 7 11 19 2 2" xfId="60320"/>
    <cellStyle name="Note 7 11 19 3" xfId="28601"/>
    <cellStyle name="Note 7 11 19 4" xfId="50783"/>
    <cellStyle name="Note 7 11 2" xfId="28602"/>
    <cellStyle name="Note 7 11 2 2" xfId="28603"/>
    <cellStyle name="Note 7 11 2 2 2" xfId="60321"/>
    <cellStyle name="Note 7 11 2 3" xfId="28604"/>
    <cellStyle name="Note 7 11 2 4" xfId="50784"/>
    <cellStyle name="Note 7 11 20" xfId="28605"/>
    <cellStyle name="Note 7 11 20 2" xfId="28606"/>
    <cellStyle name="Note 7 11 20 3" xfId="50785"/>
    <cellStyle name="Note 7 11 20 4" xfId="50786"/>
    <cellStyle name="Note 7 11 21" xfId="50787"/>
    <cellStyle name="Note 7 11 22" xfId="50788"/>
    <cellStyle name="Note 7 11 3" xfId="28607"/>
    <cellStyle name="Note 7 11 3 2" xfId="28608"/>
    <cellStyle name="Note 7 11 3 2 2" xfId="60322"/>
    <cellStyle name="Note 7 11 3 3" xfId="28609"/>
    <cellStyle name="Note 7 11 3 4" xfId="50789"/>
    <cellStyle name="Note 7 11 4" xfId="28610"/>
    <cellStyle name="Note 7 11 4 2" xfId="28611"/>
    <cellStyle name="Note 7 11 4 2 2" xfId="60323"/>
    <cellStyle name="Note 7 11 4 3" xfId="28612"/>
    <cellStyle name="Note 7 11 4 4" xfId="50790"/>
    <cellStyle name="Note 7 11 5" xfId="28613"/>
    <cellStyle name="Note 7 11 5 2" xfId="28614"/>
    <cellStyle name="Note 7 11 5 2 2" xfId="60324"/>
    <cellStyle name="Note 7 11 5 3" xfId="28615"/>
    <cellStyle name="Note 7 11 5 4" xfId="50791"/>
    <cellStyle name="Note 7 11 6" xfId="28616"/>
    <cellStyle name="Note 7 11 6 2" xfId="28617"/>
    <cellStyle name="Note 7 11 6 2 2" xfId="60325"/>
    <cellStyle name="Note 7 11 6 3" xfId="28618"/>
    <cellStyle name="Note 7 11 6 4" xfId="50792"/>
    <cellStyle name="Note 7 11 7" xfId="28619"/>
    <cellStyle name="Note 7 11 7 2" xfId="28620"/>
    <cellStyle name="Note 7 11 7 2 2" xfId="60326"/>
    <cellStyle name="Note 7 11 7 3" xfId="28621"/>
    <cellStyle name="Note 7 11 7 4" xfId="50793"/>
    <cellStyle name="Note 7 11 8" xfId="28622"/>
    <cellStyle name="Note 7 11 8 2" xfId="28623"/>
    <cellStyle name="Note 7 11 8 2 2" xfId="60327"/>
    <cellStyle name="Note 7 11 8 3" xfId="28624"/>
    <cellStyle name="Note 7 11 8 4" xfId="50794"/>
    <cellStyle name="Note 7 11 9" xfId="28625"/>
    <cellStyle name="Note 7 11 9 2" xfId="28626"/>
    <cellStyle name="Note 7 11 9 2 2" xfId="60328"/>
    <cellStyle name="Note 7 11 9 3" xfId="28627"/>
    <cellStyle name="Note 7 11 9 4" xfId="50795"/>
    <cellStyle name="Note 7 12" xfId="50796"/>
    <cellStyle name="Note 7 13" xfId="60329"/>
    <cellStyle name="Note 7 2" xfId="28628"/>
    <cellStyle name="Note 7 2 10" xfId="28629"/>
    <cellStyle name="Note 7 2 10 2" xfId="28630"/>
    <cellStyle name="Note 7 2 10 2 2" xfId="60330"/>
    <cellStyle name="Note 7 2 10 3" xfId="28631"/>
    <cellStyle name="Note 7 2 10 4" xfId="50797"/>
    <cellStyle name="Note 7 2 11" xfId="28632"/>
    <cellStyle name="Note 7 2 11 2" xfId="28633"/>
    <cellStyle name="Note 7 2 11 2 2" xfId="60331"/>
    <cellStyle name="Note 7 2 11 3" xfId="28634"/>
    <cellStyle name="Note 7 2 11 4" xfId="50798"/>
    <cellStyle name="Note 7 2 12" xfId="28635"/>
    <cellStyle name="Note 7 2 12 2" xfId="28636"/>
    <cellStyle name="Note 7 2 12 2 2" xfId="60332"/>
    <cellStyle name="Note 7 2 12 3" xfId="28637"/>
    <cellStyle name="Note 7 2 12 4" xfId="50799"/>
    <cellStyle name="Note 7 2 13" xfId="28638"/>
    <cellStyle name="Note 7 2 13 2" xfId="28639"/>
    <cellStyle name="Note 7 2 13 2 2" xfId="60333"/>
    <cellStyle name="Note 7 2 13 3" xfId="28640"/>
    <cellStyle name="Note 7 2 13 4" xfId="50800"/>
    <cellStyle name="Note 7 2 14" xfId="28641"/>
    <cellStyle name="Note 7 2 14 2" xfId="28642"/>
    <cellStyle name="Note 7 2 14 2 2" xfId="60334"/>
    <cellStyle name="Note 7 2 14 3" xfId="28643"/>
    <cellStyle name="Note 7 2 14 4" xfId="50801"/>
    <cellStyle name="Note 7 2 15" xfId="28644"/>
    <cellStyle name="Note 7 2 15 2" xfId="28645"/>
    <cellStyle name="Note 7 2 15 2 2" xfId="60335"/>
    <cellStyle name="Note 7 2 15 3" xfId="28646"/>
    <cellStyle name="Note 7 2 15 4" xfId="50802"/>
    <cellStyle name="Note 7 2 16" xfId="28647"/>
    <cellStyle name="Note 7 2 16 2" xfId="28648"/>
    <cellStyle name="Note 7 2 16 2 2" xfId="60336"/>
    <cellStyle name="Note 7 2 16 3" xfId="28649"/>
    <cellStyle name="Note 7 2 16 4" xfId="50803"/>
    <cellStyle name="Note 7 2 17" xfId="28650"/>
    <cellStyle name="Note 7 2 17 2" xfId="28651"/>
    <cellStyle name="Note 7 2 17 2 2" xfId="60337"/>
    <cellStyle name="Note 7 2 17 3" xfId="28652"/>
    <cellStyle name="Note 7 2 17 4" xfId="50804"/>
    <cellStyle name="Note 7 2 18" xfId="28653"/>
    <cellStyle name="Note 7 2 18 2" xfId="28654"/>
    <cellStyle name="Note 7 2 18 2 2" xfId="60338"/>
    <cellStyle name="Note 7 2 18 3" xfId="28655"/>
    <cellStyle name="Note 7 2 18 4" xfId="50805"/>
    <cellStyle name="Note 7 2 19" xfId="28656"/>
    <cellStyle name="Note 7 2 19 2" xfId="28657"/>
    <cellStyle name="Note 7 2 19 2 2" xfId="60339"/>
    <cellStyle name="Note 7 2 19 3" xfId="28658"/>
    <cellStyle name="Note 7 2 19 4" xfId="50806"/>
    <cellStyle name="Note 7 2 2" xfId="28659"/>
    <cellStyle name="Note 7 2 2 2" xfId="28660"/>
    <cellStyle name="Note 7 2 2 2 10" xfId="28661"/>
    <cellStyle name="Note 7 2 2 2 10 2" xfId="28662"/>
    <cellStyle name="Note 7 2 2 2 10 2 2" xfId="60340"/>
    <cellStyle name="Note 7 2 2 2 10 3" xfId="28663"/>
    <cellStyle name="Note 7 2 2 2 10 4" xfId="50807"/>
    <cellStyle name="Note 7 2 2 2 11" xfId="28664"/>
    <cellStyle name="Note 7 2 2 2 11 2" xfId="28665"/>
    <cellStyle name="Note 7 2 2 2 11 2 2" xfId="60341"/>
    <cellStyle name="Note 7 2 2 2 11 3" xfId="28666"/>
    <cellStyle name="Note 7 2 2 2 11 4" xfId="50808"/>
    <cellStyle name="Note 7 2 2 2 12" xfId="28667"/>
    <cellStyle name="Note 7 2 2 2 12 2" xfId="28668"/>
    <cellStyle name="Note 7 2 2 2 12 2 2" xfId="60342"/>
    <cellStyle name="Note 7 2 2 2 12 3" xfId="28669"/>
    <cellStyle name="Note 7 2 2 2 12 4" xfId="50809"/>
    <cellStyle name="Note 7 2 2 2 13" xfId="28670"/>
    <cellStyle name="Note 7 2 2 2 13 2" xfId="28671"/>
    <cellStyle name="Note 7 2 2 2 13 2 2" xfId="60343"/>
    <cellStyle name="Note 7 2 2 2 13 3" xfId="28672"/>
    <cellStyle name="Note 7 2 2 2 13 4" xfId="50810"/>
    <cellStyle name="Note 7 2 2 2 14" xfId="28673"/>
    <cellStyle name="Note 7 2 2 2 14 2" xfId="28674"/>
    <cellStyle name="Note 7 2 2 2 14 2 2" xfId="60344"/>
    <cellStyle name="Note 7 2 2 2 14 3" xfId="28675"/>
    <cellStyle name="Note 7 2 2 2 14 4" xfId="50811"/>
    <cellStyle name="Note 7 2 2 2 15" xfId="28676"/>
    <cellStyle name="Note 7 2 2 2 15 2" xfId="28677"/>
    <cellStyle name="Note 7 2 2 2 15 2 2" xfId="60345"/>
    <cellStyle name="Note 7 2 2 2 15 3" xfId="28678"/>
    <cellStyle name="Note 7 2 2 2 15 4" xfId="50812"/>
    <cellStyle name="Note 7 2 2 2 16" xfId="28679"/>
    <cellStyle name="Note 7 2 2 2 16 2" xfId="28680"/>
    <cellStyle name="Note 7 2 2 2 16 2 2" xfId="60346"/>
    <cellStyle name="Note 7 2 2 2 16 3" xfId="28681"/>
    <cellStyle name="Note 7 2 2 2 16 4" xfId="50813"/>
    <cellStyle name="Note 7 2 2 2 17" xfId="28682"/>
    <cellStyle name="Note 7 2 2 2 17 2" xfId="28683"/>
    <cellStyle name="Note 7 2 2 2 17 2 2" xfId="60347"/>
    <cellStyle name="Note 7 2 2 2 17 3" xfId="28684"/>
    <cellStyle name="Note 7 2 2 2 17 4" xfId="50814"/>
    <cellStyle name="Note 7 2 2 2 18" xfId="28685"/>
    <cellStyle name="Note 7 2 2 2 18 2" xfId="28686"/>
    <cellStyle name="Note 7 2 2 2 18 2 2" xfId="60348"/>
    <cellStyle name="Note 7 2 2 2 18 3" xfId="28687"/>
    <cellStyle name="Note 7 2 2 2 18 4" xfId="50815"/>
    <cellStyle name="Note 7 2 2 2 19" xfId="28688"/>
    <cellStyle name="Note 7 2 2 2 19 2" xfId="28689"/>
    <cellStyle name="Note 7 2 2 2 19 2 2" xfId="60349"/>
    <cellStyle name="Note 7 2 2 2 19 3" xfId="28690"/>
    <cellStyle name="Note 7 2 2 2 19 4" xfId="50816"/>
    <cellStyle name="Note 7 2 2 2 2" xfId="28691"/>
    <cellStyle name="Note 7 2 2 2 2 2" xfId="28692"/>
    <cellStyle name="Note 7 2 2 2 2 2 2" xfId="60350"/>
    <cellStyle name="Note 7 2 2 2 2 3" xfId="28693"/>
    <cellStyle name="Note 7 2 2 2 2 4" xfId="50817"/>
    <cellStyle name="Note 7 2 2 2 20" xfId="28694"/>
    <cellStyle name="Note 7 2 2 2 20 2" xfId="28695"/>
    <cellStyle name="Note 7 2 2 2 20 3" xfId="50818"/>
    <cellStyle name="Note 7 2 2 2 20 4" xfId="50819"/>
    <cellStyle name="Note 7 2 2 2 21" xfId="50820"/>
    <cellStyle name="Note 7 2 2 2 22" xfId="50821"/>
    <cellStyle name="Note 7 2 2 2 3" xfId="28696"/>
    <cellStyle name="Note 7 2 2 2 3 2" xfId="28697"/>
    <cellStyle name="Note 7 2 2 2 3 2 2" xfId="60351"/>
    <cellStyle name="Note 7 2 2 2 3 3" xfId="28698"/>
    <cellStyle name="Note 7 2 2 2 3 4" xfId="50822"/>
    <cellStyle name="Note 7 2 2 2 4" xfId="28699"/>
    <cellStyle name="Note 7 2 2 2 4 2" xfId="28700"/>
    <cellStyle name="Note 7 2 2 2 4 2 2" xfId="60352"/>
    <cellStyle name="Note 7 2 2 2 4 3" xfId="28701"/>
    <cellStyle name="Note 7 2 2 2 4 4" xfId="50823"/>
    <cellStyle name="Note 7 2 2 2 5" xfId="28702"/>
    <cellStyle name="Note 7 2 2 2 5 2" xfId="28703"/>
    <cellStyle name="Note 7 2 2 2 5 2 2" xfId="60353"/>
    <cellStyle name="Note 7 2 2 2 5 3" xfId="28704"/>
    <cellStyle name="Note 7 2 2 2 5 4" xfId="50824"/>
    <cellStyle name="Note 7 2 2 2 6" xfId="28705"/>
    <cellStyle name="Note 7 2 2 2 6 2" xfId="28706"/>
    <cellStyle name="Note 7 2 2 2 6 2 2" xfId="60354"/>
    <cellStyle name="Note 7 2 2 2 6 3" xfId="28707"/>
    <cellStyle name="Note 7 2 2 2 6 4" xfId="50825"/>
    <cellStyle name="Note 7 2 2 2 7" xfId="28708"/>
    <cellStyle name="Note 7 2 2 2 7 2" xfId="28709"/>
    <cellStyle name="Note 7 2 2 2 7 2 2" xfId="60355"/>
    <cellStyle name="Note 7 2 2 2 7 3" xfId="28710"/>
    <cellStyle name="Note 7 2 2 2 7 4" xfId="50826"/>
    <cellStyle name="Note 7 2 2 2 8" xfId="28711"/>
    <cellStyle name="Note 7 2 2 2 8 2" xfId="28712"/>
    <cellStyle name="Note 7 2 2 2 8 2 2" xfId="60356"/>
    <cellStyle name="Note 7 2 2 2 8 3" xfId="28713"/>
    <cellStyle name="Note 7 2 2 2 8 4" xfId="50827"/>
    <cellStyle name="Note 7 2 2 2 9" xfId="28714"/>
    <cellStyle name="Note 7 2 2 2 9 2" xfId="28715"/>
    <cellStyle name="Note 7 2 2 2 9 2 2" xfId="60357"/>
    <cellStyle name="Note 7 2 2 2 9 3" xfId="28716"/>
    <cellStyle name="Note 7 2 2 2 9 4" xfId="50828"/>
    <cellStyle name="Note 7 2 2 3" xfId="50829"/>
    <cellStyle name="Note 7 2 20" xfId="28717"/>
    <cellStyle name="Note 7 2 20 2" xfId="28718"/>
    <cellStyle name="Note 7 2 20 2 2" xfId="60358"/>
    <cellStyle name="Note 7 2 20 3" xfId="28719"/>
    <cellStyle name="Note 7 2 20 4" xfId="50830"/>
    <cellStyle name="Note 7 2 21" xfId="28720"/>
    <cellStyle name="Note 7 2 21 2" xfId="28721"/>
    <cellStyle name="Note 7 2 21 2 2" xfId="60359"/>
    <cellStyle name="Note 7 2 21 3" xfId="28722"/>
    <cellStyle name="Note 7 2 21 4" xfId="50831"/>
    <cellStyle name="Note 7 2 22" xfId="28723"/>
    <cellStyle name="Note 7 2 22 2" xfId="28724"/>
    <cellStyle name="Note 7 2 22 2 2" xfId="60360"/>
    <cellStyle name="Note 7 2 22 3" xfId="28725"/>
    <cellStyle name="Note 7 2 22 4" xfId="50832"/>
    <cellStyle name="Note 7 2 23" xfId="28726"/>
    <cellStyle name="Note 7 2 23 2" xfId="28727"/>
    <cellStyle name="Note 7 2 23 2 2" xfId="60361"/>
    <cellStyle name="Note 7 2 23 3" xfId="28728"/>
    <cellStyle name="Note 7 2 23 4" xfId="50833"/>
    <cellStyle name="Note 7 2 24" xfId="28729"/>
    <cellStyle name="Note 7 2 24 2" xfId="28730"/>
    <cellStyle name="Note 7 2 24 3" xfId="50834"/>
    <cellStyle name="Note 7 2 24 4" xfId="50835"/>
    <cellStyle name="Note 7 2 25" xfId="50836"/>
    <cellStyle name="Note 7 2 26" xfId="50837"/>
    <cellStyle name="Note 7 2 3" xfId="28731"/>
    <cellStyle name="Note 7 2 3 10" xfId="28732"/>
    <cellStyle name="Note 7 2 3 10 2" xfId="28733"/>
    <cellStyle name="Note 7 2 3 10 2 2" xfId="60362"/>
    <cellStyle name="Note 7 2 3 10 3" xfId="28734"/>
    <cellStyle name="Note 7 2 3 10 4" xfId="50838"/>
    <cellStyle name="Note 7 2 3 11" xfId="28735"/>
    <cellStyle name="Note 7 2 3 11 2" xfId="28736"/>
    <cellStyle name="Note 7 2 3 11 2 2" xfId="60363"/>
    <cellStyle name="Note 7 2 3 11 3" xfId="28737"/>
    <cellStyle name="Note 7 2 3 11 4" xfId="50839"/>
    <cellStyle name="Note 7 2 3 12" xfId="28738"/>
    <cellStyle name="Note 7 2 3 12 2" xfId="28739"/>
    <cellStyle name="Note 7 2 3 12 2 2" xfId="60364"/>
    <cellStyle name="Note 7 2 3 12 3" xfId="28740"/>
    <cellStyle name="Note 7 2 3 12 4" xfId="50840"/>
    <cellStyle name="Note 7 2 3 13" xfId="28741"/>
    <cellStyle name="Note 7 2 3 13 2" xfId="28742"/>
    <cellStyle name="Note 7 2 3 13 2 2" xfId="60365"/>
    <cellStyle name="Note 7 2 3 13 3" xfId="28743"/>
    <cellStyle name="Note 7 2 3 13 4" xfId="50841"/>
    <cellStyle name="Note 7 2 3 14" xfId="28744"/>
    <cellStyle name="Note 7 2 3 14 2" xfId="28745"/>
    <cellStyle name="Note 7 2 3 14 2 2" xfId="60366"/>
    <cellStyle name="Note 7 2 3 14 3" xfId="28746"/>
    <cellStyle name="Note 7 2 3 14 4" xfId="50842"/>
    <cellStyle name="Note 7 2 3 15" xfId="28747"/>
    <cellStyle name="Note 7 2 3 15 2" xfId="28748"/>
    <cellStyle name="Note 7 2 3 15 2 2" xfId="60367"/>
    <cellStyle name="Note 7 2 3 15 3" xfId="28749"/>
    <cellStyle name="Note 7 2 3 15 4" xfId="50843"/>
    <cellStyle name="Note 7 2 3 16" xfId="28750"/>
    <cellStyle name="Note 7 2 3 16 2" xfId="28751"/>
    <cellStyle name="Note 7 2 3 16 2 2" xfId="60368"/>
    <cellStyle name="Note 7 2 3 16 3" xfId="28752"/>
    <cellStyle name="Note 7 2 3 16 4" xfId="50844"/>
    <cellStyle name="Note 7 2 3 17" xfId="28753"/>
    <cellStyle name="Note 7 2 3 17 2" xfId="28754"/>
    <cellStyle name="Note 7 2 3 17 2 2" xfId="60369"/>
    <cellStyle name="Note 7 2 3 17 3" xfId="28755"/>
    <cellStyle name="Note 7 2 3 17 4" xfId="50845"/>
    <cellStyle name="Note 7 2 3 18" xfId="28756"/>
    <cellStyle name="Note 7 2 3 18 2" xfId="28757"/>
    <cellStyle name="Note 7 2 3 18 2 2" xfId="60370"/>
    <cellStyle name="Note 7 2 3 18 3" xfId="28758"/>
    <cellStyle name="Note 7 2 3 18 4" xfId="50846"/>
    <cellStyle name="Note 7 2 3 19" xfId="28759"/>
    <cellStyle name="Note 7 2 3 19 2" xfId="28760"/>
    <cellStyle name="Note 7 2 3 19 2 2" xfId="60371"/>
    <cellStyle name="Note 7 2 3 19 3" xfId="28761"/>
    <cellStyle name="Note 7 2 3 19 4" xfId="50847"/>
    <cellStyle name="Note 7 2 3 2" xfId="28762"/>
    <cellStyle name="Note 7 2 3 2 2" xfId="28763"/>
    <cellStyle name="Note 7 2 3 2 2 2" xfId="60372"/>
    <cellStyle name="Note 7 2 3 2 3" xfId="28764"/>
    <cellStyle name="Note 7 2 3 2 4" xfId="50848"/>
    <cellStyle name="Note 7 2 3 20" xfId="28765"/>
    <cellStyle name="Note 7 2 3 20 2" xfId="28766"/>
    <cellStyle name="Note 7 2 3 20 3" xfId="50849"/>
    <cellStyle name="Note 7 2 3 20 4" xfId="50850"/>
    <cellStyle name="Note 7 2 3 21" xfId="50851"/>
    <cellStyle name="Note 7 2 3 22" xfId="50852"/>
    <cellStyle name="Note 7 2 3 3" xfId="28767"/>
    <cellStyle name="Note 7 2 3 3 2" xfId="28768"/>
    <cellStyle name="Note 7 2 3 3 2 2" xfId="60373"/>
    <cellStyle name="Note 7 2 3 3 3" xfId="28769"/>
    <cellStyle name="Note 7 2 3 3 4" xfId="50853"/>
    <cellStyle name="Note 7 2 3 4" xfId="28770"/>
    <cellStyle name="Note 7 2 3 4 2" xfId="28771"/>
    <cellStyle name="Note 7 2 3 4 2 2" xfId="60374"/>
    <cellStyle name="Note 7 2 3 4 3" xfId="28772"/>
    <cellStyle name="Note 7 2 3 4 4" xfId="50854"/>
    <cellStyle name="Note 7 2 3 5" xfId="28773"/>
    <cellStyle name="Note 7 2 3 5 2" xfId="28774"/>
    <cellStyle name="Note 7 2 3 5 2 2" xfId="60375"/>
    <cellStyle name="Note 7 2 3 5 3" xfId="28775"/>
    <cellStyle name="Note 7 2 3 5 4" xfId="50855"/>
    <cellStyle name="Note 7 2 3 6" xfId="28776"/>
    <cellStyle name="Note 7 2 3 6 2" xfId="28777"/>
    <cellStyle name="Note 7 2 3 6 2 2" xfId="60376"/>
    <cellStyle name="Note 7 2 3 6 3" xfId="28778"/>
    <cellStyle name="Note 7 2 3 6 4" xfId="50856"/>
    <cellStyle name="Note 7 2 3 7" xfId="28779"/>
    <cellStyle name="Note 7 2 3 7 2" xfId="28780"/>
    <cellStyle name="Note 7 2 3 7 2 2" xfId="60377"/>
    <cellStyle name="Note 7 2 3 7 3" xfId="28781"/>
    <cellStyle name="Note 7 2 3 7 4" xfId="50857"/>
    <cellStyle name="Note 7 2 3 8" xfId="28782"/>
    <cellStyle name="Note 7 2 3 8 2" xfId="28783"/>
    <cellStyle name="Note 7 2 3 8 2 2" xfId="60378"/>
    <cellStyle name="Note 7 2 3 8 3" xfId="28784"/>
    <cellStyle name="Note 7 2 3 8 4" xfId="50858"/>
    <cellStyle name="Note 7 2 3 9" xfId="28785"/>
    <cellStyle name="Note 7 2 3 9 2" xfId="28786"/>
    <cellStyle name="Note 7 2 3 9 2 2" xfId="60379"/>
    <cellStyle name="Note 7 2 3 9 3" xfId="28787"/>
    <cellStyle name="Note 7 2 3 9 4" xfId="50859"/>
    <cellStyle name="Note 7 2 4" xfId="28788"/>
    <cellStyle name="Note 7 2 4 10" xfId="28789"/>
    <cellStyle name="Note 7 2 4 10 2" xfId="28790"/>
    <cellStyle name="Note 7 2 4 10 2 2" xfId="60380"/>
    <cellStyle name="Note 7 2 4 10 3" xfId="28791"/>
    <cellStyle name="Note 7 2 4 10 4" xfId="50860"/>
    <cellStyle name="Note 7 2 4 11" xfId="28792"/>
    <cellStyle name="Note 7 2 4 11 2" xfId="28793"/>
    <cellStyle name="Note 7 2 4 11 2 2" xfId="60381"/>
    <cellStyle name="Note 7 2 4 11 3" xfId="28794"/>
    <cellStyle name="Note 7 2 4 11 4" xfId="50861"/>
    <cellStyle name="Note 7 2 4 12" xfId="28795"/>
    <cellStyle name="Note 7 2 4 12 2" xfId="28796"/>
    <cellStyle name="Note 7 2 4 12 2 2" xfId="60382"/>
    <cellStyle name="Note 7 2 4 12 3" xfId="28797"/>
    <cellStyle name="Note 7 2 4 12 4" xfId="50862"/>
    <cellStyle name="Note 7 2 4 13" xfId="28798"/>
    <cellStyle name="Note 7 2 4 13 2" xfId="28799"/>
    <cellStyle name="Note 7 2 4 13 2 2" xfId="60383"/>
    <cellStyle name="Note 7 2 4 13 3" xfId="28800"/>
    <cellStyle name="Note 7 2 4 13 4" xfId="50863"/>
    <cellStyle name="Note 7 2 4 14" xfId="28801"/>
    <cellStyle name="Note 7 2 4 14 2" xfId="28802"/>
    <cellStyle name="Note 7 2 4 14 2 2" xfId="60384"/>
    <cellStyle name="Note 7 2 4 14 3" xfId="28803"/>
    <cellStyle name="Note 7 2 4 14 4" xfId="50864"/>
    <cellStyle name="Note 7 2 4 15" xfId="28804"/>
    <cellStyle name="Note 7 2 4 15 2" xfId="28805"/>
    <cellStyle name="Note 7 2 4 15 2 2" xfId="60385"/>
    <cellStyle name="Note 7 2 4 15 3" xfId="28806"/>
    <cellStyle name="Note 7 2 4 15 4" xfId="50865"/>
    <cellStyle name="Note 7 2 4 16" xfId="28807"/>
    <cellStyle name="Note 7 2 4 16 2" xfId="28808"/>
    <cellStyle name="Note 7 2 4 16 2 2" xfId="60386"/>
    <cellStyle name="Note 7 2 4 16 3" xfId="28809"/>
    <cellStyle name="Note 7 2 4 16 4" xfId="50866"/>
    <cellStyle name="Note 7 2 4 17" xfId="28810"/>
    <cellStyle name="Note 7 2 4 17 2" xfId="28811"/>
    <cellStyle name="Note 7 2 4 17 2 2" xfId="60387"/>
    <cellStyle name="Note 7 2 4 17 3" xfId="28812"/>
    <cellStyle name="Note 7 2 4 17 4" xfId="50867"/>
    <cellStyle name="Note 7 2 4 18" xfId="28813"/>
    <cellStyle name="Note 7 2 4 18 2" xfId="28814"/>
    <cellStyle name="Note 7 2 4 18 2 2" xfId="60388"/>
    <cellStyle name="Note 7 2 4 18 3" xfId="28815"/>
    <cellStyle name="Note 7 2 4 18 4" xfId="50868"/>
    <cellStyle name="Note 7 2 4 19" xfId="28816"/>
    <cellStyle name="Note 7 2 4 19 2" xfId="28817"/>
    <cellStyle name="Note 7 2 4 19 2 2" xfId="60389"/>
    <cellStyle name="Note 7 2 4 19 3" xfId="28818"/>
    <cellStyle name="Note 7 2 4 19 4" xfId="50869"/>
    <cellStyle name="Note 7 2 4 2" xfId="28819"/>
    <cellStyle name="Note 7 2 4 2 2" xfId="28820"/>
    <cellStyle name="Note 7 2 4 2 2 2" xfId="60390"/>
    <cellStyle name="Note 7 2 4 2 3" xfId="28821"/>
    <cellStyle name="Note 7 2 4 2 4" xfId="50870"/>
    <cellStyle name="Note 7 2 4 20" xfId="28822"/>
    <cellStyle name="Note 7 2 4 20 2" xfId="28823"/>
    <cellStyle name="Note 7 2 4 20 3" xfId="50871"/>
    <cellStyle name="Note 7 2 4 20 4" xfId="50872"/>
    <cellStyle name="Note 7 2 4 21" xfId="50873"/>
    <cellStyle name="Note 7 2 4 22" xfId="50874"/>
    <cellStyle name="Note 7 2 4 3" xfId="28824"/>
    <cellStyle name="Note 7 2 4 3 2" xfId="28825"/>
    <cellStyle name="Note 7 2 4 3 2 2" xfId="60391"/>
    <cellStyle name="Note 7 2 4 3 3" xfId="28826"/>
    <cellStyle name="Note 7 2 4 3 4" xfId="50875"/>
    <cellStyle name="Note 7 2 4 4" xfId="28827"/>
    <cellStyle name="Note 7 2 4 4 2" xfId="28828"/>
    <cellStyle name="Note 7 2 4 4 2 2" xfId="60392"/>
    <cellStyle name="Note 7 2 4 4 3" xfId="28829"/>
    <cellStyle name="Note 7 2 4 4 4" xfId="50876"/>
    <cellStyle name="Note 7 2 4 5" xfId="28830"/>
    <cellStyle name="Note 7 2 4 5 2" xfId="28831"/>
    <cellStyle name="Note 7 2 4 5 2 2" xfId="60393"/>
    <cellStyle name="Note 7 2 4 5 3" xfId="28832"/>
    <cellStyle name="Note 7 2 4 5 4" xfId="50877"/>
    <cellStyle name="Note 7 2 4 6" xfId="28833"/>
    <cellStyle name="Note 7 2 4 6 2" xfId="28834"/>
    <cellStyle name="Note 7 2 4 6 2 2" xfId="60394"/>
    <cellStyle name="Note 7 2 4 6 3" xfId="28835"/>
    <cellStyle name="Note 7 2 4 6 4" xfId="50878"/>
    <cellStyle name="Note 7 2 4 7" xfId="28836"/>
    <cellStyle name="Note 7 2 4 7 2" xfId="28837"/>
    <cellStyle name="Note 7 2 4 7 2 2" xfId="60395"/>
    <cellStyle name="Note 7 2 4 7 3" xfId="28838"/>
    <cellStyle name="Note 7 2 4 7 4" xfId="50879"/>
    <cellStyle name="Note 7 2 4 8" xfId="28839"/>
    <cellStyle name="Note 7 2 4 8 2" xfId="28840"/>
    <cellStyle name="Note 7 2 4 8 2 2" xfId="60396"/>
    <cellStyle name="Note 7 2 4 8 3" xfId="28841"/>
    <cellStyle name="Note 7 2 4 8 4" xfId="50880"/>
    <cellStyle name="Note 7 2 4 9" xfId="28842"/>
    <cellStyle name="Note 7 2 4 9 2" xfId="28843"/>
    <cellStyle name="Note 7 2 4 9 2 2" xfId="60397"/>
    <cellStyle name="Note 7 2 4 9 3" xfId="28844"/>
    <cellStyle name="Note 7 2 4 9 4" xfId="50881"/>
    <cellStyle name="Note 7 2 5" xfId="28845"/>
    <cellStyle name="Note 7 2 5 10" xfId="28846"/>
    <cellStyle name="Note 7 2 5 10 2" xfId="28847"/>
    <cellStyle name="Note 7 2 5 10 2 2" xfId="60398"/>
    <cellStyle name="Note 7 2 5 10 3" xfId="28848"/>
    <cellStyle name="Note 7 2 5 10 4" xfId="50882"/>
    <cellStyle name="Note 7 2 5 11" xfId="28849"/>
    <cellStyle name="Note 7 2 5 11 2" xfId="28850"/>
    <cellStyle name="Note 7 2 5 11 2 2" xfId="60399"/>
    <cellStyle name="Note 7 2 5 11 3" xfId="28851"/>
    <cellStyle name="Note 7 2 5 11 4" xfId="50883"/>
    <cellStyle name="Note 7 2 5 12" xfId="28852"/>
    <cellStyle name="Note 7 2 5 12 2" xfId="28853"/>
    <cellStyle name="Note 7 2 5 12 2 2" xfId="60400"/>
    <cellStyle name="Note 7 2 5 12 3" xfId="28854"/>
    <cellStyle name="Note 7 2 5 12 4" xfId="50884"/>
    <cellStyle name="Note 7 2 5 13" xfId="28855"/>
    <cellStyle name="Note 7 2 5 13 2" xfId="28856"/>
    <cellStyle name="Note 7 2 5 13 2 2" xfId="60401"/>
    <cellStyle name="Note 7 2 5 13 3" xfId="28857"/>
    <cellStyle name="Note 7 2 5 13 4" xfId="50885"/>
    <cellStyle name="Note 7 2 5 14" xfId="28858"/>
    <cellStyle name="Note 7 2 5 14 2" xfId="28859"/>
    <cellStyle name="Note 7 2 5 14 2 2" xfId="60402"/>
    <cellStyle name="Note 7 2 5 14 3" xfId="28860"/>
    <cellStyle name="Note 7 2 5 14 4" xfId="50886"/>
    <cellStyle name="Note 7 2 5 15" xfId="28861"/>
    <cellStyle name="Note 7 2 5 15 2" xfId="28862"/>
    <cellStyle name="Note 7 2 5 15 2 2" xfId="60403"/>
    <cellStyle name="Note 7 2 5 15 3" xfId="28863"/>
    <cellStyle name="Note 7 2 5 15 4" xfId="50887"/>
    <cellStyle name="Note 7 2 5 16" xfId="28864"/>
    <cellStyle name="Note 7 2 5 16 2" xfId="28865"/>
    <cellStyle name="Note 7 2 5 16 2 2" xfId="60404"/>
    <cellStyle name="Note 7 2 5 16 3" xfId="28866"/>
    <cellStyle name="Note 7 2 5 16 4" xfId="50888"/>
    <cellStyle name="Note 7 2 5 17" xfId="28867"/>
    <cellStyle name="Note 7 2 5 17 2" xfId="28868"/>
    <cellStyle name="Note 7 2 5 17 2 2" xfId="60405"/>
    <cellStyle name="Note 7 2 5 17 3" xfId="28869"/>
    <cellStyle name="Note 7 2 5 17 4" xfId="50889"/>
    <cellStyle name="Note 7 2 5 18" xfId="28870"/>
    <cellStyle name="Note 7 2 5 18 2" xfId="28871"/>
    <cellStyle name="Note 7 2 5 18 2 2" xfId="60406"/>
    <cellStyle name="Note 7 2 5 18 3" xfId="28872"/>
    <cellStyle name="Note 7 2 5 18 4" xfId="50890"/>
    <cellStyle name="Note 7 2 5 19" xfId="28873"/>
    <cellStyle name="Note 7 2 5 19 2" xfId="28874"/>
    <cellStyle name="Note 7 2 5 19 2 2" xfId="60407"/>
    <cellStyle name="Note 7 2 5 19 3" xfId="28875"/>
    <cellStyle name="Note 7 2 5 19 4" xfId="50891"/>
    <cellStyle name="Note 7 2 5 2" xfId="28876"/>
    <cellStyle name="Note 7 2 5 2 2" xfId="28877"/>
    <cellStyle name="Note 7 2 5 2 2 2" xfId="60408"/>
    <cellStyle name="Note 7 2 5 2 3" xfId="28878"/>
    <cellStyle name="Note 7 2 5 2 4" xfId="50892"/>
    <cellStyle name="Note 7 2 5 20" xfId="28879"/>
    <cellStyle name="Note 7 2 5 20 2" xfId="28880"/>
    <cellStyle name="Note 7 2 5 20 3" xfId="50893"/>
    <cellStyle name="Note 7 2 5 20 4" xfId="50894"/>
    <cellStyle name="Note 7 2 5 21" xfId="50895"/>
    <cellStyle name="Note 7 2 5 22" xfId="50896"/>
    <cellStyle name="Note 7 2 5 3" xfId="28881"/>
    <cellStyle name="Note 7 2 5 3 2" xfId="28882"/>
    <cellStyle name="Note 7 2 5 3 2 2" xfId="60409"/>
    <cellStyle name="Note 7 2 5 3 3" xfId="28883"/>
    <cellStyle name="Note 7 2 5 3 4" xfId="50897"/>
    <cellStyle name="Note 7 2 5 4" xfId="28884"/>
    <cellStyle name="Note 7 2 5 4 2" xfId="28885"/>
    <cellStyle name="Note 7 2 5 4 2 2" xfId="60410"/>
    <cellStyle name="Note 7 2 5 4 3" xfId="28886"/>
    <cellStyle name="Note 7 2 5 4 4" xfId="50898"/>
    <cellStyle name="Note 7 2 5 5" xfId="28887"/>
    <cellStyle name="Note 7 2 5 5 2" xfId="28888"/>
    <cellStyle name="Note 7 2 5 5 2 2" xfId="60411"/>
    <cellStyle name="Note 7 2 5 5 3" xfId="28889"/>
    <cellStyle name="Note 7 2 5 5 4" xfId="50899"/>
    <cellStyle name="Note 7 2 5 6" xfId="28890"/>
    <cellStyle name="Note 7 2 5 6 2" xfId="28891"/>
    <cellStyle name="Note 7 2 5 6 2 2" xfId="60412"/>
    <cellStyle name="Note 7 2 5 6 3" xfId="28892"/>
    <cellStyle name="Note 7 2 5 6 4" xfId="50900"/>
    <cellStyle name="Note 7 2 5 7" xfId="28893"/>
    <cellStyle name="Note 7 2 5 7 2" xfId="28894"/>
    <cellStyle name="Note 7 2 5 7 2 2" xfId="60413"/>
    <cellStyle name="Note 7 2 5 7 3" xfId="28895"/>
    <cellStyle name="Note 7 2 5 7 4" xfId="50901"/>
    <cellStyle name="Note 7 2 5 8" xfId="28896"/>
    <cellStyle name="Note 7 2 5 8 2" xfId="28897"/>
    <cellStyle name="Note 7 2 5 8 2 2" xfId="60414"/>
    <cellStyle name="Note 7 2 5 8 3" xfId="28898"/>
    <cellStyle name="Note 7 2 5 8 4" xfId="50902"/>
    <cellStyle name="Note 7 2 5 9" xfId="28899"/>
    <cellStyle name="Note 7 2 5 9 2" xfId="28900"/>
    <cellStyle name="Note 7 2 5 9 2 2" xfId="60415"/>
    <cellStyle name="Note 7 2 5 9 3" xfId="28901"/>
    <cellStyle name="Note 7 2 5 9 4" xfId="50903"/>
    <cellStyle name="Note 7 2 6" xfId="28902"/>
    <cellStyle name="Note 7 2 6 2" xfId="28903"/>
    <cellStyle name="Note 7 2 6 2 2" xfId="60416"/>
    <cellStyle name="Note 7 2 6 3" xfId="28904"/>
    <cellStyle name="Note 7 2 6 4" xfId="50904"/>
    <cellStyle name="Note 7 2 7" xfId="28905"/>
    <cellStyle name="Note 7 2 7 2" xfId="28906"/>
    <cellStyle name="Note 7 2 7 2 2" xfId="60417"/>
    <cellStyle name="Note 7 2 7 3" xfId="28907"/>
    <cellStyle name="Note 7 2 7 4" xfId="50905"/>
    <cellStyle name="Note 7 2 8" xfId="28908"/>
    <cellStyle name="Note 7 2 8 2" xfId="28909"/>
    <cellStyle name="Note 7 2 8 2 2" xfId="60418"/>
    <cellStyle name="Note 7 2 8 3" xfId="28910"/>
    <cellStyle name="Note 7 2 8 4" xfId="50906"/>
    <cellStyle name="Note 7 2 9" xfId="28911"/>
    <cellStyle name="Note 7 2 9 2" xfId="28912"/>
    <cellStyle name="Note 7 2 9 2 2" xfId="60419"/>
    <cellStyle name="Note 7 2 9 3" xfId="28913"/>
    <cellStyle name="Note 7 2 9 4" xfId="50907"/>
    <cellStyle name="Note 7 3" xfId="28914"/>
    <cellStyle name="Note 7 3 2" xfId="28915"/>
    <cellStyle name="Note 7 3 2 10" xfId="28916"/>
    <cellStyle name="Note 7 3 2 10 2" xfId="28917"/>
    <cellStyle name="Note 7 3 2 10 2 2" xfId="60420"/>
    <cellStyle name="Note 7 3 2 10 3" xfId="28918"/>
    <cellStyle name="Note 7 3 2 10 4" xfId="50908"/>
    <cellStyle name="Note 7 3 2 11" xfId="28919"/>
    <cellStyle name="Note 7 3 2 11 2" xfId="28920"/>
    <cellStyle name="Note 7 3 2 11 2 2" xfId="60421"/>
    <cellStyle name="Note 7 3 2 11 3" xfId="28921"/>
    <cellStyle name="Note 7 3 2 11 4" xfId="50909"/>
    <cellStyle name="Note 7 3 2 12" xfId="28922"/>
    <cellStyle name="Note 7 3 2 12 2" xfId="28923"/>
    <cellStyle name="Note 7 3 2 12 2 2" xfId="60422"/>
    <cellStyle name="Note 7 3 2 12 3" xfId="28924"/>
    <cellStyle name="Note 7 3 2 12 4" xfId="50910"/>
    <cellStyle name="Note 7 3 2 13" xfId="28925"/>
    <cellStyle name="Note 7 3 2 13 2" xfId="28926"/>
    <cellStyle name="Note 7 3 2 13 2 2" xfId="60423"/>
    <cellStyle name="Note 7 3 2 13 3" xfId="28927"/>
    <cellStyle name="Note 7 3 2 13 4" xfId="50911"/>
    <cellStyle name="Note 7 3 2 14" xfId="28928"/>
    <cellStyle name="Note 7 3 2 14 2" xfId="28929"/>
    <cellStyle name="Note 7 3 2 14 2 2" xfId="60424"/>
    <cellStyle name="Note 7 3 2 14 3" xfId="28930"/>
    <cellStyle name="Note 7 3 2 14 4" xfId="50912"/>
    <cellStyle name="Note 7 3 2 15" xfId="28931"/>
    <cellStyle name="Note 7 3 2 15 2" xfId="28932"/>
    <cellStyle name="Note 7 3 2 15 2 2" xfId="60425"/>
    <cellStyle name="Note 7 3 2 15 3" xfId="28933"/>
    <cellStyle name="Note 7 3 2 15 4" xfId="50913"/>
    <cellStyle name="Note 7 3 2 16" xfId="28934"/>
    <cellStyle name="Note 7 3 2 16 2" xfId="28935"/>
    <cellStyle name="Note 7 3 2 16 2 2" xfId="60426"/>
    <cellStyle name="Note 7 3 2 16 3" xfId="28936"/>
    <cellStyle name="Note 7 3 2 16 4" xfId="50914"/>
    <cellStyle name="Note 7 3 2 17" xfId="28937"/>
    <cellStyle name="Note 7 3 2 17 2" xfId="28938"/>
    <cellStyle name="Note 7 3 2 17 2 2" xfId="60427"/>
    <cellStyle name="Note 7 3 2 17 3" xfId="28939"/>
    <cellStyle name="Note 7 3 2 17 4" xfId="50915"/>
    <cellStyle name="Note 7 3 2 18" xfId="28940"/>
    <cellStyle name="Note 7 3 2 18 2" xfId="28941"/>
    <cellStyle name="Note 7 3 2 18 2 2" xfId="60428"/>
    <cellStyle name="Note 7 3 2 18 3" xfId="28942"/>
    <cellStyle name="Note 7 3 2 18 4" xfId="50916"/>
    <cellStyle name="Note 7 3 2 19" xfId="28943"/>
    <cellStyle name="Note 7 3 2 19 2" xfId="28944"/>
    <cellStyle name="Note 7 3 2 19 2 2" xfId="60429"/>
    <cellStyle name="Note 7 3 2 19 3" xfId="28945"/>
    <cellStyle name="Note 7 3 2 19 4" xfId="50917"/>
    <cellStyle name="Note 7 3 2 2" xfId="28946"/>
    <cellStyle name="Note 7 3 2 2 2" xfId="28947"/>
    <cellStyle name="Note 7 3 2 2 2 2" xfId="60430"/>
    <cellStyle name="Note 7 3 2 2 3" xfId="28948"/>
    <cellStyle name="Note 7 3 2 2 4" xfId="50918"/>
    <cellStyle name="Note 7 3 2 20" xfId="28949"/>
    <cellStyle name="Note 7 3 2 20 2" xfId="28950"/>
    <cellStyle name="Note 7 3 2 20 3" xfId="50919"/>
    <cellStyle name="Note 7 3 2 20 4" xfId="50920"/>
    <cellStyle name="Note 7 3 2 21" xfId="50921"/>
    <cellStyle name="Note 7 3 2 22" xfId="50922"/>
    <cellStyle name="Note 7 3 2 3" xfId="28951"/>
    <cellStyle name="Note 7 3 2 3 2" xfId="28952"/>
    <cellStyle name="Note 7 3 2 3 2 2" xfId="60431"/>
    <cellStyle name="Note 7 3 2 3 3" xfId="28953"/>
    <cellStyle name="Note 7 3 2 3 4" xfId="50923"/>
    <cellStyle name="Note 7 3 2 4" xfId="28954"/>
    <cellStyle name="Note 7 3 2 4 2" xfId="28955"/>
    <cellStyle name="Note 7 3 2 4 2 2" xfId="60432"/>
    <cellStyle name="Note 7 3 2 4 3" xfId="28956"/>
    <cellStyle name="Note 7 3 2 4 4" xfId="50924"/>
    <cellStyle name="Note 7 3 2 5" xfId="28957"/>
    <cellStyle name="Note 7 3 2 5 2" xfId="28958"/>
    <cellStyle name="Note 7 3 2 5 2 2" xfId="60433"/>
    <cellStyle name="Note 7 3 2 5 3" xfId="28959"/>
    <cellStyle name="Note 7 3 2 5 4" xfId="50925"/>
    <cellStyle name="Note 7 3 2 6" xfId="28960"/>
    <cellStyle name="Note 7 3 2 6 2" xfId="28961"/>
    <cellStyle name="Note 7 3 2 6 2 2" xfId="60434"/>
    <cellStyle name="Note 7 3 2 6 3" xfId="28962"/>
    <cellStyle name="Note 7 3 2 6 4" xfId="50926"/>
    <cellStyle name="Note 7 3 2 7" xfId="28963"/>
    <cellStyle name="Note 7 3 2 7 2" xfId="28964"/>
    <cellStyle name="Note 7 3 2 7 2 2" xfId="60435"/>
    <cellStyle name="Note 7 3 2 7 3" xfId="28965"/>
    <cellStyle name="Note 7 3 2 7 4" xfId="50927"/>
    <cellStyle name="Note 7 3 2 8" xfId="28966"/>
    <cellStyle name="Note 7 3 2 8 2" xfId="28967"/>
    <cellStyle name="Note 7 3 2 8 2 2" xfId="60436"/>
    <cellStyle name="Note 7 3 2 8 3" xfId="28968"/>
    <cellStyle name="Note 7 3 2 8 4" xfId="50928"/>
    <cellStyle name="Note 7 3 2 9" xfId="28969"/>
    <cellStyle name="Note 7 3 2 9 2" xfId="28970"/>
    <cellStyle name="Note 7 3 2 9 2 2" xfId="60437"/>
    <cellStyle name="Note 7 3 2 9 3" xfId="28971"/>
    <cellStyle name="Note 7 3 2 9 4" xfId="50929"/>
    <cellStyle name="Note 7 3 3" xfId="50930"/>
    <cellStyle name="Note 7 4" xfId="28972"/>
    <cellStyle name="Note 7 4 2" xfId="28973"/>
    <cellStyle name="Note 7 4 2 10" xfId="28974"/>
    <cellStyle name="Note 7 4 2 10 2" xfId="28975"/>
    <cellStyle name="Note 7 4 2 10 2 2" xfId="60438"/>
    <cellStyle name="Note 7 4 2 10 3" xfId="28976"/>
    <cellStyle name="Note 7 4 2 10 4" xfId="50931"/>
    <cellStyle name="Note 7 4 2 11" xfId="28977"/>
    <cellStyle name="Note 7 4 2 11 2" xfId="28978"/>
    <cellStyle name="Note 7 4 2 11 2 2" xfId="60439"/>
    <cellStyle name="Note 7 4 2 11 3" xfId="28979"/>
    <cellStyle name="Note 7 4 2 11 4" xfId="50932"/>
    <cellStyle name="Note 7 4 2 12" xfId="28980"/>
    <cellStyle name="Note 7 4 2 12 2" xfId="28981"/>
    <cellStyle name="Note 7 4 2 12 2 2" xfId="60440"/>
    <cellStyle name="Note 7 4 2 12 3" xfId="28982"/>
    <cellStyle name="Note 7 4 2 12 4" xfId="50933"/>
    <cellStyle name="Note 7 4 2 13" xfId="28983"/>
    <cellStyle name="Note 7 4 2 13 2" xfId="28984"/>
    <cellStyle name="Note 7 4 2 13 2 2" xfId="60441"/>
    <cellStyle name="Note 7 4 2 13 3" xfId="28985"/>
    <cellStyle name="Note 7 4 2 13 4" xfId="50934"/>
    <cellStyle name="Note 7 4 2 14" xfId="28986"/>
    <cellStyle name="Note 7 4 2 14 2" xfId="28987"/>
    <cellStyle name="Note 7 4 2 14 2 2" xfId="60442"/>
    <cellStyle name="Note 7 4 2 14 3" xfId="28988"/>
    <cellStyle name="Note 7 4 2 14 4" xfId="50935"/>
    <cellStyle name="Note 7 4 2 15" xfId="28989"/>
    <cellStyle name="Note 7 4 2 15 2" xfId="28990"/>
    <cellStyle name="Note 7 4 2 15 2 2" xfId="60443"/>
    <cellStyle name="Note 7 4 2 15 3" xfId="28991"/>
    <cellStyle name="Note 7 4 2 15 4" xfId="50936"/>
    <cellStyle name="Note 7 4 2 16" xfId="28992"/>
    <cellStyle name="Note 7 4 2 16 2" xfId="28993"/>
    <cellStyle name="Note 7 4 2 16 2 2" xfId="60444"/>
    <cellStyle name="Note 7 4 2 16 3" xfId="28994"/>
    <cellStyle name="Note 7 4 2 16 4" xfId="50937"/>
    <cellStyle name="Note 7 4 2 17" xfId="28995"/>
    <cellStyle name="Note 7 4 2 17 2" xfId="28996"/>
    <cellStyle name="Note 7 4 2 17 2 2" xfId="60445"/>
    <cellStyle name="Note 7 4 2 17 3" xfId="28997"/>
    <cellStyle name="Note 7 4 2 17 4" xfId="50938"/>
    <cellStyle name="Note 7 4 2 18" xfId="28998"/>
    <cellStyle name="Note 7 4 2 18 2" xfId="28999"/>
    <cellStyle name="Note 7 4 2 18 2 2" xfId="60446"/>
    <cellStyle name="Note 7 4 2 18 3" xfId="29000"/>
    <cellStyle name="Note 7 4 2 18 4" xfId="50939"/>
    <cellStyle name="Note 7 4 2 19" xfId="29001"/>
    <cellStyle name="Note 7 4 2 19 2" xfId="29002"/>
    <cellStyle name="Note 7 4 2 19 2 2" xfId="60447"/>
    <cellStyle name="Note 7 4 2 19 3" xfId="29003"/>
    <cellStyle name="Note 7 4 2 19 4" xfId="50940"/>
    <cellStyle name="Note 7 4 2 2" xfId="29004"/>
    <cellStyle name="Note 7 4 2 2 2" xfId="29005"/>
    <cellStyle name="Note 7 4 2 2 2 2" xfId="60448"/>
    <cellStyle name="Note 7 4 2 2 3" xfId="29006"/>
    <cellStyle name="Note 7 4 2 2 4" xfId="50941"/>
    <cellStyle name="Note 7 4 2 20" xfId="29007"/>
    <cellStyle name="Note 7 4 2 20 2" xfId="29008"/>
    <cellStyle name="Note 7 4 2 20 3" xfId="50942"/>
    <cellStyle name="Note 7 4 2 20 4" xfId="50943"/>
    <cellStyle name="Note 7 4 2 21" xfId="50944"/>
    <cellStyle name="Note 7 4 2 22" xfId="50945"/>
    <cellStyle name="Note 7 4 2 3" xfId="29009"/>
    <cellStyle name="Note 7 4 2 3 2" xfId="29010"/>
    <cellStyle name="Note 7 4 2 3 2 2" xfId="60449"/>
    <cellStyle name="Note 7 4 2 3 3" xfId="29011"/>
    <cellStyle name="Note 7 4 2 3 4" xfId="50946"/>
    <cellStyle name="Note 7 4 2 4" xfId="29012"/>
    <cellStyle name="Note 7 4 2 4 2" xfId="29013"/>
    <cellStyle name="Note 7 4 2 4 2 2" xfId="60450"/>
    <cellStyle name="Note 7 4 2 4 3" xfId="29014"/>
    <cellStyle name="Note 7 4 2 4 4" xfId="50947"/>
    <cellStyle name="Note 7 4 2 5" xfId="29015"/>
    <cellStyle name="Note 7 4 2 5 2" xfId="29016"/>
    <cellStyle name="Note 7 4 2 5 2 2" xfId="60451"/>
    <cellStyle name="Note 7 4 2 5 3" xfId="29017"/>
    <cellStyle name="Note 7 4 2 5 4" xfId="50948"/>
    <cellStyle name="Note 7 4 2 6" xfId="29018"/>
    <cellStyle name="Note 7 4 2 6 2" xfId="29019"/>
    <cellStyle name="Note 7 4 2 6 2 2" xfId="60452"/>
    <cellStyle name="Note 7 4 2 6 3" xfId="29020"/>
    <cellStyle name="Note 7 4 2 6 4" xfId="50949"/>
    <cellStyle name="Note 7 4 2 7" xfId="29021"/>
    <cellStyle name="Note 7 4 2 7 2" xfId="29022"/>
    <cellStyle name="Note 7 4 2 7 2 2" xfId="60453"/>
    <cellStyle name="Note 7 4 2 7 3" xfId="29023"/>
    <cellStyle name="Note 7 4 2 7 4" xfId="50950"/>
    <cellStyle name="Note 7 4 2 8" xfId="29024"/>
    <cellStyle name="Note 7 4 2 8 2" xfId="29025"/>
    <cellStyle name="Note 7 4 2 8 2 2" xfId="60454"/>
    <cellStyle name="Note 7 4 2 8 3" xfId="29026"/>
    <cellStyle name="Note 7 4 2 8 4" xfId="50951"/>
    <cellStyle name="Note 7 4 2 9" xfId="29027"/>
    <cellStyle name="Note 7 4 2 9 2" xfId="29028"/>
    <cellStyle name="Note 7 4 2 9 2 2" xfId="60455"/>
    <cellStyle name="Note 7 4 2 9 3" xfId="29029"/>
    <cellStyle name="Note 7 4 2 9 4" xfId="50952"/>
    <cellStyle name="Note 7 4 3" xfId="50953"/>
    <cellStyle name="Note 7 5" xfId="29030"/>
    <cellStyle name="Note 7 5 2" xfId="29031"/>
    <cellStyle name="Note 7 5 2 10" xfId="29032"/>
    <cellStyle name="Note 7 5 2 10 2" xfId="29033"/>
    <cellStyle name="Note 7 5 2 10 2 2" xfId="60456"/>
    <cellStyle name="Note 7 5 2 10 3" xfId="29034"/>
    <cellStyle name="Note 7 5 2 10 4" xfId="50954"/>
    <cellStyle name="Note 7 5 2 11" xfId="29035"/>
    <cellStyle name="Note 7 5 2 11 2" xfId="29036"/>
    <cellStyle name="Note 7 5 2 11 2 2" xfId="60457"/>
    <cellStyle name="Note 7 5 2 11 3" xfId="29037"/>
    <cellStyle name="Note 7 5 2 11 4" xfId="50955"/>
    <cellStyle name="Note 7 5 2 12" xfId="29038"/>
    <cellStyle name="Note 7 5 2 12 2" xfId="29039"/>
    <cellStyle name="Note 7 5 2 12 2 2" xfId="60458"/>
    <cellStyle name="Note 7 5 2 12 3" xfId="29040"/>
    <cellStyle name="Note 7 5 2 12 4" xfId="50956"/>
    <cellStyle name="Note 7 5 2 13" xfId="29041"/>
    <cellStyle name="Note 7 5 2 13 2" xfId="29042"/>
    <cellStyle name="Note 7 5 2 13 2 2" xfId="60459"/>
    <cellStyle name="Note 7 5 2 13 3" xfId="29043"/>
    <cellStyle name="Note 7 5 2 13 4" xfId="50957"/>
    <cellStyle name="Note 7 5 2 14" xfId="29044"/>
    <cellStyle name="Note 7 5 2 14 2" xfId="29045"/>
    <cellStyle name="Note 7 5 2 14 2 2" xfId="60460"/>
    <cellStyle name="Note 7 5 2 14 3" xfId="29046"/>
    <cellStyle name="Note 7 5 2 14 4" xfId="50958"/>
    <cellStyle name="Note 7 5 2 15" xfId="29047"/>
    <cellStyle name="Note 7 5 2 15 2" xfId="29048"/>
    <cellStyle name="Note 7 5 2 15 2 2" xfId="60461"/>
    <cellStyle name="Note 7 5 2 15 3" xfId="29049"/>
    <cellStyle name="Note 7 5 2 15 4" xfId="50959"/>
    <cellStyle name="Note 7 5 2 16" xfId="29050"/>
    <cellStyle name="Note 7 5 2 16 2" xfId="29051"/>
    <cellStyle name="Note 7 5 2 16 2 2" xfId="60462"/>
    <cellStyle name="Note 7 5 2 16 3" xfId="29052"/>
    <cellStyle name="Note 7 5 2 16 4" xfId="50960"/>
    <cellStyle name="Note 7 5 2 17" xfId="29053"/>
    <cellStyle name="Note 7 5 2 17 2" xfId="29054"/>
    <cellStyle name="Note 7 5 2 17 2 2" xfId="60463"/>
    <cellStyle name="Note 7 5 2 17 3" xfId="29055"/>
    <cellStyle name="Note 7 5 2 17 4" xfId="50961"/>
    <cellStyle name="Note 7 5 2 18" xfId="29056"/>
    <cellStyle name="Note 7 5 2 18 2" xfId="29057"/>
    <cellStyle name="Note 7 5 2 18 2 2" xfId="60464"/>
    <cellStyle name="Note 7 5 2 18 3" xfId="29058"/>
    <cellStyle name="Note 7 5 2 18 4" xfId="50962"/>
    <cellStyle name="Note 7 5 2 19" xfId="29059"/>
    <cellStyle name="Note 7 5 2 19 2" xfId="29060"/>
    <cellStyle name="Note 7 5 2 19 2 2" xfId="60465"/>
    <cellStyle name="Note 7 5 2 19 3" xfId="29061"/>
    <cellStyle name="Note 7 5 2 19 4" xfId="50963"/>
    <cellStyle name="Note 7 5 2 2" xfId="29062"/>
    <cellStyle name="Note 7 5 2 2 2" xfId="29063"/>
    <cellStyle name="Note 7 5 2 2 2 2" xfId="60466"/>
    <cellStyle name="Note 7 5 2 2 3" xfId="29064"/>
    <cellStyle name="Note 7 5 2 2 4" xfId="50964"/>
    <cellStyle name="Note 7 5 2 20" xfId="29065"/>
    <cellStyle name="Note 7 5 2 20 2" xfId="29066"/>
    <cellStyle name="Note 7 5 2 20 3" xfId="50965"/>
    <cellStyle name="Note 7 5 2 20 4" xfId="50966"/>
    <cellStyle name="Note 7 5 2 21" xfId="50967"/>
    <cellStyle name="Note 7 5 2 22" xfId="50968"/>
    <cellStyle name="Note 7 5 2 3" xfId="29067"/>
    <cellStyle name="Note 7 5 2 3 2" xfId="29068"/>
    <cellStyle name="Note 7 5 2 3 2 2" xfId="60467"/>
    <cellStyle name="Note 7 5 2 3 3" xfId="29069"/>
    <cellStyle name="Note 7 5 2 3 4" xfId="50969"/>
    <cellStyle name="Note 7 5 2 4" xfId="29070"/>
    <cellStyle name="Note 7 5 2 4 2" xfId="29071"/>
    <cellStyle name="Note 7 5 2 4 2 2" xfId="60468"/>
    <cellStyle name="Note 7 5 2 4 3" xfId="29072"/>
    <cellStyle name="Note 7 5 2 4 4" xfId="50970"/>
    <cellStyle name="Note 7 5 2 5" xfId="29073"/>
    <cellStyle name="Note 7 5 2 5 2" xfId="29074"/>
    <cellStyle name="Note 7 5 2 5 2 2" xfId="60469"/>
    <cellStyle name="Note 7 5 2 5 3" xfId="29075"/>
    <cellStyle name="Note 7 5 2 5 4" xfId="50971"/>
    <cellStyle name="Note 7 5 2 6" xfId="29076"/>
    <cellStyle name="Note 7 5 2 6 2" xfId="29077"/>
    <cellStyle name="Note 7 5 2 6 2 2" xfId="60470"/>
    <cellStyle name="Note 7 5 2 6 3" xfId="29078"/>
    <cellStyle name="Note 7 5 2 6 4" xfId="50972"/>
    <cellStyle name="Note 7 5 2 7" xfId="29079"/>
    <cellStyle name="Note 7 5 2 7 2" xfId="29080"/>
    <cellStyle name="Note 7 5 2 7 2 2" xfId="60471"/>
    <cellStyle name="Note 7 5 2 7 3" xfId="29081"/>
    <cellStyle name="Note 7 5 2 7 4" xfId="50973"/>
    <cellStyle name="Note 7 5 2 8" xfId="29082"/>
    <cellStyle name="Note 7 5 2 8 2" xfId="29083"/>
    <cellStyle name="Note 7 5 2 8 2 2" xfId="60472"/>
    <cellStyle name="Note 7 5 2 8 3" xfId="29084"/>
    <cellStyle name="Note 7 5 2 8 4" xfId="50974"/>
    <cellStyle name="Note 7 5 2 9" xfId="29085"/>
    <cellStyle name="Note 7 5 2 9 2" xfId="29086"/>
    <cellStyle name="Note 7 5 2 9 2 2" xfId="60473"/>
    <cellStyle name="Note 7 5 2 9 3" xfId="29087"/>
    <cellStyle name="Note 7 5 2 9 4" xfId="50975"/>
    <cellStyle name="Note 7 5 3" xfId="50976"/>
    <cellStyle name="Note 7 6" xfId="29088"/>
    <cellStyle name="Note 7 6 10" xfId="29089"/>
    <cellStyle name="Note 7 6 10 2" xfId="29090"/>
    <cellStyle name="Note 7 6 10 2 2" xfId="60474"/>
    <cellStyle name="Note 7 6 10 3" xfId="29091"/>
    <cellStyle name="Note 7 6 10 4" xfId="50977"/>
    <cellStyle name="Note 7 6 11" xfId="29092"/>
    <cellStyle name="Note 7 6 11 2" xfId="29093"/>
    <cellStyle name="Note 7 6 11 2 2" xfId="60475"/>
    <cellStyle name="Note 7 6 11 3" xfId="29094"/>
    <cellStyle name="Note 7 6 11 4" xfId="50978"/>
    <cellStyle name="Note 7 6 12" xfId="29095"/>
    <cellStyle name="Note 7 6 12 2" xfId="29096"/>
    <cellStyle name="Note 7 6 12 2 2" xfId="60476"/>
    <cellStyle name="Note 7 6 12 3" xfId="29097"/>
    <cellStyle name="Note 7 6 12 4" xfId="50979"/>
    <cellStyle name="Note 7 6 13" xfId="29098"/>
    <cellStyle name="Note 7 6 13 2" xfId="29099"/>
    <cellStyle name="Note 7 6 13 2 2" xfId="60477"/>
    <cellStyle name="Note 7 6 13 3" xfId="29100"/>
    <cellStyle name="Note 7 6 13 4" xfId="50980"/>
    <cellStyle name="Note 7 6 14" xfId="29101"/>
    <cellStyle name="Note 7 6 14 2" xfId="29102"/>
    <cellStyle name="Note 7 6 14 2 2" xfId="60478"/>
    <cellStyle name="Note 7 6 14 3" xfId="29103"/>
    <cellStyle name="Note 7 6 14 4" xfId="50981"/>
    <cellStyle name="Note 7 6 15" xfId="29104"/>
    <cellStyle name="Note 7 6 15 2" xfId="29105"/>
    <cellStyle name="Note 7 6 15 2 2" xfId="60479"/>
    <cellStyle name="Note 7 6 15 3" xfId="29106"/>
    <cellStyle name="Note 7 6 15 4" xfId="50982"/>
    <cellStyle name="Note 7 6 16" xfId="29107"/>
    <cellStyle name="Note 7 6 16 2" xfId="29108"/>
    <cellStyle name="Note 7 6 16 2 2" xfId="60480"/>
    <cellStyle name="Note 7 6 16 3" xfId="29109"/>
    <cellStyle name="Note 7 6 16 4" xfId="50983"/>
    <cellStyle name="Note 7 6 17" xfId="29110"/>
    <cellStyle name="Note 7 6 17 2" xfId="29111"/>
    <cellStyle name="Note 7 6 17 2 2" xfId="60481"/>
    <cellStyle name="Note 7 6 17 3" xfId="29112"/>
    <cellStyle name="Note 7 6 17 4" xfId="50984"/>
    <cellStyle name="Note 7 6 18" xfId="29113"/>
    <cellStyle name="Note 7 6 18 2" xfId="29114"/>
    <cellStyle name="Note 7 6 18 2 2" xfId="60482"/>
    <cellStyle name="Note 7 6 18 3" xfId="29115"/>
    <cellStyle name="Note 7 6 18 4" xfId="50985"/>
    <cellStyle name="Note 7 6 19" xfId="29116"/>
    <cellStyle name="Note 7 6 19 2" xfId="29117"/>
    <cellStyle name="Note 7 6 19 2 2" xfId="60483"/>
    <cellStyle name="Note 7 6 19 3" xfId="29118"/>
    <cellStyle name="Note 7 6 19 4" xfId="50986"/>
    <cellStyle name="Note 7 6 2" xfId="29119"/>
    <cellStyle name="Note 7 6 2 2" xfId="29120"/>
    <cellStyle name="Note 7 6 2 2 2" xfId="60484"/>
    <cellStyle name="Note 7 6 2 3" xfId="29121"/>
    <cellStyle name="Note 7 6 2 4" xfId="50987"/>
    <cellStyle name="Note 7 6 20" xfId="29122"/>
    <cellStyle name="Note 7 6 20 2" xfId="29123"/>
    <cellStyle name="Note 7 6 20 3" xfId="50988"/>
    <cellStyle name="Note 7 6 20 4" xfId="50989"/>
    <cellStyle name="Note 7 6 21" xfId="50990"/>
    <cellStyle name="Note 7 6 22" xfId="50991"/>
    <cellStyle name="Note 7 6 3" xfId="29124"/>
    <cellStyle name="Note 7 6 3 2" xfId="29125"/>
    <cellStyle name="Note 7 6 3 2 2" xfId="60485"/>
    <cellStyle name="Note 7 6 3 3" xfId="29126"/>
    <cellStyle name="Note 7 6 3 4" xfId="50992"/>
    <cellStyle name="Note 7 6 4" xfId="29127"/>
    <cellStyle name="Note 7 6 4 2" xfId="29128"/>
    <cellStyle name="Note 7 6 4 2 2" xfId="60486"/>
    <cellStyle name="Note 7 6 4 3" xfId="29129"/>
    <cellStyle name="Note 7 6 4 4" xfId="50993"/>
    <cellStyle name="Note 7 6 5" xfId="29130"/>
    <cellStyle name="Note 7 6 5 2" xfId="29131"/>
    <cellStyle name="Note 7 6 5 2 2" xfId="60487"/>
    <cellStyle name="Note 7 6 5 3" xfId="29132"/>
    <cellStyle name="Note 7 6 5 4" xfId="50994"/>
    <cellStyle name="Note 7 6 6" xfId="29133"/>
    <cellStyle name="Note 7 6 6 2" xfId="29134"/>
    <cellStyle name="Note 7 6 6 2 2" xfId="60488"/>
    <cellStyle name="Note 7 6 6 3" xfId="29135"/>
    <cellStyle name="Note 7 6 6 4" xfId="50995"/>
    <cellStyle name="Note 7 6 7" xfId="29136"/>
    <cellStyle name="Note 7 6 7 2" xfId="29137"/>
    <cellStyle name="Note 7 6 7 2 2" xfId="60489"/>
    <cellStyle name="Note 7 6 7 3" xfId="29138"/>
    <cellStyle name="Note 7 6 7 4" xfId="50996"/>
    <cellStyle name="Note 7 6 8" xfId="29139"/>
    <cellStyle name="Note 7 6 8 2" xfId="29140"/>
    <cellStyle name="Note 7 6 8 2 2" xfId="60490"/>
    <cellStyle name="Note 7 6 8 3" xfId="29141"/>
    <cellStyle name="Note 7 6 8 4" xfId="50997"/>
    <cellStyle name="Note 7 6 9" xfId="29142"/>
    <cellStyle name="Note 7 6 9 2" xfId="29143"/>
    <cellStyle name="Note 7 6 9 2 2" xfId="60491"/>
    <cellStyle name="Note 7 6 9 3" xfId="29144"/>
    <cellStyle name="Note 7 6 9 4" xfId="50998"/>
    <cellStyle name="Note 7 7" xfId="29145"/>
    <cellStyle name="Note 7 7 10" xfId="29146"/>
    <cellStyle name="Note 7 7 10 2" xfId="29147"/>
    <cellStyle name="Note 7 7 10 2 2" xfId="60492"/>
    <cellStyle name="Note 7 7 10 3" xfId="29148"/>
    <cellStyle name="Note 7 7 10 4" xfId="50999"/>
    <cellStyle name="Note 7 7 11" xfId="29149"/>
    <cellStyle name="Note 7 7 11 2" xfId="29150"/>
    <cellStyle name="Note 7 7 11 2 2" xfId="60493"/>
    <cellStyle name="Note 7 7 11 3" xfId="29151"/>
    <cellStyle name="Note 7 7 11 4" xfId="51000"/>
    <cellStyle name="Note 7 7 12" xfId="29152"/>
    <cellStyle name="Note 7 7 12 2" xfId="29153"/>
    <cellStyle name="Note 7 7 12 2 2" xfId="60494"/>
    <cellStyle name="Note 7 7 12 3" xfId="29154"/>
    <cellStyle name="Note 7 7 12 4" xfId="51001"/>
    <cellStyle name="Note 7 7 13" xfId="29155"/>
    <cellStyle name="Note 7 7 13 2" xfId="29156"/>
    <cellStyle name="Note 7 7 13 2 2" xfId="60495"/>
    <cellStyle name="Note 7 7 13 3" xfId="29157"/>
    <cellStyle name="Note 7 7 13 4" xfId="51002"/>
    <cellStyle name="Note 7 7 14" xfId="29158"/>
    <cellStyle name="Note 7 7 14 2" xfId="29159"/>
    <cellStyle name="Note 7 7 14 2 2" xfId="60496"/>
    <cellStyle name="Note 7 7 14 3" xfId="29160"/>
    <cellStyle name="Note 7 7 14 4" xfId="51003"/>
    <cellStyle name="Note 7 7 15" xfId="29161"/>
    <cellStyle name="Note 7 7 15 2" xfId="29162"/>
    <cellStyle name="Note 7 7 15 2 2" xfId="60497"/>
    <cellStyle name="Note 7 7 15 3" xfId="29163"/>
    <cellStyle name="Note 7 7 15 4" xfId="51004"/>
    <cellStyle name="Note 7 7 16" xfId="29164"/>
    <cellStyle name="Note 7 7 16 2" xfId="29165"/>
    <cellStyle name="Note 7 7 16 2 2" xfId="60498"/>
    <cellStyle name="Note 7 7 16 3" xfId="29166"/>
    <cellStyle name="Note 7 7 16 4" xfId="51005"/>
    <cellStyle name="Note 7 7 17" xfId="29167"/>
    <cellStyle name="Note 7 7 17 2" xfId="29168"/>
    <cellStyle name="Note 7 7 17 2 2" xfId="60499"/>
    <cellStyle name="Note 7 7 17 3" xfId="29169"/>
    <cellStyle name="Note 7 7 17 4" xfId="51006"/>
    <cellStyle name="Note 7 7 18" xfId="29170"/>
    <cellStyle name="Note 7 7 18 2" xfId="29171"/>
    <cellStyle name="Note 7 7 18 2 2" xfId="60500"/>
    <cellStyle name="Note 7 7 18 3" xfId="29172"/>
    <cellStyle name="Note 7 7 18 4" xfId="51007"/>
    <cellStyle name="Note 7 7 19" xfId="29173"/>
    <cellStyle name="Note 7 7 19 2" xfId="29174"/>
    <cellStyle name="Note 7 7 19 2 2" xfId="60501"/>
    <cellStyle name="Note 7 7 19 3" xfId="29175"/>
    <cellStyle name="Note 7 7 19 4" xfId="51008"/>
    <cellStyle name="Note 7 7 2" xfId="29176"/>
    <cellStyle name="Note 7 7 2 2" xfId="29177"/>
    <cellStyle name="Note 7 7 2 2 2" xfId="60502"/>
    <cellStyle name="Note 7 7 2 3" xfId="29178"/>
    <cellStyle name="Note 7 7 2 4" xfId="51009"/>
    <cellStyle name="Note 7 7 20" xfId="29179"/>
    <cellStyle name="Note 7 7 20 2" xfId="29180"/>
    <cellStyle name="Note 7 7 20 3" xfId="51010"/>
    <cellStyle name="Note 7 7 20 4" xfId="51011"/>
    <cellStyle name="Note 7 7 21" xfId="51012"/>
    <cellStyle name="Note 7 7 22" xfId="51013"/>
    <cellStyle name="Note 7 7 3" xfId="29181"/>
    <cellStyle name="Note 7 7 3 2" xfId="29182"/>
    <cellStyle name="Note 7 7 3 2 2" xfId="60503"/>
    <cellStyle name="Note 7 7 3 3" xfId="29183"/>
    <cellStyle name="Note 7 7 3 4" xfId="51014"/>
    <cellStyle name="Note 7 7 4" xfId="29184"/>
    <cellStyle name="Note 7 7 4 2" xfId="29185"/>
    <cellStyle name="Note 7 7 4 2 2" xfId="60504"/>
    <cellStyle name="Note 7 7 4 3" xfId="29186"/>
    <cellStyle name="Note 7 7 4 4" xfId="51015"/>
    <cellStyle name="Note 7 7 5" xfId="29187"/>
    <cellStyle name="Note 7 7 5 2" xfId="29188"/>
    <cellStyle name="Note 7 7 5 2 2" xfId="60505"/>
    <cellStyle name="Note 7 7 5 3" xfId="29189"/>
    <cellStyle name="Note 7 7 5 4" xfId="51016"/>
    <cellStyle name="Note 7 7 6" xfId="29190"/>
    <cellStyle name="Note 7 7 6 2" xfId="29191"/>
    <cellStyle name="Note 7 7 6 2 2" xfId="60506"/>
    <cellStyle name="Note 7 7 6 3" xfId="29192"/>
    <cellStyle name="Note 7 7 6 4" xfId="51017"/>
    <cellStyle name="Note 7 7 7" xfId="29193"/>
    <cellStyle name="Note 7 7 7 2" xfId="29194"/>
    <cellStyle name="Note 7 7 7 2 2" xfId="60507"/>
    <cellStyle name="Note 7 7 7 3" xfId="29195"/>
    <cellStyle name="Note 7 7 7 4" xfId="51018"/>
    <cellStyle name="Note 7 7 8" xfId="29196"/>
    <cellStyle name="Note 7 7 8 2" xfId="29197"/>
    <cellStyle name="Note 7 7 8 2 2" xfId="60508"/>
    <cellStyle name="Note 7 7 8 3" xfId="29198"/>
    <cellStyle name="Note 7 7 8 4" xfId="51019"/>
    <cellStyle name="Note 7 7 9" xfId="29199"/>
    <cellStyle name="Note 7 7 9 2" xfId="29200"/>
    <cellStyle name="Note 7 7 9 2 2" xfId="60509"/>
    <cellStyle name="Note 7 7 9 3" xfId="29201"/>
    <cellStyle name="Note 7 7 9 4" xfId="51020"/>
    <cellStyle name="Note 7 8" xfId="29202"/>
    <cellStyle name="Note 7 8 10" xfId="29203"/>
    <cellStyle name="Note 7 8 10 2" xfId="29204"/>
    <cellStyle name="Note 7 8 10 2 2" xfId="60510"/>
    <cellStyle name="Note 7 8 10 3" xfId="29205"/>
    <cellStyle name="Note 7 8 10 4" xfId="51021"/>
    <cellStyle name="Note 7 8 11" xfId="29206"/>
    <cellStyle name="Note 7 8 11 2" xfId="29207"/>
    <cellStyle name="Note 7 8 11 2 2" xfId="60511"/>
    <cellStyle name="Note 7 8 11 3" xfId="29208"/>
    <cellStyle name="Note 7 8 11 4" xfId="51022"/>
    <cellStyle name="Note 7 8 12" xfId="29209"/>
    <cellStyle name="Note 7 8 12 2" xfId="29210"/>
    <cellStyle name="Note 7 8 12 2 2" xfId="60512"/>
    <cellStyle name="Note 7 8 12 3" xfId="29211"/>
    <cellStyle name="Note 7 8 12 4" xfId="51023"/>
    <cellStyle name="Note 7 8 13" xfId="29212"/>
    <cellStyle name="Note 7 8 13 2" xfId="29213"/>
    <cellStyle name="Note 7 8 13 2 2" xfId="60513"/>
    <cellStyle name="Note 7 8 13 3" xfId="29214"/>
    <cellStyle name="Note 7 8 13 4" xfId="51024"/>
    <cellStyle name="Note 7 8 14" xfId="29215"/>
    <cellStyle name="Note 7 8 14 2" xfId="29216"/>
    <cellStyle name="Note 7 8 14 2 2" xfId="60514"/>
    <cellStyle name="Note 7 8 14 3" xfId="29217"/>
    <cellStyle name="Note 7 8 14 4" xfId="51025"/>
    <cellStyle name="Note 7 8 15" xfId="29218"/>
    <cellStyle name="Note 7 8 15 2" xfId="29219"/>
    <cellStyle name="Note 7 8 15 2 2" xfId="60515"/>
    <cellStyle name="Note 7 8 15 3" xfId="29220"/>
    <cellStyle name="Note 7 8 15 4" xfId="51026"/>
    <cellStyle name="Note 7 8 16" xfId="29221"/>
    <cellStyle name="Note 7 8 16 2" xfId="29222"/>
    <cellStyle name="Note 7 8 16 2 2" xfId="60516"/>
    <cellStyle name="Note 7 8 16 3" xfId="29223"/>
    <cellStyle name="Note 7 8 16 4" xfId="51027"/>
    <cellStyle name="Note 7 8 17" xfId="29224"/>
    <cellStyle name="Note 7 8 17 2" xfId="29225"/>
    <cellStyle name="Note 7 8 17 2 2" xfId="60517"/>
    <cellStyle name="Note 7 8 17 3" xfId="29226"/>
    <cellStyle name="Note 7 8 17 4" xfId="51028"/>
    <cellStyle name="Note 7 8 18" xfId="29227"/>
    <cellStyle name="Note 7 8 18 2" xfId="29228"/>
    <cellStyle name="Note 7 8 18 2 2" xfId="60518"/>
    <cellStyle name="Note 7 8 18 3" xfId="29229"/>
    <cellStyle name="Note 7 8 18 4" xfId="51029"/>
    <cellStyle name="Note 7 8 19" xfId="29230"/>
    <cellStyle name="Note 7 8 19 2" xfId="29231"/>
    <cellStyle name="Note 7 8 19 2 2" xfId="60519"/>
    <cellStyle name="Note 7 8 19 3" xfId="29232"/>
    <cellStyle name="Note 7 8 19 4" xfId="51030"/>
    <cellStyle name="Note 7 8 2" xfId="29233"/>
    <cellStyle name="Note 7 8 2 2" xfId="29234"/>
    <cellStyle name="Note 7 8 2 2 2" xfId="60520"/>
    <cellStyle name="Note 7 8 2 3" xfId="29235"/>
    <cellStyle name="Note 7 8 2 4" xfId="51031"/>
    <cellStyle name="Note 7 8 20" xfId="29236"/>
    <cellStyle name="Note 7 8 20 2" xfId="29237"/>
    <cellStyle name="Note 7 8 20 3" xfId="51032"/>
    <cellStyle name="Note 7 8 20 4" xfId="51033"/>
    <cellStyle name="Note 7 8 21" xfId="51034"/>
    <cellStyle name="Note 7 8 22" xfId="51035"/>
    <cellStyle name="Note 7 8 3" xfId="29238"/>
    <cellStyle name="Note 7 8 3 2" xfId="29239"/>
    <cellStyle name="Note 7 8 3 2 2" xfId="60521"/>
    <cellStyle name="Note 7 8 3 3" xfId="29240"/>
    <cellStyle name="Note 7 8 3 4" xfId="51036"/>
    <cellStyle name="Note 7 8 4" xfId="29241"/>
    <cellStyle name="Note 7 8 4 2" xfId="29242"/>
    <cellStyle name="Note 7 8 4 2 2" xfId="60522"/>
    <cellStyle name="Note 7 8 4 3" xfId="29243"/>
    <cellStyle name="Note 7 8 4 4" xfId="51037"/>
    <cellStyle name="Note 7 8 5" xfId="29244"/>
    <cellStyle name="Note 7 8 5 2" xfId="29245"/>
    <cellStyle name="Note 7 8 5 2 2" xfId="60523"/>
    <cellStyle name="Note 7 8 5 3" xfId="29246"/>
    <cellStyle name="Note 7 8 5 4" xfId="51038"/>
    <cellStyle name="Note 7 8 6" xfId="29247"/>
    <cellStyle name="Note 7 8 6 2" xfId="29248"/>
    <cellStyle name="Note 7 8 6 2 2" xfId="60524"/>
    <cellStyle name="Note 7 8 6 3" xfId="29249"/>
    <cellStyle name="Note 7 8 6 4" xfId="51039"/>
    <cellStyle name="Note 7 8 7" xfId="29250"/>
    <cellStyle name="Note 7 8 7 2" xfId="29251"/>
    <cellStyle name="Note 7 8 7 2 2" xfId="60525"/>
    <cellStyle name="Note 7 8 7 3" xfId="29252"/>
    <cellStyle name="Note 7 8 7 4" xfId="51040"/>
    <cellStyle name="Note 7 8 8" xfId="29253"/>
    <cellStyle name="Note 7 8 8 2" xfId="29254"/>
    <cellStyle name="Note 7 8 8 2 2" xfId="60526"/>
    <cellStyle name="Note 7 8 8 3" xfId="29255"/>
    <cellStyle name="Note 7 8 8 4" xfId="51041"/>
    <cellStyle name="Note 7 8 9" xfId="29256"/>
    <cellStyle name="Note 7 8 9 2" xfId="29257"/>
    <cellStyle name="Note 7 8 9 2 2" xfId="60527"/>
    <cellStyle name="Note 7 8 9 3" xfId="29258"/>
    <cellStyle name="Note 7 8 9 4" xfId="51042"/>
    <cellStyle name="Note 7 9" xfId="29259"/>
    <cellStyle name="Note 7 9 10" xfId="29260"/>
    <cellStyle name="Note 7 9 10 2" xfId="29261"/>
    <cellStyle name="Note 7 9 10 2 2" xfId="60528"/>
    <cellStyle name="Note 7 9 10 3" xfId="29262"/>
    <cellStyle name="Note 7 9 10 4" xfId="51043"/>
    <cellStyle name="Note 7 9 11" xfId="29263"/>
    <cellStyle name="Note 7 9 11 2" xfId="29264"/>
    <cellStyle name="Note 7 9 11 2 2" xfId="60529"/>
    <cellStyle name="Note 7 9 11 3" xfId="29265"/>
    <cellStyle name="Note 7 9 11 4" xfId="51044"/>
    <cellStyle name="Note 7 9 12" xfId="29266"/>
    <cellStyle name="Note 7 9 12 2" xfId="29267"/>
    <cellStyle name="Note 7 9 12 2 2" xfId="60530"/>
    <cellStyle name="Note 7 9 12 3" xfId="29268"/>
    <cellStyle name="Note 7 9 12 4" xfId="51045"/>
    <cellStyle name="Note 7 9 13" xfId="29269"/>
    <cellStyle name="Note 7 9 13 2" xfId="29270"/>
    <cellStyle name="Note 7 9 13 2 2" xfId="60531"/>
    <cellStyle name="Note 7 9 13 3" xfId="29271"/>
    <cellStyle name="Note 7 9 13 4" xfId="51046"/>
    <cellStyle name="Note 7 9 14" xfId="29272"/>
    <cellStyle name="Note 7 9 14 2" xfId="29273"/>
    <cellStyle name="Note 7 9 14 2 2" xfId="60532"/>
    <cellStyle name="Note 7 9 14 3" xfId="29274"/>
    <cellStyle name="Note 7 9 14 4" xfId="51047"/>
    <cellStyle name="Note 7 9 15" xfId="29275"/>
    <cellStyle name="Note 7 9 15 2" xfId="29276"/>
    <cellStyle name="Note 7 9 15 2 2" xfId="60533"/>
    <cellStyle name="Note 7 9 15 3" xfId="29277"/>
    <cellStyle name="Note 7 9 15 4" xfId="51048"/>
    <cellStyle name="Note 7 9 16" xfId="29278"/>
    <cellStyle name="Note 7 9 16 2" xfId="29279"/>
    <cellStyle name="Note 7 9 16 2 2" xfId="60534"/>
    <cellStyle name="Note 7 9 16 3" xfId="29280"/>
    <cellStyle name="Note 7 9 16 4" xfId="51049"/>
    <cellStyle name="Note 7 9 17" xfId="29281"/>
    <cellStyle name="Note 7 9 17 2" xfId="29282"/>
    <cellStyle name="Note 7 9 17 2 2" xfId="60535"/>
    <cellStyle name="Note 7 9 17 3" xfId="29283"/>
    <cellStyle name="Note 7 9 17 4" xfId="51050"/>
    <cellStyle name="Note 7 9 18" xfId="29284"/>
    <cellStyle name="Note 7 9 18 2" xfId="29285"/>
    <cellStyle name="Note 7 9 18 2 2" xfId="60536"/>
    <cellStyle name="Note 7 9 18 3" xfId="29286"/>
    <cellStyle name="Note 7 9 18 4" xfId="51051"/>
    <cellStyle name="Note 7 9 19" xfId="29287"/>
    <cellStyle name="Note 7 9 19 2" xfId="29288"/>
    <cellStyle name="Note 7 9 19 2 2" xfId="60537"/>
    <cellStyle name="Note 7 9 19 3" xfId="29289"/>
    <cellStyle name="Note 7 9 19 4" xfId="51052"/>
    <cellStyle name="Note 7 9 2" xfId="29290"/>
    <cellStyle name="Note 7 9 2 2" xfId="29291"/>
    <cellStyle name="Note 7 9 2 2 2" xfId="60538"/>
    <cellStyle name="Note 7 9 2 3" xfId="29292"/>
    <cellStyle name="Note 7 9 2 4" xfId="51053"/>
    <cellStyle name="Note 7 9 20" xfId="29293"/>
    <cellStyle name="Note 7 9 20 2" xfId="29294"/>
    <cellStyle name="Note 7 9 20 3" xfId="51054"/>
    <cellStyle name="Note 7 9 20 4" xfId="51055"/>
    <cellStyle name="Note 7 9 21" xfId="51056"/>
    <cellStyle name="Note 7 9 22" xfId="51057"/>
    <cellStyle name="Note 7 9 3" xfId="29295"/>
    <cellStyle name="Note 7 9 3 2" xfId="29296"/>
    <cellStyle name="Note 7 9 3 2 2" xfId="60539"/>
    <cellStyle name="Note 7 9 3 3" xfId="29297"/>
    <cellStyle name="Note 7 9 3 4" xfId="51058"/>
    <cellStyle name="Note 7 9 4" xfId="29298"/>
    <cellStyle name="Note 7 9 4 2" xfId="29299"/>
    <cellStyle name="Note 7 9 4 2 2" xfId="60540"/>
    <cellStyle name="Note 7 9 4 3" xfId="29300"/>
    <cellStyle name="Note 7 9 4 4" xfId="51059"/>
    <cellStyle name="Note 7 9 5" xfId="29301"/>
    <cellStyle name="Note 7 9 5 2" xfId="29302"/>
    <cellStyle name="Note 7 9 5 2 2" xfId="60541"/>
    <cellStyle name="Note 7 9 5 3" xfId="29303"/>
    <cellStyle name="Note 7 9 5 4" xfId="51060"/>
    <cellStyle name="Note 7 9 6" xfId="29304"/>
    <cellStyle name="Note 7 9 6 2" xfId="29305"/>
    <cellStyle name="Note 7 9 6 2 2" xfId="60542"/>
    <cellStyle name="Note 7 9 6 3" xfId="29306"/>
    <cellStyle name="Note 7 9 6 4" xfId="51061"/>
    <cellStyle name="Note 7 9 7" xfId="29307"/>
    <cellStyle name="Note 7 9 7 2" xfId="29308"/>
    <cellStyle name="Note 7 9 7 2 2" xfId="60543"/>
    <cellStyle name="Note 7 9 7 3" xfId="29309"/>
    <cellStyle name="Note 7 9 7 4" xfId="51062"/>
    <cellStyle name="Note 7 9 8" xfId="29310"/>
    <cellStyle name="Note 7 9 8 2" xfId="29311"/>
    <cellStyle name="Note 7 9 8 2 2" xfId="60544"/>
    <cellStyle name="Note 7 9 8 3" xfId="29312"/>
    <cellStyle name="Note 7 9 8 4" xfId="51063"/>
    <cellStyle name="Note 7 9 9" xfId="29313"/>
    <cellStyle name="Note 7 9 9 2" xfId="29314"/>
    <cellStyle name="Note 7 9 9 2 2" xfId="60545"/>
    <cellStyle name="Note 7 9 9 3" xfId="29315"/>
    <cellStyle name="Note 7 9 9 4" xfId="51064"/>
    <cellStyle name="Note 8" xfId="29316"/>
    <cellStyle name="Note 8 10" xfId="29317"/>
    <cellStyle name="Note 8 10 2" xfId="29318"/>
    <cellStyle name="Note 8 10 2 2" xfId="60546"/>
    <cellStyle name="Note 8 10 3" xfId="29319"/>
    <cellStyle name="Note 8 10 4" xfId="51065"/>
    <cellStyle name="Note 8 11" xfId="29320"/>
    <cellStyle name="Note 8 11 2" xfId="29321"/>
    <cellStyle name="Note 8 11 2 2" xfId="60547"/>
    <cellStyle name="Note 8 11 3" xfId="29322"/>
    <cellStyle name="Note 8 11 4" xfId="51066"/>
    <cellStyle name="Note 8 12" xfId="29323"/>
    <cellStyle name="Note 8 12 2" xfId="29324"/>
    <cellStyle name="Note 8 12 2 2" xfId="60548"/>
    <cellStyle name="Note 8 12 3" xfId="29325"/>
    <cellStyle name="Note 8 12 4" xfId="51067"/>
    <cellStyle name="Note 8 13" xfId="29326"/>
    <cellStyle name="Note 8 13 2" xfId="29327"/>
    <cellStyle name="Note 8 13 2 2" xfId="60549"/>
    <cellStyle name="Note 8 13 3" xfId="29328"/>
    <cellStyle name="Note 8 13 4" xfId="51068"/>
    <cellStyle name="Note 8 14" xfId="29329"/>
    <cellStyle name="Note 8 14 2" xfId="29330"/>
    <cellStyle name="Note 8 14 2 2" xfId="60550"/>
    <cellStyle name="Note 8 14 3" xfId="29331"/>
    <cellStyle name="Note 8 14 4" xfId="51069"/>
    <cellStyle name="Note 8 15" xfId="29332"/>
    <cellStyle name="Note 8 15 2" xfId="29333"/>
    <cellStyle name="Note 8 15 2 2" xfId="60551"/>
    <cellStyle name="Note 8 15 3" xfId="29334"/>
    <cellStyle name="Note 8 15 4" xfId="51070"/>
    <cellStyle name="Note 8 16" xfId="29335"/>
    <cellStyle name="Note 8 16 2" xfId="29336"/>
    <cellStyle name="Note 8 16 2 2" xfId="60552"/>
    <cellStyle name="Note 8 16 3" xfId="29337"/>
    <cellStyle name="Note 8 16 4" xfId="51071"/>
    <cellStyle name="Note 8 17" xfId="29338"/>
    <cellStyle name="Note 8 17 2" xfId="29339"/>
    <cellStyle name="Note 8 17 2 2" xfId="60553"/>
    <cellStyle name="Note 8 17 3" xfId="29340"/>
    <cellStyle name="Note 8 17 4" xfId="51072"/>
    <cellStyle name="Note 8 18" xfId="29341"/>
    <cellStyle name="Note 8 18 2" xfId="29342"/>
    <cellStyle name="Note 8 18 2 2" xfId="60554"/>
    <cellStyle name="Note 8 18 3" xfId="29343"/>
    <cellStyle name="Note 8 18 4" xfId="51073"/>
    <cellStyle name="Note 8 19" xfId="29344"/>
    <cellStyle name="Note 8 19 2" xfId="29345"/>
    <cellStyle name="Note 8 19 2 2" xfId="60555"/>
    <cellStyle name="Note 8 19 3" xfId="29346"/>
    <cellStyle name="Note 8 19 4" xfId="51074"/>
    <cellStyle name="Note 8 2" xfId="29347"/>
    <cellStyle name="Note 8 2 2" xfId="51075"/>
    <cellStyle name="Note 8 20" xfId="29348"/>
    <cellStyle name="Note 8 20 2" xfId="29349"/>
    <cellStyle name="Note 8 20 2 2" xfId="60556"/>
    <cellStyle name="Note 8 20 3" xfId="29350"/>
    <cellStyle name="Note 8 20 4" xfId="51076"/>
    <cellStyle name="Note 8 21" xfId="29351"/>
    <cellStyle name="Note 8 21 2" xfId="29352"/>
    <cellStyle name="Note 8 21 2 2" xfId="60557"/>
    <cellStyle name="Note 8 21 3" xfId="29353"/>
    <cellStyle name="Note 8 21 4" xfId="51077"/>
    <cellStyle name="Note 8 22" xfId="29354"/>
    <cellStyle name="Note 8 22 2" xfId="29355"/>
    <cellStyle name="Note 8 22 2 2" xfId="60558"/>
    <cellStyle name="Note 8 22 3" xfId="29356"/>
    <cellStyle name="Note 8 22 4" xfId="51078"/>
    <cellStyle name="Note 8 23" xfId="29357"/>
    <cellStyle name="Note 8 23 2" xfId="29358"/>
    <cellStyle name="Note 8 23 2 2" xfId="60559"/>
    <cellStyle name="Note 8 23 3" xfId="29359"/>
    <cellStyle name="Note 8 23 4" xfId="51079"/>
    <cellStyle name="Note 8 24" xfId="29360"/>
    <cellStyle name="Note 8 24 2" xfId="29361"/>
    <cellStyle name="Note 8 24 3" xfId="51080"/>
    <cellStyle name="Note 8 24 4" xfId="51081"/>
    <cellStyle name="Note 8 25" xfId="51082"/>
    <cellStyle name="Note 8 26" xfId="51083"/>
    <cellStyle name="Note 8 3" xfId="29362"/>
    <cellStyle name="Note 8 3 2" xfId="51084"/>
    <cellStyle name="Note 8 4" xfId="29363"/>
    <cellStyle name="Note 8 4 2" xfId="51085"/>
    <cellStyle name="Note 8 5" xfId="29364"/>
    <cellStyle name="Note 8 5 2" xfId="51086"/>
    <cellStyle name="Note 8 6" xfId="29365"/>
    <cellStyle name="Note 8 6 2" xfId="29366"/>
    <cellStyle name="Note 8 6 2 2" xfId="60560"/>
    <cellStyle name="Note 8 6 3" xfId="29367"/>
    <cellStyle name="Note 8 6 4" xfId="51087"/>
    <cellStyle name="Note 8 7" xfId="29368"/>
    <cellStyle name="Note 8 7 2" xfId="29369"/>
    <cellStyle name="Note 8 7 2 2" xfId="60561"/>
    <cellStyle name="Note 8 7 3" xfId="29370"/>
    <cellStyle name="Note 8 7 4" xfId="51088"/>
    <cellStyle name="Note 8 8" xfId="29371"/>
    <cellStyle name="Note 8 8 2" xfId="29372"/>
    <cellStyle name="Note 8 8 2 2" xfId="60562"/>
    <cellStyle name="Note 8 8 3" xfId="29373"/>
    <cellStyle name="Note 8 8 4" xfId="51089"/>
    <cellStyle name="Note 8 9" xfId="29374"/>
    <cellStyle name="Note 8 9 2" xfId="29375"/>
    <cellStyle name="Note 8 9 2 2" xfId="60563"/>
    <cellStyle name="Note 8 9 3" xfId="29376"/>
    <cellStyle name="Note 8 9 4" xfId="51090"/>
    <cellStyle name="Note 9" xfId="29377"/>
    <cellStyle name="Note 9 10" xfId="29378"/>
    <cellStyle name="Note 9 10 2" xfId="29379"/>
    <cellStyle name="Note 9 10 2 2" xfId="60564"/>
    <cellStyle name="Note 9 10 3" xfId="29380"/>
    <cellStyle name="Note 9 10 4" xfId="51091"/>
    <cellStyle name="Note 9 11" xfId="29381"/>
    <cellStyle name="Note 9 11 2" xfId="29382"/>
    <cellStyle name="Note 9 11 2 2" xfId="60565"/>
    <cellStyle name="Note 9 11 3" xfId="29383"/>
    <cellStyle name="Note 9 11 4" xfId="51092"/>
    <cellStyle name="Note 9 12" xfId="29384"/>
    <cellStyle name="Note 9 12 2" xfId="29385"/>
    <cellStyle name="Note 9 12 2 2" xfId="60566"/>
    <cellStyle name="Note 9 12 3" xfId="29386"/>
    <cellStyle name="Note 9 12 4" xfId="51093"/>
    <cellStyle name="Note 9 13" xfId="29387"/>
    <cellStyle name="Note 9 13 2" xfId="29388"/>
    <cellStyle name="Note 9 13 2 2" xfId="60567"/>
    <cellStyle name="Note 9 13 3" xfId="29389"/>
    <cellStyle name="Note 9 13 4" xfId="51094"/>
    <cellStyle name="Note 9 14" xfId="29390"/>
    <cellStyle name="Note 9 14 2" xfId="29391"/>
    <cellStyle name="Note 9 14 2 2" xfId="60568"/>
    <cellStyle name="Note 9 14 3" xfId="29392"/>
    <cellStyle name="Note 9 14 4" xfId="51095"/>
    <cellStyle name="Note 9 15" xfId="29393"/>
    <cellStyle name="Note 9 15 2" xfId="29394"/>
    <cellStyle name="Note 9 15 2 2" xfId="60569"/>
    <cellStyle name="Note 9 15 3" xfId="29395"/>
    <cellStyle name="Note 9 15 4" xfId="51096"/>
    <cellStyle name="Note 9 16" xfId="29396"/>
    <cellStyle name="Note 9 16 2" xfId="29397"/>
    <cellStyle name="Note 9 16 2 2" xfId="60570"/>
    <cellStyle name="Note 9 16 3" xfId="29398"/>
    <cellStyle name="Note 9 16 4" xfId="51097"/>
    <cellStyle name="Note 9 17" xfId="29399"/>
    <cellStyle name="Note 9 17 2" xfId="29400"/>
    <cellStyle name="Note 9 17 2 2" xfId="60571"/>
    <cellStyle name="Note 9 17 3" xfId="29401"/>
    <cellStyle name="Note 9 17 4" xfId="51098"/>
    <cellStyle name="Note 9 18" xfId="29402"/>
    <cellStyle name="Note 9 18 2" xfId="29403"/>
    <cellStyle name="Note 9 18 2 2" xfId="60572"/>
    <cellStyle name="Note 9 18 3" xfId="29404"/>
    <cellStyle name="Note 9 18 4" xfId="51099"/>
    <cellStyle name="Note 9 19" xfId="29405"/>
    <cellStyle name="Note 9 19 2" xfId="29406"/>
    <cellStyle name="Note 9 19 2 2" xfId="60573"/>
    <cellStyle name="Note 9 19 3" xfId="29407"/>
    <cellStyle name="Note 9 19 4" xfId="51100"/>
    <cellStyle name="Note 9 2" xfId="29408"/>
    <cellStyle name="Note 9 2 2" xfId="51101"/>
    <cellStyle name="Note 9 20" xfId="29409"/>
    <cellStyle name="Note 9 20 2" xfId="29410"/>
    <cellStyle name="Note 9 20 2 2" xfId="60574"/>
    <cellStyle name="Note 9 20 3" xfId="29411"/>
    <cellStyle name="Note 9 20 4" xfId="51102"/>
    <cellStyle name="Note 9 21" xfId="29412"/>
    <cellStyle name="Note 9 21 2" xfId="29413"/>
    <cellStyle name="Note 9 21 2 2" xfId="60575"/>
    <cellStyle name="Note 9 21 3" xfId="29414"/>
    <cellStyle name="Note 9 21 4" xfId="51103"/>
    <cellStyle name="Note 9 22" xfId="29415"/>
    <cellStyle name="Note 9 22 2" xfId="29416"/>
    <cellStyle name="Note 9 22 2 2" xfId="60576"/>
    <cellStyle name="Note 9 22 3" xfId="29417"/>
    <cellStyle name="Note 9 22 4" xfId="51104"/>
    <cellStyle name="Note 9 23" xfId="29418"/>
    <cellStyle name="Note 9 23 2" xfId="29419"/>
    <cellStyle name="Note 9 23 2 2" xfId="60577"/>
    <cellStyle name="Note 9 23 3" xfId="29420"/>
    <cellStyle name="Note 9 23 4" xfId="51105"/>
    <cellStyle name="Note 9 24" xfId="29421"/>
    <cellStyle name="Note 9 24 2" xfId="29422"/>
    <cellStyle name="Note 9 24 3" xfId="51106"/>
    <cellStyle name="Note 9 24 4" xfId="51107"/>
    <cellStyle name="Note 9 25" xfId="51108"/>
    <cellStyle name="Note 9 26" xfId="51109"/>
    <cellStyle name="Note 9 3" xfId="29423"/>
    <cellStyle name="Note 9 3 2" xfId="51110"/>
    <cellStyle name="Note 9 4" xfId="29424"/>
    <cellStyle name="Note 9 4 2" xfId="51111"/>
    <cellStyle name="Note 9 5" xfId="29425"/>
    <cellStyle name="Note 9 5 2" xfId="51112"/>
    <cellStyle name="Note 9 6" xfId="29426"/>
    <cellStyle name="Note 9 6 2" xfId="29427"/>
    <cellStyle name="Note 9 6 2 2" xfId="60578"/>
    <cellStyle name="Note 9 6 3" xfId="29428"/>
    <cellStyle name="Note 9 6 4" xfId="51113"/>
    <cellStyle name="Note 9 7" xfId="29429"/>
    <cellStyle name="Note 9 7 2" xfId="29430"/>
    <cellStyle name="Note 9 7 2 2" xfId="60579"/>
    <cellStyle name="Note 9 7 3" xfId="29431"/>
    <cellStyle name="Note 9 7 4" xfId="51114"/>
    <cellStyle name="Note 9 8" xfId="29432"/>
    <cellStyle name="Note 9 8 2" xfId="29433"/>
    <cellStyle name="Note 9 8 2 2" xfId="60580"/>
    <cellStyle name="Note 9 8 3" xfId="29434"/>
    <cellStyle name="Note 9 8 4" xfId="51115"/>
    <cellStyle name="Note 9 9" xfId="29435"/>
    <cellStyle name="Note 9 9 2" xfId="29436"/>
    <cellStyle name="Note 9 9 2 2" xfId="60581"/>
    <cellStyle name="Note 9 9 3" xfId="29437"/>
    <cellStyle name="Note 9 9 4" xfId="51116"/>
    <cellStyle name="Output 10" xfId="29438"/>
    <cellStyle name="Output 10 10" xfId="29439"/>
    <cellStyle name="Output 10 10 2" xfId="29440"/>
    <cellStyle name="Output 10 10 2 2" xfId="60582"/>
    <cellStyle name="Output 10 10 3" xfId="29441"/>
    <cellStyle name="Output 10 10 4" xfId="51117"/>
    <cellStyle name="Output 10 11" xfId="29442"/>
    <cellStyle name="Output 10 11 2" xfId="29443"/>
    <cellStyle name="Output 10 11 2 2" xfId="60583"/>
    <cellStyle name="Output 10 11 3" xfId="29444"/>
    <cellStyle name="Output 10 11 4" xfId="51118"/>
    <cellStyle name="Output 10 12" xfId="29445"/>
    <cellStyle name="Output 10 12 2" xfId="29446"/>
    <cellStyle name="Output 10 12 2 2" xfId="60584"/>
    <cellStyle name="Output 10 12 3" xfId="29447"/>
    <cellStyle name="Output 10 12 4" xfId="51119"/>
    <cellStyle name="Output 10 13" xfId="29448"/>
    <cellStyle name="Output 10 13 2" xfId="29449"/>
    <cellStyle name="Output 10 13 2 2" xfId="60585"/>
    <cellStyle name="Output 10 13 3" xfId="29450"/>
    <cellStyle name="Output 10 13 4" xfId="51120"/>
    <cellStyle name="Output 10 14" xfId="29451"/>
    <cellStyle name="Output 10 14 2" xfId="29452"/>
    <cellStyle name="Output 10 14 2 2" xfId="60586"/>
    <cellStyle name="Output 10 14 3" xfId="29453"/>
    <cellStyle name="Output 10 14 4" xfId="51121"/>
    <cellStyle name="Output 10 15" xfId="29454"/>
    <cellStyle name="Output 10 15 2" xfId="29455"/>
    <cellStyle name="Output 10 15 2 2" xfId="60587"/>
    <cellStyle name="Output 10 15 3" xfId="29456"/>
    <cellStyle name="Output 10 15 4" xfId="51122"/>
    <cellStyle name="Output 10 16" xfId="29457"/>
    <cellStyle name="Output 10 16 2" xfId="29458"/>
    <cellStyle name="Output 10 16 2 2" xfId="60588"/>
    <cellStyle name="Output 10 16 3" xfId="29459"/>
    <cellStyle name="Output 10 16 4" xfId="51123"/>
    <cellStyle name="Output 10 17" xfId="29460"/>
    <cellStyle name="Output 10 17 2" xfId="29461"/>
    <cellStyle name="Output 10 17 2 2" xfId="60589"/>
    <cellStyle name="Output 10 17 3" xfId="29462"/>
    <cellStyle name="Output 10 17 4" xfId="51124"/>
    <cellStyle name="Output 10 18" xfId="29463"/>
    <cellStyle name="Output 10 18 2" xfId="29464"/>
    <cellStyle name="Output 10 18 2 2" xfId="60590"/>
    <cellStyle name="Output 10 18 3" xfId="29465"/>
    <cellStyle name="Output 10 18 4" xfId="51125"/>
    <cellStyle name="Output 10 19" xfId="29466"/>
    <cellStyle name="Output 10 19 2" xfId="29467"/>
    <cellStyle name="Output 10 19 2 2" xfId="60591"/>
    <cellStyle name="Output 10 19 3" xfId="29468"/>
    <cellStyle name="Output 10 19 4" xfId="51126"/>
    <cellStyle name="Output 10 2" xfId="29469"/>
    <cellStyle name="Output 10 2 2" xfId="29470"/>
    <cellStyle name="Output 10 2 2 2" xfId="60592"/>
    <cellStyle name="Output 10 2 3" xfId="29471"/>
    <cellStyle name="Output 10 2 4" xfId="51127"/>
    <cellStyle name="Output 10 20" xfId="29472"/>
    <cellStyle name="Output 10 20 2" xfId="29473"/>
    <cellStyle name="Output 10 20 3" xfId="51128"/>
    <cellStyle name="Output 10 20 4" xfId="51129"/>
    <cellStyle name="Output 10 21" xfId="51130"/>
    <cellStyle name="Output 10 22" xfId="51131"/>
    <cellStyle name="Output 10 3" xfId="29474"/>
    <cellStyle name="Output 10 3 2" xfId="29475"/>
    <cellStyle name="Output 10 3 2 2" xfId="60593"/>
    <cellStyle name="Output 10 3 3" xfId="29476"/>
    <cellStyle name="Output 10 3 4" xfId="51132"/>
    <cellStyle name="Output 10 4" xfId="29477"/>
    <cellStyle name="Output 10 4 2" xfId="29478"/>
    <cellStyle name="Output 10 4 2 2" xfId="60594"/>
    <cellStyle name="Output 10 4 3" xfId="29479"/>
    <cellStyle name="Output 10 4 4" xfId="51133"/>
    <cellStyle name="Output 10 5" xfId="29480"/>
    <cellStyle name="Output 10 5 2" xfId="29481"/>
    <cellStyle name="Output 10 5 2 2" xfId="60595"/>
    <cellStyle name="Output 10 5 3" xfId="29482"/>
    <cellStyle name="Output 10 5 4" xfId="51134"/>
    <cellStyle name="Output 10 6" xfId="29483"/>
    <cellStyle name="Output 10 6 2" xfId="29484"/>
    <cellStyle name="Output 10 6 2 2" xfId="60596"/>
    <cellStyle name="Output 10 6 3" xfId="29485"/>
    <cellStyle name="Output 10 6 4" xfId="51135"/>
    <cellStyle name="Output 10 7" xfId="29486"/>
    <cellStyle name="Output 10 7 2" xfId="29487"/>
    <cellStyle name="Output 10 7 2 2" xfId="60597"/>
    <cellStyle name="Output 10 7 3" xfId="29488"/>
    <cellStyle name="Output 10 7 4" xfId="51136"/>
    <cellStyle name="Output 10 8" xfId="29489"/>
    <cellStyle name="Output 10 8 2" xfId="29490"/>
    <cellStyle name="Output 10 8 2 2" xfId="60598"/>
    <cellStyle name="Output 10 8 3" xfId="29491"/>
    <cellStyle name="Output 10 8 4" xfId="51137"/>
    <cellStyle name="Output 10 9" xfId="29492"/>
    <cellStyle name="Output 10 9 2" xfId="29493"/>
    <cellStyle name="Output 10 9 2 2" xfId="60599"/>
    <cellStyle name="Output 10 9 3" xfId="29494"/>
    <cellStyle name="Output 10 9 4" xfId="51138"/>
    <cellStyle name="Output 11" xfId="29495"/>
    <cellStyle name="Output 11 10" xfId="29496"/>
    <cellStyle name="Output 11 10 2" xfId="29497"/>
    <cellStyle name="Output 11 10 2 2" xfId="60600"/>
    <cellStyle name="Output 11 10 3" xfId="29498"/>
    <cellStyle name="Output 11 10 4" xfId="51139"/>
    <cellStyle name="Output 11 11" xfId="29499"/>
    <cellStyle name="Output 11 11 2" xfId="29500"/>
    <cellStyle name="Output 11 11 2 2" xfId="60601"/>
    <cellStyle name="Output 11 11 3" xfId="29501"/>
    <cellStyle name="Output 11 11 4" xfId="51140"/>
    <cellStyle name="Output 11 12" xfId="29502"/>
    <cellStyle name="Output 11 12 2" xfId="29503"/>
    <cellStyle name="Output 11 12 2 2" xfId="60602"/>
    <cellStyle name="Output 11 12 3" xfId="29504"/>
    <cellStyle name="Output 11 12 4" xfId="51141"/>
    <cellStyle name="Output 11 13" xfId="29505"/>
    <cellStyle name="Output 11 13 2" xfId="29506"/>
    <cellStyle name="Output 11 13 2 2" xfId="60603"/>
    <cellStyle name="Output 11 13 3" xfId="29507"/>
    <cellStyle name="Output 11 13 4" xfId="51142"/>
    <cellStyle name="Output 11 14" xfId="29508"/>
    <cellStyle name="Output 11 14 2" xfId="29509"/>
    <cellStyle name="Output 11 14 2 2" xfId="60604"/>
    <cellStyle name="Output 11 14 3" xfId="29510"/>
    <cellStyle name="Output 11 14 4" xfId="51143"/>
    <cellStyle name="Output 11 15" xfId="29511"/>
    <cellStyle name="Output 11 15 2" xfId="29512"/>
    <cellStyle name="Output 11 15 2 2" xfId="60605"/>
    <cellStyle name="Output 11 15 3" xfId="29513"/>
    <cellStyle name="Output 11 15 4" xfId="51144"/>
    <cellStyle name="Output 11 16" xfId="29514"/>
    <cellStyle name="Output 11 16 2" xfId="29515"/>
    <cellStyle name="Output 11 16 2 2" xfId="60606"/>
    <cellStyle name="Output 11 16 3" xfId="29516"/>
    <cellStyle name="Output 11 16 4" xfId="51145"/>
    <cellStyle name="Output 11 17" xfId="29517"/>
    <cellStyle name="Output 11 17 2" xfId="29518"/>
    <cellStyle name="Output 11 17 2 2" xfId="60607"/>
    <cellStyle name="Output 11 17 3" xfId="29519"/>
    <cellStyle name="Output 11 17 4" xfId="51146"/>
    <cellStyle name="Output 11 18" xfId="29520"/>
    <cellStyle name="Output 11 18 2" xfId="29521"/>
    <cellStyle name="Output 11 18 2 2" xfId="60608"/>
    <cellStyle name="Output 11 18 3" xfId="29522"/>
    <cellStyle name="Output 11 18 4" xfId="51147"/>
    <cellStyle name="Output 11 19" xfId="29523"/>
    <cellStyle name="Output 11 19 2" xfId="29524"/>
    <cellStyle name="Output 11 19 2 2" xfId="60609"/>
    <cellStyle name="Output 11 19 3" xfId="29525"/>
    <cellStyle name="Output 11 19 4" xfId="51148"/>
    <cellStyle name="Output 11 2" xfId="29526"/>
    <cellStyle name="Output 11 2 2" xfId="29527"/>
    <cellStyle name="Output 11 2 2 2" xfId="60610"/>
    <cellStyle name="Output 11 2 3" xfId="29528"/>
    <cellStyle name="Output 11 2 4" xfId="51149"/>
    <cellStyle name="Output 11 20" xfId="29529"/>
    <cellStyle name="Output 11 20 2" xfId="29530"/>
    <cellStyle name="Output 11 20 3" xfId="51150"/>
    <cellStyle name="Output 11 20 4" xfId="51151"/>
    <cellStyle name="Output 11 21" xfId="51152"/>
    <cellStyle name="Output 11 22" xfId="51153"/>
    <cellStyle name="Output 11 3" xfId="29531"/>
    <cellStyle name="Output 11 3 2" xfId="29532"/>
    <cellStyle name="Output 11 3 2 2" xfId="60611"/>
    <cellStyle name="Output 11 3 3" xfId="29533"/>
    <cellStyle name="Output 11 3 4" xfId="51154"/>
    <cellStyle name="Output 11 4" xfId="29534"/>
    <cellStyle name="Output 11 4 2" xfId="29535"/>
    <cellStyle name="Output 11 4 2 2" xfId="60612"/>
    <cellStyle name="Output 11 4 3" xfId="29536"/>
    <cellStyle name="Output 11 4 4" xfId="51155"/>
    <cellStyle name="Output 11 5" xfId="29537"/>
    <cellStyle name="Output 11 5 2" xfId="29538"/>
    <cellStyle name="Output 11 5 2 2" xfId="60613"/>
    <cellStyle name="Output 11 5 3" xfId="29539"/>
    <cellStyle name="Output 11 5 4" xfId="51156"/>
    <cellStyle name="Output 11 6" xfId="29540"/>
    <cellStyle name="Output 11 6 2" xfId="29541"/>
    <cellStyle name="Output 11 6 2 2" xfId="60614"/>
    <cellStyle name="Output 11 6 3" xfId="29542"/>
    <cellStyle name="Output 11 6 4" xfId="51157"/>
    <cellStyle name="Output 11 7" xfId="29543"/>
    <cellStyle name="Output 11 7 2" xfId="29544"/>
    <cellStyle name="Output 11 7 2 2" xfId="60615"/>
    <cellStyle name="Output 11 7 3" xfId="29545"/>
    <cellStyle name="Output 11 7 4" xfId="51158"/>
    <cellStyle name="Output 11 8" xfId="29546"/>
    <cellStyle name="Output 11 8 2" xfId="29547"/>
    <cellStyle name="Output 11 8 2 2" xfId="60616"/>
    <cellStyle name="Output 11 8 3" xfId="29548"/>
    <cellStyle name="Output 11 8 4" xfId="51159"/>
    <cellStyle name="Output 11 9" xfId="29549"/>
    <cellStyle name="Output 11 9 2" xfId="29550"/>
    <cellStyle name="Output 11 9 2 2" xfId="60617"/>
    <cellStyle name="Output 11 9 3" xfId="29551"/>
    <cellStyle name="Output 11 9 4" xfId="51160"/>
    <cellStyle name="Output 12" xfId="29552"/>
    <cellStyle name="Output 12 10" xfId="29553"/>
    <cellStyle name="Output 12 10 10" xfId="29554"/>
    <cellStyle name="Output 12 10 10 2" xfId="29555"/>
    <cellStyle name="Output 12 10 10 2 2" xfId="60618"/>
    <cellStyle name="Output 12 10 10 3" xfId="29556"/>
    <cellStyle name="Output 12 10 10 4" xfId="51161"/>
    <cellStyle name="Output 12 10 11" xfId="29557"/>
    <cellStyle name="Output 12 10 11 2" xfId="29558"/>
    <cellStyle name="Output 12 10 11 2 2" xfId="60619"/>
    <cellStyle name="Output 12 10 11 3" xfId="29559"/>
    <cellStyle name="Output 12 10 11 4" xfId="51162"/>
    <cellStyle name="Output 12 10 12" xfId="29560"/>
    <cellStyle name="Output 12 10 12 2" xfId="29561"/>
    <cellStyle name="Output 12 10 12 2 2" xfId="60620"/>
    <cellStyle name="Output 12 10 12 3" xfId="29562"/>
    <cellStyle name="Output 12 10 12 4" xfId="51163"/>
    <cellStyle name="Output 12 10 13" xfId="29563"/>
    <cellStyle name="Output 12 10 13 2" xfId="29564"/>
    <cellStyle name="Output 12 10 13 2 2" xfId="60621"/>
    <cellStyle name="Output 12 10 13 3" xfId="29565"/>
    <cellStyle name="Output 12 10 13 4" xfId="51164"/>
    <cellStyle name="Output 12 10 14" xfId="29566"/>
    <cellStyle name="Output 12 10 14 2" xfId="29567"/>
    <cellStyle name="Output 12 10 14 2 2" xfId="60622"/>
    <cellStyle name="Output 12 10 14 3" xfId="29568"/>
    <cellStyle name="Output 12 10 14 4" xfId="51165"/>
    <cellStyle name="Output 12 10 15" xfId="29569"/>
    <cellStyle name="Output 12 10 15 2" xfId="29570"/>
    <cellStyle name="Output 12 10 15 2 2" xfId="60623"/>
    <cellStyle name="Output 12 10 15 3" xfId="29571"/>
    <cellStyle name="Output 12 10 15 4" xfId="51166"/>
    <cellStyle name="Output 12 10 16" xfId="29572"/>
    <cellStyle name="Output 12 10 16 2" xfId="29573"/>
    <cellStyle name="Output 12 10 16 2 2" xfId="60624"/>
    <cellStyle name="Output 12 10 16 3" xfId="29574"/>
    <cellStyle name="Output 12 10 16 4" xfId="51167"/>
    <cellStyle name="Output 12 10 17" xfId="29575"/>
    <cellStyle name="Output 12 10 17 2" xfId="29576"/>
    <cellStyle name="Output 12 10 17 2 2" xfId="60625"/>
    <cellStyle name="Output 12 10 17 3" xfId="29577"/>
    <cellStyle name="Output 12 10 17 4" xfId="51168"/>
    <cellStyle name="Output 12 10 18" xfId="29578"/>
    <cellStyle name="Output 12 10 18 2" xfId="29579"/>
    <cellStyle name="Output 12 10 18 2 2" xfId="60626"/>
    <cellStyle name="Output 12 10 18 3" xfId="29580"/>
    <cellStyle name="Output 12 10 18 4" xfId="51169"/>
    <cellStyle name="Output 12 10 19" xfId="29581"/>
    <cellStyle name="Output 12 10 19 2" xfId="29582"/>
    <cellStyle name="Output 12 10 19 2 2" xfId="60627"/>
    <cellStyle name="Output 12 10 19 3" xfId="29583"/>
    <cellStyle name="Output 12 10 19 4" xfId="51170"/>
    <cellStyle name="Output 12 10 2" xfId="29584"/>
    <cellStyle name="Output 12 10 2 2" xfId="29585"/>
    <cellStyle name="Output 12 10 2 2 2" xfId="60628"/>
    <cellStyle name="Output 12 10 2 3" xfId="29586"/>
    <cellStyle name="Output 12 10 2 4" xfId="51171"/>
    <cellStyle name="Output 12 10 20" xfId="29587"/>
    <cellStyle name="Output 12 10 20 2" xfId="29588"/>
    <cellStyle name="Output 12 10 20 3" xfId="51172"/>
    <cellStyle name="Output 12 10 20 4" xfId="51173"/>
    <cellStyle name="Output 12 10 21" xfId="51174"/>
    <cellStyle name="Output 12 10 22" xfId="51175"/>
    <cellStyle name="Output 12 10 3" xfId="29589"/>
    <cellStyle name="Output 12 10 3 2" xfId="29590"/>
    <cellStyle name="Output 12 10 3 2 2" xfId="60629"/>
    <cellStyle name="Output 12 10 3 3" xfId="29591"/>
    <cellStyle name="Output 12 10 3 4" xfId="51176"/>
    <cellStyle name="Output 12 10 4" xfId="29592"/>
    <cellStyle name="Output 12 10 4 2" xfId="29593"/>
    <cellStyle name="Output 12 10 4 2 2" xfId="60630"/>
    <cellStyle name="Output 12 10 4 3" xfId="29594"/>
    <cellStyle name="Output 12 10 4 4" xfId="51177"/>
    <cellStyle name="Output 12 10 5" xfId="29595"/>
    <cellStyle name="Output 12 10 5 2" xfId="29596"/>
    <cellStyle name="Output 12 10 5 2 2" xfId="60631"/>
    <cellStyle name="Output 12 10 5 3" xfId="29597"/>
    <cellStyle name="Output 12 10 5 4" xfId="51178"/>
    <cellStyle name="Output 12 10 6" xfId="29598"/>
    <cellStyle name="Output 12 10 6 2" xfId="29599"/>
    <cellStyle name="Output 12 10 6 2 2" xfId="60632"/>
    <cellStyle name="Output 12 10 6 3" xfId="29600"/>
    <cellStyle name="Output 12 10 6 4" xfId="51179"/>
    <cellStyle name="Output 12 10 7" xfId="29601"/>
    <cellStyle name="Output 12 10 7 2" xfId="29602"/>
    <cellStyle name="Output 12 10 7 2 2" xfId="60633"/>
    <cellStyle name="Output 12 10 7 3" xfId="29603"/>
    <cellStyle name="Output 12 10 7 4" xfId="51180"/>
    <cellStyle name="Output 12 10 8" xfId="29604"/>
    <cellStyle name="Output 12 10 8 2" xfId="29605"/>
    <cellStyle name="Output 12 10 8 2 2" xfId="60634"/>
    <cellStyle name="Output 12 10 8 3" xfId="29606"/>
    <cellStyle name="Output 12 10 8 4" xfId="51181"/>
    <cellStyle name="Output 12 10 9" xfId="29607"/>
    <cellStyle name="Output 12 10 9 2" xfId="29608"/>
    <cellStyle name="Output 12 10 9 2 2" xfId="60635"/>
    <cellStyle name="Output 12 10 9 3" xfId="29609"/>
    <cellStyle name="Output 12 10 9 4" xfId="51182"/>
    <cellStyle name="Output 12 11" xfId="29610"/>
    <cellStyle name="Output 12 11 10" xfId="29611"/>
    <cellStyle name="Output 12 11 10 2" xfId="29612"/>
    <cellStyle name="Output 12 11 10 2 2" xfId="60636"/>
    <cellStyle name="Output 12 11 10 3" xfId="29613"/>
    <cellStyle name="Output 12 11 10 4" xfId="51183"/>
    <cellStyle name="Output 12 11 11" xfId="29614"/>
    <cellStyle name="Output 12 11 11 2" xfId="29615"/>
    <cellStyle name="Output 12 11 11 2 2" xfId="60637"/>
    <cellStyle name="Output 12 11 11 3" xfId="29616"/>
    <cellStyle name="Output 12 11 11 4" xfId="51184"/>
    <cellStyle name="Output 12 11 12" xfId="29617"/>
    <cellStyle name="Output 12 11 12 2" xfId="29618"/>
    <cellStyle name="Output 12 11 12 2 2" xfId="60638"/>
    <cellStyle name="Output 12 11 12 3" xfId="29619"/>
    <cellStyle name="Output 12 11 12 4" xfId="51185"/>
    <cellStyle name="Output 12 11 13" xfId="29620"/>
    <cellStyle name="Output 12 11 13 2" xfId="29621"/>
    <cellStyle name="Output 12 11 13 2 2" xfId="60639"/>
    <cellStyle name="Output 12 11 13 3" xfId="29622"/>
    <cellStyle name="Output 12 11 13 4" xfId="51186"/>
    <cellStyle name="Output 12 11 14" xfId="29623"/>
    <cellStyle name="Output 12 11 14 2" xfId="29624"/>
    <cellStyle name="Output 12 11 14 2 2" xfId="60640"/>
    <cellStyle name="Output 12 11 14 3" xfId="29625"/>
    <cellStyle name="Output 12 11 14 4" xfId="51187"/>
    <cellStyle name="Output 12 11 15" xfId="29626"/>
    <cellStyle name="Output 12 11 15 2" xfId="29627"/>
    <cellStyle name="Output 12 11 15 2 2" xfId="60641"/>
    <cellStyle name="Output 12 11 15 3" xfId="29628"/>
    <cellStyle name="Output 12 11 15 4" xfId="51188"/>
    <cellStyle name="Output 12 11 16" xfId="29629"/>
    <cellStyle name="Output 12 11 16 2" xfId="29630"/>
    <cellStyle name="Output 12 11 16 2 2" xfId="60642"/>
    <cellStyle name="Output 12 11 16 3" xfId="29631"/>
    <cellStyle name="Output 12 11 16 4" xfId="51189"/>
    <cellStyle name="Output 12 11 17" xfId="29632"/>
    <cellStyle name="Output 12 11 17 2" xfId="29633"/>
    <cellStyle name="Output 12 11 17 2 2" xfId="60643"/>
    <cellStyle name="Output 12 11 17 3" xfId="29634"/>
    <cellStyle name="Output 12 11 17 4" xfId="51190"/>
    <cellStyle name="Output 12 11 18" xfId="29635"/>
    <cellStyle name="Output 12 11 18 2" xfId="29636"/>
    <cellStyle name="Output 12 11 18 2 2" xfId="60644"/>
    <cellStyle name="Output 12 11 18 3" xfId="29637"/>
    <cellStyle name="Output 12 11 18 4" xfId="51191"/>
    <cellStyle name="Output 12 11 19" xfId="29638"/>
    <cellStyle name="Output 12 11 19 2" xfId="29639"/>
    <cellStyle name="Output 12 11 19 2 2" xfId="60645"/>
    <cellStyle name="Output 12 11 19 3" xfId="29640"/>
    <cellStyle name="Output 12 11 19 4" xfId="51192"/>
    <cellStyle name="Output 12 11 2" xfId="29641"/>
    <cellStyle name="Output 12 11 2 2" xfId="29642"/>
    <cellStyle name="Output 12 11 2 2 2" xfId="60646"/>
    <cellStyle name="Output 12 11 2 3" xfId="29643"/>
    <cellStyle name="Output 12 11 2 4" xfId="51193"/>
    <cellStyle name="Output 12 11 20" xfId="29644"/>
    <cellStyle name="Output 12 11 20 2" xfId="29645"/>
    <cellStyle name="Output 12 11 20 3" xfId="51194"/>
    <cellStyle name="Output 12 11 20 4" xfId="51195"/>
    <cellStyle name="Output 12 11 21" xfId="51196"/>
    <cellStyle name="Output 12 11 22" xfId="51197"/>
    <cellStyle name="Output 12 11 3" xfId="29646"/>
    <cellStyle name="Output 12 11 3 2" xfId="29647"/>
    <cellStyle name="Output 12 11 3 2 2" xfId="60647"/>
    <cellStyle name="Output 12 11 3 3" xfId="29648"/>
    <cellStyle name="Output 12 11 3 4" xfId="51198"/>
    <cellStyle name="Output 12 11 4" xfId="29649"/>
    <cellStyle name="Output 12 11 4 2" xfId="29650"/>
    <cellStyle name="Output 12 11 4 2 2" xfId="60648"/>
    <cellStyle name="Output 12 11 4 3" xfId="29651"/>
    <cellStyle name="Output 12 11 4 4" xfId="51199"/>
    <cellStyle name="Output 12 11 5" xfId="29652"/>
    <cellStyle name="Output 12 11 5 2" xfId="29653"/>
    <cellStyle name="Output 12 11 5 2 2" xfId="60649"/>
    <cellStyle name="Output 12 11 5 3" xfId="29654"/>
    <cellStyle name="Output 12 11 5 4" xfId="51200"/>
    <cellStyle name="Output 12 11 6" xfId="29655"/>
    <cellStyle name="Output 12 11 6 2" xfId="29656"/>
    <cellStyle name="Output 12 11 6 2 2" xfId="60650"/>
    <cellStyle name="Output 12 11 6 3" xfId="29657"/>
    <cellStyle name="Output 12 11 6 4" xfId="51201"/>
    <cellStyle name="Output 12 11 7" xfId="29658"/>
    <cellStyle name="Output 12 11 7 2" xfId="29659"/>
    <cellStyle name="Output 12 11 7 2 2" xfId="60651"/>
    <cellStyle name="Output 12 11 7 3" xfId="29660"/>
    <cellStyle name="Output 12 11 7 4" xfId="51202"/>
    <cellStyle name="Output 12 11 8" xfId="29661"/>
    <cellStyle name="Output 12 11 8 2" xfId="29662"/>
    <cellStyle name="Output 12 11 8 2 2" xfId="60652"/>
    <cellStyle name="Output 12 11 8 3" xfId="29663"/>
    <cellStyle name="Output 12 11 8 4" xfId="51203"/>
    <cellStyle name="Output 12 11 9" xfId="29664"/>
    <cellStyle name="Output 12 11 9 2" xfId="29665"/>
    <cellStyle name="Output 12 11 9 2 2" xfId="60653"/>
    <cellStyle name="Output 12 11 9 3" xfId="29666"/>
    <cellStyle name="Output 12 11 9 4" xfId="51204"/>
    <cellStyle name="Output 12 12" xfId="29667"/>
    <cellStyle name="Output 12 12 10" xfId="29668"/>
    <cellStyle name="Output 12 12 10 2" xfId="29669"/>
    <cellStyle name="Output 12 12 10 2 2" xfId="60654"/>
    <cellStyle name="Output 12 12 10 3" xfId="29670"/>
    <cellStyle name="Output 12 12 10 4" xfId="51205"/>
    <cellStyle name="Output 12 12 11" xfId="29671"/>
    <cellStyle name="Output 12 12 11 2" xfId="29672"/>
    <cellStyle name="Output 12 12 11 2 2" xfId="60655"/>
    <cellStyle name="Output 12 12 11 3" xfId="29673"/>
    <cellStyle name="Output 12 12 11 4" xfId="51206"/>
    <cellStyle name="Output 12 12 12" xfId="29674"/>
    <cellStyle name="Output 12 12 12 2" xfId="29675"/>
    <cellStyle name="Output 12 12 12 2 2" xfId="60656"/>
    <cellStyle name="Output 12 12 12 3" xfId="29676"/>
    <cellStyle name="Output 12 12 12 4" xfId="51207"/>
    <cellStyle name="Output 12 12 13" xfId="29677"/>
    <cellStyle name="Output 12 12 13 2" xfId="29678"/>
    <cellStyle name="Output 12 12 13 2 2" xfId="60657"/>
    <cellStyle name="Output 12 12 13 3" xfId="29679"/>
    <cellStyle name="Output 12 12 13 4" xfId="51208"/>
    <cellStyle name="Output 12 12 14" xfId="29680"/>
    <cellStyle name="Output 12 12 14 2" xfId="29681"/>
    <cellStyle name="Output 12 12 14 2 2" xfId="60658"/>
    <cellStyle name="Output 12 12 14 3" xfId="29682"/>
    <cellStyle name="Output 12 12 14 4" xfId="51209"/>
    <cellStyle name="Output 12 12 15" xfId="29683"/>
    <cellStyle name="Output 12 12 15 2" xfId="29684"/>
    <cellStyle name="Output 12 12 15 2 2" xfId="60659"/>
    <cellStyle name="Output 12 12 15 3" xfId="29685"/>
    <cellStyle name="Output 12 12 15 4" xfId="51210"/>
    <cellStyle name="Output 12 12 16" xfId="29686"/>
    <cellStyle name="Output 12 12 16 2" xfId="29687"/>
    <cellStyle name="Output 12 12 16 2 2" xfId="60660"/>
    <cellStyle name="Output 12 12 16 3" xfId="29688"/>
    <cellStyle name="Output 12 12 16 4" xfId="51211"/>
    <cellStyle name="Output 12 12 17" xfId="29689"/>
    <cellStyle name="Output 12 12 17 2" xfId="29690"/>
    <cellStyle name="Output 12 12 17 2 2" xfId="60661"/>
    <cellStyle name="Output 12 12 17 3" xfId="29691"/>
    <cellStyle name="Output 12 12 17 4" xfId="51212"/>
    <cellStyle name="Output 12 12 18" xfId="29692"/>
    <cellStyle name="Output 12 12 18 2" xfId="29693"/>
    <cellStyle name="Output 12 12 18 2 2" xfId="60662"/>
    <cellStyle name="Output 12 12 18 3" xfId="29694"/>
    <cellStyle name="Output 12 12 18 4" xfId="51213"/>
    <cellStyle name="Output 12 12 19" xfId="29695"/>
    <cellStyle name="Output 12 12 19 2" xfId="29696"/>
    <cellStyle name="Output 12 12 19 2 2" xfId="60663"/>
    <cellStyle name="Output 12 12 19 3" xfId="29697"/>
    <cellStyle name="Output 12 12 19 4" xfId="51214"/>
    <cellStyle name="Output 12 12 2" xfId="29698"/>
    <cellStyle name="Output 12 12 2 2" xfId="29699"/>
    <cellStyle name="Output 12 12 2 2 2" xfId="60664"/>
    <cellStyle name="Output 12 12 2 3" xfId="29700"/>
    <cellStyle name="Output 12 12 2 4" xfId="51215"/>
    <cellStyle name="Output 12 12 20" xfId="29701"/>
    <cellStyle name="Output 12 12 20 2" xfId="29702"/>
    <cellStyle name="Output 12 12 20 3" xfId="51216"/>
    <cellStyle name="Output 12 12 20 4" xfId="51217"/>
    <cellStyle name="Output 12 12 21" xfId="51218"/>
    <cellStyle name="Output 12 12 22" xfId="51219"/>
    <cellStyle name="Output 12 12 3" xfId="29703"/>
    <cellStyle name="Output 12 12 3 2" xfId="29704"/>
    <cellStyle name="Output 12 12 3 2 2" xfId="60665"/>
    <cellStyle name="Output 12 12 3 3" xfId="29705"/>
    <cellStyle name="Output 12 12 3 4" xfId="51220"/>
    <cellStyle name="Output 12 12 4" xfId="29706"/>
    <cellStyle name="Output 12 12 4 2" xfId="29707"/>
    <cellStyle name="Output 12 12 4 2 2" xfId="60666"/>
    <cellStyle name="Output 12 12 4 3" xfId="29708"/>
    <cellStyle name="Output 12 12 4 4" xfId="51221"/>
    <cellStyle name="Output 12 12 5" xfId="29709"/>
    <cellStyle name="Output 12 12 5 2" xfId="29710"/>
    <cellStyle name="Output 12 12 5 2 2" xfId="60667"/>
    <cellStyle name="Output 12 12 5 3" xfId="29711"/>
    <cellStyle name="Output 12 12 5 4" xfId="51222"/>
    <cellStyle name="Output 12 12 6" xfId="29712"/>
    <cellStyle name="Output 12 12 6 2" xfId="29713"/>
    <cellStyle name="Output 12 12 6 2 2" xfId="60668"/>
    <cellStyle name="Output 12 12 6 3" xfId="29714"/>
    <cellStyle name="Output 12 12 6 4" xfId="51223"/>
    <cellStyle name="Output 12 12 7" xfId="29715"/>
    <cellStyle name="Output 12 12 7 2" xfId="29716"/>
    <cellStyle name="Output 12 12 7 2 2" xfId="60669"/>
    <cellStyle name="Output 12 12 7 3" xfId="29717"/>
    <cellStyle name="Output 12 12 7 4" xfId="51224"/>
    <cellStyle name="Output 12 12 8" xfId="29718"/>
    <cellStyle name="Output 12 12 8 2" xfId="29719"/>
    <cellStyle name="Output 12 12 8 2 2" xfId="60670"/>
    <cellStyle name="Output 12 12 8 3" xfId="29720"/>
    <cellStyle name="Output 12 12 8 4" xfId="51225"/>
    <cellStyle name="Output 12 12 9" xfId="29721"/>
    <cellStyle name="Output 12 12 9 2" xfId="29722"/>
    <cellStyle name="Output 12 12 9 2 2" xfId="60671"/>
    <cellStyle name="Output 12 12 9 3" xfId="29723"/>
    <cellStyle name="Output 12 12 9 4" xfId="51226"/>
    <cellStyle name="Output 12 13" xfId="29724"/>
    <cellStyle name="Output 12 13 10" xfId="29725"/>
    <cellStyle name="Output 12 13 10 2" xfId="29726"/>
    <cellStyle name="Output 12 13 10 2 2" xfId="60672"/>
    <cellStyle name="Output 12 13 10 3" xfId="29727"/>
    <cellStyle name="Output 12 13 10 4" xfId="51227"/>
    <cellStyle name="Output 12 13 11" xfId="29728"/>
    <cellStyle name="Output 12 13 11 2" xfId="29729"/>
    <cellStyle name="Output 12 13 11 2 2" xfId="60673"/>
    <cellStyle name="Output 12 13 11 3" xfId="29730"/>
    <cellStyle name="Output 12 13 11 4" xfId="51228"/>
    <cellStyle name="Output 12 13 12" xfId="29731"/>
    <cellStyle name="Output 12 13 12 2" xfId="29732"/>
    <cellStyle name="Output 12 13 12 2 2" xfId="60674"/>
    <cellStyle name="Output 12 13 12 3" xfId="29733"/>
    <cellStyle name="Output 12 13 12 4" xfId="51229"/>
    <cellStyle name="Output 12 13 13" xfId="29734"/>
    <cellStyle name="Output 12 13 13 2" xfId="29735"/>
    <cellStyle name="Output 12 13 13 2 2" xfId="60675"/>
    <cellStyle name="Output 12 13 13 3" xfId="29736"/>
    <cellStyle name="Output 12 13 13 4" xfId="51230"/>
    <cellStyle name="Output 12 13 14" xfId="29737"/>
    <cellStyle name="Output 12 13 14 2" xfId="29738"/>
    <cellStyle name="Output 12 13 14 2 2" xfId="60676"/>
    <cellStyle name="Output 12 13 14 3" xfId="29739"/>
    <cellStyle name="Output 12 13 14 4" xfId="51231"/>
    <cellStyle name="Output 12 13 15" xfId="29740"/>
    <cellStyle name="Output 12 13 15 2" xfId="29741"/>
    <cellStyle name="Output 12 13 15 2 2" xfId="60677"/>
    <cellStyle name="Output 12 13 15 3" xfId="29742"/>
    <cellStyle name="Output 12 13 15 4" xfId="51232"/>
    <cellStyle name="Output 12 13 16" xfId="29743"/>
    <cellStyle name="Output 12 13 16 2" xfId="29744"/>
    <cellStyle name="Output 12 13 16 2 2" xfId="60678"/>
    <cellStyle name="Output 12 13 16 3" xfId="29745"/>
    <cellStyle name="Output 12 13 16 4" xfId="51233"/>
    <cellStyle name="Output 12 13 17" xfId="29746"/>
    <cellStyle name="Output 12 13 17 2" xfId="29747"/>
    <cellStyle name="Output 12 13 17 2 2" xfId="60679"/>
    <cellStyle name="Output 12 13 17 3" xfId="29748"/>
    <cellStyle name="Output 12 13 17 4" xfId="51234"/>
    <cellStyle name="Output 12 13 18" xfId="29749"/>
    <cellStyle name="Output 12 13 18 2" xfId="29750"/>
    <cellStyle name="Output 12 13 18 2 2" xfId="60680"/>
    <cellStyle name="Output 12 13 18 3" xfId="29751"/>
    <cellStyle name="Output 12 13 18 4" xfId="51235"/>
    <cellStyle name="Output 12 13 19" xfId="29752"/>
    <cellStyle name="Output 12 13 19 2" xfId="29753"/>
    <cellStyle name="Output 12 13 19 2 2" xfId="60681"/>
    <cellStyle name="Output 12 13 19 3" xfId="29754"/>
    <cellStyle name="Output 12 13 19 4" xfId="51236"/>
    <cellStyle name="Output 12 13 2" xfId="29755"/>
    <cellStyle name="Output 12 13 2 2" xfId="29756"/>
    <cellStyle name="Output 12 13 2 2 2" xfId="60682"/>
    <cellStyle name="Output 12 13 2 3" xfId="29757"/>
    <cellStyle name="Output 12 13 2 4" xfId="51237"/>
    <cellStyle name="Output 12 13 20" xfId="29758"/>
    <cellStyle name="Output 12 13 20 2" xfId="29759"/>
    <cellStyle name="Output 12 13 20 3" xfId="51238"/>
    <cellStyle name="Output 12 13 20 4" xfId="51239"/>
    <cellStyle name="Output 12 13 21" xfId="51240"/>
    <cellStyle name="Output 12 13 22" xfId="51241"/>
    <cellStyle name="Output 12 13 3" xfId="29760"/>
    <cellStyle name="Output 12 13 3 2" xfId="29761"/>
    <cellStyle name="Output 12 13 3 2 2" xfId="60683"/>
    <cellStyle name="Output 12 13 3 3" xfId="29762"/>
    <cellStyle name="Output 12 13 3 4" xfId="51242"/>
    <cellStyle name="Output 12 13 4" xfId="29763"/>
    <cellStyle name="Output 12 13 4 2" xfId="29764"/>
    <cellStyle name="Output 12 13 4 2 2" xfId="60684"/>
    <cellStyle name="Output 12 13 4 3" xfId="29765"/>
    <cellStyle name="Output 12 13 4 4" xfId="51243"/>
    <cellStyle name="Output 12 13 5" xfId="29766"/>
    <cellStyle name="Output 12 13 5 2" xfId="29767"/>
    <cellStyle name="Output 12 13 5 2 2" xfId="60685"/>
    <cellStyle name="Output 12 13 5 3" xfId="29768"/>
    <cellStyle name="Output 12 13 5 4" xfId="51244"/>
    <cellStyle name="Output 12 13 6" xfId="29769"/>
    <cellStyle name="Output 12 13 6 2" xfId="29770"/>
    <cellStyle name="Output 12 13 6 2 2" xfId="60686"/>
    <cellStyle name="Output 12 13 6 3" xfId="29771"/>
    <cellStyle name="Output 12 13 6 4" xfId="51245"/>
    <cellStyle name="Output 12 13 7" xfId="29772"/>
    <cellStyle name="Output 12 13 7 2" xfId="29773"/>
    <cellStyle name="Output 12 13 7 2 2" xfId="60687"/>
    <cellStyle name="Output 12 13 7 3" xfId="29774"/>
    <cellStyle name="Output 12 13 7 4" xfId="51246"/>
    <cellStyle name="Output 12 13 8" xfId="29775"/>
    <cellStyle name="Output 12 13 8 2" xfId="29776"/>
    <cellStyle name="Output 12 13 8 2 2" xfId="60688"/>
    <cellStyle name="Output 12 13 8 3" xfId="29777"/>
    <cellStyle name="Output 12 13 8 4" xfId="51247"/>
    <cellStyle name="Output 12 13 9" xfId="29778"/>
    <cellStyle name="Output 12 13 9 2" xfId="29779"/>
    <cellStyle name="Output 12 13 9 2 2" xfId="60689"/>
    <cellStyle name="Output 12 13 9 3" xfId="29780"/>
    <cellStyle name="Output 12 13 9 4" xfId="51248"/>
    <cellStyle name="Output 12 14" xfId="29781"/>
    <cellStyle name="Output 12 14 10" xfId="29782"/>
    <cellStyle name="Output 12 14 10 2" xfId="29783"/>
    <cellStyle name="Output 12 14 10 2 2" xfId="60690"/>
    <cellStyle name="Output 12 14 10 3" xfId="29784"/>
    <cellStyle name="Output 12 14 10 4" xfId="51249"/>
    <cellStyle name="Output 12 14 11" xfId="29785"/>
    <cellStyle name="Output 12 14 11 2" xfId="29786"/>
    <cellStyle name="Output 12 14 11 2 2" xfId="60691"/>
    <cellStyle name="Output 12 14 11 3" xfId="29787"/>
    <cellStyle name="Output 12 14 11 4" xfId="51250"/>
    <cellStyle name="Output 12 14 12" xfId="29788"/>
    <cellStyle name="Output 12 14 12 2" xfId="29789"/>
    <cellStyle name="Output 12 14 12 2 2" xfId="60692"/>
    <cellStyle name="Output 12 14 12 3" xfId="29790"/>
    <cellStyle name="Output 12 14 12 4" xfId="51251"/>
    <cellStyle name="Output 12 14 13" xfId="29791"/>
    <cellStyle name="Output 12 14 13 2" xfId="29792"/>
    <cellStyle name="Output 12 14 13 2 2" xfId="60693"/>
    <cellStyle name="Output 12 14 13 3" xfId="29793"/>
    <cellStyle name="Output 12 14 13 4" xfId="51252"/>
    <cellStyle name="Output 12 14 14" xfId="29794"/>
    <cellStyle name="Output 12 14 14 2" xfId="29795"/>
    <cellStyle name="Output 12 14 14 2 2" xfId="60694"/>
    <cellStyle name="Output 12 14 14 3" xfId="29796"/>
    <cellStyle name="Output 12 14 14 4" xfId="51253"/>
    <cellStyle name="Output 12 14 15" xfId="29797"/>
    <cellStyle name="Output 12 14 15 2" xfId="29798"/>
    <cellStyle name="Output 12 14 15 2 2" xfId="60695"/>
    <cellStyle name="Output 12 14 15 3" xfId="29799"/>
    <cellStyle name="Output 12 14 15 4" xfId="51254"/>
    <cellStyle name="Output 12 14 16" xfId="29800"/>
    <cellStyle name="Output 12 14 16 2" xfId="29801"/>
    <cellStyle name="Output 12 14 16 2 2" xfId="60696"/>
    <cellStyle name="Output 12 14 16 3" xfId="29802"/>
    <cellStyle name="Output 12 14 16 4" xfId="51255"/>
    <cellStyle name="Output 12 14 17" xfId="29803"/>
    <cellStyle name="Output 12 14 17 2" xfId="29804"/>
    <cellStyle name="Output 12 14 17 2 2" xfId="60697"/>
    <cellStyle name="Output 12 14 17 3" xfId="29805"/>
    <cellStyle name="Output 12 14 17 4" xfId="51256"/>
    <cellStyle name="Output 12 14 18" xfId="29806"/>
    <cellStyle name="Output 12 14 18 2" xfId="29807"/>
    <cellStyle name="Output 12 14 18 2 2" xfId="60698"/>
    <cellStyle name="Output 12 14 18 3" xfId="29808"/>
    <cellStyle name="Output 12 14 18 4" xfId="51257"/>
    <cellStyle name="Output 12 14 19" xfId="29809"/>
    <cellStyle name="Output 12 14 19 2" xfId="29810"/>
    <cellStyle name="Output 12 14 19 2 2" xfId="60699"/>
    <cellStyle name="Output 12 14 19 3" xfId="29811"/>
    <cellStyle name="Output 12 14 19 4" xfId="51258"/>
    <cellStyle name="Output 12 14 2" xfId="29812"/>
    <cellStyle name="Output 12 14 2 2" xfId="29813"/>
    <cellStyle name="Output 12 14 2 2 2" xfId="60700"/>
    <cellStyle name="Output 12 14 2 3" xfId="29814"/>
    <cellStyle name="Output 12 14 2 4" xfId="51259"/>
    <cellStyle name="Output 12 14 20" xfId="29815"/>
    <cellStyle name="Output 12 14 20 2" xfId="29816"/>
    <cellStyle name="Output 12 14 20 3" xfId="51260"/>
    <cellStyle name="Output 12 14 20 4" xfId="51261"/>
    <cellStyle name="Output 12 14 21" xfId="51262"/>
    <cellStyle name="Output 12 14 22" xfId="51263"/>
    <cellStyle name="Output 12 14 3" xfId="29817"/>
    <cellStyle name="Output 12 14 3 2" xfId="29818"/>
    <cellStyle name="Output 12 14 3 2 2" xfId="60701"/>
    <cellStyle name="Output 12 14 3 3" xfId="29819"/>
    <cellStyle name="Output 12 14 3 4" xfId="51264"/>
    <cellStyle name="Output 12 14 4" xfId="29820"/>
    <cellStyle name="Output 12 14 4 2" xfId="29821"/>
    <cellStyle name="Output 12 14 4 2 2" xfId="60702"/>
    <cellStyle name="Output 12 14 4 3" xfId="29822"/>
    <cellStyle name="Output 12 14 4 4" xfId="51265"/>
    <cellStyle name="Output 12 14 5" xfId="29823"/>
    <cellStyle name="Output 12 14 5 2" xfId="29824"/>
    <cellStyle name="Output 12 14 5 2 2" xfId="60703"/>
    <cellStyle name="Output 12 14 5 3" xfId="29825"/>
    <cellStyle name="Output 12 14 5 4" xfId="51266"/>
    <cellStyle name="Output 12 14 6" xfId="29826"/>
    <cellStyle name="Output 12 14 6 2" xfId="29827"/>
    <cellStyle name="Output 12 14 6 2 2" xfId="60704"/>
    <cellStyle name="Output 12 14 6 3" xfId="29828"/>
    <cellStyle name="Output 12 14 6 4" xfId="51267"/>
    <cellStyle name="Output 12 14 7" xfId="29829"/>
    <cellStyle name="Output 12 14 7 2" xfId="29830"/>
    <cellStyle name="Output 12 14 7 2 2" xfId="60705"/>
    <cellStyle name="Output 12 14 7 3" xfId="29831"/>
    <cellStyle name="Output 12 14 7 4" xfId="51268"/>
    <cellStyle name="Output 12 14 8" xfId="29832"/>
    <cellStyle name="Output 12 14 8 2" xfId="29833"/>
    <cellStyle name="Output 12 14 8 2 2" xfId="60706"/>
    <cellStyle name="Output 12 14 8 3" xfId="29834"/>
    <cellStyle name="Output 12 14 8 4" xfId="51269"/>
    <cellStyle name="Output 12 14 9" xfId="29835"/>
    <cellStyle name="Output 12 14 9 2" xfId="29836"/>
    <cellStyle name="Output 12 14 9 2 2" xfId="60707"/>
    <cellStyle name="Output 12 14 9 3" xfId="29837"/>
    <cellStyle name="Output 12 14 9 4" xfId="51270"/>
    <cellStyle name="Output 12 15" xfId="29838"/>
    <cellStyle name="Output 12 15 10" xfId="29839"/>
    <cellStyle name="Output 12 15 10 2" xfId="29840"/>
    <cellStyle name="Output 12 15 10 2 2" xfId="60708"/>
    <cellStyle name="Output 12 15 10 3" xfId="29841"/>
    <cellStyle name="Output 12 15 10 4" xfId="51271"/>
    <cellStyle name="Output 12 15 11" xfId="29842"/>
    <cellStyle name="Output 12 15 11 2" xfId="29843"/>
    <cellStyle name="Output 12 15 11 2 2" xfId="60709"/>
    <cellStyle name="Output 12 15 11 3" xfId="29844"/>
    <cellStyle name="Output 12 15 11 4" xfId="51272"/>
    <cellStyle name="Output 12 15 12" xfId="29845"/>
    <cellStyle name="Output 12 15 12 2" xfId="29846"/>
    <cellStyle name="Output 12 15 12 2 2" xfId="60710"/>
    <cellStyle name="Output 12 15 12 3" xfId="29847"/>
    <cellStyle name="Output 12 15 12 4" xfId="51273"/>
    <cellStyle name="Output 12 15 13" xfId="29848"/>
    <cellStyle name="Output 12 15 13 2" xfId="29849"/>
    <cellStyle name="Output 12 15 13 2 2" xfId="60711"/>
    <cellStyle name="Output 12 15 13 3" xfId="29850"/>
    <cellStyle name="Output 12 15 13 4" xfId="51274"/>
    <cellStyle name="Output 12 15 14" xfId="29851"/>
    <cellStyle name="Output 12 15 14 2" xfId="29852"/>
    <cellStyle name="Output 12 15 14 2 2" xfId="60712"/>
    <cellStyle name="Output 12 15 14 3" xfId="29853"/>
    <cellStyle name="Output 12 15 14 4" xfId="51275"/>
    <cellStyle name="Output 12 15 15" xfId="29854"/>
    <cellStyle name="Output 12 15 15 2" xfId="29855"/>
    <cellStyle name="Output 12 15 15 2 2" xfId="60713"/>
    <cellStyle name="Output 12 15 15 3" xfId="29856"/>
    <cellStyle name="Output 12 15 15 4" xfId="51276"/>
    <cellStyle name="Output 12 15 16" xfId="29857"/>
    <cellStyle name="Output 12 15 16 2" xfId="29858"/>
    <cellStyle name="Output 12 15 16 2 2" xfId="60714"/>
    <cellStyle name="Output 12 15 16 3" xfId="29859"/>
    <cellStyle name="Output 12 15 16 4" xfId="51277"/>
    <cellStyle name="Output 12 15 17" xfId="29860"/>
    <cellStyle name="Output 12 15 17 2" xfId="29861"/>
    <cellStyle name="Output 12 15 17 2 2" xfId="60715"/>
    <cellStyle name="Output 12 15 17 3" xfId="29862"/>
    <cellStyle name="Output 12 15 17 4" xfId="51278"/>
    <cellStyle name="Output 12 15 18" xfId="29863"/>
    <cellStyle name="Output 12 15 18 2" xfId="29864"/>
    <cellStyle name="Output 12 15 18 2 2" xfId="60716"/>
    <cellStyle name="Output 12 15 18 3" xfId="29865"/>
    <cellStyle name="Output 12 15 18 4" xfId="51279"/>
    <cellStyle name="Output 12 15 19" xfId="29866"/>
    <cellStyle name="Output 12 15 19 2" xfId="29867"/>
    <cellStyle name="Output 12 15 19 2 2" xfId="60717"/>
    <cellStyle name="Output 12 15 19 3" xfId="29868"/>
    <cellStyle name="Output 12 15 19 4" xfId="51280"/>
    <cellStyle name="Output 12 15 2" xfId="29869"/>
    <cellStyle name="Output 12 15 2 2" xfId="29870"/>
    <cellStyle name="Output 12 15 2 2 2" xfId="60718"/>
    <cellStyle name="Output 12 15 2 3" xfId="29871"/>
    <cellStyle name="Output 12 15 2 4" xfId="51281"/>
    <cellStyle name="Output 12 15 20" xfId="29872"/>
    <cellStyle name="Output 12 15 20 2" xfId="29873"/>
    <cellStyle name="Output 12 15 20 3" xfId="51282"/>
    <cellStyle name="Output 12 15 20 4" xfId="51283"/>
    <cellStyle name="Output 12 15 21" xfId="51284"/>
    <cellStyle name="Output 12 15 22" xfId="51285"/>
    <cellStyle name="Output 12 15 3" xfId="29874"/>
    <cellStyle name="Output 12 15 3 2" xfId="29875"/>
    <cellStyle name="Output 12 15 3 2 2" xfId="60719"/>
    <cellStyle name="Output 12 15 3 3" xfId="29876"/>
    <cellStyle name="Output 12 15 3 4" xfId="51286"/>
    <cellStyle name="Output 12 15 4" xfId="29877"/>
    <cellStyle name="Output 12 15 4 2" xfId="29878"/>
    <cellStyle name="Output 12 15 4 2 2" xfId="60720"/>
    <cellStyle name="Output 12 15 4 3" xfId="29879"/>
    <cellStyle name="Output 12 15 4 4" xfId="51287"/>
    <cellStyle name="Output 12 15 5" xfId="29880"/>
    <cellStyle name="Output 12 15 5 2" xfId="29881"/>
    <cellStyle name="Output 12 15 5 2 2" xfId="60721"/>
    <cellStyle name="Output 12 15 5 3" xfId="29882"/>
    <cellStyle name="Output 12 15 5 4" xfId="51288"/>
    <cellStyle name="Output 12 15 6" xfId="29883"/>
    <cellStyle name="Output 12 15 6 2" xfId="29884"/>
    <cellStyle name="Output 12 15 6 2 2" xfId="60722"/>
    <cellStyle name="Output 12 15 6 3" xfId="29885"/>
    <cellStyle name="Output 12 15 6 4" xfId="51289"/>
    <cellStyle name="Output 12 15 7" xfId="29886"/>
    <cellStyle name="Output 12 15 7 2" xfId="29887"/>
    <cellStyle name="Output 12 15 7 2 2" xfId="60723"/>
    <cellStyle name="Output 12 15 7 3" xfId="29888"/>
    <cellStyle name="Output 12 15 7 4" xfId="51290"/>
    <cellStyle name="Output 12 15 8" xfId="29889"/>
    <cellStyle name="Output 12 15 8 2" xfId="29890"/>
    <cellStyle name="Output 12 15 8 2 2" xfId="60724"/>
    <cellStyle name="Output 12 15 8 3" xfId="29891"/>
    <cellStyle name="Output 12 15 8 4" xfId="51291"/>
    <cellStyle name="Output 12 15 9" xfId="29892"/>
    <cellStyle name="Output 12 15 9 2" xfId="29893"/>
    <cellStyle name="Output 12 15 9 2 2" xfId="60725"/>
    <cellStyle name="Output 12 15 9 3" xfId="29894"/>
    <cellStyle name="Output 12 15 9 4" xfId="51292"/>
    <cellStyle name="Output 12 16" xfId="29895"/>
    <cellStyle name="Output 12 16 10" xfId="29896"/>
    <cellStyle name="Output 12 16 10 2" xfId="29897"/>
    <cellStyle name="Output 12 16 10 2 2" xfId="60726"/>
    <cellStyle name="Output 12 16 10 3" xfId="29898"/>
    <cellStyle name="Output 12 16 10 4" xfId="51293"/>
    <cellStyle name="Output 12 16 11" xfId="29899"/>
    <cellStyle name="Output 12 16 11 2" xfId="29900"/>
    <cellStyle name="Output 12 16 11 2 2" xfId="60727"/>
    <cellStyle name="Output 12 16 11 3" xfId="29901"/>
    <cellStyle name="Output 12 16 11 4" xfId="51294"/>
    <cellStyle name="Output 12 16 12" xfId="29902"/>
    <cellStyle name="Output 12 16 12 2" xfId="29903"/>
    <cellStyle name="Output 12 16 12 2 2" xfId="60728"/>
    <cellStyle name="Output 12 16 12 3" xfId="29904"/>
    <cellStyle name="Output 12 16 12 4" xfId="51295"/>
    <cellStyle name="Output 12 16 13" xfId="29905"/>
    <cellStyle name="Output 12 16 13 2" xfId="29906"/>
    <cellStyle name="Output 12 16 13 2 2" xfId="60729"/>
    <cellStyle name="Output 12 16 13 3" xfId="29907"/>
    <cellStyle name="Output 12 16 13 4" xfId="51296"/>
    <cellStyle name="Output 12 16 14" xfId="29908"/>
    <cellStyle name="Output 12 16 14 2" xfId="29909"/>
    <cellStyle name="Output 12 16 14 2 2" xfId="60730"/>
    <cellStyle name="Output 12 16 14 3" xfId="29910"/>
    <cellStyle name="Output 12 16 14 4" xfId="51297"/>
    <cellStyle name="Output 12 16 15" xfId="29911"/>
    <cellStyle name="Output 12 16 15 2" xfId="29912"/>
    <cellStyle name="Output 12 16 15 2 2" xfId="60731"/>
    <cellStyle name="Output 12 16 15 3" xfId="29913"/>
    <cellStyle name="Output 12 16 15 4" xfId="51298"/>
    <cellStyle name="Output 12 16 16" xfId="29914"/>
    <cellStyle name="Output 12 16 16 2" xfId="29915"/>
    <cellStyle name="Output 12 16 16 2 2" xfId="60732"/>
    <cellStyle name="Output 12 16 16 3" xfId="29916"/>
    <cellStyle name="Output 12 16 16 4" xfId="51299"/>
    <cellStyle name="Output 12 16 17" xfId="29917"/>
    <cellStyle name="Output 12 16 17 2" xfId="29918"/>
    <cellStyle name="Output 12 16 17 2 2" xfId="60733"/>
    <cellStyle name="Output 12 16 17 3" xfId="29919"/>
    <cellStyle name="Output 12 16 17 4" xfId="51300"/>
    <cellStyle name="Output 12 16 18" xfId="29920"/>
    <cellStyle name="Output 12 16 18 2" xfId="29921"/>
    <cellStyle name="Output 12 16 18 2 2" xfId="60734"/>
    <cellStyle name="Output 12 16 18 3" xfId="29922"/>
    <cellStyle name="Output 12 16 18 4" xfId="51301"/>
    <cellStyle name="Output 12 16 19" xfId="29923"/>
    <cellStyle name="Output 12 16 19 2" xfId="29924"/>
    <cellStyle name="Output 12 16 19 2 2" xfId="60735"/>
    <cellStyle name="Output 12 16 19 3" xfId="29925"/>
    <cellStyle name="Output 12 16 19 4" xfId="51302"/>
    <cellStyle name="Output 12 16 2" xfId="29926"/>
    <cellStyle name="Output 12 16 2 2" xfId="29927"/>
    <cellStyle name="Output 12 16 2 2 2" xfId="60736"/>
    <cellStyle name="Output 12 16 2 3" xfId="29928"/>
    <cellStyle name="Output 12 16 2 4" xfId="51303"/>
    <cellStyle name="Output 12 16 20" xfId="29929"/>
    <cellStyle name="Output 12 16 20 2" xfId="29930"/>
    <cellStyle name="Output 12 16 20 3" xfId="51304"/>
    <cellStyle name="Output 12 16 20 4" xfId="51305"/>
    <cellStyle name="Output 12 16 21" xfId="51306"/>
    <cellStyle name="Output 12 16 22" xfId="51307"/>
    <cellStyle name="Output 12 16 3" xfId="29931"/>
    <cellStyle name="Output 12 16 3 2" xfId="29932"/>
    <cellStyle name="Output 12 16 3 2 2" xfId="60737"/>
    <cellStyle name="Output 12 16 3 3" xfId="29933"/>
    <cellStyle name="Output 12 16 3 4" xfId="51308"/>
    <cellStyle name="Output 12 16 4" xfId="29934"/>
    <cellStyle name="Output 12 16 4 2" xfId="29935"/>
    <cellStyle name="Output 12 16 4 2 2" xfId="60738"/>
    <cellStyle name="Output 12 16 4 3" xfId="29936"/>
    <cellStyle name="Output 12 16 4 4" xfId="51309"/>
    <cellStyle name="Output 12 16 5" xfId="29937"/>
    <cellStyle name="Output 12 16 5 2" xfId="29938"/>
    <cellStyle name="Output 12 16 5 2 2" xfId="60739"/>
    <cellStyle name="Output 12 16 5 3" xfId="29939"/>
    <cellStyle name="Output 12 16 5 4" xfId="51310"/>
    <cellStyle name="Output 12 16 6" xfId="29940"/>
    <cellStyle name="Output 12 16 6 2" xfId="29941"/>
    <cellStyle name="Output 12 16 6 2 2" xfId="60740"/>
    <cellStyle name="Output 12 16 6 3" xfId="29942"/>
    <cellStyle name="Output 12 16 6 4" xfId="51311"/>
    <cellStyle name="Output 12 16 7" xfId="29943"/>
    <cellStyle name="Output 12 16 7 2" xfId="29944"/>
    <cellStyle name="Output 12 16 7 2 2" xfId="60741"/>
    <cellStyle name="Output 12 16 7 3" xfId="29945"/>
    <cellStyle name="Output 12 16 7 4" xfId="51312"/>
    <cellStyle name="Output 12 16 8" xfId="29946"/>
    <cellStyle name="Output 12 16 8 2" xfId="29947"/>
    <cellStyle name="Output 12 16 8 2 2" xfId="60742"/>
    <cellStyle name="Output 12 16 8 3" xfId="29948"/>
    <cellStyle name="Output 12 16 8 4" xfId="51313"/>
    <cellStyle name="Output 12 16 9" xfId="29949"/>
    <cellStyle name="Output 12 16 9 2" xfId="29950"/>
    <cellStyle name="Output 12 16 9 2 2" xfId="60743"/>
    <cellStyle name="Output 12 16 9 3" xfId="29951"/>
    <cellStyle name="Output 12 16 9 4" xfId="51314"/>
    <cellStyle name="Output 12 17" xfId="29952"/>
    <cellStyle name="Output 12 17 10" xfId="29953"/>
    <cellStyle name="Output 12 17 10 2" xfId="29954"/>
    <cellStyle name="Output 12 17 10 2 2" xfId="60744"/>
    <cellStyle name="Output 12 17 10 3" xfId="29955"/>
    <cellStyle name="Output 12 17 10 4" xfId="51315"/>
    <cellStyle name="Output 12 17 11" xfId="29956"/>
    <cellStyle name="Output 12 17 11 2" xfId="29957"/>
    <cellStyle name="Output 12 17 11 2 2" xfId="60745"/>
    <cellStyle name="Output 12 17 11 3" xfId="29958"/>
    <cellStyle name="Output 12 17 11 4" xfId="51316"/>
    <cellStyle name="Output 12 17 12" xfId="29959"/>
    <cellStyle name="Output 12 17 12 2" xfId="29960"/>
    <cellStyle name="Output 12 17 12 2 2" xfId="60746"/>
    <cellStyle name="Output 12 17 12 3" xfId="29961"/>
    <cellStyle name="Output 12 17 12 4" xfId="51317"/>
    <cellStyle name="Output 12 17 13" xfId="29962"/>
    <cellStyle name="Output 12 17 13 2" xfId="29963"/>
    <cellStyle name="Output 12 17 13 2 2" xfId="60747"/>
    <cellStyle name="Output 12 17 13 3" xfId="29964"/>
    <cellStyle name="Output 12 17 13 4" xfId="51318"/>
    <cellStyle name="Output 12 17 14" xfId="29965"/>
    <cellStyle name="Output 12 17 14 2" xfId="29966"/>
    <cellStyle name="Output 12 17 14 2 2" xfId="60748"/>
    <cellStyle name="Output 12 17 14 3" xfId="29967"/>
    <cellStyle name="Output 12 17 14 4" xfId="51319"/>
    <cellStyle name="Output 12 17 15" xfId="29968"/>
    <cellStyle name="Output 12 17 15 2" xfId="29969"/>
    <cellStyle name="Output 12 17 15 2 2" xfId="60749"/>
    <cellStyle name="Output 12 17 15 3" xfId="29970"/>
    <cellStyle name="Output 12 17 15 4" xfId="51320"/>
    <cellStyle name="Output 12 17 16" xfId="29971"/>
    <cellStyle name="Output 12 17 16 2" xfId="29972"/>
    <cellStyle name="Output 12 17 16 2 2" xfId="60750"/>
    <cellStyle name="Output 12 17 16 3" xfId="29973"/>
    <cellStyle name="Output 12 17 16 4" xfId="51321"/>
    <cellStyle name="Output 12 17 17" xfId="29974"/>
    <cellStyle name="Output 12 17 17 2" xfId="29975"/>
    <cellStyle name="Output 12 17 17 2 2" xfId="60751"/>
    <cellStyle name="Output 12 17 17 3" xfId="29976"/>
    <cellStyle name="Output 12 17 17 4" xfId="51322"/>
    <cellStyle name="Output 12 17 18" xfId="29977"/>
    <cellStyle name="Output 12 17 18 2" xfId="29978"/>
    <cellStyle name="Output 12 17 18 2 2" xfId="60752"/>
    <cellStyle name="Output 12 17 18 3" xfId="29979"/>
    <cellStyle name="Output 12 17 18 4" xfId="51323"/>
    <cellStyle name="Output 12 17 19" xfId="29980"/>
    <cellStyle name="Output 12 17 19 2" xfId="29981"/>
    <cellStyle name="Output 12 17 19 2 2" xfId="60753"/>
    <cellStyle name="Output 12 17 19 3" xfId="29982"/>
    <cellStyle name="Output 12 17 19 4" xfId="51324"/>
    <cellStyle name="Output 12 17 2" xfId="29983"/>
    <cellStyle name="Output 12 17 2 2" xfId="29984"/>
    <cellStyle name="Output 12 17 2 2 2" xfId="60754"/>
    <cellStyle name="Output 12 17 2 3" xfId="29985"/>
    <cellStyle name="Output 12 17 2 4" xfId="51325"/>
    <cellStyle name="Output 12 17 20" xfId="29986"/>
    <cellStyle name="Output 12 17 20 2" xfId="29987"/>
    <cellStyle name="Output 12 17 20 3" xfId="51326"/>
    <cellStyle name="Output 12 17 20 4" xfId="51327"/>
    <cellStyle name="Output 12 17 21" xfId="51328"/>
    <cellStyle name="Output 12 17 22" xfId="51329"/>
    <cellStyle name="Output 12 17 3" xfId="29988"/>
    <cellStyle name="Output 12 17 3 2" xfId="29989"/>
    <cellStyle name="Output 12 17 3 2 2" xfId="60755"/>
    <cellStyle name="Output 12 17 3 3" xfId="29990"/>
    <cellStyle name="Output 12 17 3 4" xfId="51330"/>
    <cellStyle name="Output 12 17 4" xfId="29991"/>
    <cellStyle name="Output 12 17 4 2" xfId="29992"/>
    <cellStyle name="Output 12 17 4 2 2" xfId="60756"/>
    <cellStyle name="Output 12 17 4 3" xfId="29993"/>
    <cellStyle name="Output 12 17 4 4" xfId="51331"/>
    <cellStyle name="Output 12 17 5" xfId="29994"/>
    <cellStyle name="Output 12 17 5 2" xfId="29995"/>
    <cellStyle name="Output 12 17 5 2 2" xfId="60757"/>
    <cellStyle name="Output 12 17 5 3" xfId="29996"/>
    <cellStyle name="Output 12 17 5 4" xfId="51332"/>
    <cellStyle name="Output 12 17 6" xfId="29997"/>
    <cellStyle name="Output 12 17 6 2" xfId="29998"/>
    <cellStyle name="Output 12 17 6 2 2" xfId="60758"/>
    <cellStyle name="Output 12 17 6 3" xfId="29999"/>
    <cellStyle name="Output 12 17 6 4" xfId="51333"/>
    <cellStyle name="Output 12 17 7" xfId="30000"/>
    <cellStyle name="Output 12 17 7 2" xfId="30001"/>
    <cellStyle name="Output 12 17 7 2 2" xfId="60759"/>
    <cellStyle name="Output 12 17 7 3" xfId="30002"/>
    <cellStyle name="Output 12 17 7 4" xfId="51334"/>
    <cellStyle name="Output 12 17 8" xfId="30003"/>
    <cellStyle name="Output 12 17 8 2" xfId="30004"/>
    <cellStyle name="Output 12 17 8 2 2" xfId="60760"/>
    <cellStyle name="Output 12 17 8 3" xfId="30005"/>
    <cellStyle name="Output 12 17 8 4" xfId="51335"/>
    <cellStyle name="Output 12 17 9" xfId="30006"/>
    <cellStyle name="Output 12 17 9 2" xfId="30007"/>
    <cellStyle name="Output 12 17 9 2 2" xfId="60761"/>
    <cellStyle name="Output 12 17 9 3" xfId="30008"/>
    <cellStyle name="Output 12 17 9 4" xfId="51336"/>
    <cellStyle name="Output 12 18" xfId="30009"/>
    <cellStyle name="Output 12 18 10" xfId="30010"/>
    <cellStyle name="Output 12 18 10 2" xfId="30011"/>
    <cellStyle name="Output 12 18 10 2 2" xfId="60762"/>
    <cellStyle name="Output 12 18 10 3" xfId="30012"/>
    <cellStyle name="Output 12 18 10 4" xfId="51337"/>
    <cellStyle name="Output 12 18 11" xfId="30013"/>
    <cellStyle name="Output 12 18 11 2" xfId="30014"/>
    <cellStyle name="Output 12 18 11 2 2" xfId="60763"/>
    <cellStyle name="Output 12 18 11 3" xfId="30015"/>
    <cellStyle name="Output 12 18 11 4" xfId="51338"/>
    <cellStyle name="Output 12 18 12" xfId="30016"/>
    <cellStyle name="Output 12 18 12 2" xfId="30017"/>
    <cellStyle name="Output 12 18 12 2 2" xfId="60764"/>
    <cellStyle name="Output 12 18 12 3" xfId="30018"/>
    <cellStyle name="Output 12 18 12 4" xfId="51339"/>
    <cellStyle name="Output 12 18 13" xfId="30019"/>
    <cellStyle name="Output 12 18 13 2" xfId="30020"/>
    <cellStyle name="Output 12 18 13 2 2" xfId="60765"/>
    <cellStyle name="Output 12 18 13 3" xfId="30021"/>
    <cellStyle name="Output 12 18 13 4" xfId="51340"/>
    <cellStyle name="Output 12 18 14" xfId="30022"/>
    <cellStyle name="Output 12 18 14 2" xfId="30023"/>
    <cellStyle name="Output 12 18 14 2 2" xfId="60766"/>
    <cellStyle name="Output 12 18 14 3" xfId="30024"/>
    <cellStyle name="Output 12 18 14 4" xfId="51341"/>
    <cellStyle name="Output 12 18 15" xfId="30025"/>
    <cellStyle name="Output 12 18 15 2" xfId="30026"/>
    <cellStyle name="Output 12 18 15 2 2" xfId="60767"/>
    <cellStyle name="Output 12 18 15 3" xfId="30027"/>
    <cellStyle name="Output 12 18 15 4" xfId="51342"/>
    <cellStyle name="Output 12 18 16" xfId="30028"/>
    <cellStyle name="Output 12 18 16 2" xfId="30029"/>
    <cellStyle name="Output 12 18 16 2 2" xfId="60768"/>
    <cellStyle name="Output 12 18 16 3" xfId="30030"/>
    <cellStyle name="Output 12 18 16 4" xfId="51343"/>
    <cellStyle name="Output 12 18 17" xfId="30031"/>
    <cellStyle name="Output 12 18 17 2" xfId="30032"/>
    <cellStyle name="Output 12 18 17 2 2" xfId="60769"/>
    <cellStyle name="Output 12 18 17 3" xfId="30033"/>
    <cellStyle name="Output 12 18 17 4" xfId="51344"/>
    <cellStyle name="Output 12 18 18" xfId="30034"/>
    <cellStyle name="Output 12 18 18 2" xfId="30035"/>
    <cellStyle name="Output 12 18 18 2 2" xfId="60770"/>
    <cellStyle name="Output 12 18 18 3" xfId="30036"/>
    <cellStyle name="Output 12 18 18 4" xfId="51345"/>
    <cellStyle name="Output 12 18 19" xfId="30037"/>
    <cellStyle name="Output 12 18 19 2" xfId="30038"/>
    <cellStyle name="Output 12 18 19 2 2" xfId="60771"/>
    <cellStyle name="Output 12 18 19 3" xfId="30039"/>
    <cellStyle name="Output 12 18 19 4" xfId="51346"/>
    <cellStyle name="Output 12 18 2" xfId="30040"/>
    <cellStyle name="Output 12 18 2 2" xfId="30041"/>
    <cellStyle name="Output 12 18 2 2 2" xfId="60772"/>
    <cellStyle name="Output 12 18 2 3" xfId="30042"/>
    <cellStyle name="Output 12 18 2 4" xfId="51347"/>
    <cellStyle name="Output 12 18 20" xfId="30043"/>
    <cellStyle name="Output 12 18 20 2" xfId="30044"/>
    <cellStyle name="Output 12 18 20 3" xfId="51348"/>
    <cellStyle name="Output 12 18 20 4" xfId="51349"/>
    <cellStyle name="Output 12 18 21" xfId="51350"/>
    <cellStyle name="Output 12 18 22" xfId="51351"/>
    <cellStyle name="Output 12 18 3" xfId="30045"/>
    <cellStyle name="Output 12 18 3 2" xfId="30046"/>
    <cellStyle name="Output 12 18 3 2 2" xfId="60773"/>
    <cellStyle name="Output 12 18 3 3" xfId="30047"/>
    <cellStyle name="Output 12 18 3 4" xfId="51352"/>
    <cellStyle name="Output 12 18 4" xfId="30048"/>
    <cellStyle name="Output 12 18 4 2" xfId="30049"/>
    <cellStyle name="Output 12 18 4 2 2" xfId="60774"/>
    <cellStyle name="Output 12 18 4 3" xfId="30050"/>
    <cellStyle name="Output 12 18 4 4" xfId="51353"/>
    <cellStyle name="Output 12 18 5" xfId="30051"/>
    <cellStyle name="Output 12 18 5 2" xfId="30052"/>
    <cellStyle name="Output 12 18 5 2 2" xfId="60775"/>
    <cellStyle name="Output 12 18 5 3" xfId="30053"/>
    <cellStyle name="Output 12 18 5 4" xfId="51354"/>
    <cellStyle name="Output 12 18 6" xfId="30054"/>
    <cellStyle name="Output 12 18 6 2" xfId="30055"/>
    <cellStyle name="Output 12 18 6 2 2" xfId="60776"/>
    <cellStyle name="Output 12 18 6 3" xfId="30056"/>
    <cellStyle name="Output 12 18 6 4" xfId="51355"/>
    <cellStyle name="Output 12 18 7" xfId="30057"/>
    <cellStyle name="Output 12 18 7 2" xfId="30058"/>
    <cellStyle name="Output 12 18 7 2 2" xfId="60777"/>
    <cellStyle name="Output 12 18 7 3" xfId="30059"/>
    <cellStyle name="Output 12 18 7 4" xfId="51356"/>
    <cellStyle name="Output 12 18 8" xfId="30060"/>
    <cellStyle name="Output 12 18 8 2" xfId="30061"/>
    <cellStyle name="Output 12 18 8 2 2" xfId="60778"/>
    <cellStyle name="Output 12 18 8 3" xfId="30062"/>
    <cellStyle name="Output 12 18 8 4" xfId="51357"/>
    <cellStyle name="Output 12 18 9" xfId="30063"/>
    <cellStyle name="Output 12 18 9 2" xfId="30064"/>
    <cellStyle name="Output 12 18 9 2 2" xfId="60779"/>
    <cellStyle name="Output 12 18 9 3" xfId="30065"/>
    <cellStyle name="Output 12 18 9 4" xfId="51358"/>
    <cellStyle name="Output 12 19" xfId="30066"/>
    <cellStyle name="Output 12 19 10" xfId="30067"/>
    <cellStyle name="Output 12 19 10 2" xfId="30068"/>
    <cellStyle name="Output 12 19 10 2 2" xfId="60780"/>
    <cellStyle name="Output 12 19 10 3" xfId="30069"/>
    <cellStyle name="Output 12 19 10 4" xfId="51359"/>
    <cellStyle name="Output 12 19 11" xfId="30070"/>
    <cellStyle name="Output 12 19 11 2" xfId="30071"/>
    <cellStyle name="Output 12 19 11 2 2" xfId="60781"/>
    <cellStyle name="Output 12 19 11 3" xfId="30072"/>
    <cellStyle name="Output 12 19 11 4" xfId="51360"/>
    <cellStyle name="Output 12 19 12" xfId="30073"/>
    <cellStyle name="Output 12 19 12 2" xfId="30074"/>
    <cellStyle name="Output 12 19 12 2 2" xfId="60782"/>
    <cellStyle name="Output 12 19 12 3" xfId="30075"/>
    <cellStyle name="Output 12 19 12 4" xfId="51361"/>
    <cellStyle name="Output 12 19 13" xfId="30076"/>
    <cellStyle name="Output 12 19 13 2" xfId="30077"/>
    <cellStyle name="Output 12 19 13 2 2" xfId="60783"/>
    <cellStyle name="Output 12 19 13 3" xfId="30078"/>
    <cellStyle name="Output 12 19 13 4" xfId="51362"/>
    <cellStyle name="Output 12 19 14" xfId="30079"/>
    <cellStyle name="Output 12 19 14 2" xfId="30080"/>
    <cellStyle name="Output 12 19 14 2 2" xfId="60784"/>
    <cellStyle name="Output 12 19 14 3" xfId="30081"/>
    <cellStyle name="Output 12 19 14 4" xfId="51363"/>
    <cellStyle name="Output 12 19 15" xfId="30082"/>
    <cellStyle name="Output 12 19 15 2" xfId="30083"/>
    <cellStyle name="Output 12 19 15 2 2" xfId="60785"/>
    <cellStyle name="Output 12 19 15 3" xfId="30084"/>
    <cellStyle name="Output 12 19 15 4" xfId="51364"/>
    <cellStyle name="Output 12 19 16" xfId="30085"/>
    <cellStyle name="Output 12 19 16 2" xfId="30086"/>
    <cellStyle name="Output 12 19 16 2 2" xfId="60786"/>
    <cellStyle name="Output 12 19 16 3" xfId="30087"/>
    <cellStyle name="Output 12 19 16 4" xfId="51365"/>
    <cellStyle name="Output 12 19 17" xfId="30088"/>
    <cellStyle name="Output 12 19 17 2" xfId="30089"/>
    <cellStyle name="Output 12 19 17 2 2" xfId="60787"/>
    <cellStyle name="Output 12 19 17 3" xfId="30090"/>
    <cellStyle name="Output 12 19 17 4" xfId="51366"/>
    <cellStyle name="Output 12 19 18" xfId="30091"/>
    <cellStyle name="Output 12 19 18 2" xfId="30092"/>
    <cellStyle name="Output 12 19 18 2 2" xfId="60788"/>
    <cellStyle name="Output 12 19 18 3" xfId="30093"/>
    <cellStyle name="Output 12 19 18 4" xfId="51367"/>
    <cellStyle name="Output 12 19 19" xfId="30094"/>
    <cellStyle name="Output 12 19 19 2" xfId="30095"/>
    <cellStyle name="Output 12 19 19 2 2" xfId="60789"/>
    <cellStyle name="Output 12 19 19 3" xfId="30096"/>
    <cellStyle name="Output 12 19 19 4" xfId="51368"/>
    <cellStyle name="Output 12 19 2" xfId="30097"/>
    <cellStyle name="Output 12 19 2 2" xfId="30098"/>
    <cellStyle name="Output 12 19 2 2 2" xfId="60790"/>
    <cellStyle name="Output 12 19 2 3" xfId="30099"/>
    <cellStyle name="Output 12 19 2 4" xfId="51369"/>
    <cellStyle name="Output 12 19 20" xfId="30100"/>
    <cellStyle name="Output 12 19 20 2" xfId="30101"/>
    <cellStyle name="Output 12 19 20 3" xfId="51370"/>
    <cellStyle name="Output 12 19 20 4" xfId="51371"/>
    <cellStyle name="Output 12 19 21" xfId="51372"/>
    <cellStyle name="Output 12 19 22" xfId="51373"/>
    <cellStyle name="Output 12 19 3" xfId="30102"/>
    <cellStyle name="Output 12 19 3 2" xfId="30103"/>
    <cellStyle name="Output 12 19 3 2 2" xfId="60791"/>
    <cellStyle name="Output 12 19 3 3" xfId="30104"/>
    <cellStyle name="Output 12 19 3 4" xfId="51374"/>
    <cellStyle name="Output 12 19 4" xfId="30105"/>
    <cellStyle name="Output 12 19 4 2" xfId="30106"/>
    <cellStyle name="Output 12 19 4 2 2" xfId="60792"/>
    <cellStyle name="Output 12 19 4 3" xfId="30107"/>
    <cellStyle name="Output 12 19 4 4" xfId="51375"/>
    <cellStyle name="Output 12 19 5" xfId="30108"/>
    <cellStyle name="Output 12 19 5 2" xfId="30109"/>
    <cellStyle name="Output 12 19 5 2 2" xfId="60793"/>
    <cellStyle name="Output 12 19 5 3" xfId="30110"/>
    <cellStyle name="Output 12 19 5 4" xfId="51376"/>
    <cellStyle name="Output 12 19 6" xfId="30111"/>
    <cellStyle name="Output 12 19 6 2" xfId="30112"/>
    <cellStyle name="Output 12 19 6 2 2" xfId="60794"/>
    <cellStyle name="Output 12 19 6 3" xfId="30113"/>
    <cellStyle name="Output 12 19 6 4" xfId="51377"/>
    <cellStyle name="Output 12 19 7" xfId="30114"/>
    <cellStyle name="Output 12 19 7 2" xfId="30115"/>
    <cellStyle name="Output 12 19 7 2 2" xfId="60795"/>
    <cellStyle name="Output 12 19 7 3" xfId="30116"/>
    <cellStyle name="Output 12 19 7 4" xfId="51378"/>
    <cellStyle name="Output 12 19 8" xfId="30117"/>
    <cellStyle name="Output 12 19 8 2" xfId="30118"/>
    <cellStyle name="Output 12 19 8 2 2" xfId="60796"/>
    <cellStyle name="Output 12 19 8 3" xfId="30119"/>
    <cellStyle name="Output 12 19 8 4" xfId="51379"/>
    <cellStyle name="Output 12 19 9" xfId="30120"/>
    <cellStyle name="Output 12 19 9 2" xfId="30121"/>
    <cellStyle name="Output 12 19 9 2 2" xfId="60797"/>
    <cellStyle name="Output 12 19 9 3" xfId="30122"/>
    <cellStyle name="Output 12 19 9 4" xfId="51380"/>
    <cellStyle name="Output 12 2" xfId="30123"/>
    <cellStyle name="Output 12 2 10" xfId="30124"/>
    <cellStyle name="Output 12 2 10 2" xfId="30125"/>
    <cellStyle name="Output 12 2 10 2 2" xfId="60798"/>
    <cellStyle name="Output 12 2 10 3" xfId="30126"/>
    <cellStyle name="Output 12 2 10 4" xfId="51381"/>
    <cellStyle name="Output 12 2 11" xfId="30127"/>
    <cellStyle name="Output 12 2 11 2" xfId="30128"/>
    <cellStyle name="Output 12 2 11 2 2" xfId="60799"/>
    <cellStyle name="Output 12 2 11 3" xfId="30129"/>
    <cellStyle name="Output 12 2 11 4" xfId="51382"/>
    <cellStyle name="Output 12 2 12" xfId="30130"/>
    <cellStyle name="Output 12 2 12 2" xfId="30131"/>
    <cellStyle name="Output 12 2 12 2 2" xfId="60800"/>
    <cellStyle name="Output 12 2 12 3" xfId="30132"/>
    <cellStyle name="Output 12 2 12 4" xfId="51383"/>
    <cellStyle name="Output 12 2 13" xfId="30133"/>
    <cellStyle name="Output 12 2 13 2" xfId="30134"/>
    <cellStyle name="Output 12 2 13 2 2" xfId="60801"/>
    <cellStyle name="Output 12 2 13 3" xfId="30135"/>
    <cellStyle name="Output 12 2 13 4" xfId="51384"/>
    <cellStyle name="Output 12 2 14" xfId="30136"/>
    <cellStyle name="Output 12 2 14 2" xfId="30137"/>
    <cellStyle name="Output 12 2 14 2 2" xfId="60802"/>
    <cellStyle name="Output 12 2 14 3" xfId="30138"/>
    <cellStyle name="Output 12 2 14 4" xfId="51385"/>
    <cellStyle name="Output 12 2 15" xfId="30139"/>
    <cellStyle name="Output 12 2 15 2" xfId="30140"/>
    <cellStyle name="Output 12 2 15 2 2" xfId="60803"/>
    <cellStyle name="Output 12 2 15 3" xfId="30141"/>
    <cellStyle name="Output 12 2 15 4" xfId="51386"/>
    <cellStyle name="Output 12 2 16" xfId="30142"/>
    <cellStyle name="Output 12 2 16 2" xfId="30143"/>
    <cellStyle name="Output 12 2 16 2 2" xfId="60804"/>
    <cellStyle name="Output 12 2 16 3" xfId="30144"/>
    <cellStyle name="Output 12 2 16 4" xfId="51387"/>
    <cellStyle name="Output 12 2 17" xfId="30145"/>
    <cellStyle name="Output 12 2 17 2" xfId="30146"/>
    <cellStyle name="Output 12 2 17 2 2" xfId="60805"/>
    <cellStyle name="Output 12 2 17 3" xfId="30147"/>
    <cellStyle name="Output 12 2 17 4" xfId="51388"/>
    <cellStyle name="Output 12 2 18" xfId="30148"/>
    <cellStyle name="Output 12 2 18 2" xfId="30149"/>
    <cellStyle name="Output 12 2 18 2 2" xfId="60806"/>
    <cellStyle name="Output 12 2 18 3" xfId="30150"/>
    <cellStyle name="Output 12 2 18 4" xfId="51389"/>
    <cellStyle name="Output 12 2 19" xfId="30151"/>
    <cellStyle name="Output 12 2 19 2" xfId="30152"/>
    <cellStyle name="Output 12 2 19 2 2" xfId="60807"/>
    <cellStyle name="Output 12 2 19 3" xfId="30153"/>
    <cellStyle name="Output 12 2 19 4" xfId="51390"/>
    <cellStyle name="Output 12 2 2" xfId="30154"/>
    <cellStyle name="Output 12 2 2 2" xfId="30155"/>
    <cellStyle name="Output 12 2 2 2 2" xfId="60808"/>
    <cellStyle name="Output 12 2 2 3" xfId="30156"/>
    <cellStyle name="Output 12 2 2 4" xfId="51391"/>
    <cellStyle name="Output 12 2 20" xfId="30157"/>
    <cellStyle name="Output 12 2 20 2" xfId="30158"/>
    <cellStyle name="Output 12 2 20 3" xfId="51392"/>
    <cellStyle name="Output 12 2 20 4" xfId="51393"/>
    <cellStyle name="Output 12 2 21" xfId="51394"/>
    <cellStyle name="Output 12 2 22" xfId="51395"/>
    <cellStyle name="Output 12 2 3" xfId="30159"/>
    <cellStyle name="Output 12 2 3 2" xfId="30160"/>
    <cellStyle name="Output 12 2 3 2 2" xfId="60809"/>
    <cellStyle name="Output 12 2 3 3" xfId="30161"/>
    <cellStyle name="Output 12 2 3 4" xfId="51396"/>
    <cellStyle name="Output 12 2 4" xfId="30162"/>
    <cellStyle name="Output 12 2 4 2" xfId="30163"/>
    <cellStyle name="Output 12 2 4 2 2" xfId="60810"/>
    <cellStyle name="Output 12 2 4 3" xfId="30164"/>
    <cellStyle name="Output 12 2 4 4" xfId="51397"/>
    <cellStyle name="Output 12 2 5" xfId="30165"/>
    <cellStyle name="Output 12 2 5 2" xfId="30166"/>
    <cellStyle name="Output 12 2 5 2 2" xfId="60811"/>
    <cellStyle name="Output 12 2 5 3" xfId="30167"/>
    <cellStyle name="Output 12 2 5 4" xfId="51398"/>
    <cellStyle name="Output 12 2 6" xfId="30168"/>
    <cellStyle name="Output 12 2 6 2" xfId="30169"/>
    <cellStyle name="Output 12 2 6 2 2" xfId="60812"/>
    <cellStyle name="Output 12 2 6 3" xfId="30170"/>
    <cellStyle name="Output 12 2 6 4" xfId="51399"/>
    <cellStyle name="Output 12 2 7" xfId="30171"/>
    <cellStyle name="Output 12 2 7 2" xfId="30172"/>
    <cellStyle name="Output 12 2 7 2 2" xfId="60813"/>
    <cellStyle name="Output 12 2 7 3" xfId="30173"/>
    <cellStyle name="Output 12 2 7 4" xfId="51400"/>
    <cellStyle name="Output 12 2 8" xfId="30174"/>
    <cellStyle name="Output 12 2 8 2" xfId="30175"/>
    <cellStyle name="Output 12 2 8 2 2" xfId="60814"/>
    <cellStyle name="Output 12 2 8 3" xfId="30176"/>
    <cellStyle name="Output 12 2 8 4" xfId="51401"/>
    <cellStyle name="Output 12 2 9" xfId="30177"/>
    <cellStyle name="Output 12 2 9 2" xfId="30178"/>
    <cellStyle name="Output 12 2 9 2 2" xfId="60815"/>
    <cellStyle name="Output 12 2 9 3" xfId="30179"/>
    <cellStyle name="Output 12 2 9 4" xfId="51402"/>
    <cellStyle name="Output 12 20" xfId="30180"/>
    <cellStyle name="Output 12 20 10" xfId="30181"/>
    <cellStyle name="Output 12 20 10 2" xfId="30182"/>
    <cellStyle name="Output 12 20 10 2 2" xfId="60816"/>
    <cellStyle name="Output 12 20 10 3" xfId="30183"/>
    <cellStyle name="Output 12 20 10 4" xfId="51403"/>
    <cellStyle name="Output 12 20 11" xfId="30184"/>
    <cellStyle name="Output 12 20 11 2" xfId="30185"/>
    <cellStyle name="Output 12 20 11 2 2" xfId="60817"/>
    <cellStyle name="Output 12 20 11 3" xfId="30186"/>
    <cellStyle name="Output 12 20 11 4" xfId="51404"/>
    <cellStyle name="Output 12 20 12" xfId="30187"/>
    <cellStyle name="Output 12 20 12 2" xfId="30188"/>
    <cellStyle name="Output 12 20 12 2 2" xfId="60818"/>
    <cellStyle name="Output 12 20 12 3" xfId="30189"/>
    <cellStyle name="Output 12 20 12 4" xfId="51405"/>
    <cellStyle name="Output 12 20 13" xfId="30190"/>
    <cellStyle name="Output 12 20 13 2" xfId="30191"/>
    <cellStyle name="Output 12 20 13 2 2" xfId="60819"/>
    <cellStyle name="Output 12 20 13 3" xfId="30192"/>
    <cellStyle name="Output 12 20 13 4" xfId="51406"/>
    <cellStyle name="Output 12 20 14" xfId="30193"/>
    <cellStyle name="Output 12 20 14 2" xfId="30194"/>
    <cellStyle name="Output 12 20 14 2 2" xfId="60820"/>
    <cellStyle name="Output 12 20 14 3" xfId="30195"/>
    <cellStyle name="Output 12 20 14 4" xfId="51407"/>
    <cellStyle name="Output 12 20 15" xfId="30196"/>
    <cellStyle name="Output 12 20 15 2" xfId="30197"/>
    <cellStyle name="Output 12 20 15 2 2" xfId="60821"/>
    <cellStyle name="Output 12 20 15 3" xfId="30198"/>
    <cellStyle name="Output 12 20 15 4" xfId="51408"/>
    <cellStyle name="Output 12 20 16" xfId="30199"/>
    <cellStyle name="Output 12 20 16 2" xfId="30200"/>
    <cellStyle name="Output 12 20 16 2 2" xfId="60822"/>
    <cellStyle name="Output 12 20 16 3" xfId="30201"/>
    <cellStyle name="Output 12 20 16 4" xfId="51409"/>
    <cellStyle name="Output 12 20 17" xfId="30202"/>
    <cellStyle name="Output 12 20 17 2" xfId="30203"/>
    <cellStyle name="Output 12 20 17 2 2" xfId="60823"/>
    <cellStyle name="Output 12 20 17 3" xfId="30204"/>
    <cellStyle name="Output 12 20 17 4" xfId="51410"/>
    <cellStyle name="Output 12 20 18" xfId="30205"/>
    <cellStyle name="Output 12 20 18 2" xfId="30206"/>
    <cellStyle name="Output 12 20 18 2 2" xfId="60824"/>
    <cellStyle name="Output 12 20 18 3" xfId="30207"/>
    <cellStyle name="Output 12 20 18 4" xfId="51411"/>
    <cellStyle name="Output 12 20 19" xfId="30208"/>
    <cellStyle name="Output 12 20 19 2" xfId="30209"/>
    <cellStyle name="Output 12 20 19 2 2" xfId="60825"/>
    <cellStyle name="Output 12 20 19 3" xfId="30210"/>
    <cellStyle name="Output 12 20 19 4" xfId="51412"/>
    <cellStyle name="Output 12 20 2" xfId="30211"/>
    <cellStyle name="Output 12 20 2 2" xfId="30212"/>
    <cellStyle name="Output 12 20 2 2 2" xfId="60826"/>
    <cellStyle name="Output 12 20 2 3" xfId="30213"/>
    <cellStyle name="Output 12 20 2 4" xfId="51413"/>
    <cellStyle name="Output 12 20 20" xfId="30214"/>
    <cellStyle name="Output 12 20 20 2" xfId="30215"/>
    <cellStyle name="Output 12 20 20 3" xfId="51414"/>
    <cellStyle name="Output 12 20 20 4" xfId="51415"/>
    <cellStyle name="Output 12 20 21" xfId="51416"/>
    <cellStyle name="Output 12 20 22" xfId="51417"/>
    <cellStyle name="Output 12 20 3" xfId="30216"/>
    <cellStyle name="Output 12 20 3 2" xfId="30217"/>
    <cellStyle name="Output 12 20 3 2 2" xfId="60827"/>
    <cellStyle name="Output 12 20 3 3" xfId="30218"/>
    <cellStyle name="Output 12 20 3 4" xfId="51418"/>
    <cellStyle name="Output 12 20 4" xfId="30219"/>
    <cellStyle name="Output 12 20 4 2" xfId="30220"/>
    <cellStyle name="Output 12 20 4 2 2" xfId="60828"/>
    <cellStyle name="Output 12 20 4 3" xfId="30221"/>
    <cellStyle name="Output 12 20 4 4" xfId="51419"/>
    <cellStyle name="Output 12 20 5" xfId="30222"/>
    <cellStyle name="Output 12 20 5 2" xfId="30223"/>
    <cellStyle name="Output 12 20 5 2 2" xfId="60829"/>
    <cellStyle name="Output 12 20 5 3" xfId="30224"/>
    <cellStyle name="Output 12 20 5 4" xfId="51420"/>
    <cellStyle name="Output 12 20 6" xfId="30225"/>
    <cellStyle name="Output 12 20 6 2" xfId="30226"/>
    <cellStyle name="Output 12 20 6 2 2" xfId="60830"/>
    <cellStyle name="Output 12 20 6 3" xfId="30227"/>
    <cellStyle name="Output 12 20 6 4" xfId="51421"/>
    <cellStyle name="Output 12 20 7" xfId="30228"/>
    <cellStyle name="Output 12 20 7 2" xfId="30229"/>
    <cellStyle name="Output 12 20 7 2 2" xfId="60831"/>
    <cellStyle name="Output 12 20 7 3" xfId="30230"/>
    <cellStyle name="Output 12 20 7 4" xfId="51422"/>
    <cellStyle name="Output 12 20 8" xfId="30231"/>
    <cellStyle name="Output 12 20 8 2" xfId="30232"/>
    <cellStyle name="Output 12 20 8 2 2" xfId="60832"/>
    <cellStyle name="Output 12 20 8 3" xfId="30233"/>
    <cellStyle name="Output 12 20 8 4" xfId="51423"/>
    <cellStyle name="Output 12 20 9" xfId="30234"/>
    <cellStyle name="Output 12 20 9 2" xfId="30235"/>
    <cellStyle name="Output 12 20 9 2 2" xfId="60833"/>
    <cellStyle name="Output 12 20 9 3" xfId="30236"/>
    <cellStyle name="Output 12 20 9 4" xfId="51424"/>
    <cellStyle name="Output 12 21" xfId="30237"/>
    <cellStyle name="Output 12 21 10" xfId="30238"/>
    <cellStyle name="Output 12 21 10 2" xfId="30239"/>
    <cellStyle name="Output 12 21 10 2 2" xfId="60834"/>
    <cellStyle name="Output 12 21 10 3" xfId="30240"/>
    <cellStyle name="Output 12 21 10 4" xfId="51425"/>
    <cellStyle name="Output 12 21 11" xfId="30241"/>
    <cellStyle name="Output 12 21 11 2" xfId="30242"/>
    <cellStyle name="Output 12 21 11 2 2" xfId="60835"/>
    <cellStyle name="Output 12 21 11 3" xfId="30243"/>
    <cellStyle name="Output 12 21 11 4" xfId="51426"/>
    <cellStyle name="Output 12 21 12" xfId="30244"/>
    <cellStyle name="Output 12 21 12 2" xfId="30245"/>
    <cellStyle name="Output 12 21 12 2 2" xfId="60836"/>
    <cellStyle name="Output 12 21 12 3" xfId="30246"/>
    <cellStyle name="Output 12 21 12 4" xfId="51427"/>
    <cellStyle name="Output 12 21 13" xfId="30247"/>
    <cellStyle name="Output 12 21 13 2" xfId="30248"/>
    <cellStyle name="Output 12 21 13 2 2" xfId="60837"/>
    <cellStyle name="Output 12 21 13 3" xfId="30249"/>
    <cellStyle name="Output 12 21 13 4" xfId="51428"/>
    <cellStyle name="Output 12 21 14" xfId="30250"/>
    <cellStyle name="Output 12 21 14 2" xfId="30251"/>
    <cellStyle name="Output 12 21 14 2 2" xfId="60838"/>
    <cellStyle name="Output 12 21 14 3" xfId="30252"/>
    <cellStyle name="Output 12 21 14 4" xfId="51429"/>
    <cellStyle name="Output 12 21 15" xfId="30253"/>
    <cellStyle name="Output 12 21 15 2" xfId="30254"/>
    <cellStyle name="Output 12 21 15 2 2" xfId="60839"/>
    <cellStyle name="Output 12 21 15 3" xfId="30255"/>
    <cellStyle name="Output 12 21 15 4" xfId="51430"/>
    <cellStyle name="Output 12 21 16" xfId="30256"/>
    <cellStyle name="Output 12 21 16 2" xfId="30257"/>
    <cellStyle name="Output 12 21 16 2 2" xfId="60840"/>
    <cellStyle name="Output 12 21 16 3" xfId="30258"/>
    <cellStyle name="Output 12 21 16 4" xfId="51431"/>
    <cellStyle name="Output 12 21 17" xfId="30259"/>
    <cellStyle name="Output 12 21 17 2" xfId="30260"/>
    <cellStyle name="Output 12 21 17 2 2" xfId="60841"/>
    <cellStyle name="Output 12 21 17 3" xfId="30261"/>
    <cellStyle name="Output 12 21 17 4" xfId="51432"/>
    <cellStyle name="Output 12 21 18" xfId="30262"/>
    <cellStyle name="Output 12 21 18 2" xfId="30263"/>
    <cellStyle name="Output 12 21 18 2 2" xfId="60842"/>
    <cellStyle name="Output 12 21 18 3" xfId="30264"/>
    <cellStyle name="Output 12 21 18 4" xfId="51433"/>
    <cellStyle name="Output 12 21 19" xfId="30265"/>
    <cellStyle name="Output 12 21 19 2" xfId="30266"/>
    <cellStyle name="Output 12 21 19 2 2" xfId="60843"/>
    <cellStyle name="Output 12 21 19 3" xfId="30267"/>
    <cellStyle name="Output 12 21 19 4" xfId="51434"/>
    <cellStyle name="Output 12 21 2" xfId="30268"/>
    <cellStyle name="Output 12 21 2 2" xfId="30269"/>
    <cellStyle name="Output 12 21 2 2 2" xfId="60844"/>
    <cellStyle name="Output 12 21 2 3" xfId="30270"/>
    <cellStyle name="Output 12 21 2 4" xfId="51435"/>
    <cellStyle name="Output 12 21 20" xfId="30271"/>
    <cellStyle name="Output 12 21 20 2" xfId="30272"/>
    <cellStyle name="Output 12 21 20 3" xfId="51436"/>
    <cellStyle name="Output 12 21 20 4" xfId="51437"/>
    <cellStyle name="Output 12 21 21" xfId="51438"/>
    <cellStyle name="Output 12 21 22" xfId="51439"/>
    <cellStyle name="Output 12 21 3" xfId="30273"/>
    <cellStyle name="Output 12 21 3 2" xfId="30274"/>
    <cellStyle name="Output 12 21 3 2 2" xfId="60845"/>
    <cellStyle name="Output 12 21 3 3" xfId="30275"/>
    <cellStyle name="Output 12 21 3 4" xfId="51440"/>
    <cellStyle name="Output 12 21 4" xfId="30276"/>
    <cellStyle name="Output 12 21 4 2" xfId="30277"/>
    <cellStyle name="Output 12 21 4 2 2" xfId="60846"/>
    <cellStyle name="Output 12 21 4 3" xfId="30278"/>
    <cellStyle name="Output 12 21 4 4" xfId="51441"/>
    <cellStyle name="Output 12 21 5" xfId="30279"/>
    <cellStyle name="Output 12 21 5 2" xfId="30280"/>
    <cellStyle name="Output 12 21 5 2 2" xfId="60847"/>
    <cellStyle name="Output 12 21 5 3" xfId="30281"/>
    <cellStyle name="Output 12 21 5 4" xfId="51442"/>
    <cellStyle name="Output 12 21 6" xfId="30282"/>
    <cellStyle name="Output 12 21 6 2" xfId="30283"/>
    <cellStyle name="Output 12 21 6 2 2" xfId="60848"/>
    <cellStyle name="Output 12 21 6 3" xfId="30284"/>
    <cellStyle name="Output 12 21 6 4" xfId="51443"/>
    <cellStyle name="Output 12 21 7" xfId="30285"/>
    <cellStyle name="Output 12 21 7 2" xfId="30286"/>
    <cellStyle name="Output 12 21 7 2 2" xfId="60849"/>
    <cellStyle name="Output 12 21 7 3" xfId="30287"/>
    <cellStyle name="Output 12 21 7 4" xfId="51444"/>
    <cellStyle name="Output 12 21 8" xfId="30288"/>
    <cellStyle name="Output 12 21 8 2" xfId="30289"/>
    <cellStyle name="Output 12 21 8 2 2" xfId="60850"/>
    <cellStyle name="Output 12 21 8 3" xfId="30290"/>
    <cellStyle name="Output 12 21 8 4" xfId="51445"/>
    <cellStyle name="Output 12 21 9" xfId="30291"/>
    <cellStyle name="Output 12 21 9 2" xfId="30292"/>
    <cellStyle name="Output 12 21 9 2 2" xfId="60851"/>
    <cellStyle name="Output 12 21 9 3" xfId="30293"/>
    <cellStyle name="Output 12 21 9 4" xfId="51446"/>
    <cellStyle name="Output 12 22" xfId="30294"/>
    <cellStyle name="Output 12 22 10" xfId="30295"/>
    <cellStyle name="Output 12 22 10 2" xfId="30296"/>
    <cellStyle name="Output 12 22 10 2 2" xfId="60852"/>
    <cellStyle name="Output 12 22 10 3" xfId="30297"/>
    <cellStyle name="Output 12 22 10 4" xfId="51447"/>
    <cellStyle name="Output 12 22 11" xfId="30298"/>
    <cellStyle name="Output 12 22 11 2" xfId="30299"/>
    <cellStyle name="Output 12 22 11 2 2" xfId="60853"/>
    <cellStyle name="Output 12 22 11 3" xfId="30300"/>
    <cellStyle name="Output 12 22 11 4" xfId="51448"/>
    <cellStyle name="Output 12 22 12" xfId="30301"/>
    <cellStyle name="Output 12 22 12 2" xfId="30302"/>
    <cellStyle name="Output 12 22 12 2 2" xfId="60854"/>
    <cellStyle name="Output 12 22 12 3" xfId="30303"/>
    <cellStyle name="Output 12 22 12 4" xfId="51449"/>
    <cellStyle name="Output 12 22 13" xfId="30304"/>
    <cellStyle name="Output 12 22 13 2" xfId="30305"/>
    <cellStyle name="Output 12 22 13 2 2" xfId="60855"/>
    <cellStyle name="Output 12 22 13 3" xfId="30306"/>
    <cellStyle name="Output 12 22 13 4" xfId="51450"/>
    <cellStyle name="Output 12 22 14" xfId="30307"/>
    <cellStyle name="Output 12 22 14 2" xfId="30308"/>
    <cellStyle name="Output 12 22 14 2 2" xfId="60856"/>
    <cellStyle name="Output 12 22 14 3" xfId="30309"/>
    <cellStyle name="Output 12 22 14 4" xfId="51451"/>
    <cellStyle name="Output 12 22 15" xfId="30310"/>
    <cellStyle name="Output 12 22 15 2" xfId="30311"/>
    <cellStyle name="Output 12 22 15 2 2" xfId="60857"/>
    <cellStyle name="Output 12 22 15 3" xfId="30312"/>
    <cellStyle name="Output 12 22 15 4" xfId="51452"/>
    <cellStyle name="Output 12 22 16" xfId="30313"/>
    <cellStyle name="Output 12 22 16 2" xfId="30314"/>
    <cellStyle name="Output 12 22 16 2 2" xfId="60858"/>
    <cellStyle name="Output 12 22 16 3" xfId="30315"/>
    <cellStyle name="Output 12 22 16 4" xfId="51453"/>
    <cellStyle name="Output 12 22 17" xfId="30316"/>
    <cellStyle name="Output 12 22 17 2" xfId="30317"/>
    <cellStyle name="Output 12 22 17 2 2" xfId="60859"/>
    <cellStyle name="Output 12 22 17 3" xfId="30318"/>
    <cellStyle name="Output 12 22 17 4" xfId="51454"/>
    <cellStyle name="Output 12 22 18" xfId="30319"/>
    <cellStyle name="Output 12 22 18 2" xfId="30320"/>
    <cellStyle name="Output 12 22 18 2 2" xfId="60860"/>
    <cellStyle name="Output 12 22 18 3" xfId="30321"/>
    <cellStyle name="Output 12 22 18 4" xfId="51455"/>
    <cellStyle name="Output 12 22 19" xfId="30322"/>
    <cellStyle name="Output 12 22 19 2" xfId="30323"/>
    <cellStyle name="Output 12 22 19 2 2" xfId="60861"/>
    <cellStyle name="Output 12 22 19 3" xfId="30324"/>
    <cellStyle name="Output 12 22 19 4" xfId="51456"/>
    <cellStyle name="Output 12 22 2" xfId="30325"/>
    <cellStyle name="Output 12 22 2 2" xfId="30326"/>
    <cellStyle name="Output 12 22 2 2 2" xfId="60862"/>
    <cellStyle name="Output 12 22 2 3" xfId="30327"/>
    <cellStyle name="Output 12 22 2 4" xfId="51457"/>
    <cellStyle name="Output 12 22 20" xfId="30328"/>
    <cellStyle name="Output 12 22 20 2" xfId="30329"/>
    <cellStyle name="Output 12 22 20 3" xfId="51458"/>
    <cellStyle name="Output 12 22 20 4" xfId="51459"/>
    <cellStyle name="Output 12 22 21" xfId="51460"/>
    <cellStyle name="Output 12 22 22" xfId="51461"/>
    <cellStyle name="Output 12 22 3" xfId="30330"/>
    <cellStyle name="Output 12 22 3 2" xfId="30331"/>
    <cellStyle name="Output 12 22 3 2 2" xfId="60863"/>
    <cellStyle name="Output 12 22 3 3" xfId="30332"/>
    <cellStyle name="Output 12 22 3 4" xfId="51462"/>
    <cellStyle name="Output 12 22 4" xfId="30333"/>
    <cellStyle name="Output 12 22 4 2" xfId="30334"/>
    <cellStyle name="Output 12 22 4 2 2" xfId="60864"/>
    <cellStyle name="Output 12 22 4 3" xfId="30335"/>
    <cellStyle name="Output 12 22 4 4" xfId="51463"/>
    <cellStyle name="Output 12 22 5" xfId="30336"/>
    <cellStyle name="Output 12 22 5 2" xfId="30337"/>
    <cellStyle name="Output 12 22 5 2 2" xfId="60865"/>
    <cellStyle name="Output 12 22 5 3" xfId="30338"/>
    <cellStyle name="Output 12 22 5 4" xfId="51464"/>
    <cellStyle name="Output 12 22 6" xfId="30339"/>
    <cellStyle name="Output 12 22 6 2" xfId="30340"/>
    <cellStyle name="Output 12 22 6 2 2" xfId="60866"/>
    <cellStyle name="Output 12 22 6 3" xfId="30341"/>
    <cellStyle name="Output 12 22 6 4" xfId="51465"/>
    <cellStyle name="Output 12 22 7" xfId="30342"/>
    <cellStyle name="Output 12 22 7 2" xfId="30343"/>
    <cellStyle name="Output 12 22 7 2 2" xfId="60867"/>
    <cellStyle name="Output 12 22 7 3" xfId="30344"/>
    <cellStyle name="Output 12 22 7 4" xfId="51466"/>
    <cellStyle name="Output 12 22 8" xfId="30345"/>
    <cellStyle name="Output 12 22 8 2" xfId="30346"/>
    <cellStyle name="Output 12 22 8 2 2" xfId="60868"/>
    <cellStyle name="Output 12 22 8 3" xfId="30347"/>
    <cellStyle name="Output 12 22 8 4" xfId="51467"/>
    <cellStyle name="Output 12 22 9" xfId="30348"/>
    <cellStyle name="Output 12 22 9 2" xfId="30349"/>
    <cellStyle name="Output 12 22 9 2 2" xfId="60869"/>
    <cellStyle name="Output 12 22 9 3" xfId="30350"/>
    <cellStyle name="Output 12 22 9 4" xfId="51468"/>
    <cellStyle name="Output 12 23" xfId="30351"/>
    <cellStyle name="Output 12 23 10" xfId="30352"/>
    <cellStyle name="Output 12 23 10 2" xfId="30353"/>
    <cellStyle name="Output 12 23 10 2 2" xfId="60870"/>
    <cellStyle name="Output 12 23 10 3" xfId="30354"/>
    <cellStyle name="Output 12 23 10 4" xfId="51469"/>
    <cellStyle name="Output 12 23 11" xfId="30355"/>
    <cellStyle name="Output 12 23 11 2" xfId="30356"/>
    <cellStyle name="Output 12 23 11 2 2" xfId="60871"/>
    <cellStyle name="Output 12 23 11 3" xfId="30357"/>
    <cellStyle name="Output 12 23 11 4" xfId="51470"/>
    <cellStyle name="Output 12 23 12" xfId="30358"/>
    <cellStyle name="Output 12 23 12 2" xfId="30359"/>
    <cellStyle name="Output 12 23 12 2 2" xfId="60872"/>
    <cellStyle name="Output 12 23 12 3" xfId="30360"/>
    <cellStyle name="Output 12 23 12 4" xfId="51471"/>
    <cellStyle name="Output 12 23 13" xfId="30361"/>
    <cellStyle name="Output 12 23 13 2" xfId="30362"/>
    <cellStyle name="Output 12 23 13 2 2" xfId="60873"/>
    <cellStyle name="Output 12 23 13 3" xfId="30363"/>
    <cellStyle name="Output 12 23 13 4" xfId="51472"/>
    <cellStyle name="Output 12 23 14" xfId="30364"/>
    <cellStyle name="Output 12 23 14 2" xfId="30365"/>
    <cellStyle name="Output 12 23 14 2 2" xfId="60874"/>
    <cellStyle name="Output 12 23 14 3" xfId="30366"/>
    <cellStyle name="Output 12 23 14 4" xfId="51473"/>
    <cellStyle name="Output 12 23 15" xfId="30367"/>
    <cellStyle name="Output 12 23 15 2" xfId="30368"/>
    <cellStyle name="Output 12 23 15 2 2" xfId="60875"/>
    <cellStyle name="Output 12 23 15 3" xfId="30369"/>
    <cellStyle name="Output 12 23 15 4" xfId="51474"/>
    <cellStyle name="Output 12 23 16" xfId="30370"/>
    <cellStyle name="Output 12 23 16 2" xfId="30371"/>
    <cellStyle name="Output 12 23 16 2 2" xfId="60876"/>
    <cellStyle name="Output 12 23 16 3" xfId="30372"/>
    <cellStyle name="Output 12 23 16 4" xfId="51475"/>
    <cellStyle name="Output 12 23 17" xfId="30373"/>
    <cellStyle name="Output 12 23 17 2" xfId="30374"/>
    <cellStyle name="Output 12 23 17 2 2" xfId="60877"/>
    <cellStyle name="Output 12 23 17 3" xfId="30375"/>
    <cellStyle name="Output 12 23 17 4" xfId="51476"/>
    <cellStyle name="Output 12 23 18" xfId="30376"/>
    <cellStyle name="Output 12 23 18 2" xfId="30377"/>
    <cellStyle name="Output 12 23 18 2 2" xfId="60878"/>
    <cellStyle name="Output 12 23 18 3" xfId="30378"/>
    <cellStyle name="Output 12 23 18 4" xfId="51477"/>
    <cellStyle name="Output 12 23 19" xfId="30379"/>
    <cellStyle name="Output 12 23 19 2" xfId="30380"/>
    <cellStyle name="Output 12 23 19 2 2" xfId="60879"/>
    <cellStyle name="Output 12 23 19 3" xfId="30381"/>
    <cellStyle name="Output 12 23 19 4" xfId="51478"/>
    <cellStyle name="Output 12 23 2" xfId="30382"/>
    <cellStyle name="Output 12 23 2 2" xfId="30383"/>
    <cellStyle name="Output 12 23 2 2 2" xfId="60880"/>
    <cellStyle name="Output 12 23 2 3" xfId="30384"/>
    <cellStyle name="Output 12 23 2 4" xfId="51479"/>
    <cellStyle name="Output 12 23 20" xfId="30385"/>
    <cellStyle name="Output 12 23 20 2" xfId="30386"/>
    <cellStyle name="Output 12 23 20 3" xfId="51480"/>
    <cellStyle name="Output 12 23 20 4" xfId="51481"/>
    <cellStyle name="Output 12 23 21" xfId="51482"/>
    <cellStyle name="Output 12 23 22" xfId="51483"/>
    <cellStyle name="Output 12 23 3" xfId="30387"/>
    <cellStyle name="Output 12 23 3 2" xfId="30388"/>
    <cellStyle name="Output 12 23 3 2 2" xfId="60881"/>
    <cellStyle name="Output 12 23 3 3" xfId="30389"/>
    <cellStyle name="Output 12 23 3 4" xfId="51484"/>
    <cellStyle name="Output 12 23 4" xfId="30390"/>
    <cellStyle name="Output 12 23 4 2" xfId="30391"/>
    <cellStyle name="Output 12 23 4 2 2" xfId="60882"/>
    <cellStyle name="Output 12 23 4 3" xfId="30392"/>
    <cellStyle name="Output 12 23 4 4" xfId="51485"/>
    <cellStyle name="Output 12 23 5" xfId="30393"/>
    <cellStyle name="Output 12 23 5 2" xfId="30394"/>
    <cellStyle name="Output 12 23 5 2 2" xfId="60883"/>
    <cellStyle name="Output 12 23 5 3" xfId="30395"/>
    <cellStyle name="Output 12 23 5 4" xfId="51486"/>
    <cellStyle name="Output 12 23 6" xfId="30396"/>
    <cellStyle name="Output 12 23 6 2" xfId="30397"/>
    <cellStyle name="Output 12 23 6 2 2" xfId="60884"/>
    <cellStyle name="Output 12 23 6 3" xfId="30398"/>
    <cellStyle name="Output 12 23 6 4" xfId="51487"/>
    <cellStyle name="Output 12 23 7" xfId="30399"/>
    <cellStyle name="Output 12 23 7 2" xfId="30400"/>
    <cellStyle name="Output 12 23 7 2 2" xfId="60885"/>
    <cellStyle name="Output 12 23 7 3" xfId="30401"/>
    <cellStyle name="Output 12 23 7 4" xfId="51488"/>
    <cellStyle name="Output 12 23 8" xfId="30402"/>
    <cellStyle name="Output 12 23 8 2" xfId="30403"/>
    <cellStyle name="Output 12 23 8 2 2" xfId="60886"/>
    <cellStyle name="Output 12 23 8 3" xfId="30404"/>
    <cellStyle name="Output 12 23 8 4" xfId="51489"/>
    <cellStyle name="Output 12 23 9" xfId="30405"/>
    <cellStyle name="Output 12 23 9 2" xfId="30406"/>
    <cellStyle name="Output 12 23 9 2 2" xfId="60887"/>
    <cellStyle name="Output 12 23 9 3" xfId="30407"/>
    <cellStyle name="Output 12 23 9 4" xfId="51490"/>
    <cellStyle name="Output 12 24" xfId="30408"/>
    <cellStyle name="Output 12 24 10" xfId="30409"/>
    <cellStyle name="Output 12 24 10 2" xfId="30410"/>
    <cellStyle name="Output 12 24 10 2 2" xfId="60888"/>
    <cellStyle name="Output 12 24 10 3" xfId="30411"/>
    <cellStyle name="Output 12 24 10 4" xfId="51491"/>
    <cellStyle name="Output 12 24 11" xfId="30412"/>
    <cellStyle name="Output 12 24 11 2" xfId="30413"/>
    <cellStyle name="Output 12 24 11 2 2" xfId="60889"/>
    <cellStyle name="Output 12 24 11 3" xfId="30414"/>
    <cellStyle name="Output 12 24 11 4" xfId="51492"/>
    <cellStyle name="Output 12 24 12" xfId="30415"/>
    <cellStyle name="Output 12 24 12 2" xfId="30416"/>
    <cellStyle name="Output 12 24 12 2 2" xfId="60890"/>
    <cellStyle name="Output 12 24 12 3" xfId="30417"/>
    <cellStyle name="Output 12 24 12 4" xfId="51493"/>
    <cellStyle name="Output 12 24 13" xfId="30418"/>
    <cellStyle name="Output 12 24 13 2" xfId="30419"/>
    <cellStyle name="Output 12 24 13 2 2" xfId="60891"/>
    <cellStyle name="Output 12 24 13 3" xfId="30420"/>
    <cellStyle name="Output 12 24 13 4" xfId="51494"/>
    <cellStyle name="Output 12 24 14" xfId="30421"/>
    <cellStyle name="Output 12 24 14 2" xfId="30422"/>
    <cellStyle name="Output 12 24 14 2 2" xfId="60892"/>
    <cellStyle name="Output 12 24 14 3" xfId="30423"/>
    <cellStyle name="Output 12 24 14 4" xfId="51495"/>
    <cellStyle name="Output 12 24 15" xfId="30424"/>
    <cellStyle name="Output 12 24 15 2" xfId="30425"/>
    <cellStyle name="Output 12 24 15 2 2" xfId="60893"/>
    <cellStyle name="Output 12 24 15 3" xfId="30426"/>
    <cellStyle name="Output 12 24 15 4" xfId="51496"/>
    <cellStyle name="Output 12 24 16" xfId="30427"/>
    <cellStyle name="Output 12 24 16 2" xfId="30428"/>
    <cellStyle name="Output 12 24 16 2 2" xfId="60894"/>
    <cellStyle name="Output 12 24 16 3" xfId="30429"/>
    <cellStyle name="Output 12 24 16 4" xfId="51497"/>
    <cellStyle name="Output 12 24 17" xfId="30430"/>
    <cellStyle name="Output 12 24 17 2" xfId="30431"/>
    <cellStyle name="Output 12 24 17 2 2" xfId="60895"/>
    <cellStyle name="Output 12 24 17 3" xfId="30432"/>
    <cellStyle name="Output 12 24 17 4" xfId="51498"/>
    <cellStyle name="Output 12 24 18" xfId="30433"/>
    <cellStyle name="Output 12 24 18 2" xfId="30434"/>
    <cellStyle name="Output 12 24 18 2 2" xfId="60896"/>
    <cellStyle name="Output 12 24 18 3" xfId="30435"/>
    <cellStyle name="Output 12 24 18 4" xfId="51499"/>
    <cellStyle name="Output 12 24 19" xfId="30436"/>
    <cellStyle name="Output 12 24 19 2" xfId="30437"/>
    <cellStyle name="Output 12 24 19 2 2" xfId="60897"/>
    <cellStyle name="Output 12 24 19 3" xfId="30438"/>
    <cellStyle name="Output 12 24 19 4" xfId="51500"/>
    <cellStyle name="Output 12 24 2" xfId="30439"/>
    <cellStyle name="Output 12 24 2 2" xfId="30440"/>
    <cellStyle name="Output 12 24 2 2 2" xfId="60898"/>
    <cellStyle name="Output 12 24 2 3" xfId="30441"/>
    <cellStyle name="Output 12 24 2 4" xfId="51501"/>
    <cellStyle name="Output 12 24 20" xfId="30442"/>
    <cellStyle name="Output 12 24 20 2" xfId="30443"/>
    <cellStyle name="Output 12 24 20 3" xfId="51502"/>
    <cellStyle name="Output 12 24 20 4" xfId="51503"/>
    <cellStyle name="Output 12 24 21" xfId="51504"/>
    <cellStyle name="Output 12 24 22" xfId="51505"/>
    <cellStyle name="Output 12 24 3" xfId="30444"/>
    <cellStyle name="Output 12 24 3 2" xfId="30445"/>
    <cellStyle name="Output 12 24 3 2 2" xfId="60899"/>
    <cellStyle name="Output 12 24 3 3" xfId="30446"/>
    <cellStyle name="Output 12 24 3 4" xfId="51506"/>
    <cellStyle name="Output 12 24 4" xfId="30447"/>
    <cellStyle name="Output 12 24 4 2" xfId="30448"/>
    <cellStyle name="Output 12 24 4 2 2" xfId="60900"/>
    <cellStyle name="Output 12 24 4 3" xfId="30449"/>
    <cellStyle name="Output 12 24 4 4" xfId="51507"/>
    <cellStyle name="Output 12 24 5" xfId="30450"/>
    <cellStyle name="Output 12 24 5 2" xfId="30451"/>
    <cellStyle name="Output 12 24 5 2 2" xfId="60901"/>
    <cellStyle name="Output 12 24 5 3" xfId="30452"/>
    <cellStyle name="Output 12 24 5 4" xfId="51508"/>
    <cellStyle name="Output 12 24 6" xfId="30453"/>
    <cellStyle name="Output 12 24 6 2" xfId="30454"/>
    <cellStyle name="Output 12 24 6 2 2" xfId="60902"/>
    <cellStyle name="Output 12 24 6 3" xfId="30455"/>
    <cellStyle name="Output 12 24 6 4" xfId="51509"/>
    <cellStyle name="Output 12 24 7" xfId="30456"/>
    <cellStyle name="Output 12 24 7 2" xfId="30457"/>
    <cellStyle name="Output 12 24 7 2 2" xfId="60903"/>
    <cellStyle name="Output 12 24 7 3" xfId="30458"/>
    <cellStyle name="Output 12 24 7 4" xfId="51510"/>
    <cellStyle name="Output 12 24 8" xfId="30459"/>
    <cellStyle name="Output 12 24 8 2" xfId="30460"/>
    <cellStyle name="Output 12 24 8 2 2" xfId="60904"/>
    <cellStyle name="Output 12 24 8 3" xfId="30461"/>
    <cellStyle name="Output 12 24 8 4" xfId="51511"/>
    <cellStyle name="Output 12 24 9" xfId="30462"/>
    <cellStyle name="Output 12 24 9 2" xfId="30463"/>
    <cellStyle name="Output 12 24 9 2 2" xfId="60905"/>
    <cellStyle name="Output 12 24 9 3" xfId="30464"/>
    <cellStyle name="Output 12 24 9 4" xfId="51512"/>
    <cellStyle name="Output 12 25" xfId="30465"/>
    <cellStyle name="Output 12 25 10" xfId="30466"/>
    <cellStyle name="Output 12 25 10 2" xfId="30467"/>
    <cellStyle name="Output 12 25 10 2 2" xfId="60906"/>
    <cellStyle name="Output 12 25 10 3" xfId="30468"/>
    <cellStyle name="Output 12 25 10 4" xfId="51513"/>
    <cellStyle name="Output 12 25 11" xfId="30469"/>
    <cellStyle name="Output 12 25 11 2" xfId="30470"/>
    <cellStyle name="Output 12 25 11 2 2" xfId="60907"/>
    <cellStyle name="Output 12 25 11 3" xfId="30471"/>
    <cellStyle name="Output 12 25 11 4" xfId="51514"/>
    <cellStyle name="Output 12 25 12" xfId="30472"/>
    <cellStyle name="Output 12 25 12 2" xfId="30473"/>
    <cellStyle name="Output 12 25 12 2 2" xfId="60908"/>
    <cellStyle name="Output 12 25 12 3" xfId="30474"/>
    <cellStyle name="Output 12 25 12 4" xfId="51515"/>
    <cellStyle name="Output 12 25 13" xfId="30475"/>
    <cellStyle name="Output 12 25 13 2" xfId="30476"/>
    <cellStyle name="Output 12 25 13 2 2" xfId="60909"/>
    <cellStyle name="Output 12 25 13 3" xfId="30477"/>
    <cellStyle name="Output 12 25 13 4" xfId="51516"/>
    <cellStyle name="Output 12 25 14" xfId="30478"/>
    <cellStyle name="Output 12 25 14 2" xfId="30479"/>
    <cellStyle name="Output 12 25 14 2 2" xfId="60910"/>
    <cellStyle name="Output 12 25 14 3" xfId="30480"/>
    <cellStyle name="Output 12 25 14 4" xfId="51517"/>
    <cellStyle name="Output 12 25 15" xfId="30481"/>
    <cellStyle name="Output 12 25 15 2" xfId="30482"/>
    <cellStyle name="Output 12 25 15 2 2" xfId="60911"/>
    <cellStyle name="Output 12 25 15 3" xfId="30483"/>
    <cellStyle name="Output 12 25 15 4" xfId="51518"/>
    <cellStyle name="Output 12 25 16" xfId="30484"/>
    <cellStyle name="Output 12 25 16 2" xfId="30485"/>
    <cellStyle name="Output 12 25 16 2 2" xfId="60912"/>
    <cellStyle name="Output 12 25 16 3" xfId="30486"/>
    <cellStyle name="Output 12 25 16 4" xfId="51519"/>
    <cellStyle name="Output 12 25 17" xfId="30487"/>
    <cellStyle name="Output 12 25 17 2" xfId="30488"/>
    <cellStyle name="Output 12 25 17 2 2" xfId="60913"/>
    <cellStyle name="Output 12 25 17 3" xfId="30489"/>
    <cellStyle name="Output 12 25 17 4" xfId="51520"/>
    <cellStyle name="Output 12 25 18" xfId="30490"/>
    <cellStyle name="Output 12 25 18 2" xfId="30491"/>
    <cellStyle name="Output 12 25 18 2 2" xfId="60914"/>
    <cellStyle name="Output 12 25 18 3" xfId="30492"/>
    <cellStyle name="Output 12 25 18 4" xfId="51521"/>
    <cellStyle name="Output 12 25 19" xfId="30493"/>
    <cellStyle name="Output 12 25 19 2" xfId="30494"/>
    <cellStyle name="Output 12 25 19 2 2" xfId="60915"/>
    <cellStyle name="Output 12 25 19 3" xfId="30495"/>
    <cellStyle name="Output 12 25 19 4" xfId="51522"/>
    <cellStyle name="Output 12 25 2" xfId="30496"/>
    <cellStyle name="Output 12 25 2 2" xfId="30497"/>
    <cellStyle name="Output 12 25 2 2 2" xfId="60916"/>
    <cellStyle name="Output 12 25 2 3" xfId="30498"/>
    <cellStyle name="Output 12 25 2 4" xfId="51523"/>
    <cellStyle name="Output 12 25 20" xfId="30499"/>
    <cellStyle name="Output 12 25 20 2" xfId="30500"/>
    <cellStyle name="Output 12 25 20 3" xfId="51524"/>
    <cellStyle name="Output 12 25 20 4" xfId="51525"/>
    <cellStyle name="Output 12 25 21" xfId="51526"/>
    <cellStyle name="Output 12 25 22" xfId="51527"/>
    <cellStyle name="Output 12 25 3" xfId="30501"/>
    <cellStyle name="Output 12 25 3 2" xfId="30502"/>
    <cellStyle name="Output 12 25 3 2 2" xfId="60917"/>
    <cellStyle name="Output 12 25 3 3" xfId="30503"/>
    <cellStyle name="Output 12 25 3 4" xfId="51528"/>
    <cellStyle name="Output 12 25 4" xfId="30504"/>
    <cellStyle name="Output 12 25 4 2" xfId="30505"/>
    <cellStyle name="Output 12 25 4 2 2" xfId="60918"/>
    <cellStyle name="Output 12 25 4 3" xfId="30506"/>
    <cellStyle name="Output 12 25 4 4" xfId="51529"/>
    <cellStyle name="Output 12 25 5" xfId="30507"/>
    <cellStyle name="Output 12 25 5 2" xfId="30508"/>
    <cellStyle name="Output 12 25 5 2 2" xfId="60919"/>
    <cellStyle name="Output 12 25 5 3" xfId="30509"/>
    <cellStyle name="Output 12 25 5 4" xfId="51530"/>
    <cellStyle name="Output 12 25 6" xfId="30510"/>
    <cellStyle name="Output 12 25 6 2" xfId="30511"/>
    <cellStyle name="Output 12 25 6 2 2" xfId="60920"/>
    <cellStyle name="Output 12 25 6 3" xfId="30512"/>
    <cellStyle name="Output 12 25 6 4" xfId="51531"/>
    <cellStyle name="Output 12 25 7" xfId="30513"/>
    <cellStyle name="Output 12 25 7 2" xfId="30514"/>
    <cellStyle name="Output 12 25 7 2 2" xfId="60921"/>
    <cellStyle name="Output 12 25 7 3" xfId="30515"/>
    <cellStyle name="Output 12 25 7 4" xfId="51532"/>
    <cellStyle name="Output 12 25 8" xfId="30516"/>
    <cellStyle name="Output 12 25 8 2" xfId="30517"/>
    <cellStyle name="Output 12 25 8 2 2" xfId="60922"/>
    <cellStyle name="Output 12 25 8 3" xfId="30518"/>
    <cellStyle name="Output 12 25 8 4" xfId="51533"/>
    <cellStyle name="Output 12 25 9" xfId="30519"/>
    <cellStyle name="Output 12 25 9 2" xfId="30520"/>
    <cellStyle name="Output 12 25 9 2 2" xfId="60923"/>
    <cellStyle name="Output 12 25 9 3" xfId="30521"/>
    <cellStyle name="Output 12 25 9 4" xfId="51534"/>
    <cellStyle name="Output 12 26" xfId="30522"/>
    <cellStyle name="Output 12 26 10" xfId="30523"/>
    <cellStyle name="Output 12 26 10 2" xfId="30524"/>
    <cellStyle name="Output 12 26 10 2 2" xfId="60924"/>
    <cellStyle name="Output 12 26 10 3" xfId="30525"/>
    <cellStyle name="Output 12 26 10 4" xfId="51535"/>
    <cellStyle name="Output 12 26 11" xfId="30526"/>
    <cellStyle name="Output 12 26 11 2" xfId="30527"/>
    <cellStyle name="Output 12 26 11 2 2" xfId="60925"/>
    <cellStyle name="Output 12 26 11 3" xfId="30528"/>
    <cellStyle name="Output 12 26 11 4" xfId="51536"/>
    <cellStyle name="Output 12 26 12" xfId="30529"/>
    <cellStyle name="Output 12 26 12 2" xfId="30530"/>
    <cellStyle name="Output 12 26 12 2 2" xfId="60926"/>
    <cellStyle name="Output 12 26 12 3" xfId="30531"/>
    <cellStyle name="Output 12 26 12 4" xfId="51537"/>
    <cellStyle name="Output 12 26 13" xfId="30532"/>
    <cellStyle name="Output 12 26 13 2" xfId="30533"/>
    <cellStyle name="Output 12 26 13 2 2" xfId="60927"/>
    <cellStyle name="Output 12 26 13 3" xfId="30534"/>
    <cellStyle name="Output 12 26 13 4" xfId="51538"/>
    <cellStyle name="Output 12 26 14" xfId="30535"/>
    <cellStyle name="Output 12 26 14 2" xfId="30536"/>
    <cellStyle name="Output 12 26 14 2 2" xfId="60928"/>
    <cellStyle name="Output 12 26 14 3" xfId="30537"/>
    <cellStyle name="Output 12 26 14 4" xfId="51539"/>
    <cellStyle name="Output 12 26 15" xfId="30538"/>
    <cellStyle name="Output 12 26 15 2" xfId="30539"/>
    <cellStyle name="Output 12 26 15 2 2" xfId="60929"/>
    <cellStyle name="Output 12 26 15 3" xfId="30540"/>
    <cellStyle name="Output 12 26 15 4" xfId="51540"/>
    <cellStyle name="Output 12 26 16" xfId="30541"/>
    <cellStyle name="Output 12 26 16 2" xfId="30542"/>
    <cellStyle name="Output 12 26 16 2 2" xfId="60930"/>
    <cellStyle name="Output 12 26 16 3" xfId="30543"/>
    <cellStyle name="Output 12 26 16 4" xfId="51541"/>
    <cellStyle name="Output 12 26 17" xfId="30544"/>
    <cellStyle name="Output 12 26 17 2" xfId="30545"/>
    <cellStyle name="Output 12 26 17 2 2" xfId="60931"/>
    <cellStyle name="Output 12 26 17 3" xfId="30546"/>
    <cellStyle name="Output 12 26 17 4" xfId="51542"/>
    <cellStyle name="Output 12 26 18" xfId="30547"/>
    <cellStyle name="Output 12 26 18 2" xfId="30548"/>
    <cellStyle name="Output 12 26 18 2 2" xfId="60932"/>
    <cellStyle name="Output 12 26 18 3" xfId="30549"/>
    <cellStyle name="Output 12 26 18 4" xfId="51543"/>
    <cellStyle name="Output 12 26 19" xfId="30550"/>
    <cellStyle name="Output 12 26 19 2" xfId="30551"/>
    <cellStyle name="Output 12 26 19 2 2" xfId="60933"/>
    <cellStyle name="Output 12 26 19 3" xfId="30552"/>
    <cellStyle name="Output 12 26 19 4" xfId="51544"/>
    <cellStyle name="Output 12 26 2" xfId="30553"/>
    <cellStyle name="Output 12 26 2 2" xfId="30554"/>
    <cellStyle name="Output 12 26 2 2 2" xfId="60934"/>
    <cellStyle name="Output 12 26 2 3" xfId="30555"/>
    <cellStyle name="Output 12 26 2 4" xfId="51545"/>
    <cellStyle name="Output 12 26 20" xfId="30556"/>
    <cellStyle name="Output 12 26 20 2" xfId="30557"/>
    <cellStyle name="Output 12 26 20 3" xfId="51546"/>
    <cellStyle name="Output 12 26 20 4" xfId="51547"/>
    <cellStyle name="Output 12 26 21" xfId="51548"/>
    <cellStyle name="Output 12 26 22" xfId="51549"/>
    <cellStyle name="Output 12 26 3" xfId="30558"/>
    <cellStyle name="Output 12 26 3 2" xfId="30559"/>
    <cellStyle name="Output 12 26 3 2 2" xfId="60935"/>
    <cellStyle name="Output 12 26 3 3" xfId="30560"/>
    <cellStyle name="Output 12 26 3 4" xfId="51550"/>
    <cellStyle name="Output 12 26 4" xfId="30561"/>
    <cellStyle name="Output 12 26 4 2" xfId="30562"/>
    <cellStyle name="Output 12 26 4 2 2" xfId="60936"/>
    <cellStyle name="Output 12 26 4 3" xfId="30563"/>
    <cellStyle name="Output 12 26 4 4" xfId="51551"/>
    <cellStyle name="Output 12 26 5" xfId="30564"/>
    <cellStyle name="Output 12 26 5 2" xfId="30565"/>
    <cellStyle name="Output 12 26 5 2 2" xfId="60937"/>
    <cellStyle name="Output 12 26 5 3" xfId="30566"/>
    <cellStyle name="Output 12 26 5 4" xfId="51552"/>
    <cellStyle name="Output 12 26 6" xfId="30567"/>
    <cellStyle name="Output 12 26 6 2" xfId="30568"/>
    <cellStyle name="Output 12 26 6 2 2" xfId="60938"/>
    <cellStyle name="Output 12 26 6 3" xfId="30569"/>
    <cellStyle name="Output 12 26 6 4" xfId="51553"/>
    <cellStyle name="Output 12 26 7" xfId="30570"/>
    <cellStyle name="Output 12 26 7 2" xfId="30571"/>
    <cellStyle name="Output 12 26 7 2 2" xfId="60939"/>
    <cellStyle name="Output 12 26 7 3" xfId="30572"/>
    <cellStyle name="Output 12 26 7 4" xfId="51554"/>
    <cellStyle name="Output 12 26 8" xfId="30573"/>
    <cellStyle name="Output 12 26 8 2" xfId="30574"/>
    <cellStyle name="Output 12 26 8 2 2" xfId="60940"/>
    <cellStyle name="Output 12 26 8 3" xfId="30575"/>
    <cellStyle name="Output 12 26 8 4" xfId="51555"/>
    <cellStyle name="Output 12 26 9" xfId="30576"/>
    <cellStyle name="Output 12 26 9 2" xfId="30577"/>
    <cellStyle name="Output 12 26 9 2 2" xfId="60941"/>
    <cellStyle name="Output 12 26 9 3" xfId="30578"/>
    <cellStyle name="Output 12 26 9 4" xfId="51556"/>
    <cellStyle name="Output 12 27" xfId="30579"/>
    <cellStyle name="Output 12 27 10" xfId="30580"/>
    <cellStyle name="Output 12 27 10 2" xfId="30581"/>
    <cellStyle name="Output 12 27 10 2 2" xfId="60942"/>
    <cellStyle name="Output 12 27 10 3" xfId="30582"/>
    <cellStyle name="Output 12 27 10 4" xfId="51557"/>
    <cellStyle name="Output 12 27 11" xfId="30583"/>
    <cellStyle name="Output 12 27 11 2" xfId="30584"/>
    <cellStyle name="Output 12 27 11 2 2" xfId="60943"/>
    <cellStyle name="Output 12 27 11 3" xfId="30585"/>
    <cellStyle name="Output 12 27 11 4" xfId="51558"/>
    <cellStyle name="Output 12 27 12" xfId="30586"/>
    <cellStyle name="Output 12 27 12 2" xfId="30587"/>
    <cellStyle name="Output 12 27 12 2 2" xfId="60944"/>
    <cellStyle name="Output 12 27 12 3" xfId="30588"/>
    <cellStyle name="Output 12 27 12 4" xfId="51559"/>
    <cellStyle name="Output 12 27 13" xfId="30589"/>
    <cellStyle name="Output 12 27 13 2" xfId="30590"/>
    <cellStyle name="Output 12 27 13 2 2" xfId="60945"/>
    <cellStyle name="Output 12 27 13 3" xfId="30591"/>
    <cellStyle name="Output 12 27 13 4" xfId="51560"/>
    <cellStyle name="Output 12 27 14" xfId="30592"/>
    <cellStyle name="Output 12 27 14 2" xfId="30593"/>
    <cellStyle name="Output 12 27 14 2 2" xfId="60946"/>
    <cellStyle name="Output 12 27 14 3" xfId="30594"/>
    <cellStyle name="Output 12 27 14 4" xfId="51561"/>
    <cellStyle name="Output 12 27 15" xfId="30595"/>
    <cellStyle name="Output 12 27 15 2" xfId="30596"/>
    <cellStyle name="Output 12 27 15 2 2" xfId="60947"/>
    <cellStyle name="Output 12 27 15 3" xfId="30597"/>
    <cellStyle name="Output 12 27 15 4" xfId="51562"/>
    <cellStyle name="Output 12 27 16" xfId="30598"/>
    <cellStyle name="Output 12 27 16 2" xfId="30599"/>
    <cellStyle name="Output 12 27 16 2 2" xfId="60948"/>
    <cellStyle name="Output 12 27 16 3" xfId="30600"/>
    <cellStyle name="Output 12 27 16 4" xfId="51563"/>
    <cellStyle name="Output 12 27 17" xfId="30601"/>
    <cellStyle name="Output 12 27 17 2" xfId="30602"/>
    <cellStyle name="Output 12 27 17 2 2" xfId="60949"/>
    <cellStyle name="Output 12 27 17 3" xfId="30603"/>
    <cellStyle name="Output 12 27 17 4" xfId="51564"/>
    <cellStyle name="Output 12 27 18" xfId="30604"/>
    <cellStyle name="Output 12 27 18 2" xfId="30605"/>
    <cellStyle name="Output 12 27 18 2 2" xfId="60950"/>
    <cellStyle name="Output 12 27 18 3" xfId="30606"/>
    <cellStyle name="Output 12 27 18 4" xfId="51565"/>
    <cellStyle name="Output 12 27 19" xfId="30607"/>
    <cellStyle name="Output 12 27 19 2" xfId="30608"/>
    <cellStyle name="Output 12 27 19 2 2" xfId="60951"/>
    <cellStyle name="Output 12 27 19 3" xfId="30609"/>
    <cellStyle name="Output 12 27 19 4" xfId="51566"/>
    <cellStyle name="Output 12 27 2" xfId="30610"/>
    <cellStyle name="Output 12 27 2 2" xfId="30611"/>
    <cellStyle name="Output 12 27 2 2 2" xfId="60952"/>
    <cellStyle name="Output 12 27 2 3" xfId="30612"/>
    <cellStyle name="Output 12 27 2 4" xfId="51567"/>
    <cellStyle name="Output 12 27 20" xfId="30613"/>
    <cellStyle name="Output 12 27 20 2" xfId="30614"/>
    <cellStyle name="Output 12 27 20 3" xfId="51568"/>
    <cellStyle name="Output 12 27 20 4" xfId="51569"/>
    <cellStyle name="Output 12 27 21" xfId="51570"/>
    <cellStyle name="Output 12 27 22" xfId="51571"/>
    <cellStyle name="Output 12 27 3" xfId="30615"/>
    <cellStyle name="Output 12 27 3 2" xfId="30616"/>
    <cellStyle name="Output 12 27 3 2 2" xfId="60953"/>
    <cellStyle name="Output 12 27 3 3" xfId="30617"/>
    <cellStyle name="Output 12 27 3 4" xfId="51572"/>
    <cellStyle name="Output 12 27 4" xfId="30618"/>
    <cellStyle name="Output 12 27 4 2" xfId="30619"/>
    <cellStyle name="Output 12 27 4 2 2" xfId="60954"/>
    <cellStyle name="Output 12 27 4 3" xfId="30620"/>
    <cellStyle name="Output 12 27 4 4" xfId="51573"/>
    <cellStyle name="Output 12 27 5" xfId="30621"/>
    <cellStyle name="Output 12 27 5 2" xfId="30622"/>
    <cellStyle name="Output 12 27 5 2 2" xfId="60955"/>
    <cellStyle name="Output 12 27 5 3" xfId="30623"/>
    <cellStyle name="Output 12 27 5 4" xfId="51574"/>
    <cellStyle name="Output 12 27 6" xfId="30624"/>
    <cellStyle name="Output 12 27 6 2" xfId="30625"/>
    <cellStyle name="Output 12 27 6 2 2" xfId="60956"/>
    <cellStyle name="Output 12 27 6 3" xfId="30626"/>
    <cellStyle name="Output 12 27 6 4" xfId="51575"/>
    <cellStyle name="Output 12 27 7" xfId="30627"/>
    <cellStyle name="Output 12 27 7 2" xfId="30628"/>
    <cellStyle name="Output 12 27 7 2 2" xfId="60957"/>
    <cellStyle name="Output 12 27 7 3" xfId="30629"/>
    <cellStyle name="Output 12 27 7 4" xfId="51576"/>
    <cellStyle name="Output 12 27 8" xfId="30630"/>
    <cellStyle name="Output 12 27 8 2" xfId="30631"/>
    <cellStyle name="Output 12 27 8 2 2" xfId="60958"/>
    <cellStyle name="Output 12 27 8 3" xfId="30632"/>
    <cellStyle name="Output 12 27 8 4" xfId="51577"/>
    <cellStyle name="Output 12 27 9" xfId="30633"/>
    <cellStyle name="Output 12 27 9 2" xfId="30634"/>
    <cellStyle name="Output 12 27 9 2 2" xfId="60959"/>
    <cellStyle name="Output 12 27 9 3" xfId="30635"/>
    <cellStyle name="Output 12 27 9 4" xfId="51578"/>
    <cellStyle name="Output 12 28" xfId="30636"/>
    <cellStyle name="Output 12 28 10" xfId="30637"/>
    <cellStyle name="Output 12 28 10 2" xfId="30638"/>
    <cellStyle name="Output 12 28 10 2 2" xfId="60960"/>
    <cellStyle name="Output 12 28 10 3" xfId="30639"/>
    <cellStyle name="Output 12 28 10 4" xfId="51579"/>
    <cellStyle name="Output 12 28 11" xfId="30640"/>
    <cellStyle name="Output 12 28 11 2" xfId="30641"/>
    <cellStyle name="Output 12 28 11 2 2" xfId="60961"/>
    <cellStyle name="Output 12 28 11 3" xfId="30642"/>
    <cellStyle name="Output 12 28 11 4" xfId="51580"/>
    <cellStyle name="Output 12 28 12" xfId="30643"/>
    <cellStyle name="Output 12 28 12 2" xfId="30644"/>
    <cellStyle name="Output 12 28 12 2 2" xfId="60962"/>
    <cellStyle name="Output 12 28 12 3" xfId="30645"/>
    <cellStyle name="Output 12 28 12 4" xfId="51581"/>
    <cellStyle name="Output 12 28 13" xfId="30646"/>
    <cellStyle name="Output 12 28 13 2" xfId="30647"/>
    <cellStyle name="Output 12 28 13 2 2" xfId="60963"/>
    <cellStyle name="Output 12 28 13 3" xfId="30648"/>
    <cellStyle name="Output 12 28 13 4" xfId="51582"/>
    <cellStyle name="Output 12 28 14" xfId="30649"/>
    <cellStyle name="Output 12 28 14 2" xfId="30650"/>
    <cellStyle name="Output 12 28 14 2 2" xfId="60964"/>
    <cellStyle name="Output 12 28 14 3" xfId="30651"/>
    <cellStyle name="Output 12 28 14 4" xfId="51583"/>
    <cellStyle name="Output 12 28 15" xfId="30652"/>
    <cellStyle name="Output 12 28 15 2" xfId="30653"/>
    <cellStyle name="Output 12 28 15 2 2" xfId="60965"/>
    <cellStyle name="Output 12 28 15 3" xfId="30654"/>
    <cellStyle name="Output 12 28 15 4" xfId="51584"/>
    <cellStyle name="Output 12 28 16" xfId="30655"/>
    <cellStyle name="Output 12 28 16 2" xfId="30656"/>
    <cellStyle name="Output 12 28 16 2 2" xfId="60966"/>
    <cellStyle name="Output 12 28 16 3" xfId="30657"/>
    <cellStyle name="Output 12 28 16 4" xfId="51585"/>
    <cellStyle name="Output 12 28 17" xfId="30658"/>
    <cellStyle name="Output 12 28 17 2" xfId="30659"/>
    <cellStyle name="Output 12 28 17 2 2" xfId="60967"/>
    <cellStyle name="Output 12 28 17 3" xfId="30660"/>
    <cellStyle name="Output 12 28 17 4" xfId="51586"/>
    <cellStyle name="Output 12 28 18" xfId="30661"/>
    <cellStyle name="Output 12 28 18 2" xfId="30662"/>
    <cellStyle name="Output 12 28 18 2 2" xfId="60968"/>
    <cellStyle name="Output 12 28 18 3" xfId="30663"/>
    <cellStyle name="Output 12 28 18 4" xfId="51587"/>
    <cellStyle name="Output 12 28 19" xfId="30664"/>
    <cellStyle name="Output 12 28 19 2" xfId="30665"/>
    <cellStyle name="Output 12 28 19 2 2" xfId="60969"/>
    <cellStyle name="Output 12 28 19 3" xfId="30666"/>
    <cellStyle name="Output 12 28 19 4" xfId="51588"/>
    <cellStyle name="Output 12 28 2" xfId="30667"/>
    <cellStyle name="Output 12 28 2 2" xfId="30668"/>
    <cellStyle name="Output 12 28 2 2 2" xfId="60970"/>
    <cellStyle name="Output 12 28 2 3" xfId="30669"/>
    <cellStyle name="Output 12 28 2 4" xfId="51589"/>
    <cellStyle name="Output 12 28 20" xfId="30670"/>
    <cellStyle name="Output 12 28 20 2" xfId="30671"/>
    <cellStyle name="Output 12 28 20 3" xfId="51590"/>
    <cellStyle name="Output 12 28 20 4" xfId="51591"/>
    <cellStyle name="Output 12 28 21" xfId="51592"/>
    <cellStyle name="Output 12 28 22" xfId="51593"/>
    <cellStyle name="Output 12 28 3" xfId="30672"/>
    <cellStyle name="Output 12 28 3 2" xfId="30673"/>
    <cellStyle name="Output 12 28 3 2 2" xfId="60971"/>
    <cellStyle name="Output 12 28 3 3" xfId="30674"/>
    <cellStyle name="Output 12 28 3 4" xfId="51594"/>
    <cellStyle name="Output 12 28 4" xfId="30675"/>
    <cellStyle name="Output 12 28 4 2" xfId="30676"/>
    <cellStyle name="Output 12 28 4 2 2" xfId="60972"/>
    <cellStyle name="Output 12 28 4 3" xfId="30677"/>
    <cellStyle name="Output 12 28 4 4" xfId="51595"/>
    <cellStyle name="Output 12 28 5" xfId="30678"/>
    <cellStyle name="Output 12 28 5 2" xfId="30679"/>
    <cellStyle name="Output 12 28 5 2 2" xfId="60973"/>
    <cellStyle name="Output 12 28 5 3" xfId="30680"/>
    <cellStyle name="Output 12 28 5 4" xfId="51596"/>
    <cellStyle name="Output 12 28 6" xfId="30681"/>
    <cellStyle name="Output 12 28 6 2" xfId="30682"/>
    <cellStyle name="Output 12 28 6 2 2" xfId="60974"/>
    <cellStyle name="Output 12 28 6 3" xfId="30683"/>
    <cellStyle name="Output 12 28 6 4" xfId="51597"/>
    <cellStyle name="Output 12 28 7" xfId="30684"/>
    <cellStyle name="Output 12 28 7 2" xfId="30685"/>
    <cellStyle name="Output 12 28 7 2 2" xfId="60975"/>
    <cellStyle name="Output 12 28 7 3" xfId="30686"/>
    <cellStyle name="Output 12 28 7 4" xfId="51598"/>
    <cellStyle name="Output 12 28 8" xfId="30687"/>
    <cellStyle name="Output 12 28 8 2" xfId="30688"/>
    <cellStyle name="Output 12 28 8 2 2" xfId="60976"/>
    <cellStyle name="Output 12 28 8 3" xfId="30689"/>
    <cellStyle name="Output 12 28 8 4" xfId="51599"/>
    <cellStyle name="Output 12 28 9" xfId="30690"/>
    <cellStyle name="Output 12 28 9 2" xfId="30691"/>
    <cellStyle name="Output 12 28 9 2 2" xfId="60977"/>
    <cellStyle name="Output 12 28 9 3" xfId="30692"/>
    <cellStyle name="Output 12 28 9 4" xfId="51600"/>
    <cellStyle name="Output 12 29" xfId="30693"/>
    <cellStyle name="Output 12 29 10" xfId="30694"/>
    <cellStyle name="Output 12 29 10 2" xfId="30695"/>
    <cellStyle name="Output 12 29 10 2 2" xfId="60978"/>
    <cellStyle name="Output 12 29 10 3" xfId="30696"/>
    <cellStyle name="Output 12 29 10 4" xfId="51601"/>
    <cellStyle name="Output 12 29 11" xfId="30697"/>
    <cellStyle name="Output 12 29 11 2" xfId="30698"/>
    <cellStyle name="Output 12 29 11 2 2" xfId="60979"/>
    <cellStyle name="Output 12 29 11 3" xfId="30699"/>
    <cellStyle name="Output 12 29 11 4" xfId="51602"/>
    <cellStyle name="Output 12 29 12" xfId="30700"/>
    <cellStyle name="Output 12 29 12 2" xfId="30701"/>
    <cellStyle name="Output 12 29 12 2 2" xfId="60980"/>
    <cellStyle name="Output 12 29 12 3" xfId="30702"/>
    <cellStyle name="Output 12 29 12 4" xfId="51603"/>
    <cellStyle name="Output 12 29 13" xfId="30703"/>
    <cellStyle name="Output 12 29 13 2" xfId="30704"/>
    <cellStyle name="Output 12 29 13 2 2" xfId="60981"/>
    <cellStyle name="Output 12 29 13 3" xfId="30705"/>
    <cellStyle name="Output 12 29 13 4" xfId="51604"/>
    <cellStyle name="Output 12 29 14" xfId="30706"/>
    <cellStyle name="Output 12 29 14 2" xfId="30707"/>
    <cellStyle name="Output 12 29 14 2 2" xfId="60982"/>
    <cellStyle name="Output 12 29 14 3" xfId="30708"/>
    <cellStyle name="Output 12 29 14 4" xfId="51605"/>
    <cellStyle name="Output 12 29 15" xfId="30709"/>
    <cellStyle name="Output 12 29 15 2" xfId="30710"/>
    <cellStyle name="Output 12 29 15 2 2" xfId="60983"/>
    <cellStyle name="Output 12 29 15 3" xfId="30711"/>
    <cellStyle name="Output 12 29 15 4" xfId="51606"/>
    <cellStyle name="Output 12 29 16" xfId="30712"/>
    <cellStyle name="Output 12 29 16 2" xfId="30713"/>
    <cellStyle name="Output 12 29 16 2 2" xfId="60984"/>
    <cellStyle name="Output 12 29 16 3" xfId="30714"/>
    <cellStyle name="Output 12 29 16 4" xfId="51607"/>
    <cellStyle name="Output 12 29 17" xfId="30715"/>
    <cellStyle name="Output 12 29 17 2" xfId="30716"/>
    <cellStyle name="Output 12 29 17 2 2" xfId="60985"/>
    <cellStyle name="Output 12 29 17 3" xfId="30717"/>
    <cellStyle name="Output 12 29 17 4" xfId="51608"/>
    <cellStyle name="Output 12 29 18" xfId="30718"/>
    <cellStyle name="Output 12 29 18 2" xfId="30719"/>
    <cellStyle name="Output 12 29 18 2 2" xfId="60986"/>
    <cellStyle name="Output 12 29 18 3" xfId="30720"/>
    <cellStyle name="Output 12 29 18 4" xfId="51609"/>
    <cellStyle name="Output 12 29 19" xfId="30721"/>
    <cellStyle name="Output 12 29 19 2" xfId="30722"/>
    <cellStyle name="Output 12 29 19 2 2" xfId="60987"/>
    <cellStyle name="Output 12 29 19 3" xfId="30723"/>
    <cellStyle name="Output 12 29 19 4" xfId="51610"/>
    <cellStyle name="Output 12 29 2" xfId="30724"/>
    <cellStyle name="Output 12 29 2 2" xfId="30725"/>
    <cellStyle name="Output 12 29 2 2 2" xfId="60988"/>
    <cellStyle name="Output 12 29 2 3" xfId="30726"/>
    <cellStyle name="Output 12 29 2 4" xfId="51611"/>
    <cellStyle name="Output 12 29 20" xfId="30727"/>
    <cellStyle name="Output 12 29 20 2" xfId="30728"/>
    <cellStyle name="Output 12 29 20 3" xfId="51612"/>
    <cellStyle name="Output 12 29 20 4" xfId="51613"/>
    <cellStyle name="Output 12 29 21" xfId="51614"/>
    <cellStyle name="Output 12 29 22" xfId="51615"/>
    <cellStyle name="Output 12 29 3" xfId="30729"/>
    <cellStyle name="Output 12 29 3 2" xfId="30730"/>
    <cellStyle name="Output 12 29 3 2 2" xfId="60989"/>
    <cellStyle name="Output 12 29 3 3" xfId="30731"/>
    <cellStyle name="Output 12 29 3 4" xfId="51616"/>
    <cellStyle name="Output 12 29 4" xfId="30732"/>
    <cellStyle name="Output 12 29 4 2" xfId="30733"/>
    <cellStyle name="Output 12 29 4 2 2" xfId="60990"/>
    <cellStyle name="Output 12 29 4 3" xfId="30734"/>
    <cellStyle name="Output 12 29 4 4" xfId="51617"/>
    <cellStyle name="Output 12 29 5" xfId="30735"/>
    <cellStyle name="Output 12 29 5 2" xfId="30736"/>
    <cellStyle name="Output 12 29 5 2 2" xfId="60991"/>
    <cellStyle name="Output 12 29 5 3" xfId="30737"/>
    <cellStyle name="Output 12 29 5 4" xfId="51618"/>
    <cellStyle name="Output 12 29 6" xfId="30738"/>
    <cellStyle name="Output 12 29 6 2" xfId="30739"/>
    <cellStyle name="Output 12 29 6 2 2" xfId="60992"/>
    <cellStyle name="Output 12 29 6 3" xfId="30740"/>
    <cellStyle name="Output 12 29 6 4" xfId="51619"/>
    <cellStyle name="Output 12 29 7" xfId="30741"/>
    <cellStyle name="Output 12 29 7 2" xfId="30742"/>
    <cellStyle name="Output 12 29 7 2 2" xfId="60993"/>
    <cellStyle name="Output 12 29 7 3" xfId="30743"/>
    <cellStyle name="Output 12 29 7 4" xfId="51620"/>
    <cellStyle name="Output 12 29 8" xfId="30744"/>
    <cellStyle name="Output 12 29 8 2" xfId="30745"/>
    <cellStyle name="Output 12 29 8 2 2" xfId="60994"/>
    <cellStyle name="Output 12 29 8 3" xfId="30746"/>
    <cellStyle name="Output 12 29 8 4" xfId="51621"/>
    <cellStyle name="Output 12 29 9" xfId="30747"/>
    <cellStyle name="Output 12 29 9 2" xfId="30748"/>
    <cellStyle name="Output 12 29 9 2 2" xfId="60995"/>
    <cellStyle name="Output 12 29 9 3" xfId="30749"/>
    <cellStyle name="Output 12 29 9 4" xfId="51622"/>
    <cellStyle name="Output 12 3" xfId="30750"/>
    <cellStyle name="Output 12 3 10" xfId="30751"/>
    <cellStyle name="Output 12 3 10 2" xfId="30752"/>
    <cellStyle name="Output 12 3 10 2 2" xfId="60996"/>
    <cellStyle name="Output 12 3 10 3" xfId="30753"/>
    <cellStyle name="Output 12 3 10 4" xfId="51623"/>
    <cellStyle name="Output 12 3 11" xfId="30754"/>
    <cellStyle name="Output 12 3 11 2" xfId="30755"/>
    <cellStyle name="Output 12 3 11 2 2" xfId="60997"/>
    <cellStyle name="Output 12 3 11 3" xfId="30756"/>
    <cellStyle name="Output 12 3 11 4" xfId="51624"/>
    <cellStyle name="Output 12 3 12" xfId="30757"/>
    <cellStyle name="Output 12 3 12 2" xfId="30758"/>
    <cellStyle name="Output 12 3 12 2 2" xfId="60998"/>
    <cellStyle name="Output 12 3 12 3" xfId="30759"/>
    <cellStyle name="Output 12 3 12 4" xfId="51625"/>
    <cellStyle name="Output 12 3 13" xfId="30760"/>
    <cellStyle name="Output 12 3 13 2" xfId="30761"/>
    <cellStyle name="Output 12 3 13 2 2" xfId="60999"/>
    <cellStyle name="Output 12 3 13 3" xfId="30762"/>
    <cellStyle name="Output 12 3 13 4" xfId="51626"/>
    <cellStyle name="Output 12 3 14" xfId="30763"/>
    <cellStyle name="Output 12 3 14 2" xfId="30764"/>
    <cellStyle name="Output 12 3 14 2 2" xfId="61000"/>
    <cellStyle name="Output 12 3 14 3" xfId="30765"/>
    <cellStyle name="Output 12 3 14 4" xfId="51627"/>
    <cellStyle name="Output 12 3 15" xfId="30766"/>
    <cellStyle name="Output 12 3 15 2" xfId="30767"/>
    <cellStyle name="Output 12 3 15 2 2" xfId="61001"/>
    <cellStyle name="Output 12 3 15 3" xfId="30768"/>
    <cellStyle name="Output 12 3 15 4" xfId="51628"/>
    <cellStyle name="Output 12 3 16" xfId="30769"/>
    <cellStyle name="Output 12 3 16 2" xfId="30770"/>
    <cellStyle name="Output 12 3 16 2 2" xfId="61002"/>
    <cellStyle name="Output 12 3 16 3" xfId="30771"/>
    <cellStyle name="Output 12 3 16 4" xfId="51629"/>
    <cellStyle name="Output 12 3 17" xfId="30772"/>
    <cellStyle name="Output 12 3 17 2" xfId="30773"/>
    <cellStyle name="Output 12 3 17 2 2" xfId="61003"/>
    <cellStyle name="Output 12 3 17 3" xfId="30774"/>
    <cellStyle name="Output 12 3 17 4" xfId="51630"/>
    <cellStyle name="Output 12 3 18" xfId="30775"/>
    <cellStyle name="Output 12 3 18 2" xfId="30776"/>
    <cellStyle name="Output 12 3 18 2 2" xfId="61004"/>
    <cellStyle name="Output 12 3 18 3" xfId="30777"/>
    <cellStyle name="Output 12 3 18 4" xfId="51631"/>
    <cellStyle name="Output 12 3 19" xfId="30778"/>
    <cellStyle name="Output 12 3 19 2" xfId="30779"/>
    <cellStyle name="Output 12 3 19 2 2" xfId="61005"/>
    <cellStyle name="Output 12 3 19 3" xfId="30780"/>
    <cellStyle name="Output 12 3 19 4" xfId="51632"/>
    <cellStyle name="Output 12 3 2" xfId="30781"/>
    <cellStyle name="Output 12 3 2 2" xfId="30782"/>
    <cellStyle name="Output 12 3 2 2 2" xfId="61006"/>
    <cellStyle name="Output 12 3 2 3" xfId="30783"/>
    <cellStyle name="Output 12 3 2 4" xfId="51633"/>
    <cellStyle name="Output 12 3 20" xfId="30784"/>
    <cellStyle name="Output 12 3 20 2" xfId="30785"/>
    <cellStyle name="Output 12 3 20 3" xfId="51634"/>
    <cellStyle name="Output 12 3 20 4" xfId="51635"/>
    <cellStyle name="Output 12 3 21" xfId="51636"/>
    <cellStyle name="Output 12 3 22" xfId="51637"/>
    <cellStyle name="Output 12 3 3" xfId="30786"/>
    <cellStyle name="Output 12 3 3 2" xfId="30787"/>
    <cellStyle name="Output 12 3 3 2 2" xfId="61007"/>
    <cellStyle name="Output 12 3 3 3" xfId="30788"/>
    <cellStyle name="Output 12 3 3 4" xfId="51638"/>
    <cellStyle name="Output 12 3 4" xfId="30789"/>
    <cellStyle name="Output 12 3 4 2" xfId="30790"/>
    <cellStyle name="Output 12 3 4 2 2" xfId="61008"/>
    <cellStyle name="Output 12 3 4 3" xfId="30791"/>
    <cellStyle name="Output 12 3 4 4" xfId="51639"/>
    <cellStyle name="Output 12 3 5" xfId="30792"/>
    <cellStyle name="Output 12 3 5 2" xfId="30793"/>
    <cellStyle name="Output 12 3 5 2 2" xfId="61009"/>
    <cellStyle name="Output 12 3 5 3" xfId="30794"/>
    <cellStyle name="Output 12 3 5 4" xfId="51640"/>
    <cellStyle name="Output 12 3 6" xfId="30795"/>
    <cellStyle name="Output 12 3 6 2" xfId="30796"/>
    <cellStyle name="Output 12 3 6 2 2" xfId="61010"/>
    <cellStyle name="Output 12 3 6 3" xfId="30797"/>
    <cellStyle name="Output 12 3 6 4" xfId="51641"/>
    <cellStyle name="Output 12 3 7" xfId="30798"/>
    <cellStyle name="Output 12 3 7 2" xfId="30799"/>
    <cellStyle name="Output 12 3 7 2 2" xfId="61011"/>
    <cellStyle name="Output 12 3 7 3" xfId="30800"/>
    <cellStyle name="Output 12 3 7 4" xfId="51642"/>
    <cellStyle name="Output 12 3 8" xfId="30801"/>
    <cellStyle name="Output 12 3 8 2" xfId="30802"/>
    <cellStyle name="Output 12 3 8 2 2" xfId="61012"/>
    <cellStyle name="Output 12 3 8 3" xfId="30803"/>
    <cellStyle name="Output 12 3 8 4" xfId="51643"/>
    <cellStyle name="Output 12 3 9" xfId="30804"/>
    <cellStyle name="Output 12 3 9 2" xfId="30805"/>
    <cellStyle name="Output 12 3 9 2 2" xfId="61013"/>
    <cellStyle name="Output 12 3 9 3" xfId="30806"/>
    <cellStyle name="Output 12 3 9 4" xfId="51644"/>
    <cellStyle name="Output 12 30" xfId="30807"/>
    <cellStyle name="Output 12 30 10" xfId="30808"/>
    <cellStyle name="Output 12 30 10 2" xfId="30809"/>
    <cellStyle name="Output 12 30 10 2 2" xfId="61014"/>
    <cellStyle name="Output 12 30 10 3" xfId="30810"/>
    <cellStyle name="Output 12 30 10 4" xfId="51645"/>
    <cellStyle name="Output 12 30 11" xfId="30811"/>
    <cellStyle name="Output 12 30 11 2" xfId="30812"/>
    <cellStyle name="Output 12 30 11 2 2" xfId="61015"/>
    <cellStyle name="Output 12 30 11 3" xfId="30813"/>
    <cellStyle name="Output 12 30 11 4" xfId="51646"/>
    <cellStyle name="Output 12 30 12" xfId="30814"/>
    <cellStyle name="Output 12 30 12 2" xfId="30815"/>
    <cellStyle name="Output 12 30 12 2 2" xfId="61016"/>
    <cellStyle name="Output 12 30 12 3" xfId="30816"/>
    <cellStyle name="Output 12 30 12 4" xfId="51647"/>
    <cellStyle name="Output 12 30 13" xfId="30817"/>
    <cellStyle name="Output 12 30 13 2" xfId="30818"/>
    <cellStyle name="Output 12 30 13 2 2" xfId="61017"/>
    <cellStyle name="Output 12 30 13 3" xfId="30819"/>
    <cellStyle name="Output 12 30 13 4" xfId="51648"/>
    <cellStyle name="Output 12 30 14" xfId="30820"/>
    <cellStyle name="Output 12 30 14 2" xfId="30821"/>
    <cellStyle name="Output 12 30 14 2 2" xfId="61018"/>
    <cellStyle name="Output 12 30 14 3" xfId="30822"/>
    <cellStyle name="Output 12 30 14 4" xfId="51649"/>
    <cellStyle name="Output 12 30 15" xfId="30823"/>
    <cellStyle name="Output 12 30 15 2" xfId="30824"/>
    <cellStyle name="Output 12 30 15 2 2" xfId="61019"/>
    <cellStyle name="Output 12 30 15 3" xfId="30825"/>
    <cellStyle name="Output 12 30 15 4" xfId="51650"/>
    <cellStyle name="Output 12 30 16" xfId="30826"/>
    <cellStyle name="Output 12 30 16 2" xfId="30827"/>
    <cellStyle name="Output 12 30 16 2 2" xfId="61020"/>
    <cellStyle name="Output 12 30 16 3" xfId="30828"/>
    <cellStyle name="Output 12 30 16 4" xfId="51651"/>
    <cellStyle name="Output 12 30 17" xfId="30829"/>
    <cellStyle name="Output 12 30 17 2" xfId="30830"/>
    <cellStyle name="Output 12 30 17 2 2" xfId="61021"/>
    <cellStyle name="Output 12 30 17 3" xfId="30831"/>
    <cellStyle name="Output 12 30 17 4" xfId="51652"/>
    <cellStyle name="Output 12 30 18" xfId="30832"/>
    <cellStyle name="Output 12 30 18 2" xfId="30833"/>
    <cellStyle name="Output 12 30 18 2 2" xfId="61022"/>
    <cellStyle name="Output 12 30 18 3" xfId="30834"/>
    <cellStyle name="Output 12 30 18 4" xfId="51653"/>
    <cellStyle name="Output 12 30 19" xfId="30835"/>
    <cellStyle name="Output 12 30 19 2" xfId="30836"/>
    <cellStyle name="Output 12 30 19 2 2" xfId="61023"/>
    <cellStyle name="Output 12 30 19 3" xfId="30837"/>
    <cellStyle name="Output 12 30 19 4" xfId="51654"/>
    <cellStyle name="Output 12 30 2" xfId="30838"/>
    <cellStyle name="Output 12 30 2 2" xfId="30839"/>
    <cellStyle name="Output 12 30 2 2 2" xfId="61024"/>
    <cellStyle name="Output 12 30 2 3" xfId="30840"/>
    <cellStyle name="Output 12 30 2 4" xfId="51655"/>
    <cellStyle name="Output 12 30 20" xfId="30841"/>
    <cellStyle name="Output 12 30 20 2" xfId="30842"/>
    <cellStyle name="Output 12 30 20 3" xfId="51656"/>
    <cellStyle name="Output 12 30 20 4" xfId="51657"/>
    <cellStyle name="Output 12 30 21" xfId="51658"/>
    <cellStyle name="Output 12 30 22" xfId="51659"/>
    <cellStyle name="Output 12 30 3" xfId="30843"/>
    <cellStyle name="Output 12 30 3 2" xfId="30844"/>
    <cellStyle name="Output 12 30 3 2 2" xfId="61025"/>
    <cellStyle name="Output 12 30 3 3" xfId="30845"/>
    <cellStyle name="Output 12 30 3 4" xfId="51660"/>
    <cellStyle name="Output 12 30 4" xfId="30846"/>
    <cellStyle name="Output 12 30 4 2" xfId="30847"/>
    <cellStyle name="Output 12 30 4 2 2" xfId="61026"/>
    <cellStyle name="Output 12 30 4 3" xfId="30848"/>
    <cellStyle name="Output 12 30 4 4" xfId="51661"/>
    <cellStyle name="Output 12 30 5" xfId="30849"/>
    <cellStyle name="Output 12 30 5 2" xfId="30850"/>
    <cellStyle name="Output 12 30 5 2 2" xfId="61027"/>
    <cellStyle name="Output 12 30 5 3" xfId="30851"/>
    <cellStyle name="Output 12 30 5 4" xfId="51662"/>
    <cellStyle name="Output 12 30 6" xfId="30852"/>
    <cellStyle name="Output 12 30 6 2" xfId="30853"/>
    <cellStyle name="Output 12 30 6 2 2" xfId="61028"/>
    <cellStyle name="Output 12 30 6 3" xfId="30854"/>
    <cellStyle name="Output 12 30 6 4" xfId="51663"/>
    <cellStyle name="Output 12 30 7" xfId="30855"/>
    <cellStyle name="Output 12 30 7 2" xfId="30856"/>
    <cellStyle name="Output 12 30 7 2 2" xfId="61029"/>
    <cellStyle name="Output 12 30 7 3" xfId="30857"/>
    <cellStyle name="Output 12 30 7 4" xfId="51664"/>
    <cellStyle name="Output 12 30 8" xfId="30858"/>
    <cellStyle name="Output 12 30 8 2" xfId="30859"/>
    <cellStyle name="Output 12 30 8 2 2" xfId="61030"/>
    <cellStyle name="Output 12 30 8 3" xfId="30860"/>
    <cellStyle name="Output 12 30 8 4" xfId="51665"/>
    <cellStyle name="Output 12 30 9" xfId="30861"/>
    <cellStyle name="Output 12 30 9 2" xfId="30862"/>
    <cellStyle name="Output 12 30 9 2 2" xfId="61031"/>
    <cellStyle name="Output 12 30 9 3" xfId="30863"/>
    <cellStyle name="Output 12 30 9 4" xfId="51666"/>
    <cellStyle name="Output 12 31" xfId="30864"/>
    <cellStyle name="Output 12 31 2" xfId="30865"/>
    <cellStyle name="Output 12 31 2 2" xfId="61032"/>
    <cellStyle name="Output 12 31 3" xfId="30866"/>
    <cellStyle name="Output 12 31 4" xfId="51667"/>
    <cellStyle name="Output 12 32" xfId="30867"/>
    <cellStyle name="Output 12 32 2" xfId="30868"/>
    <cellStyle name="Output 12 32 2 2" xfId="61033"/>
    <cellStyle name="Output 12 32 3" xfId="30869"/>
    <cellStyle name="Output 12 32 4" xfId="51668"/>
    <cellStyle name="Output 12 33" xfId="30870"/>
    <cellStyle name="Output 12 33 2" xfId="30871"/>
    <cellStyle name="Output 12 33 2 2" xfId="61034"/>
    <cellStyle name="Output 12 33 3" xfId="30872"/>
    <cellStyle name="Output 12 33 4" xfId="51669"/>
    <cellStyle name="Output 12 34" xfId="30873"/>
    <cellStyle name="Output 12 34 2" xfId="30874"/>
    <cellStyle name="Output 12 34 2 2" xfId="61035"/>
    <cellStyle name="Output 12 34 3" xfId="30875"/>
    <cellStyle name="Output 12 34 4" xfId="51670"/>
    <cellStyle name="Output 12 35" xfId="30876"/>
    <cellStyle name="Output 12 35 2" xfId="30877"/>
    <cellStyle name="Output 12 35 2 2" xfId="61036"/>
    <cellStyle name="Output 12 35 3" xfId="30878"/>
    <cellStyle name="Output 12 35 4" xfId="51671"/>
    <cellStyle name="Output 12 36" xfId="30879"/>
    <cellStyle name="Output 12 36 2" xfId="30880"/>
    <cellStyle name="Output 12 36 2 2" xfId="61037"/>
    <cellStyle name="Output 12 36 3" xfId="30881"/>
    <cellStyle name="Output 12 36 4" xfId="51672"/>
    <cellStyle name="Output 12 37" xfId="30882"/>
    <cellStyle name="Output 12 37 2" xfId="30883"/>
    <cellStyle name="Output 12 37 2 2" xfId="61038"/>
    <cellStyle name="Output 12 37 3" xfId="30884"/>
    <cellStyle name="Output 12 37 4" xfId="51673"/>
    <cellStyle name="Output 12 38" xfId="30885"/>
    <cellStyle name="Output 12 38 2" xfId="30886"/>
    <cellStyle name="Output 12 38 2 2" xfId="61039"/>
    <cellStyle name="Output 12 38 3" xfId="30887"/>
    <cellStyle name="Output 12 38 4" xfId="51674"/>
    <cellStyle name="Output 12 39" xfId="30888"/>
    <cellStyle name="Output 12 39 2" xfId="30889"/>
    <cellStyle name="Output 12 39 2 2" xfId="61040"/>
    <cellStyle name="Output 12 39 3" xfId="30890"/>
    <cellStyle name="Output 12 39 4" xfId="51675"/>
    <cellStyle name="Output 12 4" xfId="30891"/>
    <cellStyle name="Output 12 4 10" xfId="30892"/>
    <cellStyle name="Output 12 4 10 2" xfId="30893"/>
    <cellStyle name="Output 12 4 10 2 2" xfId="61041"/>
    <cellStyle name="Output 12 4 10 3" xfId="30894"/>
    <cellStyle name="Output 12 4 10 4" xfId="51676"/>
    <cellStyle name="Output 12 4 11" xfId="30895"/>
    <cellStyle name="Output 12 4 11 2" xfId="30896"/>
    <cellStyle name="Output 12 4 11 2 2" xfId="61042"/>
    <cellStyle name="Output 12 4 11 3" xfId="30897"/>
    <cellStyle name="Output 12 4 11 4" xfId="51677"/>
    <cellStyle name="Output 12 4 12" xfId="30898"/>
    <cellStyle name="Output 12 4 12 2" xfId="30899"/>
    <cellStyle name="Output 12 4 12 2 2" xfId="61043"/>
    <cellStyle name="Output 12 4 12 3" xfId="30900"/>
    <cellStyle name="Output 12 4 12 4" xfId="51678"/>
    <cellStyle name="Output 12 4 13" xfId="30901"/>
    <cellStyle name="Output 12 4 13 2" xfId="30902"/>
    <cellStyle name="Output 12 4 13 2 2" xfId="61044"/>
    <cellStyle name="Output 12 4 13 3" xfId="30903"/>
    <cellStyle name="Output 12 4 13 4" xfId="51679"/>
    <cellStyle name="Output 12 4 14" xfId="30904"/>
    <cellStyle name="Output 12 4 14 2" xfId="30905"/>
    <cellStyle name="Output 12 4 14 2 2" xfId="61045"/>
    <cellStyle name="Output 12 4 14 3" xfId="30906"/>
    <cellStyle name="Output 12 4 14 4" xfId="51680"/>
    <cellStyle name="Output 12 4 15" xfId="30907"/>
    <cellStyle name="Output 12 4 15 2" xfId="30908"/>
    <cellStyle name="Output 12 4 15 2 2" xfId="61046"/>
    <cellStyle name="Output 12 4 15 3" xfId="30909"/>
    <cellStyle name="Output 12 4 15 4" xfId="51681"/>
    <cellStyle name="Output 12 4 16" xfId="30910"/>
    <cellStyle name="Output 12 4 16 2" xfId="30911"/>
    <cellStyle name="Output 12 4 16 2 2" xfId="61047"/>
    <cellStyle name="Output 12 4 16 3" xfId="30912"/>
    <cellStyle name="Output 12 4 16 4" xfId="51682"/>
    <cellStyle name="Output 12 4 17" xfId="30913"/>
    <cellStyle name="Output 12 4 17 2" xfId="30914"/>
    <cellStyle name="Output 12 4 17 2 2" xfId="61048"/>
    <cellStyle name="Output 12 4 17 3" xfId="30915"/>
    <cellStyle name="Output 12 4 17 4" xfId="51683"/>
    <cellStyle name="Output 12 4 18" xfId="30916"/>
    <cellStyle name="Output 12 4 18 2" xfId="30917"/>
    <cellStyle name="Output 12 4 18 2 2" xfId="61049"/>
    <cellStyle name="Output 12 4 18 3" xfId="30918"/>
    <cellStyle name="Output 12 4 18 4" xfId="51684"/>
    <cellStyle name="Output 12 4 19" xfId="30919"/>
    <cellStyle name="Output 12 4 19 2" xfId="30920"/>
    <cellStyle name="Output 12 4 19 2 2" xfId="61050"/>
    <cellStyle name="Output 12 4 19 3" xfId="30921"/>
    <cellStyle name="Output 12 4 19 4" xfId="51685"/>
    <cellStyle name="Output 12 4 2" xfId="30922"/>
    <cellStyle name="Output 12 4 2 2" xfId="30923"/>
    <cellStyle name="Output 12 4 2 2 2" xfId="61051"/>
    <cellStyle name="Output 12 4 2 3" xfId="30924"/>
    <cellStyle name="Output 12 4 2 4" xfId="51686"/>
    <cellStyle name="Output 12 4 20" xfId="30925"/>
    <cellStyle name="Output 12 4 20 2" xfId="30926"/>
    <cellStyle name="Output 12 4 20 3" xfId="51687"/>
    <cellStyle name="Output 12 4 20 4" xfId="51688"/>
    <cellStyle name="Output 12 4 21" xfId="51689"/>
    <cellStyle name="Output 12 4 22" xfId="51690"/>
    <cellStyle name="Output 12 4 3" xfId="30927"/>
    <cellStyle name="Output 12 4 3 2" xfId="30928"/>
    <cellStyle name="Output 12 4 3 2 2" xfId="61052"/>
    <cellStyle name="Output 12 4 3 3" xfId="30929"/>
    <cellStyle name="Output 12 4 3 4" xfId="51691"/>
    <cellStyle name="Output 12 4 4" xfId="30930"/>
    <cellStyle name="Output 12 4 4 2" xfId="30931"/>
    <cellStyle name="Output 12 4 4 2 2" xfId="61053"/>
    <cellStyle name="Output 12 4 4 3" xfId="30932"/>
    <cellStyle name="Output 12 4 4 4" xfId="51692"/>
    <cellStyle name="Output 12 4 5" xfId="30933"/>
    <cellStyle name="Output 12 4 5 2" xfId="30934"/>
    <cellStyle name="Output 12 4 5 2 2" xfId="61054"/>
    <cellStyle name="Output 12 4 5 3" xfId="30935"/>
    <cellStyle name="Output 12 4 5 4" xfId="51693"/>
    <cellStyle name="Output 12 4 6" xfId="30936"/>
    <cellStyle name="Output 12 4 6 2" xfId="30937"/>
    <cellStyle name="Output 12 4 6 2 2" xfId="61055"/>
    <cellStyle name="Output 12 4 6 3" xfId="30938"/>
    <cellStyle name="Output 12 4 6 4" xfId="51694"/>
    <cellStyle name="Output 12 4 7" xfId="30939"/>
    <cellStyle name="Output 12 4 7 2" xfId="30940"/>
    <cellStyle name="Output 12 4 7 2 2" xfId="61056"/>
    <cellStyle name="Output 12 4 7 3" xfId="30941"/>
    <cellStyle name="Output 12 4 7 4" xfId="51695"/>
    <cellStyle name="Output 12 4 8" xfId="30942"/>
    <cellStyle name="Output 12 4 8 2" xfId="30943"/>
    <cellStyle name="Output 12 4 8 2 2" xfId="61057"/>
    <cellStyle name="Output 12 4 8 3" xfId="30944"/>
    <cellStyle name="Output 12 4 8 4" xfId="51696"/>
    <cellStyle name="Output 12 4 9" xfId="30945"/>
    <cellStyle name="Output 12 4 9 2" xfId="30946"/>
    <cellStyle name="Output 12 4 9 2 2" xfId="61058"/>
    <cellStyle name="Output 12 4 9 3" xfId="30947"/>
    <cellStyle name="Output 12 4 9 4" xfId="51697"/>
    <cellStyle name="Output 12 40" xfId="30948"/>
    <cellStyle name="Output 12 40 2" xfId="30949"/>
    <cellStyle name="Output 12 40 2 2" xfId="61059"/>
    <cellStyle name="Output 12 40 3" xfId="30950"/>
    <cellStyle name="Output 12 40 4" xfId="51698"/>
    <cellStyle name="Output 12 41" xfId="30951"/>
    <cellStyle name="Output 12 41 2" xfId="30952"/>
    <cellStyle name="Output 12 41 2 2" xfId="61060"/>
    <cellStyle name="Output 12 41 3" xfId="30953"/>
    <cellStyle name="Output 12 41 4" xfId="51699"/>
    <cellStyle name="Output 12 42" xfId="30954"/>
    <cellStyle name="Output 12 42 2" xfId="30955"/>
    <cellStyle name="Output 12 42 2 2" xfId="61061"/>
    <cellStyle name="Output 12 42 3" xfId="30956"/>
    <cellStyle name="Output 12 42 4" xfId="51700"/>
    <cellStyle name="Output 12 43" xfId="30957"/>
    <cellStyle name="Output 12 43 2" xfId="30958"/>
    <cellStyle name="Output 12 43 2 2" xfId="61062"/>
    <cellStyle name="Output 12 43 3" xfId="30959"/>
    <cellStyle name="Output 12 43 4" xfId="51701"/>
    <cellStyle name="Output 12 44" xfId="30960"/>
    <cellStyle name="Output 12 44 2" xfId="30961"/>
    <cellStyle name="Output 12 44 2 2" xfId="61063"/>
    <cellStyle name="Output 12 44 3" xfId="30962"/>
    <cellStyle name="Output 12 44 4" xfId="51702"/>
    <cellStyle name="Output 12 45" xfId="30963"/>
    <cellStyle name="Output 12 45 2" xfId="30964"/>
    <cellStyle name="Output 12 45 2 2" xfId="61064"/>
    <cellStyle name="Output 12 45 3" xfId="30965"/>
    <cellStyle name="Output 12 45 4" xfId="51703"/>
    <cellStyle name="Output 12 46" xfId="30966"/>
    <cellStyle name="Output 12 46 2" xfId="30967"/>
    <cellStyle name="Output 12 46 2 2" xfId="61065"/>
    <cellStyle name="Output 12 46 3" xfId="30968"/>
    <cellStyle name="Output 12 46 4" xfId="51704"/>
    <cellStyle name="Output 12 47" xfId="30969"/>
    <cellStyle name="Output 12 47 2" xfId="30970"/>
    <cellStyle name="Output 12 47 2 2" xfId="61066"/>
    <cellStyle name="Output 12 47 3" xfId="30971"/>
    <cellStyle name="Output 12 47 4" xfId="51705"/>
    <cellStyle name="Output 12 48" xfId="30972"/>
    <cellStyle name="Output 12 48 2" xfId="30973"/>
    <cellStyle name="Output 12 48 2 2" xfId="61067"/>
    <cellStyle name="Output 12 48 3" xfId="30974"/>
    <cellStyle name="Output 12 48 4" xfId="51706"/>
    <cellStyle name="Output 12 49" xfId="30975"/>
    <cellStyle name="Output 12 49 2" xfId="30976"/>
    <cellStyle name="Output 12 49 3" xfId="51707"/>
    <cellStyle name="Output 12 49 4" xfId="51708"/>
    <cellStyle name="Output 12 5" xfId="30977"/>
    <cellStyle name="Output 12 5 10" xfId="30978"/>
    <cellStyle name="Output 12 5 10 2" xfId="30979"/>
    <cellStyle name="Output 12 5 10 2 2" xfId="61068"/>
    <cellStyle name="Output 12 5 10 3" xfId="30980"/>
    <cellStyle name="Output 12 5 10 4" xfId="51709"/>
    <cellStyle name="Output 12 5 11" xfId="30981"/>
    <cellStyle name="Output 12 5 11 2" xfId="30982"/>
    <cellStyle name="Output 12 5 11 2 2" xfId="61069"/>
    <cellStyle name="Output 12 5 11 3" xfId="30983"/>
    <cellStyle name="Output 12 5 11 4" xfId="51710"/>
    <cellStyle name="Output 12 5 12" xfId="30984"/>
    <cellStyle name="Output 12 5 12 2" xfId="30985"/>
    <cellStyle name="Output 12 5 12 2 2" xfId="61070"/>
    <cellStyle name="Output 12 5 12 3" xfId="30986"/>
    <cellStyle name="Output 12 5 12 4" xfId="51711"/>
    <cellStyle name="Output 12 5 13" xfId="30987"/>
    <cellStyle name="Output 12 5 13 2" xfId="30988"/>
    <cellStyle name="Output 12 5 13 2 2" xfId="61071"/>
    <cellStyle name="Output 12 5 13 3" xfId="30989"/>
    <cellStyle name="Output 12 5 13 4" xfId="51712"/>
    <cellStyle name="Output 12 5 14" xfId="30990"/>
    <cellStyle name="Output 12 5 14 2" xfId="30991"/>
    <cellStyle name="Output 12 5 14 2 2" xfId="61072"/>
    <cellStyle name="Output 12 5 14 3" xfId="30992"/>
    <cellStyle name="Output 12 5 14 4" xfId="51713"/>
    <cellStyle name="Output 12 5 15" xfId="30993"/>
    <cellStyle name="Output 12 5 15 2" xfId="30994"/>
    <cellStyle name="Output 12 5 15 2 2" xfId="61073"/>
    <cellStyle name="Output 12 5 15 3" xfId="30995"/>
    <cellStyle name="Output 12 5 15 4" xfId="51714"/>
    <cellStyle name="Output 12 5 16" xfId="30996"/>
    <cellStyle name="Output 12 5 16 2" xfId="30997"/>
    <cellStyle name="Output 12 5 16 2 2" xfId="61074"/>
    <cellStyle name="Output 12 5 16 3" xfId="30998"/>
    <cellStyle name="Output 12 5 16 4" xfId="51715"/>
    <cellStyle name="Output 12 5 17" xfId="30999"/>
    <cellStyle name="Output 12 5 17 2" xfId="31000"/>
    <cellStyle name="Output 12 5 17 2 2" xfId="61075"/>
    <cellStyle name="Output 12 5 17 3" xfId="31001"/>
    <cellStyle name="Output 12 5 17 4" xfId="51716"/>
    <cellStyle name="Output 12 5 18" xfId="31002"/>
    <cellStyle name="Output 12 5 18 2" xfId="31003"/>
    <cellStyle name="Output 12 5 18 2 2" xfId="61076"/>
    <cellStyle name="Output 12 5 18 3" xfId="31004"/>
    <cellStyle name="Output 12 5 18 4" xfId="51717"/>
    <cellStyle name="Output 12 5 19" xfId="31005"/>
    <cellStyle name="Output 12 5 19 2" xfId="31006"/>
    <cellStyle name="Output 12 5 19 2 2" xfId="61077"/>
    <cellStyle name="Output 12 5 19 3" xfId="31007"/>
    <cellStyle name="Output 12 5 19 4" xfId="51718"/>
    <cellStyle name="Output 12 5 2" xfId="31008"/>
    <cellStyle name="Output 12 5 2 2" xfId="31009"/>
    <cellStyle name="Output 12 5 2 2 2" xfId="61078"/>
    <cellStyle name="Output 12 5 2 3" xfId="31010"/>
    <cellStyle name="Output 12 5 2 4" xfId="51719"/>
    <cellStyle name="Output 12 5 20" xfId="31011"/>
    <cellStyle name="Output 12 5 20 2" xfId="31012"/>
    <cellStyle name="Output 12 5 20 3" xfId="51720"/>
    <cellStyle name="Output 12 5 20 4" xfId="51721"/>
    <cellStyle name="Output 12 5 21" xfId="51722"/>
    <cellStyle name="Output 12 5 22" xfId="51723"/>
    <cellStyle name="Output 12 5 3" xfId="31013"/>
    <cellStyle name="Output 12 5 3 2" xfId="31014"/>
    <cellStyle name="Output 12 5 3 2 2" xfId="61079"/>
    <cellStyle name="Output 12 5 3 3" xfId="31015"/>
    <cellStyle name="Output 12 5 3 4" xfId="51724"/>
    <cellStyle name="Output 12 5 4" xfId="31016"/>
    <cellStyle name="Output 12 5 4 2" xfId="31017"/>
    <cellStyle name="Output 12 5 4 2 2" xfId="61080"/>
    <cellStyle name="Output 12 5 4 3" xfId="31018"/>
    <cellStyle name="Output 12 5 4 4" xfId="51725"/>
    <cellStyle name="Output 12 5 5" xfId="31019"/>
    <cellStyle name="Output 12 5 5 2" xfId="31020"/>
    <cellStyle name="Output 12 5 5 2 2" xfId="61081"/>
    <cellStyle name="Output 12 5 5 3" xfId="31021"/>
    <cellStyle name="Output 12 5 5 4" xfId="51726"/>
    <cellStyle name="Output 12 5 6" xfId="31022"/>
    <cellStyle name="Output 12 5 6 2" xfId="31023"/>
    <cellStyle name="Output 12 5 6 2 2" xfId="61082"/>
    <cellStyle name="Output 12 5 6 3" xfId="31024"/>
    <cellStyle name="Output 12 5 6 4" xfId="51727"/>
    <cellStyle name="Output 12 5 7" xfId="31025"/>
    <cellStyle name="Output 12 5 7 2" xfId="31026"/>
    <cellStyle name="Output 12 5 7 2 2" xfId="61083"/>
    <cellStyle name="Output 12 5 7 3" xfId="31027"/>
    <cellStyle name="Output 12 5 7 4" xfId="51728"/>
    <cellStyle name="Output 12 5 8" xfId="31028"/>
    <cellStyle name="Output 12 5 8 2" xfId="31029"/>
    <cellStyle name="Output 12 5 8 2 2" xfId="61084"/>
    <cellStyle name="Output 12 5 8 3" xfId="31030"/>
    <cellStyle name="Output 12 5 8 4" xfId="51729"/>
    <cellStyle name="Output 12 5 9" xfId="31031"/>
    <cellStyle name="Output 12 5 9 2" xfId="31032"/>
    <cellStyle name="Output 12 5 9 2 2" xfId="61085"/>
    <cellStyle name="Output 12 5 9 3" xfId="31033"/>
    <cellStyle name="Output 12 5 9 4" xfId="51730"/>
    <cellStyle name="Output 12 50" xfId="51731"/>
    <cellStyle name="Output 12 51" xfId="51732"/>
    <cellStyle name="Output 12 6" xfId="31034"/>
    <cellStyle name="Output 12 6 10" xfId="31035"/>
    <cellStyle name="Output 12 6 10 2" xfId="31036"/>
    <cellStyle name="Output 12 6 10 2 2" xfId="61086"/>
    <cellStyle name="Output 12 6 10 3" xfId="31037"/>
    <cellStyle name="Output 12 6 10 4" xfId="51733"/>
    <cellStyle name="Output 12 6 11" xfId="31038"/>
    <cellStyle name="Output 12 6 11 2" xfId="31039"/>
    <cellStyle name="Output 12 6 11 2 2" xfId="61087"/>
    <cellStyle name="Output 12 6 11 3" xfId="31040"/>
    <cellStyle name="Output 12 6 11 4" xfId="51734"/>
    <cellStyle name="Output 12 6 12" xfId="31041"/>
    <cellStyle name="Output 12 6 12 2" xfId="31042"/>
    <cellStyle name="Output 12 6 12 2 2" xfId="61088"/>
    <cellStyle name="Output 12 6 12 3" xfId="31043"/>
    <cellStyle name="Output 12 6 12 4" xfId="51735"/>
    <cellStyle name="Output 12 6 13" xfId="31044"/>
    <cellStyle name="Output 12 6 13 2" xfId="31045"/>
    <cellStyle name="Output 12 6 13 2 2" xfId="61089"/>
    <cellStyle name="Output 12 6 13 3" xfId="31046"/>
    <cellStyle name="Output 12 6 13 4" xfId="51736"/>
    <cellStyle name="Output 12 6 14" xfId="31047"/>
    <cellStyle name="Output 12 6 14 2" xfId="31048"/>
    <cellStyle name="Output 12 6 14 2 2" xfId="61090"/>
    <cellStyle name="Output 12 6 14 3" xfId="31049"/>
    <cellStyle name="Output 12 6 14 4" xfId="51737"/>
    <cellStyle name="Output 12 6 15" xfId="31050"/>
    <cellStyle name="Output 12 6 15 2" xfId="31051"/>
    <cellStyle name="Output 12 6 15 2 2" xfId="61091"/>
    <cellStyle name="Output 12 6 15 3" xfId="31052"/>
    <cellStyle name="Output 12 6 15 4" xfId="51738"/>
    <cellStyle name="Output 12 6 16" xfId="31053"/>
    <cellStyle name="Output 12 6 16 2" xfId="31054"/>
    <cellStyle name="Output 12 6 16 2 2" xfId="61092"/>
    <cellStyle name="Output 12 6 16 3" xfId="31055"/>
    <cellStyle name="Output 12 6 16 4" xfId="51739"/>
    <cellStyle name="Output 12 6 17" xfId="31056"/>
    <cellStyle name="Output 12 6 17 2" xfId="31057"/>
    <cellStyle name="Output 12 6 17 2 2" xfId="61093"/>
    <cellStyle name="Output 12 6 17 3" xfId="31058"/>
    <cellStyle name="Output 12 6 17 4" xfId="51740"/>
    <cellStyle name="Output 12 6 18" xfId="31059"/>
    <cellStyle name="Output 12 6 18 2" xfId="31060"/>
    <cellStyle name="Output 12 6 18 2 2" xfId="61094"/>
    <cellStyle name="Output 12 6 18 3" xfId="31061"/>
    <cellStyle name="Output 12 6 18 4" xfId="51741"/>
    <cellStyle name="Output 12 6 19" xfId="31062"/>
    <cellStyle name="Output 12 6 19 2" xfId="31063"/>
    <cellStyle name="Output 12 6 19 2 2" xfId="61095"/>
    <cellStyle name="Output 12 6 19 3" xfId="31064"/>
    <cellStyle name="Output 12 6 19 4" xfId="51742"/>
    <cellStyle name="Output 12 6 2" xfId="31065"/>
    <cellStyle name="Output 12 6 2 2" xfId="31066"/>
    <cellStyle name="Output 12 6 2 2 2" xfId="61096"/>
    <cellStyle name="Output 12 6 2 3" xfId="31067"/>
    <cellStyle name="Output 12 6 2 4" xfId="51743"/>
    <cellStyle name="Output 12 6 20" xfId="31068"/>
    <cellStyle name="Output 12 6 20 2" xfId="31069"/>
    <cellStyle name="Output 12 6 20 3" xfId="51744"/>
    <cellStyle name="Output 12 6 20 4" xfId="51745"/>
    <cellStyle name="Output 12 6 21" xfId="51746"/>
    <cellStyle name="Output 12 6 22" xfId="51747"/>
    <cellStyle name="Output 12 6 3" xfId="31070"/>
    <cellStyle name="Output 12 6 3 2" xfId="31071"/>
    <cellStyle name="Output 12 6 3 2 2" xfId="61097"/>
    <cellStyle name="Output 12 6 3 3" xfId="31072"/>
    <cellStyle name="Output 12 6 3 4" xfId="51748"/>
    <cellStyle name="Output 12 6 4" xfId="31073"/>
    <cellStyle name="Output 12 6 4 2" xfId="31074"/>
    <cellStyle name="Output 12 6 4 2 2" xfId="61098"/>
    <cellStyle name="Output 12 6 4 3" xfId="31075"/>
    <cellStyle name="Output 12 6 4 4" xfId="51749"/>
    <cellStyle name="Output 12 6 5" xfId="31076"/>
    <cellStyle name="Output 12 6 5 2" xfId="31077"/>
    <cellStyle name="Output 12 6 5 2 2" xfId="61099"/>
    <cellStyle name="Output 12 6 5 3" xfId="31078"/>
    <cellStyle name="Output 12 6 5 4" xfId="51750"/>
    <cellStyle name="Output 12 6 6" xfId="31079"/>
    <cellStyle name="Output 12 6 6 2" xfId="31080"/>
    <cellStyle name="Output 12 6 6 2 2" xfId="61100"/>
    <cellStyle name="Output 12 6 6 3" xfId="31081"/>
    <cellStyle name="Output 12 6 6 4" xfId="51751"/>
    <cellStyle name="Output 12 6 7" xfId="31082"/>
    <cellStyle name="Output 12 6 7 2" xfId="31083"/>
    <cellStyle name="Output 12 6 7 2 2" xfId="61101"/>
    <cellStyle name="Output 12 6 7 3" xfId="31084"/>
    <cellStyle name="Output 12 6 7 4" xfId="51752"/>
    <cellStyle name="Output 12 6 8" xfId="31085"/>
    <cellStyle name="Output 12 6 8 2" xfId="31086"/>
    <cellStyle name="Output 12 6 8 2 2" xfId="61102"/>
    <cellStyle name="Output 12 6 8 3" xfId="31087"/>
    <cellStyle name="Output 12 6 8 4" xfId="51753"/>
    <cellStyle name="Output 12 6 9" xfId="31088"/>
    <cellStyle name="Output 12 6 9 2" xfId="31089"/>
    <cellStyle name="Output 12 6 9 2 2" xfId="61103"/>
    <cellStyle name="Output 12 6 9 3" xfId="31090"/>
    <cellStyle name="Output 12 6 9 4" xfId="51754"/>
    <cellStyle name="Output 12 7" xfId="31091"/>
    <cellStyle name="Output 12 7 10" xfId="31092"/>
    <cellStyle name="Output 12 7 10 2" xfId="31093"/>
    <cellStyle name="Output 12 7 10 2 2" xfId="61104"/>
    <cellStyle name="Output 12 7 10 3" xfId="31094"/>
    <cellStyle name="Output 12 7 10 4" xfId="51755"/>
    <cellStyle name="Output 12 7 11" xfId="31095"/>
    <cellStyle name="Output 12 7 11 2" xfId="31096"/>
    <cellStyle name="Output 12 7 11 2 2" xfId="61105"/>
    <cellStyle name="Output 12 7 11 3" xfId="31097"/>
    <cellStyle name="Output 12 7 11 4" xfId="51756"/>
    <cellStyle name="Output 12 7 12" xfId="31098"/>
    <cellStyle name="Output 12 7 12 2" xfId="31099"/>
    <cellStyle name="Output 12 7 12 2 2" xfId="61106"/>
    <cellStyle name="Output 12 7 12 3" xfId="31100"/>
    <cellStyle name="Output 12 7 12 4" xfId="51757"/>
    <cellStyle name="Output 12 7 13" xfId="31101"/>
    <cellStyle name="Output 12 7 13 2" xfId="31102"/>
    <cellStyle name="Output 12 7 13 2 2" xfId="61107"/>
    <cellStyle name="Output 12 7 13 3" xfId="31103"/>
    <cellStyle name="Output 12 7 13 4" xfId="51758"/>
    <cellStyle name="Output 12 7 14" xfId="31104"/>
    <cellStyle name="Output 12 7 14 2" xfId="31105"/>
    <cellStyle name="Output 12 7 14 2 2" xfId="61108"/>
    <cellStyle name="Output 12 7 14 3" xfId="31106"/>
    <cellStyle name="Output 12 7 14 4" xfId="51759"/>
    <cellStyle name="Output 12 7 15" xfId="31107"/>
    <cellStyle name="Output 12 7 15 2" xfId="31108"/>
    <cellStyle name="Output 12 7 15 2 2" xfId="61109"/>
    <cellStyle name="Output 12 7 15 3" xfId="31109"/>
    <cellStyle name="Output 12 7 15 4" xfId="51760"/>
    <cellStyle name="Output 12 7 16" xfId="31110"/>
    <cellStyle name="Output 12 7 16 2" xfId="31111"/>
    <cellStyle name="Output 12 7 16 2 2" xfId="61110"/>
    <cellStyle name="Output 12 7 16 3" xfId="31112"/>
    <cellStyle name="Output 12 7 16 4" xfId="51761"/>
    <cellStyle name="Output 12 7 17" xfId="31113"/>
    <cellStyle name="Output 12 7 17 2" xfId="31114"/>
    <cellStyle name="Output 12 7 17 2 2" xfId="61111"/>
    <cellStyle name="Output 12 7 17 3" xfId="31115"/>
    <cellStyle name="Output 12 7 17 4" xfId="51762"/>
    <cellStyle name="Output 12 7 18" xfId="31116"/>
    <cellStyle name="Output 12 7 18 2" xfId="31117"/>
    <cellStyle name="Output 12 7 18 2 2" xfId="61112"/>
    <cellStyle name="Output 12 7 18 3" xfId="31118"/>
    <cellStyle name="Output 12 7 18 4" xfId="51763"/>
    <cellStyle name="Output 12 7 19" xfId="31119"/>
    <cellStyle name="Output 12 7 19 2" xfId="31120"/>
    <cellStyle name="Output 12 7 19 2 2" xfId="61113"/>
    <cellStyle name="Output 12 7 19 3" xfId="31121"/>
    <cellStyle name="Output 12 7 19 4" xfId="51764"/>
    <cellStyle name="Output 12 7 2" xfId="31122"/>
    <cellStyle name="Output 12 7 2 2" xfId="31123"/>
    <cellStyle name="Output 12 7 2 2 2" xfId="61114"/>
    <cellStyle name="Output 12 7 2 3" xfId="31124"/>
    <cellStyle name="Output 12 7 2 4" xfId="51765"/>
    <cellStyle name="Output 12 7 20" xfId="31125"/>
    <cellStyle name="Output 12 7 20 2" xfId="31126"/>
    <cellStyle name="Output 12 7 20 3" xfId="51766"/>
    <cellStyle name="Output 12 7 20 4" xfId="51767"/>
    <cellStyle name="Output 12 7 21" xfId="51768"/>
    <cellStyle name="Output 12 7 22" xfId="51769"/>
    <cellStyle name="Output 12 7 3" xfId="31127"/>
    <cellStyle name="Output 12 7 3 2" xfId="31128"/>
    <cellStyle name="Output 12 7 3 2 2" xfId="61115"/>
    <cellStyle name="Output 12 7 3 3" xfId="31129"/>
    <cellStyle name="Output 12 7 3 4" xfId="51770"/>
    <cellStyle name="Output 12 7 4" xfId="31130"/>
    <cellStyle name="Output 12 7 4 2" xfId="31131"/>
    <cellStyle name="Output 12 7 4 2 2" xfId="61116"/>
    <cellStyle name="Output 12 7 4 3" xfId="31132"/>
    <cellStyle name="Output 12 7 4 4" xfId="51771"/>
    <cellStyle name="Output 12 7 5" xfId="31133"/>
    <cellStyle name="Output 12 7 5 2" xfId="31134"/>
    <cellStyle name="Output 12 7 5 2 2" xfId="61117"/>
    <cellStyle name="Output 12 7 5 3" xfId="31135"/>
    <cellStyle name="Output 12 7 5 4" xfId="51772"/>
    <cellStyle name="Output 12 7 6" xfId="31136"/>
    <cellStyle name="Output 12 7 6 2" xfId="31137"/>
    <cellStyle name="Output 12 7 6 2 2" xfId="61118"/>
    <cellStyle name="Output 12 7 6 3" xfId="31138"/>
    <cellStyle name="Output 12 7 6 4" xfId="51773"/>
    <cellStyle name="Output 12 7 7" xfId="31139"/>
    <cellStyle name="Output 12 7 7 2" xfId="31140"/>
    <cellStyle name="Output 12 7 7 2 2" xfId="61119"/>
    <cellStyle name="Output 12 7 7 3" xfId="31141"/>
    <cellStyle name="Output 12 7 7 4" xfId="51774"/>
    <cellStyle name="Output 12 7 8" xfId="31142"/>
    <cellStyle name="Output 12 7 8 2" xfId="31143"/>
    <cellStyle name="Output 12 7 8 2 2" xfId="61120"/>
    <cellStyle name="Output 12 7 8 3" xfId="31144"/>
    <cellStyle name="Output 12 7 8 4" xfId="51775"/>
    <cellStyle name="Output 12 7 9" xfId="31145"/>
    <cellStyle name="Output 12 7 9 2" xfId="31146"/>
    <cellStyle name="Output 12 7 9 2 2" xfId="61121"/>
    <cellStyle name="Output 12 7 9 3" xfId="31147"/>
    <cellStyle name="Output 12 7 9 4" xfId="51776"/>
    <cellStyle name="Output 12 8" xfId="31148"/>
    <cellStyle name="Output 12 8 10" xfId="31149"/>
    <cellStyle name="Output 12 8 10 2" xfId="31150"/>
    <cellStyle name="Output 12 8 10 2 2" xfId="61122"/>
    <cellStyle name="Output 12 8 10 3" xfId="31151"/>
    <cellStyle name="Output 12 8 10 4" xfId="51777"/>
    <cellStyle name="Output 12 8 11" xfId="31152"/>
    <cellStyle name="Output 12 8 11 2" xfId="31153"/>
    <cellStyle name="Output 12 8 11 2 2" xfId="61123"/>
    <cellStyle name="Output 12 8 11 3" xfId="31154"/>
    <cellStyle name="Output 12 8 11 4" xfId="51778"/>
    <cellStyle name="Output 12 8 12" xfId="31155"/>
    <cellStyle name="Output 12 8 12 2" xfId="31156"/>
    <cellStyle name="Output 12 8 12 2 2" xfId="61124"/>
    <cellStyle name="Output 12 8 12 3" xfId="31157"/>
    <cellStyle name="Output 12 8 12 4" xfId="51779"/>
    <cellStyle name="Output 12 8 13" xfId="31158"/>
    <cellStyle name="Output 12 8 13 2" xfId="31159"/>
    <cellStyle name="Output 12 8 13 2 2" xfId="61125"/>
    <cellStyle name="Output 12 8 13 3" xfId="31160"/>
    <cellStyle name="Output 12 8 13 4" xfId="51780"/>
    <cellStyle name="Output 12 8 14" xfId="31161"/>
    <cellStyle name="Output 12 8 14 2" xfId="31162"/>
    <cellStyle name="Output 12 8 14 2 2" xfId="61126"/>
    <cellStyle name="Output 12 8 14 3" xfId="31163"/>
    <cellStyle name="Output 12 8 14 4" xfId="51781"/>
    <cellStyle name="Output 12 8 15" xfId="31164"/>
    <cellStyle name="Output 12 8 15 2" xfId="31165"/>
    <cellStyle name="Output 12 8 15 2 2" xfId="61127"/>
    <cellStyle name="Output 12 8 15 3" xfId="31166"/>
    <cellStyle name="Output 12 8 15 4" xfId="51782"/>
    <cellStyle name="Output 12 8 16" xfId="31167"/>
    <cellStyle name="Output 12 8 16 2" xfId="31168"/>
    <cellStyle name="Output 12 8 16 2 2" xfId="61128"/>
    <cellStyle name="Output 12 8 16 3" xfId="31169"/>
    <cellStyle name="Output 12 8 16 4" xfId="51783"/>
    <cellStyle name="Output 12 8 17" xfId="31170"/>
    <cellStyle name="Output 12 8 17 2" xfId="31171"/>
    <cellStyle name="Output 12 8 17 2 2" xfId="61129"/>
    <cellStyle name="Output 12 8 17 3" xfId="31172"/>
    <cellStyle name="Output 12 8 17 4" xfId="51784"/>
    <cellStyle name="Output 12 8 18" xfId="31173"/>
    <cellStyle name="Output 12 8 18 2" xfId="31174"/>
    <cellStyle name="Output 12 8 18 2 2" xfId="61130"/>
    <cellStyle name="Output 12 8 18 3" xfId="31175"/>
    <cellStyle name="Output 12 8 18 4" xfId="51785"/>
    <cellStyle name="Output 12 8 19" xfId="31176"/>
    <cellStyle name="Output 12 8 19 2" xfId="31177"/>
    <cellStyle name="Output 12 8 19 2 2" xfId="61131"/>
    <cellStyle name="Output 12 8 19 3" xfId="31178"/>
    <cellStyle name="Output 12 8 19 4" xfId="51786"/>
    <cellStyle name="Output 12 8 2" xfId="31179"/>
    <cellStyle name="Output 12 8 2 2" xfId="31180"/>
    <cellStyle name="Output 12 8 2 2 2" xfId="61132"/>
    <cellStyle name="Output 12 8 2 3" xfId="31181"/>
    <cellStyle name="Output 12 8 2 4" xfId="51787"/>
    <cellStyle name="Output 12 8 20" xfId="31182"/>
    <cellStyle name="Output 12 8 20 2" xfId="31183"/>
    <cellStyle name="Output 12 8 20 3" xfId="51788"/>
    <cellStyle name="Output 12 8 20 4" xfId="51789"/>
    <cellStyle name="Output 12 8 21" xfId="51790"/>
    <cellStyle name="Output 12 8 22" xfId="51791"/>
    <cellStyle name="Output 12 8 3" xfId="31184"/>
    <cellStyle name="Output 12 8 3 2" xfId="31185"/>
    <cellStyle name="Output 12 8 3 2 2" xfId="61133"/>
    <cellStyle name="Output 12 8 3 3" xfId="31186"/>
    <cellStyle name="Output 12 8 3 4" xfId="51792"/>
    <cellStyle name="Output 12 8 4" xfId="31187"/>
    <cellStyle name="Output 12 8 4 2" xfId="31188"/>
    <cellStyle name="Output 12 8 4 2 2" xfId="61134"/>
    <cellStyle name="Output 12 8 4 3" xfId="31189"/>
    <cellStyle name="Output 12 8 4 4" xfId="51793"/>
    <cellStyle name="Output 12 8 5" xfId="31190"/>
    <cellStyle name="Output 12 8 5 2" xfId="31191"/>
    <cellStyle name="Output 12 8 5 2 2" xfId="61135"/>
    <cellStyle name="Output 12 8 5 3" xfId="31192"/>
    <cellStyle name="Output 12 8 5 4" xfId="51794"/>
    <cellStyle name="Output 12 8 6" xfId="31193"/>
    <cellStyle name="Output 12 8 6 2" xfId="31194"/>
    <cellStyle name="Output 12 8 6 2 2" xfId="61136"/>
    <cellStyle name="Output 12 8 6 3" xfId="31195"/>
    <cellStyle name="Output 12 8 6 4" xfId="51795"/>
    <cellStyle name="Output 12 8 7" xfId="31196"/>
    <cellStyle name="Output 12 8 7 2" xfId="31197"/>
    <cellStyle name="Output 12 8 7 2 2" xfId="61137"/>
    <cellStyle name="Output 12 8 7 3" xfId="31198"/>
    <cellStyle name="Output 12 8 7 4" xfId="51796"/>
    <cellStyle name="Output 12 8 8" xfId="31199"/>
    <cellStyle name="Output 12 8 8 2" xfId="31200"/>
    <cellStyle name="Output 12 8 8 2 2" xfId="61138"/>
    <cellStyle name="Output 12 8 8 3" xfId="31201"/>
    <cellStyle name="Output 12 8 8 4" xfId="51797"/>
    <cellStyle name="Output 12 8 9" xfId="31202"/>
    <cellStyle name="Output 12 8 9 2" xfId="31203"/>
    <cellStyle name="Output 12 8 9 2 2" xfId="61139"/>
    <cellStyle name="Output 12 8 9 3" xfId="31204"/>
    <cellStyle name="Output 12 8 9 4" xfId="51798"/>
    <cellStyle name="Output 12 9" xfId="31205"/>
    <cellStyle name="Output 12 9 10" xfId="31206"/>
    <cellStyle name="Output 12 9 10 2" xfId="31207"/>
    <cellStyle name="Output 12 9 10 2 2" xfId="61140"/>
    <cellStyle name="Output 12 9 10 3" xfId="31208"/>
    <cellStyle name="Output 12 9 10 4" xfId="51799"/>
    <cellStyle name="Output 12 9 11" xfId="31209"/>
    <cellStyle name="Output 12 9 11 2" xfId="31210"/>
    <cellStyle name="Output 12 9 11 2 2" xfId="61141"/>
    <cellStyle name="Output 12 9 11 3" xfId="31211"/>
    <cellStyle name="Output 12 9 11 4" xfId="51800"/>
    <cellStyle name="Output 12 9 12" xfId="31212"/>
    <cellStyle name="Output 12 9 12 2" xfId="31213"/>
    <cellStyle name="Output 12 9 12 2 2" xfId="61142"/>
    <cellStyle name="Output 12 9 12 3" xfId="31214"/>
    <cellStyle name="Output 12 9 12 4" xfId="51801"/>
    <cellStyle name="Output 12 9 13" xfId="31215"/>
    <cellStyle name="Output 12 9 13 2" xfId="31216"/>
    <cellStyle name="Output 12 9 13 2 2" xfId="61143"/>
    <cellStyle name="Output 12 9 13 3" xfId="31217"/>
    <cellStyle name="Output 12 9 13 4" xfId="51802"/>
    <cellStyle name="Output 12 9 14" xfId="31218"/>
    <cellStyle name="Output 12 9 14 2" xfId="31219"/>
    <cellStyle name="Output 12 9 14 2 2" xfId="61144"/>
    <cellStyle name="Output 12 9 14 3" xfId="31220"/>
    <cellStyle name="Output 12 9 14 4" xfId="51803"/>
    <cellStyle name="Output 12 9 15" xfId="31221"/>
    <cellStyle name="Output 12 9 15 2" xfId="31222"/>
    <cellStyle name="Output 12 9 15 2 2" xfId="61145"/>
    <cellStyle name="Output 12 9 15 3" xfId="31223"/>
    <cellStyle name="Output 12 9 15 4" xfId="51804"/>
    <cellStyle name="Output 12 9 16" xfId="31224"/>
    <cellStyle name="Output 12 9 16 2" xfId="31225"/>
    <cellStyle name="Output 12 9 16 2 2" xfId="61146"/>
    <cellStyle name="Output 12 9 16 3" xfId="31226"/>
    <cellStyle name="Output 12 9 16 4" xfId="51805"/>
    <cellStyle name="Output 12 9 17" xfId="31227"/>
    <cellStyle name="Output 12 9 17 2" xfId="31228"/>
    <cellStyle name="Output 12 9 17 2 2" xfId="61147"/>
    <cellStyle name="Output 12 9 17 3" xfId="31229"/>
    <cellStyle name="Output 12 9 17 4" xfId="51806"/>
    <cellStyle name="Output 12 9 18" xfId="31230"/>
    <cellStyle name="Output 12 9 18 2" xfId="31231"/>
    <cellStyle name="Output 12 9 18 2 2" xfId="61148"/>
    <cellStyle name="Output 12 9 18 3" xfId="31232"/>
    <cellStyle name="Output 12 9 18 4" xfId="51807"/>
    <cellStyle name="Output 12 9 19" xfId="31233"/>
    <cellStyle name="Output 12 9 19 2" xfId="31234"/>
    <cellStyle name="Output 12 9 19 2 2" xfId="61149"/>
    <cellStyle name="Output 12 9 19 3" xfId="31235"/>
    <cellStyle name="Output 12 9 19 4" xfId="51808"/>
    <cellStyle name="Output 12 9 2" xfId="31236"/>
    <cellStyle name="Output 12 9 2 2" xfId="31237"/>
    <cellStyle name="Output 12 9 2 2 2" xfId="61150"/>
    <cellStyle name="Output 12 9 2 3" xfId="31238"/>
    <cellStyle name="Output 12 9 2 4" xfId="51809"/>
    <cellStyle name="Output 12 9 20" xfId="31239"/>
    <cellStyle name="Output 12 9 20 2" xfId="31240"/>
    <cellStyle name="Output 12 9 20 3" xfId="51810"/>
    <cellStyle name="Output 12 9 20 4" xfId="51811"/>
    <cellStyle name="Output 12 9 21" xfId="51812"/>
    <cellStyle name="Output 12 9 22" xfId="51813"/>
    <cellStyle name="Output 12 9 3" xfId="31241"/>
    <cellStyle name="Output 12 9 3 2" xfId="31242"/>
    <cellStyle name="Output 12 9 3 2 2" xfId="61151"/>
    <cellStyle name="Output 12 9 3 3" xfId="31243"/>
    <cellStyle name="Output 12 9 3 4" xfId="51814"/>
    <cellStyle name="Output 12 9 4" xfId="31244"/>
    <cellStyle name="Output 12 9 4 2" xfId="31245"/>
    <cellStyle name="Output 12 9 4 2 2" xfId="61152"/>
    <cellStyle name="Output 12 9 4 3" xfId="31246"/>
    <cellStyle name="Output 12 9 4 4" xfId="51815"/>
    <cellStyle name="Output 12 9 5" xfId="31247"/>
    <cellStyle name="Output 12 9 5 2" xfId="31248"/>
    <cellStyle name="Output 12 9 5 2 2" xfId="61153"/>
    <cellStyle name="Output 12 9 5 3" xfId="31249"/>
    <cellStyle name="Output 12 9 5 4" xfId="51816"/>
    <cellStyle name="Output 12 9 6" xfId="31250"/>
    <cellStyle name="Output 12 9 6 2" xfId="31251"/>
    <cellStyle name="Output 12 9 6 2 2" xfId="61154"/>
    <cellStyle name="Output 12 9 6 3" xfId="31252"/>
    <cellStyle name="Output 12 9 6 4" xfId="51817"/>
    <cellStyle name="Output 12 9 7" xfId="31253"/>
    <cellStyle name="Output 12 9 7 2" xfId="31254"/>
    <cellStyle name="Output 12 9 7 2 2" xfId="61155"/>
    <cellStyle name="Output 12 9 7 3" xfId="31255"/>
    <cellStyle name="Output 12 9 7 4" xfId="51818"/>
    <cellStyle name="Output 12 9 8" xfId="31256"/>
    <cellStyle name="Output 12 9 8 2" xfId="31257"/>
    <cellStyle name="Output 12 9 8 2 2" xfId="61156"/>
    <cellStyle name="Output 12 9 8 3" xfId="31258"/>
    <cellStyle name="Output 12 9 8 4" xfId="51819"/>
    <cellStyle name="Output 12 9 9" xfId="31259"/>
    <cellStyle name="Output 12 9 9 2" xfId="31260"/>
    <cellStyle name="Output 12 9 9 2 2" xfId="61157"/>
    <cellStyle name="Output 12 9 9 3" xfId="31261"/>
    <cellStyle name="Output 12 9 9 4" xfId="51820"/>
    <cellStyle name="Output 13" xfId="31262"/>
    <cellStyle name="Output 13 10" xfId="31263"/>
    <cellStyle name="Output 13 10 2" xfId="31264"/>
    <cellStyle name="Output 13 10 2 2" xfId="61158"/>
    <cellStyle name="Output 13 10 3" xfId="31265"/>
    <cellStyle name="Output 13 10 4" xfId="51821"/>
    <cellStyle name="Output 13 11" xfId="31266"/>
    <cellStyle name="Output 13 11 2" xfId="31267"/>
    <cellStyle name="Output 13 11 2 2" xfId="61159"/>
    <cellStyle name="Output 13 11 3" xfId="31268"/>
    <cellStyle name="Output 13 11 4" xfId="51822"/>
    <cellStyle name="Output 13 12" xfId="31269"/>
    <cellStyle name="Output 13 12 2" xfId="31270"/>
    <cellStyle name="Output 13 12 2 2" xfId="61160"/>
    <cellStyle name="Output 13 12 3" xfId="31271"/>
    <cellStyle name="Output 13 12 4" xfId="51823"/>
    <cellStyle name="Output 13 13" xfId="31272"/>
    <cellStyle name="Output 13 13 2" xfId="31273"/>
    <cellStyle name="Output 13 13 2 2" xfId="61161"/>
    <cellStyle name="Output 13 13 3" xfId="31274"/>
    <cellStyle name="Output 13 13 4" xfId="51824"/>
    <cellStyle name="Output 13 14" xfId="31275"/>
    <cellStyle name="Output 13 14 2" xfId="31276"/>
    <cellStyle name="Output 13 14 2 2" xfId="61162"/>
    <cellStyle name="Output 13 14 3" xfId="31277"/>
    <cellStyle name="Output 13 14 4" xfId="51825"/>
    <cellStyle name="Output 13 15" xfId="31278"/>
    <cellStyle name="Output 13 15 2" xfId="31279"/>
    <cellStyle name="Output 13 15 2 2" xfId="61163"/>
    <cellStyle name="Output 13 15 3" xfId="31280"/>
    <cellStyle name="Output 13 15 4" xfId="51826"/>
    <cellStyle name="Output 13 16" xfId="31281"/>
    <cellStyle name="Output 13 16 2" xfId="31282"/>
    <cellStyle name="Output 13 16 2 2" xfId="61164"/>
    <cellStyle name="Output 13 16 3" xfId="31283"/>
    <cellStyle name="Output 13 16 4" xfId="51827"/>
    <cellStyle name="Output 13 17" xfId="31284"/>
    <cellStyle name="Output 13 17 2" xfId="31285"/>
    <cellStyle name="Output 13 17 2 2" xfId="61165"/>
    <cellStyle name="Output 13 17 3" xfId="31286"/>
    <cellStyle name="Output 13 17 4" xfId="51828"/>
    <cellStyle name="Output 13 18" xfId="31287"/>
    <cellStyle name="Output 13 18 2" xfId="31288"/>
    <cellStyle name="Output 13 18 2 2" xfId="61166"/>
    <cellStyle name="Output 13 18 3" xfId="31289"/>
    <cellStyle name="Output 13 18 4" xfId="51829"/>
    <cellStyle name="Output 13 19" xfId="31290"/>
    <cellStyle name="Output 13 19 2" xfId="31291"/>
    <cellStyle name="Output 13 19 2 2" xfId="61167"/>
    <cellStyle name="Output 13 19 3" xfId="31292"/>
    <cellStyle name="Output 13 19 4" xfId="51830"/>
    <cellStyle name="Output 13 2" xfId="31293"/>
    <cellStyle name="Output 13 2 2" xfId="31294"/>
    <cellStyle name="Output 13 2 2 2" xfId="61168"/>
    <cellStyle name="Output 13 2 3" xfId="31295"/>
    <cellStyle name="Output 13 2 4" xfId="51831"/>
    <cellStyle name="Output 13 20" xfId="31296"/>
    <cellStyle name="Output 13 20 2" xfId="31297"/>
    <cellStyle name="Output 13 20 3" xfId="51832"/>
    <cellStyle name="Output 13 20 4" xfId="51833"/>
    <cellStyle name="Output 13 21" xfId="51834"/>
    <cellStyle name="Output 13 22" xfId="51835"/>
    <cellStyle name="Output 13 3" xfId="31298"/>
    <cellStyle name="Output 13 3 2" xfId="31299"/>
    <cellStyle name="Output 13 3 2 2" xfId="61169"/>
    <cellStyle name="Output 13 3 3" xfId="31300"/>
    <cellStyle name="Output 13 3 4" xfId="51836"/>
    <cellStyle name="Output 13 4" xfId="31301"/>
    <cellStyle name="Output 13 4 2" xfId="31302"/>
    <cellStyle name="Output 13 4 2 2" xfId="61170"/>
    <cellStyle name="Output 13 4 3" xfId="31303"/>
    <cellStyle name="Output 13 4 4" xfId="51837"/>
    <cellStyle name="Output 13 5" xfId="31304"/>
    <cellStyle name="Output 13 5 2" xfId="31305"/>
    <cellStyle name="Output 13 5 2 2" xfId="61171"/>
    <cellStyle name="Output 13 5 3" xfId="31306"/>
    <cellStyle name="Output 13 5 4" xfId="51838"/>
    <cellStyle name="Output 13 6" xfId="31307"/>
    <cellStyle name="Output 13 6 2" xfId="31308"/>
    <cellStyle name="Output 13 6 2 2" xfId="61172"/>
    <cellStyle name="Output 13 6 3" xfId="31309"/>
    <cellStyle name="Output 13 6 4" xfId="51839"/>
    <cellStyle name="Output 13 7" xfId="31310"/>
    <cellStyle name="Output 13 7 2" xfId="31311"/>
    <cellStyle name="Output 13 7 2 2" xfId="61173"/>
    <cellStyle name="Output 13 7 3" xfId="31312"/>
    <cellStyle name="Output 13 7 4" xfId="51840"/>
    <cellStyle name="Output 13 8" xfId="31313"/>
    <cellStyle name="Output 13 8 2" xfId="31314"/>
    <cellStyle name="Output 13 8 2 2" xfId="61174"/>
    <cellStyle name="Output 13 8 3" xfId="31315"/>
    <cellStyle name="Output 13 8 4" xfId="51841"/>
    <cellStyle name="Output 13 9" xfId="31316"/>
    <cellStyle name="Output 13 9 2" xfId="31317"/>
    <cellStyle name="Output 13 9 2 2" xfId="61175"/>
    <cellStyle name="Output 13 9 3" xfId="31318"/>
    <cellStyle name="Output 13 9 4" xfId="51842"/>
    <cellStyle name="Output 14" xfId="31319"/>
    <cellStyle name="Output 14 10" xfId="31320"/>
    <cellStyle name="Output 14 10 2" xfId="31321"/>
    <cellStyle name="Output 14 10 2 2" xfId="61176"/>
    <cellStyle name="Output 14 10 3" xfId="31322"/>
    <cellStyle name="Output 14 10 4" xfId="51843"/>
    <cellStyle name="Output 14 11" xfId="31323"/>
    <cellStyle name="Output 14 11 2" xfId="31324"/>
    <cellStyle name="Output 14 11 2 2" xfId="61177"/>
    <cellStyle name="Output 14 11 3" xfId="31325"/>
    <cellStyle name="Output 14 11 4" xfId="51844"/>
    <cellStyle name="Output 14 12" xfId="31326"/>
    <cellStyle name="Output 14 12 2" xfId="31327"/>
    <cellStyle name="Output 14 12 2 2" xfId="61178"/>
    <cellStyle name="Output 14 12 3" xfId="31328"/>
    <cellStyle name="Output 14 12 4" xfId="51845"/>
    <cellStyle name="Output 14 13" xfId="31329"/>
    <cellStyle name="Output 14 13 2" xfId="31330"/>
    <cellStyle name="Output 14 13 2 2" xfId="61179"/>
    <cellStyle name="Output 14 13 3" xfId="31331"/>
    <cellStyle name="Output 14 13 4" xfId="51846"/>
    <cellStyle name="Output 14 14" xfId="31332"/>
    <cellStyle name="Output 14 14 2" xfId="31333"/>
    <cellStyle name="Output 14 14 2 2" xfId="61180"/>
    <cellStyle name="Output 14 14 3" xfId="31334"/>
    <cellStyle name="Output 14 14 4" xfId="51847"/>
    <cellStyle name="Output 14 15" xfId="31335"/>
    <cellStyle name="Output 14 15 2" xfId="31336"/>
    <cellStyle name="Output 14 15 2 2" xfId="61181"/>
    <cellStyle name="Output 14 15 3" xfId="31337"/>
    <cellStyle name="Output 14 15 4" xfId="51848"/>
    <cellStyle name="Output 14 16" xfId="31338"/>
    <cellStyle name="Output 14 16 2" xfId="31339"/>
    <cellStyle name="Output 14 16 2 2" xfId="61182"/>
    <cellStyle name="Output 14 16 3" xfId="31340"/>
    <cellStyle name="Output 14 16 4" xfId="51849"/>
    <cellStyle name="Output 14 17" xfId="31341"/>
    <cellStyle name="Output 14 17 2" xfId="31342"/>
    <cellStyle name="Output 14 17 2 2" xfId="61183"/>
    <cellStyle name="Output 14 17 3" xfId="31343"/>
    <cellStyle name="Output 14 17 4" xfId="51850"/>
    <cellStyle name="Output 14 18" xfId="31344"/>
    <cellStyle name="Output 14 18 2" xfId="31345"/>
    <cellStyle name="Output 14 18 2 2" xfId="61184"/>
    <cellStyle name="Output 14 18 3" xfId="31346"/>
    <cellStyle name="Output 14 18 4" xfId="51851"/>
    <cellStyle name="Output 14 19" xfId="31347"/>
    <cellStyle name="Output 14 19 2" xfId="31348"/>
    <cellStyle name="Output 14 19 2 2" xfId="61185"/>
    <cellStyle name="Output 14 19 3" xfId="31349"/>
    <cellStyle name="Output 14 19 4" xfId="51852"/>
    <cellStyle name="Output 14 2" xfId="31350"/>
    <cellStyle name="Output 14 2 2" xfId="31351"/>
    <cellStyle name="Output 14 2 2 2" xfId="61186"/>
    <cellStyle name="Output 14 2 3" xfId="31352"/>
    <cellStyle name="Output 14 2 4" xfId="51853"/>
    <cellStyle name="Output 14 20" xfId="31353"/>
    <cellStyle name="Output 14 20 2" xfId="31354"/>
    <cellStyle name="Output 14 20 3" xfId="51854"/>
    <cellStyle name="Output 14 20 4" xfId="51855"/>
    <cellStyle name="Output 14 21" xfId="51856"/>
    <cellStyle name="Output 14 22" xfId="51857"/>
    <cellStyle name="Output 14 3" xfId="31355"/>
    <cellStyle name="Output 14 3 2" xfId="31356"/>
    <cellStyle name="Output 14 3 2 2" xfId="61187"/>
    <cellStyle name="Output 14 3 3" xfId="31357"/>
    <cellStyle name="Output 14 3 4" xfId="51858"/>
    <cellStyle name="Output 14 4" xfId="31358"/>
    <cellStyle name="Output 14 4 2" xfId="31359"/>
    <cellStyle name="Output 14 4 2 2" xfId="61188"/>
    <cellStyle name="Output 14 4 3" xfId="31360"/>
    <cellStyle name="Output 14 4 4" xfId="51859"/>
    <cellStyle name="Output 14 5" xfId="31361"/>
    <cellStyle name="Output 14 5 2" xfId="31362"/>
    <cellStyle name="Output 14 5 2 2" xfId="61189"/>
    <cellStyle name="Output 14 5 3" xfId="31363"/>
    <cellStyle name="Output 14 5 4" xfId="51860"/>
    <cellStyle name="Output 14 6" xfId="31364"/>
    <cellStyle name="Output 14 6 2" xfId="31365"/>
    <cellStyle name="Output 14 6 2 2" xfId="61190"/>
    <cellStyle name="Output 14 6 3" xfId="31366"/>
    <cellStyle name="Output 14 6 4" xfId="51861"/>
    <cellStyle name="Output 14 7" xfId="31367"/>
    <cellStyle name="Output 14 7 2" xfId="31368"/>
    <cellStyle name="Output 14 7 2 2" xfId="61191"/>
    <cellStyle name="Output 14 7 3" xfId="31369"/>
    <cellStyle name="Output 14 7 4" xfId="51862"/>
    <cellStyle name="Output 14 8" xfId="31370"/>
    <cellStyle name="Output 14 8 2" xfId="31371"/>
    <cellStyle name="Output 14 8 2 2" xfId="61192"/>
    <cellStyle name="Output 14 8 3" xfId="31372"/>
    <cellStyle name="Output 14 8 4" xfId="51863"/>
    <cellStyle name="Output 14 9" xfId="31373"/>
    <cellStyle name="Output 14 9 2" xfId="31374"/>
    <cellStyle name="Output 14 9 2 2" xfId="61193"/>
    <cellStyle name="Output 14 9 3" xfId="31375"/>
    <cellStyle name="Output 14 9 4" xfId="51864"/>
    <cellStyle name="Output 15" xfId="31376"/>
    <cellStyle name="Output 15 10" xfId="31377"/>
    <cellStyle name="Output 15 10 2" xfId="31378"/>
    <cellStyle name="Output 15 10 2 2" xfId="61194"/>
    <cellStyle name="Output 15 10 3" xfId="31379"/>
    <cellStyle name="Output 15 10 4" xfId="51865"/>
    <cellStyle name="Output 15 11" xfId="31380"/>
    <cellStyle name="Output 15 11 2" xfId="31381"/>
    <cellStyle name="Output 15 11 2 2" xfId="61195"/>
    <cellStyle name="Output 15 11 3" xfId="31382"/>
    <cellStyle name="Output 15 11 4" xfId="51866"/>
    <cellStyle name="Output 15 12" xfId="31383"/>
    <cellStyle name="Output 15 12 2" xfId="31384"/>
    <cellStyle name="Output 15 12 2 2" xfId="61196"/>
    <cellStyle name="Output 15 12 3" xfId="31385"/>
    <cellStyle name="Output 15 12 4" xfId="51867"/>
    <cellStyle name="Output 15 13" xfId="31386"/>
    <cellStyle name="Output 15 13 2" xfId="31387"/>
    <cellStyle name="Output 15 13 2 2" xfId="61197"/>
    <cellStyle name="Output 15 13 3" xfId="31388"/>
    <cellStyle name="Output 15 13 4" xfId="51868"/>
    <cellStyle name="Output 15 14" xfId="31389"/>
    <cellStyle name="Output 15 14 2" xfId="31390"/>
    <cellStyle name="Output 15 14 2 2" xfId="61198"/>
    <cellStyle name="Output 15 14 3" xfId="31391"/>
    <cellStyle name="Output 15 14 4" xfId="51869"/>
    <cellStyle name="Output 15 15" xfId="31392"/>
    <cellStyle name="Output 15 15 2" xfId="31393"/>
    <cellStyle name="Output 15 15 2 2" xfId="61199"/>
    <cellStyle name="Output 15 15 3" xfId="31394"/>
    <cellStyle name="Output 15 15 4" xfId="51870"/>
    <cellStyle name="Output 15 16" xfId="31395"/>
    <cellStyle name="Output 15 16 2" xfId="31396"/>
    <cellStyle name="Output 15 16 2 2" xfId="61200"/>
    <cellStyle name="Output 15 16 3" xfId="31397"/>
    <cellStyle name="Output 15 16 4" xfId="51871"/>
    <cellStyle name="Output 15 17" xfId="31398"/>
    <cellStyle name="Output 15 17 2" xfId="31399"/>
    <cellStyle name="Output 15 17 2 2" xfId="61201"/>
    <cellStyle name="Output 15 17 3" xfId="31400"/>
    <cellStyle name="Output 15 17 4" xfId="51872"/>
    <cellStyle name="Output 15 18" xfId="31401"/>
    <cellStyle name="Output 15 18 2" xfId="31402"/>
    <cellStyle name="Output 15 18 2 2" xfId="61202"/>
    <cellStyle name="Output 15 18 3" xfId="31403"/>
    <cellStyle name="Output 15 18 4" xfId="51873"/>
    <cellStyle name="Output 15 19" xfId="31404"/>
    <cellStyle name="Output 15 19 2" xfId="31405"/>
    <cellStyle name="Output 15 19 2 2" xfId="61203"/>
    <cellStyle name="Output 15 19 3" xfId="31406"/>
    <cellStyle name="Output 15 19 4" xfId="51874"/>
    <cellStyle name="Output 15 2" xfId="31407"/>
    <cellStyle name="Output 15 2 2" xfId="31408"/>
    <cellStyle name="Output 15 2 2 2" xfId="61204"/>
    <cellStyle name="Output 15 2 3" xfId="31409"/>
    <cellStyle name="Output 15 2 4" xfId="51875"/>
    <cellStyle name="Output 15 20" xfId="31410"/>
    <cellStyle name="Output 15 20 2" xfId="31411"/>
    <cellStyle name="Output 15 20 3" xfId="51876"/>
    <cellStyle name="Output 15 20 4" xfId="51877"/>
    <cellStyle name="Output 15 21" xfId="51878"/>
    <cellStyle name="Output 15 22" xfId="51879"/>
    <cellStyle name="Output 15 3" xfId="31412"/>
    <cellStyle name="Output 15 3 2" xfId="31413"/>
    <cellStyle name="Output 15 3 2 2" xfId="61205"/>
    <cellStyle name="Output 15 3 3" xfId="31414"/>
    <cellStyle name="Output 15 3 4" xfId="51880"/>
    <cellStyle name="Output 15 4" xfId="31415"/>
    <cellStyle name="Output 15 4 2" xfId="31416"/>
    <cellStyle name="Output 15 4 2 2" xfId="61206"/>
    <cellStyle name="Output 15 4 3" xfId="31417"/>
    <cellStyle name="Output 15 4 4" xfId="51881"/>
    <cellStyle name="Output 15 5" xfId="31418"/>
    <cellStyle name="Output 15 5 2" xfId="31419"/>
    <cellStyle name="Output 15 5 2 2" xfId="61207"/>
    <cellStyle name="Output 15 5 3" xfId="31420"/>
    <cellStyle name="Output 15 5 4" xfId="51882"/>
    <cellStyle name="Output 15 6" xfId="31421"/>
    <cellStyle name="Output 15 6 2" xfId="31422"/>
    <cellStyle name="Output 15 6 2 2" xfId="61208"/>
    <cellStyle name="Output 15 6 3" xfId="31423"/>
    <cellStyle name="Output 15 6 4" xfId="51883"/>
    <cellStyle name="Output 15 7" xfId="31424"/>
    <cellStyle name="Output 15 7 2" xfId="31425"/>
    <cellStyle name="Output 15 7 2 2" xfId="61209"/>
    <cellStyle name="Output 15 7 3" xfId="31426"/>
    <cellStyle name="Output 15 7 4" xfId="51884"/>
    <cellStyle name="Output 15 8" xfId="31427"/>
    <cellStyle name="Output 15 8 2" xfId="31428"/>
    <cellStyle name="Output 15 8 2 2" xfId="61210"/>
    <cellStyle name="Output 15 8 3" xfId="31429"/>
    <cellStyle name="Output 15 8 4" xfId="51885"/>
    <cellStyle name="Output 15 9" xfId="31430"/>
    <cellStyle name="Output 15 9 2" xfId="31431"/>
    <cellStyle name="Output 15 9 2 2" xfId="61211"/>
    <cellStyle name="Output 15 9 3" xfId="31432"/>
    <cellStyle name="Output 15 9 4" xfId="51886"/>
    <cellStyle name="Output 16" xfId="31433"/>
    <cellStyle name="Output 16 2" xfId="31434"/>
    <cellStyle name="Output 16 2 2" xfId="61212"/>
    <cellStyle name="Output 16 3" xfId="51887"/>
    <cellStyle name="Output 17" xfId="31435"/>
    <cellStyle name="Output 17 2" xfId="31436"/>
    <cellStyle name="Output 17 2 2" xfId="61213"/>
    <cellStyle name="Output 17 3" xfId="31437"/>
    <cellStyle name="Output 17 4" xfId="51888"/>
    <cellStyle name="Output 18" xfId="31438"/>
    <cellStyle name="Output 18 2" xfId="31439"/>
    <cellStyle name="Output 18 2 2" xfId="61214"/>
    <cellStyle name="Output 18 3" xfId="31440"/>
    <cellStyle name="Output 18 4" xfId="51889"/>
    <cellStyle name="Output 19" xfId="31441"/>
    <cellStyle name="Output 19 2" xfId="31442"/>
    <cellStyle name="Output 19 2 2" xfId="61215"/>
    <cellStyle name="Output 19 3" xfId="31443"/>
    <cellStyle name="Output 19 4" xfId="51890"/>
    <cellStyle name="Output 2" xfId="31444"/>
    <cellStyle name="Output 2 10" xfId="31445"/>
    <cellStyle name="Output 2 10 2" xfId="31446"/>
    <cellStyle name="Output 2 10 2 2" xfId="61216"/>
    <cellStyle name="Output 2 10 3" xfId="31447"/>
    <cellStyle name="Output 2 10 4" xfId="51891"/>
    <cellStyle name="Output 2 11" xfId="31448"/>
    <cellStyle name="Output 2 11 2" xfId="31449"/>
    <cellStyle name="Output 2 11 2 2" xfId="61217"/>
    <cellStyle name="Output 2 11 3" xfId="31450"/>
    <cellStyle name="Output 2 11 4" xfId="51892"/>
    <cellStyle name="Output 2 12" xfId="31451"/>
    <cellStyle name="Output 2 12 2" xfId="31452"/>
    <cellStyle name="Output 2 12 2 2" xfId="61218"/>
    <cellStyle name="Output 2 12 3" xfId="31453"/>
    <cellStyle name="Output 2 12 4" xfId="51893"/>
    <cellStyle name="Output 2 13" xfId="31454"/>
    <cellStyle name="Output 2 13 2" xfId="31455"/>
    <cellStyle name="Output 2 13 2 2" xfId="61219"/>
    <cellStyle name="Output 2 13 3" xfId="31456"/>
    <cellStyle name="Output 2 13 4" xfId="51894"/>
    <cellStyle name="Output 2 14" xfId="31457"/>
    <cellStyle name="Output 2 14 2" xfId="31458"/>
    <cellStyle name="Output 2 14 2 2" xfId="61220"/>
    <cellStyle name="Output 2 14 3" xfId="31459"/>
    <cellStyle name="Output 2 14 4" xfId="51895"/>
    <cellStyle name="Output 2 15" xfId="31460"/>
    <cellStyle name="Output 2 15 2" xfId="31461"/>
    <cellStyle name="Output 2 15 2 2" xfId="61221"/>
    <cellStyle name="Output 2 15 3" xfId="31462"/>
    <cellStyle name="Output 2 15 4" xfId="51896"/>
    <cellStyle name="Output 2 16" xfId="31463"/>
    <cellStyle name="Output 2 16 2" xfId="31464"/>
    <cellStyle name="Output 2 16 2 2" xfId="61222"/>
    <cellStyle name="Output 2 16 3" xfId="31465"/>
    <cellStyle name="Output 2 16 4" xfId="51897"/>
    <cellStyle name="Output 2 17" xfId="31466"/>
    <cellStyle name="Output 2 17 2" xfId="31467"/>
    <cellStyle name="Output 2 17 2 2" xfId="61223"/>
    <cellStyle name="Output 2 17 3" xfId="31468"/>
    <cellStyle name="Output 2 17 4" xfId="51898"/>
    <cellStyle name="Output 2 18" xfId="31469"/>
    <cellStyle name="Output 2 18 2" xfId="31470"/>
    <cellStyle name="Output 2 18 2 2" xfId="61224"/>
    <cellStyle name="Output 2 18 3" xfId="31471"/>
    <cellStyle name="Output 2 18 4" xfId="51899"/>
    <cellStyle name="Output 2 19" xfId="31472"/>
    <cellStyle name="Output 2 19 2" xfId="31473"/>
    <cellStyle name="Output 2 19 2 2" xfId="61225"/>
    <cellStyle name="Output 2 19 3" xfId="31474"/>
    <cellStyle name="Output 2 19 4" xfId="51900"/>
    <cellStyle name="Output 2 2" xfId="31475"/>
    <cellStyle name="Output 2 2 10" xfId="31476"/>
    <cellStyle name="Output 2 2 10 2" xfId="31477"/>
    <cellStyle name="Output 2 2 10 2 2" xfId="61226"/>
    <cellStyle name="Output 2 2 10 3" xfId="31478"/>
    <cellStyle name="Output 2 2 10 4" xfId="51901"/>
    <cellStyle name="Output 2 2 11" xfId="31479"/>
    <cellStyle name="Output 2 2 11 2" xfId="31480"/>
    <cellStyle name="Output 2 2 11 2 2" xfId="61227"/>
    <cellStyle name="Output 2 2 11 3" xfId="31481"/>
    <cellStyle name="Output 2 2 11 4" xfId="51902"/>
    <cellStyle name="Output 2 2 12" xfId="31482"/>
    <cellStyle name="Output 2 2 12 2" xfId="31483"/>
    <cellStyle name="Output 2 2 12 2 2" xfId="61228"/>
    <cellStyle name="Output 2 2 12 3" xfId="31484"/>
    <cellStyle name="Output 2 2 12 4" xfId="51903"/>
    <cellStyle name="Output 2 2 13" xfId="31485"/>
    <cellStyle name="Output 2 2 13 2" xfId="31486"/>
    <cellStyle name="Output 2 2 13 2 2" xfId="61229"/>
    <cellStyle name="Output 2 2 13 3" xfId="31487"/>
    <cellStyle name="Output 2 2 13 4" xfId="51904"/>
    <cellStyle name="Output 2 2 14" xfId="31488"/>
    <cellStyle name="Output 2 2 14 2" xfId="31489"/>
    <cellStyle name="Output 2 2 14 2 2" xfId="61230"/>
    <cellStyle name="Output 2 2 14 3" xfId="31490"/>
    <cellStyle name="Output 2 2 14 4" xfId="51905"/>
    <cellStyle name="Output 2 2 15" xfId="31491"/>
    <cellStyle name="Output 2 2 15 2" xfId="31492"/>
    <cellStyle name="Output 2 2 15 2 2" xfId="61231"/>
    <cellStyle name="Output 2 2 15 3" xfId="31493"/>
    <cellStyle name="Output 2 2 15 4" xfId="51906"/>
    <cellStyle name="Output 2 2 16" xfId="31494"/>
    <cellStyle name="Output 2 2 16 2" xfId="31495"/>
    <cellStyle name="Output 2 2 16 2 2" xfId="61232"/>
    <cellStyle name="Output 2 2 16 3" xfId="31496"/>
    <cellStyle name="Output 2 2 16 4" xfId="51907"/>
    <cellStyle name="Output 2 2 17" xfId="31497"/>
    <cellStyle name="Output 2 2 17 2" xfId="31498"/>
    <cellStyle name="Output 2 2 17 2 2" xfId="61233"/>
    <cellStyle name="Output 2 2 17 3" xfId="31499"/>
    <cellStyle name="Output 2 2 17 4" xfId="51908"/>
    <cellStyle name="Output 2 2 18" xfId="31500"/>
    <cellStyle name="Output 2 2 18 2" xfId="31501"/>
    <cellStyle name="Output 2 2 18 2 2" xfId="61234"/>
    <cellStyle name="Output 2 2 18 3" xfId="31502"/>
    <cellStyle name="Output 2 2 18 4" xfId="51909"/>
    <cellStyle name="Output 2 2 19" xfId="31503"/>
    <cellStyle name="Output 2 2 19 2" xfId="31504"/>
    <cellStyle name="Output 2 2 19 2 2" xfId="61235"/>
    <cellStyle name="Output 2 2 19 3" xfId="31505"/>
    <cellStyle name="Output 2 2 19 4" xfId="51910"/>
    <cellStyle name="Output 2 2 2" xfId="31506"/>
    <cellStyle name="Output 2 2 2 2" xfId="31507"/>
    <cellStyle name="Output 2 2 2 2 2" xfId="61236"/>
    <cellStyle name="Output 2 2 2 3" xfId="31508"/>
    <cellStyle name="Output 2 2 2 4" xfId="51911"/>
    <cellStyle name="Output 2 2 20" xfId="31509"/>
    <cellStyle name="Output 2 2 20 2" xfId="31510"/>
    <cellStyle name="Output 2 2 20 3" xfId="51912"/>
    <cellStyle name="Output 2 2 20 4" xfId="51913"/>
    <cellStyle name="Output 2 2 21" xfId="51914"/>
    <cellStyle name="Output 2 2 22" xfId="51915"/>
    <cellStyle name="Output 2 2 3" xfId="31511"/>
    <cellStyle name="Output 2 2 3 2" xfId="31512"/>
    <cellStyle name="Output 2 2 3 2 2" xfId="61237"/>
    <cellStyle name="Output 2 2 3 3" xfId="31513"/>
    <cellStyle name="Output 2 2 3 4" xfId="51916"/>
    <cellStyle name="Output 2 2 4" xfId="31514"/>
    <cellStyle name="Output 2 2 4 2" xfId="31515"/>
    <cellStyle name="Output 2 2 4 2 2" xfId="61238"/>
    <cellStyle name="Output 2 2 4 3" xfId="31516"/>
    <cellStyle name="Output 2 2 4 4" xfId="51917"/>
    <cellStyle name="Output 2 2 5" xfId="31517"/>
    <cellStyle name="Output 2 2 5 2" xfId="31518"/>
    <cellStyle name="Output 2 2 5 2 2" xfId="61239"/>
    <cellStyle name="Output 2 2 5 3" xfId="31519"/>
    <cellStyle name="Output 2 2 5 4" xfId="51918"/>
    <cellStyle name="Output 2 2 6" xfId="31520"/>
    <cellStyle name="Output 2 2 6 2" xfId="31521"/>
    <cellStyle name="Output 2 2 6 2 2" xfId="61240"/>
    <cellStyle name="Output 2 2 6 3" xfId="31522"/>
    <cellStyle name="Output 2 2 6 4" xfId="51919"/>
    <cellStyle name="Output 2 2 7" xfId="31523"/>
    <cellStyle name="Output 2 2 7 2" xfId="31524"/>
    <cellStyle name="Output 2 2 7 2 2" xfId="61241"/>
    <cellStyle name="Output 2 2 7 3" xfId="31525"/>
    <cellStyle name="Output 2 2 7 4" xfId="51920"/>
    <cellStyle name="Output 2 2 8" xfId="31526"/>
    <cellStyle name="Output 2 2 8 2" xfId="31527"/>
    <cellStyle name="Output 2 2 8 2 2" xfId="61242"/>
    <cellStyle name="Output 2 2 8 3" xfId="31528"/>
    <cellStyle name="Output 2 2 8 4" xfId="51921"/>
    <cellStyle name="Output 2 2 9" xfId="31529"/>
    <cellStyle name="Output 2 2 9 2" xfId="31530"/>
    <cellStyle name="Output 2 2 9 2 2" xfId="61243"/>
    <cellStyle name="Output 2 2 9 3" xfId="31531"/>
    <cellStyle name="Output 2 2 9 4" xfId="51922"/>
    <cellStyle name="Output 2 20" xfId="31532"/>
    <cellStyle name="Output 2 20 2" xfId="31533"/>
    <cellStyle name="Output 2 20 2 2" xfId="61244"/>
    <cellStyle name="Output 2 20 3" xfId="31534"/>
    <cellStyle name="Output 2 20 4" xfId="51923"/>
    <cellStyle name="Output 2 21" xfId="31535"/>
    <cellStyle name="Output 2 21 2" xfId="31536"/>
    <cellStyle name="Output 2 21 2 2" xfId="61245"/>
    <cellStyle name="Output 2 21 3" xfId="31537"/>
    <cellStyle name="Output 2 21 4" xfId="51924"/>
    <cellStyle name="Output 2 22" xfId="31538"/>
    <cellStyle name="Output 2 22 2" xfId="31539"/>
    <cellStyle name="Output 2 22 2 2" xfId="61246"/>
    <cellStyle name="Output 2 22 3" xfId="31540"/>
    <cellStyle name="Output 2 22 4" xfId="51925"/>
    <cellStyle name="Output 2 23" xfId="31541"/>
    <cellStyle name="Output 2 23 2" xfId="31542"/>
    <cellStyle name="Output 2 23 2 2" xfId="61247"/>
    <cellStyle name="Output 2 23 3" xfId="31543"/>
    <cellStyle name="Output 2 23 4" xfId="51926"/>
    <cellStyle name="Output 2 24" xfId="31544"/>
    <cellStyle name="Output 2 24 2" xfId="31545"/>
    <cellStyle name="Output 2 24 2 2" xfId="61248"/>
    <cellStyle name="Output 2 24 3" xfId="31546"/>
    <cellStyle name="Output 2 24 4" xfId="51927"/>
    <cellStyle name="Output 2 25" xfId="31547"/>
    <cellStyle name="Output 2 25 2" xfId="31548"/>
    <cellStyle name="Output 2 25 2 2" xfId="61249"/>
    <cellStyle name="Output 2 25 3" xfId="31549"/>
    <cellStyle name="Output 2 25 4" xfId="51928"/>
    <cellStyle name="Output 2 26" xfId="31550"/>
    <cellStyle name="Output 2 26 2" xfId="31551"/>
    <cellStyle name="Output 2 26 2 2" xfId="61250"/>
    <cellStyle name="Output 2 26 3" xfId="31552"/>
    <cellStyle name="Output 2 26 4" xfId="51929"/>
    <cellStyle name="Output 2 27" xfId="31553"/>
    <cellStyle name="Output 2 27 2" xfId="31554"/>
    <cellStyle name="Output 2 27 2 2" xfId="61251"/>
    <cellStyle name="Output 2 27 3" xfId="31555"/>
    <cellStyle name="Output 2 27 4" xfId="51930"/>
    <cellStyle name="Output 2 28" xfId="31556"/>
    <cellStyle name="Output 2 28 2" xfId="61252"/>
    <cellStyle name="Output 2 29" xfId="31557"/>
    <cellStyle name="Output 2 29 2" xfId="61253"/>
    <cellStyle name="Output 2 3" xfId="31558"/>
    <cellStyle name="Output 2 3 10" xfId="31559"/>
    <cellStyle name="Output 2 3 10 2" xfId="31560"/>
    <cellStyle name="Output 2 3 10 2 2" xfId="61254"/>
    <cellStyle name="Output 2 3 10 3" xfId="31561"/>
    <cellStyle name="Output 2 3 10 4" xfId="51931"/>
    <cellStyle name="Output 2 3 11" xfId="31562"/>
    <cellStyle name="Output 2 3 11 2" xfId="31563"/>
    <cellStyle name="Output 2 3 11 2 2" xfId="61255"/>
    <cellStyle name="Output 2 3 11 3" xfId="31564"/>
    <cellStyle name="Output 2 3 11 4" xfId="51932"/>
    <cellStyle name="Output 2 3 12" xfId="31565"/>
    <cellStyle name="Output 2 3 12 2" xfId="31566"/>
    <cellStyle name="Output 2 3 12 2 2" xfId="61256"/>
    <cellStyle name="Output 2 3 12 3" xfId="31567"/>
    <cellStyle name="Output 2 3 12 4" xfId="51933"/>
    <cellStyle name="Output 2 3 13" xfId="31568"/>
    <cellStyle name="Output 2 3 13 2" xfId="31569"/>
    <cellStyle name="Output 2 3 13 2 2" xfId="61257"/>
    <cellStyle name="Output 2 3 13 3" xfId="31570"/>
    <cellStyle name="Output 2 3 13 4" xfId="51934"/>
    <cellStyle name="Output 2 3 14" xfId="31571"/>
    <cellStyle name="Output 2 3 14 2" xfId="31572"/>
    <cellStyle name="Output 2 3 14 2 2" xfId="61258"/>
    <cellStyle name="Output 2 3 14 3" xfId="31573"/>
    <cellStyle name="Output 2 3 14 4" xfId="51935"/>
    <cellStyle name="Output 2 3 15" xfId="31574"/>
    <cellStyle name="Output 2 3 15 2" xfId="31575"/>
    <cellStyle name="Output 2 3 15 2 2" xfId="61259"/>
    <cellStyle name="Output 2 3 15 3" xfId="31576"/>
    <cellStyle name="Output 2 3 15 4" xfId="51936"/>
    <cellStyle name="Output 2 3 16" xfId="31577"/>
    <cellStyle name="Output 2 3 16 2" xfId="31578"/>
    <cellStyle name="Output 2 3 16 2 2" xfId="61260"/>
    <cellStyle name="Output 2 3 16 3" xfId="31579"/>
    <cellStyle name="Output 2 3 16 4" xfId="51937"/>
    <cellStyle name="Output 2 3 17" xfId="31580"/>
    <cellStyle name="Output 2 3 17 2" xfId="31581"/>
    <cellStyle name="Output 2 3 17 2 2" xfId="61261"/>
    <cellStyle name="Output 2 3 17 3" xfId="31582"/>
    <cellStyle name="Output 2 3 17 4" xfId="51938"/>
    <cellStyle name="Output 2 3 18" xfId="31583"/>
    <cellStyle name="Output 2 3 18 2" xfId="31584"/>
    <cellStyle name="Output 2 3 18 2 2" xfId="61262"/>
    <cellStyle name="Output 2 3 18 3" xfId="31585"/>
    <cellStyle name="Output 2 3 18 4" xfId="51939"/>
    <cellStyle name="Output 2 3 19" xfId="31586"/>
    <cellStyle name="Output 2 3 19 2" xfId="31587"/>
    <cellStyle name="Output 2 3 19 2 2" xfId="61263"/>
    <cellStyle name="Output 2 3 19 3" xfId="31588"/>
    <cellStyle name="Output 2 3 19 4" xfId="51940"/>
    <cellStyle name="Output 2 3 2" xfId="31589"/>
    <cellStyle name="Output 2 3 2 2" xfId="31590"/>
    <cellStyle name="Output 2 3 2 2 2" xfId="61264"/>
    <cellStyle name="Output 2 3 2 3" xfId="31591"/>
    <cellStyle name="Output 2 3 2 4" xfId="51941"/>
    <cellStyle name="Output 2 3 20" xfId="31592"/>
    <cellStyle name="Output 2 3 20 2" xfId="31593"/>
    <cellStyle name="Output 2 3 20 3" xfId="51942"/>
    <cellStyle name="Output 2 3 20 4" xfId="51943"/>
    <cellStyle name="Output 2 3 21" xfId="51944"/>
    <cellStyle name="Output 2 3 22" xfId="51945"/>
    <cellStyle name="Output 2 3 3" xfId="31594"/>
    <cellStyle name="Output 2 3 3 2" xfId="31595"/>
    <cellStyle name="Output 2 3 3 2 2" xfId="61265"/>
    <cellStyle name="Output 2 3 3 3" xfId="31596"/>
    <cellStyle name="Output 2 3 3 4" xfId="51946"/>
    <cellStyle name="Output 2 3 4" xfId="31597"/>
    <cellStyle name="Output 2 3 4 2" xfId="31598"/>
    <cellStyle name="Output 2 3 4 2 2" xfId="61266"/>
    <cellStyle name="Output 2 3 4 3" xfId="31599"/>
    <cellStyle name="Output 2 3 4 4" xfId="51947"/>
    <cellStyle name="Output 2 3 5" xfId="31600"/>
    <cellStyle name="Output 2 3 5 2" xfId="31601"/>
    <cellStyle name="Output 2 3 5 2 2" xfId="61267"/>
    <cellStyle name="Output 2 3 5 3" xfId="31602"/>
    <cellStyle name="Output 2 3 5 4" xfId="51948"/>
    <cellStyle name="Output 2 3 6" xfId="31603"/>
    <cellStyle name="Output 2 3 6 2" xfId="31604"/>
    <cellStyle name="Output 2 3 6 2 2" xfId="61268"/>
    <cellStyle name="Output 2 3 6 3" xfId="31605"/>
    <cellStyle name="Output 2 3 6 4" xfId="51949"/>
    <cellStyle name="Output 2 3 7" xfId="31606"/>
    <cellStyle name="Output 2 3 7 2" xfId="31607"/>
    <cellStyle name="Output 2 3 7 2 2" xfId="61269"/>
    <cellStyle name="Output 2 3 7 3" xfId="31608"/>
    <cellStyle name="Output 2 3 7 4" xfId="51950"/>
    <cellStyle name="Output 2 3 8" xfId="31609"/>
    <cellStyle name="Output 2 3 8 2" xfId="31610"/>
    <cellStyle name="Output 2 3 8 2 2" xfId="61270"/>
    <cellStyle name="Output 2 3 8 3" xfId="31611"/>
    <cellStyle name="Output 2 3 8 4" xfId="51951"/>
    <cellStyle name="Output 2 3 9" xfId="31612"/>
    <cellStyle name="Output 2 3 9 2" xfId="31613"/>
    <cellStyle name="Output 2 3 9 2 2" xfId="61271"/>
    <cellStyle name="Output 2 3 9 3" xfId="31614"/>
    <cellStyle name="Output 2 3 9 4" xfId="51952"/>
    <cellStyle name="Output 2 30" xfId="31615"/>
    <cellStyle name="Output 2 31" xfId="61272"/>
    <cellStyle name="Output 2 4" xfId="31616"/>
    <cellStyle name="Output 2 4 10" xfId="31617"/>
    <cellStyle name="Output 2 4 10 2" xfId="31618"/>
    <cellStyle name="Output 2 4 10 2 2" xfId="61273"/>
    <cellStyle name="Output 2 4 10 3" xfId="31619"/>
    <cellStyle name="Output 2 4 10 4" xfId="51953"/>
    <cellStyle name="Output 2 4 11" xfId="31620"/>
    <cellStyle name="Output 2 4 11 2" xfId="31621"/>
    <cellStyle name="Output 2 4 11 2 2" xfId="61274"/>
    <cellStyle name="Output 2 4 11 3" xfId="31622"/>
    <cellStyle name="Output 2 4 11 4" xfId="51954"/>
    <cellStyle name="Output 2 4 12" xfId="31623"/>
    <cellStyle name="Output 2 4 12 2" xfId="31624"/>
    <cellStyle name="Output 2 4 12 2 2" xfId="61275"/>
    <cellStyle name="Output 2 4 12 3" xfId="31625"/>
    <cellStyle name="Output 2 4 12 4" xfId="51955"/>
    <cellStyle name="Output 2 4 13" xfId="31626"/>
    <cellStyle name="Output 2 4 13 2" xfId="31627"/>
    <cellStyle name="Output 2 4 13 2 2" xfId="61276"/>
    <cellStyle name="Output 2 4 13 3" xfId="31628"/>
    <cellStyle name="Output 2 4 13 4" xfId="51956"/>
    <cellStyle name="Output 2 4 14" xfId="31629"/>
    <cellStyle name="Output 2 4 14 2" xfId="31630"/>
    <cellStyle name="Output 2 4 14 2 2" xfId="61277"/>
    <cellStyle name="Output 2 4 14 3" xfId="31631"/>
    <cellStyle name="Output 2 4 14 4" xfId="51957"/>
    <cellStyle name="Output 2 4 15" xfId="31632"/>
    <cellStyle name="Output 2 4 15 2" xfId="31633"/>
    <cellStyle name="Output 2 4 15 2 2" xfId="61278"/>
    <cellStyle name="Output 2 4 15 3" xfId="31634"/>
    <cellStyle name="Output 2 4 15 4" xfId="51958"/>
    <cellStyle name="Output 2 4 16" xfId="31635"/>
    <cellStyle name="Output 2 4 16 2" xfId="31636"/>
    <cellStyle name="Output 2 4 16 2 2" xfId="61279"/>
    <cellStyle name="Output 2 4 16 3" xfId="31637"/>
    <cellStyle name="Output 2 4 16 4" xfId="51959"/>
    <cellStyle name="Output 2 4 17" xfId="31638"/>
    <cellStyle name="Output 2 4 17 2" xfId="31639"/>
    <cellStyle name="Output 2 4 17 2 2" xfId="61280"/>
    <cellStyle name="Output 2 4 17 3" xfId="31640"/>
    <cellStyle name="Output 2 4 17 4" xfId="51960"/>
    <cellStyle name="Output 2 4 18" xfId="31641"/>
    <cellStyle name="Output 2 4 18 2" xfId="31642"/>
    <cellStyle name="Output 2 4 18 2 2" xfId="61281"/>
    <cellStyle name="Output 2 4 18 3" xfId="31643"/>
    <cellStyle name="Output 2 4 18 4" xfId="51961"/>
    <cellStyle name="Output 2 4 19" xfId="31644"/>
    <cellStyle name="Output 2 4 19 2" xfId="31645"/>
    <cellStyle name="Output 2 4 19 2 2" xfId="61282"/>
    <cellStyle name="Output 2 4 19 3" xfId="31646"/>
    <cellStyle name="Output 2 4 19 4" xfId="51962"/>
    <cellStyle name="Output 2 4 2" xfId="31647"/>
    <cellStyle name="Output 2 4 2 2" xfId="31648"/>
    <cellStyle name="Output 2 4 2 2 2" xfId="61283"/>
    <cellStyle name="Output 2 4 2 3" xfId="31649"/>
    <cellStyle name="Output 2 4 2 4" xfId="51963"/>
    <cellStyle name="Output 2 4 20" xfId="31650"/>
    <cellStyle name="Output 2 4 20 2" xfId="31651"/>
    <cellStyle name="Output 2 4 20 3" xfId="51964"/>
    <cellStyle name="Output 2 4 20 4" xfId="51965"/>
    <cellStyle name="Output 2 4 21" xfId="51966"/>
    <cellStyle name="Output 2 4 22" xfId="51967"/>
    <cellStyle name="Output 2 4 3" xfId="31652"/>
    <cellStyle name="Output 2 4 3 2" xfId="31653"/>
    <cellStyle name="Output 2 4 3 2 2" xfId="61284"/>
    <cellStyle name="Output 2 4 3 3" xfId="31654"/>
    <cellStyle name="Output 2 4 3 4" xfId="51968"/>
    <cellStyle name="Output 2 4 4" xfId="31655"/>
    <cellStyle name="Output 2 4 4 2" xfId="31656"/>
    <cellStyle name="Output 2 4 4 2 2" xfId="61285"/>
    <cellStyle name="Output 2 4 4 3" xfId="31657"/>
    <cellStyle name="Output 2 4 4 4" xfId="51969"/>
    <cellStyle name="Output 2 4 5" xfId="31658"/>
    <cellStyle name="Output 2 4 5 2" xfId="31659"/>
    <cellStyle name="Output 2 4 5 2 2" xfId="61286"/>
    <cellStyle name="Output 2 4 5 3" xfId="31660"/>
    <cellStyle name="Output 2 4 5 4" xfId="51970"/>
    <cellStyle name="Output 2 4 6" xfId="31661"/>
    <cellStyle name="Output 2 4 6 2" xfId="31662"/>
    <cellStyle name="Output 2 4 6 2 2" xfId="61287"/>
    <cellStyle name="Output 2 4 6 3" xfId="31663"/>
    <cellStyle name="Output 2 4 6 4" xfId="51971"/>
    <cellStyle name="Output 2 4 7" xfId="31664"/>
    <cellStyle name="Output 2 4 7 2" xfId="31665"/>
    <cellStyle name="Output 2 4 7 2 2" xfId="61288"/>
    <cellStyle name="Output 2 4 7 3" xfId="31666"/>
    <cellStyle name="Output 2 4 7 4" xfId="51972"/>
    <cellStyle name="Output 2 4 8" xfId="31667"/>
    <cellStyle name="Output 2 4 8 2" xfId="31668"/>
    <cellStyle name="Output 2 4 8 2 2" xfId="61289"/>
    <cellStyle name="Output 2 4 8 3" xfId="31669"/>
    <cellStyle name="Output 2 4 8 4" xfId="51973"/>
    <cellStyle name="Output 2 4 9" xfId="31670"/>
    <cellStyle name="Output 2 4 9 2" xfId="31671"/>
    <cellStyle name="Output 2 4 9 2 2" xfId="61290"/>
    <cellStyle name="Output 2 4 9 3" xfId="31672"/>
    <cellStyle name="Output 2 4 9 4" xfId="51974"/>
    <cellStyle name="Output 2 5" xfId="31673"/>
    <cellStyle name="Output 2 5 10" xfId="31674"/>
    <cellStyle name="Output 2 5 10 2" xfId="31675"/>
    <cellStyle name="Output 2 5 10 2 2" xfId="61291"/>
    <cellStyle name="Output 2 5 10 3" xfId="31676"/>
    <cellStyle name="Output 2 5 10 4" xfId="51975"/>
    <cellStyle name="Output 2 5 11" xfId="31677"/>
    <cellStyle name="Output 2 5 11 2" xfId="31678"/>
    <cellStyle name="Output 2 5 11 2 2" xfId="61292"/>
    <cellStyle name="Output 2 5 11 3" xfId="31679"/>
    <cellStyle name="Output 2 5 11 4" xfId="51976"/>
    <cellStyle name="Output 2 5 12" xfId="31680"/>
    <cellStyle name="Output 2 5 12 2" xfId="31681"/>
    <cellStyle name="Output 2 5 12 2 2" xfId="61293"/>
    <cellStyle name="Output 2 5 12 3" xfId="31682"/>
    <cellStyle name="Output 2 5 12 4" xfId="51977"/>
    <cellStyle name="Output 2 5 13" xfId="31683"/>
    <cellStyle name="Output 2 5 13 2" xfId="31684"/>
    <cellStyle name="Output 2 5 13 2 2" xfId="61294"/>
    <cellStyle name="Output 2 5 13 3" xfId="31685"/>
    <cellStyle name="Output 2 5 13 4" xfId="51978"/>
    <cellStyle name="Output 2 5 14" xfId="31686"/>
    <cellStyle name="Output 2 5 14 2" xfId="31687"/>
    <cellStyle name="Output 2 5 14 2 2" xfId="61295"/>
    <cellStyle name="Output 2 5 14 3" xfId="31688"/>
    <cellStyle name="Output 2 5 14 4" xfId="51979"/>
    <cellStyle name="Output 2 5 15" xfId="31689"/>
    <cellStyle name="Output 2 5 15 2" xfId="31690"/>
    <cellStyle name="Output 2 5 15 2 2" xfId="61296"/>
    <cellStyle name="Output 2 5 15 3" xfId="31691"/>
    <cellStyle name="Output 2 5 15 4" xfId="51980"/>
    <cellStyle name="Output 2 5 16" xfId="31692"/>
    <cellStyle name="Output 2 5 16 2" xfId="31693"/>
    <cellStyle name="Output 2 5 16 2 2" xfId="61297"/>
    <cellStyle name="Output 2 5 16 3" xfId="31694"/>
    <cellStyle name="Output 2 5 16 4" xfId="51981"/>
    <cellStyle name="Output 2 5 17" xfId="31695"/>
    <cellStyle name="Output 2 5 17 2" xfId="31696"/>
    <cellStyle name="Output 2 5 17 2 2" xfId="61298"/>
    <cellStyle name="Output 2 5 17 3" xfId="31697"/>
    <cellStyle name="Output 2 5 17 4" xfId="51982"/>
    <cellStyle name="Output 2 5 18" xfId="31698"/>
    <cellStyle name="Output 2 5 18 2" xfId="31699"/>
    <cellStyle name="Output 2 5 18 2 2" xfId="61299"/>
    <cellStyle name="Output 2 5 18 3" xfId="31700"/>
    <cellStyle name="Output 2 5 18 4" xfId="51983"/>
    <cellStyle name="Output 2 5 19" xfId="31701"/>
    <cellStyle name="Output 2 5 19 2" xfId="31702"/>
    <cellStyle name="Output 2 5 19 2 2" xfId="61300"/>
    <cellStyle name="Output 2 5 19 3" xfId="31703"/>
    <cellStyle name="Output 2 5 19 4" xfId="51984"/>
    <cellStyle name="Output 2 5 2" xfId="31704"/>
    <cellStyle name="Output 2 5 2 2" xfId="31705"/>
    <cellStyle name="Output 2 5 2 2 2" xfId="61301"/>
    <cellStyle name="Output 2 5 2 3" xfId="31706"/>
    <cellStyle name="Output 2 5 2 4" xfId="51985"/>
    <cellStyle name="Output 2 5 20" xfId="31707"/>
    <cellStyle name="Output 2 5 20 2" xfId="31708"/>
    <cellStyle name="Output 2 5 20 3" xfId="51986"/>
    <cellStyle name="Output 2 5 20 4" xfId="51987"/>
    <cellStyle name="Output 2 5 21" xfId="51988"/>
    <cellStyle name="Output 2 5 22" xfId="51989"/>
    <cellStyle name="Output 2 5 3" xfId="31709"/>
    <cellStyle name="Output 2 5 3 2" xfId="31710"/>
    <cellStyle name="Output 2 5 3 2 2" xfId="61302"/>
    <cellStyle name="Output 2 5 3 3" xfId="31711"/>
    <cellStyle name="Output 2 5 3 4" xfId="51990"/>
    <cellStyle name="Output 2 5 4" xfId="31712"/>
    <cellStyle name="Output 2 5 4 2" xfId="31713"/>
    <cellStyle name="Output 2 5 4 2 2" xfId="61303"/>
    <cellStyle name="Output 2 5 4 3" xfId="31714"/>
    <cellStyle name="Output 2 5 4 4" xfId="51991"/>
    <cellStyle name="Output 2 5 5" xfId="31715"/>
    <cellStyle name="Output 2 5 5 2" xfId="31716"/>
    <cellStyle name="Output 2 5 5 2 2" xfId="61304"/>
    <cellStyle name="Output 2 5 5 3" xfId="31717"/>
    <cellStyle name="Output 2 5 5 4" xfId="51992"/>
    <cellStyle name="Output 2 5 6" xfId="31718"/>
    <cellStyle name="Output 2 5 6 2" xfId="31719"/>
    <cellStyle name="Output 2 5 6 2 2" xfId="61305"/>
    <cellStyle name="Output 2 5 6 3" xfId="31720"/>
    <cellStyle name="Output 2 5 6 4" xfId="51993"/>
    <cellStyle name="Output 2 5 7" xfId="31721"/>
    <cellStyle name="Output 2 5 7 2" xfId="31722"/>
    <cellStyle name="Output 2 5 7 2 2" xfId="61306"/>
    <cellStyle name="Output 2 5 7 3" xfId="31723"/>
    <cellStyle name="Output 2 5 7 4" xfId="51994"/>
    <cellStyle name="Output 2 5 8" xfId="31724"/>
    <cellStyle name="Output 2 5 8 2" xfId="31725"/>
    <cellStyle name="Output 2 5 8 2 2" xfId="61307"/>
    <cellStyle name="Output 2 5 8 3" xfId="31726"/>
    <cellStyle name="Output 2 5 8 4" xfId="51995"/>
    <cellStyle name="Output 2 5 9" xfId="31727"/>
    <cellStyle name="Output 2 5 9 2" xfId="31728"/>
    <cellStyle name="Output 2 5 9 2 2" xfId="61308"/>
    <cellStyle name="Output 2 5 9 3" xfId="31729"/>
    <cellStyle name="Output 2 5 9 4" xfId="51996"/>
    <cellStyle name="Output 2 6" xfId="31730"/>
    <cellStyle name="Output 2 6 10" xfId="31731"/>
    <cellStyle name="Output 2 6 10 2" xfId="31732"/>
    <cellStyle name="Output 2 6 10 2 2" xfId="61309"/>
    <cellStyle name="Output 2 6 10 3" xfId="31733"/>
    <cellStyle name="Output 2 6 10 4" xfId="51997"/>
    <cellStyle name="Output 2 6 11" xfId="31734"/>
    <cellStyle name="Output 2 6 11 2" xfId="31735"/>
    <cellStyle name="Output 2 6 11 2 2" xfId="61310"/>
    <cellStyle name="Output 2 6 11 3" xfId="31736"/>
    <cellStyle name="Output 2 6 11 4" xfId="51998"/>
    <cellStyle name="Output 2 6 12" xfId="31737"/>
    <cellStyle name="Output 2 6 12 2" xfId="31738"/>
    <cellStyle name="Output 2 6 12 2 2" xfId="61311"/>
    <cellStyle name="Output 2 6 12 3" xfId="31739"/>
    <cellStyle name="Output 2 6 12 4" xfId="51999"/>
    <cellStyle name="Output 2 6 13" xfId="31740"/>
    <cellStyle name="Output 2 6 13 2" xfId="31741"/>
    <cellStyle name="Output 2 6 13 2 2" xfId="61312"/>
    <cellStyle name="Output 2 6 13 3" xfId="31742"/>
    <cellStyle name="Output 2 6 13 4" xfId="52000"/>
    <cellStyle name="Output 2 6 14" xfId="31743"/>
    <cellStyle name="Output 2 6 14 2" xfId="31744"/>
    <cellStyle name="Output 2 6 14 2 2" xfId="61313"/>
    <cellStyle name="Output 2 6 14 3" xfId="31745"/>
    <cellStyle name="Output 2 6 14 4" xfId="52001"/>
    <cellStyle name="Output 2 6 15" xfId="31746"/>
    <cellStyle name="Output 2 6 15 2" xfId="31747"/>
    <cellStyle name="Output 2 6 15 2 2" xfId="61314"/>
    <cellStyle name="Output 2 6 15 3" xfId="31748"/>
    <cellStyle name="Output 2 6 15 4" xfId="52002"/>
    <cellStyle name="Output 2 6 16" xfId="31749"/>
    <cellStyle name="Output 2 6 16 2" xfId="31750"/>
    <cellStyle name="Output 2 6 16 2 2" xfId="61315"/>
    <cellStyle name="Output 2 6 16 3" xfId="31751"/>
    <cellStyle name="Output 2 6 16 4" xfId="52003"/>
    <cellStyle name="Output 2 6 17" xfId="31752"/>
    <cellStyle name="Output 2 6 17 2" xfId="31753"/>
    <cellStyle name="Output 2 6 17 2 2" xfId="61316"/>
    <cellStyle name="Output 2 6 17 3" xfId="31754"/>
    <cellStyle name="Output 2 6 17 4" xfId="52004"/>
    <cellStyle name="Output 2 6 18" xfId="31755"/>
    <cellStyle name="Output 2 6 18 2" xfId="31756"/>
    <cellStyle name="Output 2 6 18 2 2" xfId="61317"/>
    <cellStyle name="Output 2 6 18 3" xfId="31757"/>
    <cellStyle name="Output 2 6 18 4" xfId="52005"/>
    <cellStyle name="Output 2 6 19" xfId="31758"/>
    <cellStyle name="Output 2 6 19 2" xfId="31759"/>
    <cellStyle name="Output 2 6 19 2 2" xfId="61318"/>
    <cellStyle name="Output 2 6 19 3" xfId="31760"/>
    <cellStyle name="Output 2 6 19 4" xfId="52006"/>
    <cellStyle name="Output 2 6 2" xfId="31761"/>
    <cellStyle name="Output 2 6 2 2" xfId="31762"/>
    <cellStyle name="Output 2 6 2 2 2" xfId="61319"/>
    <cellStyle name="Output 2 6 2 3" xfId="31763"/>
    <cellStyle name="Output 2 6 2 4" xfId="52007"/>
    <cellStyle name="Output 2 6 20" xfId="31764"/>
    <cellStyle name="Output 2 6 20 2" xfId="31765"/>
    <cellStyle name="Output 2 6 20 3" xfId="52008"/>
    <cellStyle name="Output 2 6 20 4" xfId="52009"/>
    <cellStyle name="Output 2 6 21" xfId="52010"/>
    <cellStyle name="Output 2 6 22" xfId="52011"/>
    <cellStyle name="Output 2 6 3" xfId="31766"/>
    <cellStyle name="Output 2 6 3 2" xfId="31767"/>
    <cellStyle name="Output 2 6 3 2 2" xfId="61320"/>
    <cellStyle name="Output 2 6 3 3" xfId="31768"/>
    <cellStyle name="Output 2 6 3 4" xfId="52012"/>
    <cellStyle name="Output 2 6 4" xfId="31769"/>
    <cellStyle name="Output 2 6 4 2" xfId="31770"/>
    <cellStyle name="Output 2 6 4 2 2" xfId="61321"/>
    <cellStyle name="Output 2 6 4 3" xfId="31771"/>
    <cellStyle name="Output 2 6 4 4" xfId="52013"/>
    <cellStyle name="Output 2 6 5" xfId="31772"/>
    <cellStyle name="Output 2 6 5 2" xfId="31773"/>
    <cellStyle name="Output 2 6 5 2 2" xfId="61322"/>
    <cellStyle name="Output 2 6 5 3" xfId="31774"/>
    <cellStyle name="Output 2 6 5 4" xfId="52014"/>
    <cellStyle name="Output 2 6 6" xfId="31775"/>
    <cellStyle name="Output 2 6 6 2" xfId="31776"/>
    <cellStyle name="Output 2 6 6 2 2" xfId="61323"/>
    <cellStyle name="Output 2 6 6 3" xfId="31777"/>
    <cellStyle name="Output 2 6 6 4" xfId="52015"/>
    <cellStyle name="Output 2 6 7" xfId="31778"/>
    <cellStyle name="Output 2 6 7 2" xfId="31779"/>
    <cellStyle name="Output 2 6 7 2 2" xfId="61324"/>
    <cellStyle name="Output 2 6 7 3" xfId="31780"/>
    <cellStyle name="Output 2 6 7 4" xfId="52016"/>
    <cellStyle name="Output 2 6 8" xfId="31781"/>
    <cellStyle name="Output 2 6 8 2" xfId="31782"/>
    <cellStyle name="Output 2 6 8 2 2" xfId="61325"/>
    <cellStyle name="Output 2 6 8 3" xfId="31783"/>
    <cellStyle name="Output 2 6 8 4" xfId="52017"/>
    <cellStyle name="Output 2 6 9" xfId="31784"/>
    <cellStyle name="Output 2 6 9 2" xfId="31785"/>
    <cellStyle name="Output 2 6 9 2 2" xfId="61326"/>
    <cellStyle name="Output 2 6 9 3" xfId="31786"/>
    <cellStyle name="Output 2 6 9 4" xfId="52018"/>
    <cellStyle name="Output 2 7" xfId="31787"/>
    <cellStyle name="Output 2 7 10" xfId="31788"/>
    <cellStyle name="Output 2 7 10 2" xfId="31789"/>
    <cellStyle name="Output 2 7 10 2 2" xfId="61327"/>
    <cellStyle name="Output 2 7 10 3" xfId="31790"/>
    <cellStyle name="Output 2 7 10 4" xfId="52019"/>
    <cellStyle name="Output 2 7 11" xfId="31791"/>
    <cellStyle name="Output 2 7 11 2" xfId="31792"/>
    <cellStyle name="Output 2 7 11 2 2" xfId="61328"/>
    <cellStyle name="Output 2 7 11 3" xfId="31793"/>
    <cellStyle name="Output 2 7 11 4" xfId="52020"/>
    <cellStyle name="Output 2 7 12" xfId="31794"/>
    <cellStyle name="Output 2 7 12 2" xfId="31795"/>
    <cellStyle name="Output 2 7 12 2 2" xfId="61329"/>
    <cellStyle name="Output 2 7 12 3" xfId="31796"/>
    <cellStyle name="Output 2 7 12 4" xfId="52021"/>
    <cellStyle name="Output 2 7 13" xfId="31797"/>
    <cellStyle name="Output 2 7 13 2" xfId="31798"/>
    <cellStyle name="Output 2 7 13 2 2" xfId="61330"/>
    <cellStyle name="Output 2 7 13 3" xfId="31799"/>
    <cellStyle name="Output 2 7 13 4" xfId="52022"/>
    <cellStyle name="Output 2 7 14" xfId="31800"/>
    <cellStyle name="Output 2 7 14 2" xfId="31801"/>
    <cellStyle name="Output 2 7 14 2 2" xfId="61331"/>
    <cellStyle name="Output 2 7 14 3" xfId="31802"/>
    <cellStyle name="Output 2 7 14 4" xfId="52023"/>
    <cellStyle name="Output 2 7 15" xfId="31803"/>
    <cellStyle name="Output 2 7 15 2" xfId="31804"/>
    <cellStyle name="Output 2 7 15 2 2" xfId="61332"/>
    <cellStyle name="Output 2 7 15 3" xfId="31805"/>
    <cellStyle name="Output 2 7 15 4" xfId="52024"/>
    <cellStyle name="Output 2 7 16" xfId="31806"/>
    <cellStyle name="Output 2 7 16 2" xfId="31807"/>
    <cellStyle name="Output 2 7 16 2 2" xfId="61333"/>
    <cellStyle name="Output 2 7 16 3" xfId="31808"/>
    <cellStyle name="Output 2 7 16 4" xfId="52025"/>
    <cellStyle name="Output 2 7 17" xfId="31809"/>
    <cellStyle name="Output 2 7 17 2" xfId="31810"/>
    <cellStyle name="Output 2 7 17 2 2" xfId="61334"/>
    <cellStyle name="Output 2 7 17 3" xfId="31811"/>
    <cellStyle name="Output 2 7 17 4" xfId="52026"/>
    <cellStyle name="Output 2 7 18" xfId="31812"/>
    <cellStyle name="Output 2 7 18 2" xfId="31813"/>
    <cellStyle name="Output 2 7 18 2 2" xfId="61335"/>
    <cellStyle name="Output 2 7 18 3" xfId="31814"/>
    <cellStyle name="Output 2 7 18 4" xfId="52027"/>
    <cellStyle name="Output 2 7 19" xfId="31815"/>
    <cellStyle name="Output 2 7 19 2" xfId="31816"/>
    <cellStyle name="Output 2 7 19 2 2" xfId="61336"/>
    <cellStyle name="Output 2 7 19 3" xfId="31817"/>
    <cellStyle name="Output 2 7 19 4" xfId="52028"/>
    <cellStyle name="Output 2 7 2" xfId="31818"/>
    <cellStyle name="Output 2 7 2 2" xfId="31819"/>
    <cellStyle name="Output 2 7 2 2 2" xfId="61337"/>
    <cellStyle name="Output 2 7 2 3" xfId="31820"/>
    <cellStyle name="Output 2 7 2 4" xfId="52029"/>
    <cellStyle name="Output 2 7 20" xfId="31821"/>
    <cellStyle name="Output 2 7 20 2" xfId="31822"/>
    <cellStyle name="Output 2 7 20 3" xfId="52030"/>
    <cellStyle name="Output 2 7 20 4" xfId="52031"/>
    <cellStyle name="Output 2 7 21" xfId="52032"/>
    <cellStyle name="Output 2 7 22" xfId="52033"/>
    <cellStyle name="Output 2 7 3" xfId="31823"/>
    <cellStyle name="Output 2 7 3 2" xfId="31824"/>
    <cellStyle name="Output 2 7 3 2 2" xfId="61338"/>
    <cellStyle name="Output 2 7 3 3" xfId="31825"/>
    <cellStyle name="Output 2 7 3 4" xfId="52034"/>
    <cellStyle name="Output 2 7 4" xfId="31826"/>
    <cellStyle name="Output 2 7 4 2" xfId="31827"/>
    <cellStyle name="Output 2 7 4 2 2" xfId="61339"/>
    <cellStyle name="Output 2 7 4 3" xfId="31828"/>
    <cellStyle name="Output 2 7 4 4" xfId="52035"/>
    <cellStyle name="Output 2 7 5" xfId="31829"/>
    <cellStyle name="Output 2 7 5 2" xfId="31830"/>
    <cellStyle name="Output 2 7 5 2 2" xfId="61340"/>
    <cellStyle name="Output 2 7 5 3" xfId="31831"/>
    <cellStyle name="Output 2 7 5 4" xfId="52036"/>
    <cellStyle name="Output 2 7 6" xfId="31832"/>
    <cellStyle name="Output 2 7 6 2" xfId="31833"/>
    <cellStyle name="Output 2 7 6 2 2" xfId="61341"/>
    <cellStyle name="Output 2 7 6 3" xfId="31834"/>
    <cellStyle name="Output 2 7 6 4" xfId="52037"/>
    <cellStyle name="Output 2 7 7" xfId="31835"/>
    <cellStyle name="Output 2 7 7 2" xfId="31836"/>
    <cellStyle name="Output 2 7 7 2 2" xfId="61342"/>
    <cellStyle name="Output 2 7 7 3" xfId="31837"/>
    <cellStyle name="Output 2 7 7 4" xfId="52038"/>
    <cellStyle name="Output 2 7 8" xfId="31838"/>
    <cellStyle name="Output 2 7 8 2" xfId="31839"/>
    <cellStyle name="Output 2 7 8 2 2" xfId="61343"/>
    <cellStyle name="Output 2 7 8 3" xfId="31840"/>
    <cellStyle name="Output 2 7 8 4" xfId="52039"/>
    <cellStyle name="Output 2 7 9" xfId="31841"/>
    <cellStyle name="Output 2 7 9 2" xfId="31842"/>
    <cellStyle name="Output 2 7 9 2 2" xfId="61344"/>
    <cellStyle name="Output 2 7 9 3" xfId="31843"/>
    <cellStyle name="Output 2 7 9 4" xfId="52040"/>
    <cellStyle name="Output 2 8" xfId="31844"/>
    <cellStyle name="Output 2 8 10" xfId="31845"/>
    <cellStyle name="Output 2 8 10 2" xfId="31846"/>
    <cellStyle name="Output 2 8 10 2 2" xfId="61345"/>
    <cellStyle name="Output 2 8 10 3" xfId="31847"/>
    <cellStyle name="Output 2 8 10 4" xfId="52041"/>
    <cellStyle name="Output 2 8 11" xfId="31848"/>
    <cellStyle name="Output 2 8 11 2" xfId="31849"/>
    <cellStyle name="Output 2 8 11 2 2" xfId="61346"/>
    <cellStyle name="Output 2 8 11 3" xfId="31850"/>
    <cellStyle name="Output 2 8 11 4" xfId="52042"/>
    <cellStyle name="Output 2 8 12" xfId="31851"/>
    <cellStyle name="Output 2 8 12 2" xfId="31852"/>
    <cellStyle name="Output 2 8 12 2 2" xfId="61347"/>
    <cellStyle name="Output 2 8 12 3" xfId="31853"/>
    <cellStyle name="Output 2 8 12 4" xfId="52043"/>
    <cellStyle name="Output 2 8 13" xfId="31854"/>
    <cellStyle name="Output 2 8 13 2" xfId="31855"/>
    <cellStyle name="Output 2 8 13 2 2" xfId="61348"/>
    <cellStyle name="Output 2 8 13 3" xfId="31856"/>
    <cellStyle name="Output 2 8 13 4" xfId="52044"/>
    <cellStyle name="Output 2 8 14" xfId="31857"/>
    <cellStyle name="Output 2 8 14 2" xfId="31858"/>
    <cellStyle name="Output 2 8 14 2 2" xfId="61349"/>
    <cellStyle name="Output 2 8 14 3" xfId="31859"/>
    <cellStyle name="Output 2 8 14 4" xfId="52045"/>
    <cellStyle name="Output 2 8 15" xfId="31860"/>
    <cellStyle name="Output 2 8 15 2" xfId="31861"/>
    <cellStyle name="Output 2 8 15 2 2" xfId="61350"/>
    <cellStyle name="Output 2 8 15 3" xfId="31862"/>
    <cellStyle name="Output 2 8 15 4" xfId="52046"/>
    <cellStyle name="Output 2 8 16" xfId="31863"/>
    <cellStyle name="Output 2 8 16 2" xfId="31864"/>
    <cellStyle name="Output 2 8 16 2 2" xfId="61351"/>
    <cellStyle name="Output 2 8 16 3" xfId="31865"/>
    <cellStyle name="Output 2 8 16 4" xfId="52047"/>
    <cellStyle name="Output 2 8 17" xfId="31866"/>
    <cellStyle name="Output 2 8 17 2" xfId="31867"/>
    <cellStyle name="Output 2 8 17 2 2" xfId="61352"/>
    <cellStyle name="Output 2 8 17 3" xfId="31868"/>
    <cellStyle name="Output 2 8 17 4" xfId="52048"/>
    <cellStyle name="Output 2 8 18" xfId="31869"/>
    <cellStyle name="Output 2 8 18 2" xfId="31870"/>
    <cellStyle name="Output 2 8 18 2 2" xfId="61353"/>
    <cellStyle name="Output 2 8 18 3" xfId="31871"/>
    <cellStyle name="Output 2 8 18 4" xfId="52049"/>
    <cellStyle name="Output 2 8 19" xfId="31872"/>
    <cellStyle name="Output 2 8 19 2" xfId="31873"/>
    <cellStyle name="Output 2 8 19 2 2" xfId="61354"/>
    <cellStyle name="Output 2 8 19 3" xfId="31874"/>
    <cellStyle name="Output 2 8 19 4" xfId="52050"/>
    <cellStyle name="Output 2 8 2" xfId="31875"/>
    <cellStyle name="Output 2 8 2 2" xfId="31876"/>
    <cellStyle name="Output 2 8 2 2 2" xfId="61355"/>
    <cellStyle name="Output 2 8 2 3" xfId="31877"/>
    <cellStyle name="Output 2 8 2 4" xfId="52051"/>
    <cellStyle name="Output 2 8 20" xfId="31878"/>
    <cellStyle name="Output 2 8 20 2" xfId="31879"/>
    <cellStyle name="Output 2 8 20 3" xfId="52052"/>
    <cellStyle name="Output 2 8 20 4" xfId="52053"/>
    <cellStyle name="Output 2 8 21" xfId="52054"/>
    <cellStyle name="Output 2 8 22" xfId="52055"/>
    <cellStyle name="Output 2 8 3" xfId="31880"/>
    <cellStyle name="Output 2 8 3 2" xfId="31881"/>
    <cellStyle name="Output 2 8 3 2 2" xfId="61356"/>
    <cellStyle name="Output 2 8 3 3" xfId="31882"/>
    <cellStyle name="Output 2 8 3 4" xfId="52056"/>
    <cellStyle name="Output 2 8 4" xfId="31883"/>
    <cellStyle name="Output 2 8 4 2" xfId="31884"/>
    <cellStyle name="Output 2 8 4 2 2" xfId="61357"/>
    <cellStyle name="Output 2 8 4 3" xfId="31885"/>
    <cellStyle name="Output 2 8 4 4" xfId="52057"/>
    <cellStyle name="Output 2 8 5" xfId="31886"/>
    <cellStyle name="Output 2 8 5 2" xfId="31887"/>
    <cellStyle name="Output 2 8 5 2 2" xfId="61358"/>
    <cellStyle name="Output 2 8 5 3" xfId="31888"/>
    <cellStyle name="Output 2 8 5 4" xfId="52058"/>
    <cellStyle name="Output 2 8 6" xfId="31889"/>
    <cellStyle name="Output 2 8 6 2" xfId="31890"/>
    <cellStyle name="Output 2 8 6 2 2" xfId="61359"/>
    <cellStyle name="Output 2 8 6 3" xfId="31891"/>
    <cellStyle name="Output 2 8 6 4" xfId="52059"/>
    <cellStyle name="Output 2 8 7" xfId="31892"/>
    <cellStyle name="Output 2 8 7 2" xfId="31893"/>
    <cellStyle name="Output 2 8 7 2 2" xfId="61360"/>
    <cellStyle name="Output 2 8 7 3" xfId="31894"/>
    <cellStyle name="Output 2 8 7 4" xfId="52060"/>
    <cellStyle name="Output 2 8 8" xfId="31895"/>
    <cellStyle name="Output 2 8 8 2" xfId="31896"/>
    <cellStyle name="Output 2 8 8 2 2" xfId="61361"/>
    <cellStyle name="Output 2 8 8 3" xfId="31897"/>
    <cellStyle name="Output 2 8 8 4" xfId="52061"/>
    <cellStyle name="Output 2 8 9" xfId="31898"/>
    <cellStyle name="Output 2 8 9 2" xfId="31899"/>
    <cellStyle name="Output 2 8 9 2 2" xfId="61362"/>
    <cellStyle name="Output 2 8 9 3" xfId="31900"/>
    <cellStyle name="Output 2 8 9 4" xfId="52062"/>
    <cellStyle name="Output 2 9" xfId="31901"/>
    <cellStyle name="Output 2 9 2" xfId="31902"/>
    <cellStyle name="Output 2 9 2 2" xfId="61363"/>
    <cellStyle name="Output 2 9 3" xfId="52063"/>
    <cellStyle name="Output 2 9 4" xfId="61364"/>
    <cellStyle name="Output 20" xfId="31903"/>
    <cellStyle name="Output 20 2" xfId="31904"/>
    <cellStyle name="Output 20 2 2" xfId="61365"/>
    <cellStyle name="Output 20 3" xfId="31905"/>
    <cellStyle name="Output 20 4" xfId="52064"/>
    <cellStyle name="Output 21" xfId="31906"/>
    <cellStyle name="Output 21 2" xfId="31907"/>
    <cellStyle name="Output 21 2 2" xfId="61366"/>
    <cellStyle name="Output 21 3" xfId="31908"/>
    <cellStyle name="Output 21 4" xfId="52065"/>
    <cellStyle name="Output 22" xfId="31909"/>
    <cellStyle name="Output 22 2" xfId="31910"/>
    <cellStyle name="Output 22 2 2" xfId="61367"/>
    <cellStyle name="Output 22 3" xfId="31911"/>
    <cellStyle name="Output 22 4" xfId="52066"/>
    <cellStyle name="Output 23" xfId="31912"/>
    <cellStyle name="Output 23 2" xfId="31913"/>
    <cellStyle name="Output 23 2 2" xfId="61368"/>
    <cellStyle name="Output 23 3" xfId="31914"/>
    <cellStyle name="Output 23 4" xfId="52067"/>
    <cellStyle name="Output 24" xfId="31915"/>
    <cellStyle name="Output 24 2" xfId="31916"/>
    <cellStyle name="Output 24 2 2" xfId="61369"/>
    <cellStyle name="Output 24 3" xfId="31917"/>
    <cellStyle name="Output 24 4" xfId="52068"/>
    <cellStyle name="Output 25" xfId="31918"/>
    <cellStyle name="Output 25 2" xfId="31919"/>
    <cellStyle name="Output 25 2 2" xfId="61370"/>
    <cellStyle name="Output 25 3" xfId="31920"/>
    <cellStyle name="Output 25 4" xfId="52069"/>
    <cellStyle name="Output 26" xfId="31921"/>
    <cellStyle name="Output 26 2" xfId="31922"/>
    <cellStyle name="Output 26 2 2" xfId="61371"/>
    <cellStyle name="Output 26 3" xfId="31923"/>
    <cellStyle name="Output 26 4" xfId="52070"/>
    <cellStyle name="Output 27" xfId="31924"/>
    <cellStyle name="Output 27 2" xfId="31925"/>
    <cellStyle name="Output 27 2 2" xfId="61372"/>
    <cellStyle name="Output 27 3" xfId="31926"/>
    <cellStyle name="Output 27 4" xfId="52071"/>
    <cellStyle name="Output 28" xfId="31927"/>
    <cellStyle name="Output 28 2" xfId="31928"/>
    <cellStyle name="Output 28 2 2" xfId="61373"/>
    <cellStyle name="Output 28 3" xfId="31929"/>
    <cellStyle name="Output 28 4" xfId="52072"/>
    <cellStyle name="Output 29" xfId="31930"/>
    <cellStyle name="Output 29 2" xfId="31931"/>
    <cellStyle name="Output 29 2 2" xfId="61374"/>
    <cellStyle name="Output 29 3" xfId="31932"/>
    <cellStyle name="Output 29 4" xfId="52073"/>
    <cellStyle name="Output 3" xfId="31933"/>
    <cellStyle name="Output 3 10" xfId="31934"/>
    <cellStyle name="Output 3 10 2" xfId="31935"/>
    <cellStyle name="Output 3 10 2 2" xfId="61375"/>
    <cellStyle name="Output 3 10 3" xfId="31936"/>
    <cellStyle name="Output 3 10 4" xfId="52074"/>
    <cellStyle name="Output 3 11" xfId="31937"/>
    <cellStyle name="Output 3 11 2" xfId="31938"/>
    <cellStyle name="Output 3 11 2 2" xfId="61376"/>
    <cellStyle name="Output 3 11 3" xfId="31939"/>
    <cellStyle name="Output 3 11 4" xfId="52075"/>
    <cellStyle name="Output 3 12" xfId="31940"/>
    <cellStyle name="Output 3 12 2" xfId="31941"/>
    <cellStyle name="Output 3 12 2 2" xfId="61377"/>
    <cellStyle name="Output 3 12 3" xfId="31942"/>
    <cellStyle name="Output 3 12 4" xfId="52076"/>
    <cellStyle name="Output 3 13" xfId="31943"/>
    <cellStyle name="Output 3 13 2" xfId="31944"/>
    <cellStyle name="Output 3 13 2 2" xfId="61378"/>
    <cellStyle name="Output 3 13 3" xfId="31945"/>
    <cellStyle name="Output 3 13 4" xfId="52077"/>
    <cellStyle name="Output 3 14" xfId="31946"/>
    <cellStyle name="Output 3 14 2" xfId="31947"/>
    <cellStyle name="Output 3 14 2 2" xfId="61379"/>
    <cellStyle name="Output 3 14 3" xfId="31948"/>
    <cellStyle name="Output 3 14 4" xfId="52078"/>
    <cellStyle name="Output 3 15" xfId="31949"/>
    <cellStyle name="Output 3 15 2" xfId="31950"/>
    <cellStyle name="Output 3 15 2 2" xfId="61380"/>
    <cellStyle name="Output 3 15 3" xfId="31951"/>
    <cellStyle name="Output 3 15 4" xfId="52079"/>
    <cellStyle name="Output 3 16" xfId="31952"/>
    <cellStyle name="Output 3 16 2" xfId="31953"/>
    <cellStyle name="Output 3 16 2 2" xfId="61381"/>
    <cellStyle name="Output 3 16 3" xfId="31954"/>
    <cellStyle name="Output 3 16 4" xfId="52080"/>
    <cellStyle name="Output 3 17" xfId="31955"/>
    <cellStyle name="Output 3 17 2" xfId="31956"/>
    <cellStyle name="Output 3 17 2 2" xfId="61382"/>
    <cellStyle name="Output 3 17 3" xfId="31957"/>
    <cellStyle name="Output 3 17 4" xfId="52081"/>
    <cellStyle name="Output 3 18" xfId="31958"/>
    <cellStyle name="Output 3 18 2" xfId="31959"/>
    <cellStyle name="Output 3 18 2 2" xfId="61383"/>
    <cellStyle name="Output 3 18 3" xfId="31960"/>
    <cellStyle name="Output 3 18 4" xfId="52082"/>
    <cellStyle name="Output 3 19" xfId="31961"/>
    <cellStyle name="Output 3 19 2" xfId="31962"/>
    <cellStyle name="Output 3 19 2 2" xfId="61384"/>
    <cellStyle name="Output 3 19 3" xfId="31963"/>
    <cellStyle name="Output 3 19 4" xfId="52083"/>
    <cellStyle name="Output 3 2" xfId="31964"/>
    <cellStyle name="Output 3 2 10" xfId="31965"/>
    <cellStyle name="Output 3 2 10 2" xfId="31966"/>
    <cellStyle name="Output 3 2 10 2 2" xfId="61385"/>
    <cellStyle name="Output 3 2 10 3" xfId="31967"/>
    <cellStyle name="Output 3 2 10 4" xfId="52084"/>
    <cellStyle name="Output 3 2 11" xfId="31968"/>
    <cellStyle name="Output 3 2 11 2" xfId="31969"/>
    <cellStyle name="Output 3 2 11 2 2" xfId="61386"/>
    <cellStyle name="Output 3 2 11 3" xfId="31970"/>
    <cellStyle name="Output 3 2 11 4" xfId="52085"/>
    <cellStyle name="Output 3 2 12" xfId="31971"/>
    <cellStyle name="Output 3 2 12 2" xfId="31972"/>
    <cellStyle name="Output 3 2 12 2 2" xfId="61387"/>
    <cellStyle name="Output 3 2 12 3" xfId="31973"/>
    <cellStyle name="Output 3 2 12 4" xfId="52086"/>
    <cellStyle name="Output 3 2 13" xfId="31974"/>
    <cellStyle name="Output 3 2 13 2" xfId="31975"/>
    <cellStyle name="Output 3 2 13 2 2" xfId="61388"/>
    <cellStyle name="Output 3 2 13 3" xfId="31976"/>
    <cellStyle name="Output 3 2 13 4" xfId="52087"/>
    <cellStyle name="Output 3 2 14" xfId="31977"/>
    <cellStyle name="Output 3 2 14 2" xfId="31978"/>
    <cellStyle name="Output 3 2 14 2 2" xfId="61389"/>
    <cellStyle name="Output 3 2 14 3" xfId="31979"/>
    <cellStyle name="Output 3 2 14 4" xfId="52088"/>
    <cellStyle name="Output 3 2 15" xfId="31980"/>
    <cellStyle name="Output 3 2 15 2" xfId="31981"/>
    <cellStyle name="Output 3 2 15 2 2" xfId="61390"/>
    <cellStyle name="Output 3 2 15 3" xfId="31982"/>
    <cellStyle name="Output 3 2 15 4" xfId="52089"/>
    <cellStyle name="Output 3 2 16" xfId="31983"/>
    <cellStyle name="Output 3 2 16 2" xfId="31984"/>
    <cellStyle name="Output 3 2 16 2 2" xfId="61391"/>
    <cellStyle name="Output 3 2 16 3" xfId="31985"/>
    <cellStyle name="Output 3 2 16 4" xfId="52090"/>
    <cellStyle name="Output 3 2 17" xfId="31986"/>
    <cellStyle name="Output 3 2 17 2" xfId="31987"/>
    <cellStyle name="Output 3 2 17 2 2" xfId="61392"/>
    <cellStyle name="Output 3 2 17 3" xfId="31988"/>
    <cellStyle name="Output 3 2 17 4" xfId="52091"/>
    <cellStyle name="Output 3 2 18" xfId="31989"/>
    <cellStyle name="Output 3 2 18 2" xfId="31990"/>
    <cellStyle name="Output 3 2 18 2 2" xfId="61393"/>
    <cellStyle name="Output 3 2 18 3" xfId="31991"/>
    <cellStyle name="Output 3 2 18 4" xfId="52092"/>
    <cellStyle name="Output 3 2 19" xfId="31992"/>
    <cellStyle name="Output 3 2 19 2" xfId="31993"/>
    <cellStyle name="Output 3 2 19 2 2" xfId="61394"/>
    <cellStyle name="Output 3 2 19 3" xfId="31994"/>
    <cellStyle name="Output 3 2 19 4" xfId="52093"/>
    <cellStyle name="Output 3 2 2" xfId="31995"/>
    <cellStyle name="Output 3 2 2 2" xfId="31996"/>
    <cellStyle name="Output 3 2 2 2 2" xfId="61395"/>
    <cellStyle name="Output 3 2 2 3" xfId="31997"/>
    <cellStyle name="Output 3 2 2 4" xfId="52094"/>
    <cellStyle name="Output 3 2 20" xfId="31998"/>
    <cellStyle name="Output 3 2 20 2" xfId="31999"/>
    <cellStyle name="Output 3 2 20 3" xfId="52095"/>
    <cellStyle name="Output 3 2 20 4" xfId="52096"/>
    <cellStyle name="Output 3 2 21" xfId="52097"/>
    <cellStyle name="Output 3 2 22" xfId="52098"/>
    <cellStyle name="Output 3 2 3" xfId="32000"/>
    <cellStyle name="Output 3 2 3 2" xfId="32001"/>
    <cellStyle name="Output 3 2 3 2 2" xfId="61396"/>
    <cellStyle name="Output 3 2 3 3" xfId="32002"/>
    <cellStyle name="Output 3 2 3 4" xfId="52099"/>
    <cellStyle name="Output 3 2 4" xfId="32003"/>
    <cellStyle name="Output 3 2 4 2" xfId="32004"/>
    <cellStyle name="Output 3 2 4 2 2" xfId="61397"/>
    <cellStyle name="Output 3 2 4 3" xfId="32005"/>
    <cellStyle name="Output 3 2 4 4" xfId="52100"/>
    <cellStyle name="Output 3 2 5" xfId="32006"/>
    <cellStyle name="Output 3 2 5 2" xfId="32007"/>
    <cellStyle name="Output 3 2 5 2 2" xfId="61398"/>
    <cellStyle name="Output 3 2 5 3" xfId="32008"/>
    <cellStyle name="Output 3 2 5 4" xfId="52101"/>
    <cellStyle name="Output 3 2 6" xfId="32009"/>
    <cellStyle name="Output 3 2 6 2" xfId="32010"/>
    <cellStyle name="Output 3 2 6 2 2" xfId="61399"/>
    <cellStyle name="Output 3 2 6 3" xfId="32011"/>
    <cellStyle name="Output 3 2 6 4" xfId="52102"/>
    <cellStyle name="Output 3 2 7" xfId="32012"/>
    <cellStyle name="Output 3 2 7 2" xfId="32013"/>
    <cellStyle name="Output 3 2 7 2 2" xfId="61400"/>
    <cellStyle name="Output 3 2 7 3" xfId="32014"/>
    <cellStyle name="Output 3 2 7 4" xfId="52103"/>
    <cellStyle name="Output 3 2 8" xfId="32015"/>
    <cellStyle name="Output 3 2 8 2" xfId="32016"/>
    <cellStyle name="Output 3 2 8 2 2" xfId="61401"/>
    <cellStyle name="Output 3 2 8 3" xfId="32017"/>
    <cellStyle name="Output 3 2 8 4" xfId="52104"/>
    <cellStyle name="Output 3 2 9" xfId="32018"/>
    <cellStyle name="Output 3 2 9 2" xfId="32019"/>
    <cellStyle name="Output 3 2 9 2 2" xfId="61402"/>
    <cellStyle name="Output 3 2 9 3" xfId="32020"/>
    <cellStyle name="Output 3 2 9 4" xfId="52105"/>
    <cellStyle name="Output 3 20" xfId="32021"/>
    <cellStyle name="Output 3 20 2" xfId="32022"/>
    <cellStyle name="Output 3 20 2 2" xfId="61403"/>
    <cellStyle name="Output 3 20 3" xfId="32023"/>
    <cellStyle name="Output 3 20 4" xfId="52106"/>
    <cellStyle name="Output 3 21" xfId="32024"/>
    <cellStyle name="Output 3 21 2" xfId="32025"/>
    <cellStyle name="Output 3 21 2 2" xfId="61404"/>
    <cellStyle name="Output 3 21 3" xfId="32026"/>
    <cellStyle name="Output 3 21 4" xfId="52107"/>
    <cellStyle name="Output 3 22" xfId="32027"/>
    <cellStyle name="Output 3 22 2" xfId="32028"/>
    <cellStyle name="Output 3 22 2 2" xfId="61405"/>
    <cellStyle name="Output 3 22 3" xfId="32029"/>
    <cellStyle name="Output 3 22 4" xfId="52108"/>
    <cellStyle name="Output 3 23" xfId="52109"/>
    <cellStyle name="Output 3 24" xfId="52110"/>
    <cellStyle name="Output 3 3" xfId="32030"/>
    <cellStyle name="Output 3 3 10" xfId="32031"/>
    <cellStyle name="Output 3 3 10 2" xfId="32032"/>
    <cellStyle name="Output 3 3 10 2 2" xfId="61406"/>
    <cellStyle name="Output 3 3 10 3" xfId="32033"/>
    <cellStyle name="Output 3 3 10 4" xfId="52111"/>
    <cellStyle name="Output 3 3 11" xfId="32034"/>
    <cellStyle name="Output 3 3 11 2" xfId="32035"/>
    <cellStyle name="Output 3 3 11 2 2" xfId="61407"/>
    <cellStyle name="Output 3 3 11 3" xfId="32036"/>
    <cellStyle name="Output 3 3 11 4" xfId="52112"/>
    <cellStyle name="Output 3 3 12" xfId="32037"/>
    <cellStyle name="Output 3 3 12 2" xfId="32038"/>
    <cellStyle name="Output 3 3 12 2 2" xfId="61408"/>
    <cellStyle name="Output 3 3 12 3" xfId="32039"/>
    <cellStyle name="Output 3 3 12 4" xfId="52113"/>
    <cellStyle name="Output 3 3 13" xfId="32040"/>
    <cellStyle name="Output 3 3 13 2" xfId="32041"/>
    <cellStyle name="Output 3 3 13 2 2" xfId="61409"/>
    <cellStyle name="Output 3 3 13 3" xfId="32042"/>
    <cellStyle name="Output 3 3 13 4" xfId="52114"/>
    <cellStyle name="Output 3 3 14" xfId="32043"/>
    <cellStyle name="Output 3 3 14 2" xfId="32044"/>
    <cellStyle name="Output 3 3 14 2 2" xfId="61410"/>
    <cellStyle name="Output 3 3 14 3" xfId="32045"/>
    <cellStyle name="Output 3 3 14 4" xfId="52115"/>
    <cellStyle name="Output 3 3 15" xfId="32046"/>
    <cellStyle name="Output 3 3 15 2" xfId="32047"/>
    <cellStyle name="Output 3 3 15 2 2" xfId="61411"/>
    <cellStyle name="Output 3 3 15 3" xfId="32048"/>
    <cellStyle name="Output 3 3 15 4" xfId="52116"/>
    <cellStyle name="Output 3 3 16" xfId="32049"/>
    <cellStyle name="Output 3 3 16 2" xfId="32050"/>
    <cellStyle name="Output 3 3 16 2 2" xfId="61412"/>
    <cellStyle name="Output 3 3 16 3" xfId="32051"/>
    <cellStyle name="Output 3 3 16 4" xfId="52117"/>
    <cellStyle name="Output 3 3 17" xfId="32052"/>
    <cellStyle name="Output 3 3 17 2" xfId="32053"/>
    <cellStyle name="Output 3 3 17 2 2" xfId="61413"/>
    <cellStyle name="Output 3 3 17 3" xfId="32054"/>
    <cellStyle name="Output 3 3 17 4" xfId="52118"/>
    <cellStyle name="Output 3 3 18" xfId="32055"/>
    <cellStyle name="Output 3 3 18 2" xfId="32056"/>
    <cellStyle name="Output 3 3 18 2 2" xfId="61414"/>
    <cellStyle name="Output 3 3 18 3" xfId="32057"/>
    <cellStyle name="Output 3 3 18 4" xfId="52119"/>
    <cellStyle name="Output 3 3 19" xfId="32058"/>
    <cellStyle name="Output 3 3 19 2" xfId="32059"/>
    <cellStyle name="Output 3 3 19 2 2" xfId="61415"/>
    <cellStyle name="Output 3 3 19 3" xfId="32060"/>
    <cellStyle name="Output 3 3 19 4" xfId="52120"/>
    <cellStyle name="Output 3 3 2" xfId="32061"/>
    <cellStyle name="Output 3 3 2 2" xfId="32062"/>
    <cellStyle name="Output 3 3 2 2 2" xfId="61416"/>
    <cellStyle name="Output 3 3 2 3" xfId="32063"/>
    <cellStyle name="Output 3 3 2 4" xfId="52121"/>
    <cellStyle name="Output 3 3 20" xfId="32064"/>
    <cellStyle name="Output 3 3 20 2" xfId="32065"/>
    <cellStyle name="Output 3 3 20 3" xfId="52122"/>
    <cellStyle name="Output 3 3 20 4" xfId="52123"/>
    <cellStyle name="Output 3 3 21" xfId="52124"/>
    <cellStyle name="Output 3 3 22" xfId="52125"/>
    <cellStyle name="Output 3 3 3" xfId="32066"/>
    <cellStyle name="Output 3 3 3 2" xfId="32067"/>
    <cellStyle name="Output 3 3 3 2 2" xfId="61417"/>
    <cellStyle name="Output 3 3 3 3" xfId="32068"/>
    <cellStyle name="Output 3 3 3 4" xfId="52126"/>
    <cellStyle name="Output 3 3 4" xfId="32069"/>
    <cellStyle name="Output 3 3 4 2" xfId="32070"/>
    <cellStyle name="Output 3 3 4 2 2" xfId="61418"/>
    <cellStyle name="Output 3 3 4 3" xfId="32071"/>
    <cellStyle name="Output 3 3 4 4" xfId="52127"/>
    <cellStyle name="Output 3 3 5" xfId="32072"/>
    <cellStyle name="Output 3 3 5 2" xfId="32073"/>
    <cellStyle name="Output 3 3 5 2 2" xfId="61419"/>
    <cellStyle name="Output 3 3 5 3" xfId="32074"/>
    <cellStyle name="Output 3 3 5 4" xfId="52128"/>
    <cellStyle name="Output 3 3 6" xfId="32075"/>
    <cellStyle name="Output 3 3 6 2" xfId="32076"/>
    <cellStyle name="Output 3 3 6 2 2" xfId="61420"/>
    <cellStyle name="Output 3 3 6 3" xfId="32077"/>
    <cellStyle name="Output 3 3 6 4" xfId="52129"/>
    <cellStyle name="Output 3 3 7" xfId="32078"/>
    <cellStyle name="Output 3 3 7 2" xfId="32079"/>
    <cellStyle name="Output 3 3 7 2 2" xfId="61421"/>
    <cellStyle name="Output 3 3 7 3" xfId="32080"/>
    <cellStyle name="Output 3 3 7 4" xfId="52130"/>
    <cellStyle name="Output 3 3 8" xfId="32081"/>
    <cellStyle name="Output 3 3 8 2" xfId="32082"/>
    <cellStyle name="Output 3 3 8 2 2" xfId="61422"/>
    <cellStyle name="Output 3 3 8 3" xfId="32083"/>
    <cellStyle name="Output 3 3 8 4" xfId="52131"/>
    <cellStyle name="Output 3 3 9" xfId="32084"/>
    <cellStyle name="Output 3 3 9 2" xfId="32085"/>
    <cellStyle name="Output 3 3 9 2 2" xfId="61423"/>
    <cellStyle name="Output 3 3 9 3" xfId="32086"/>
    <cellStyle name="Output 3 3 9 4" xfId="52132"/>
    <cellStyle name="Output 3 4" xfId="32087"/>
    <cellStyle name="Output 3 4 2" xfId="32088"/>
    <cellStyle name="Output 3 4 2 2" xfId="61424"/>
    <cellStyle name="Output 3 4 3" xfId="52133"/>
    <cellStyle name="Output 3 5" xfId="32089"/>
    <cellStyle name="Output 3 5 2" xfId="32090"/>
    <cellStyle name="Output 3 5 2 2" xfId="61425"/>
    <cellStyle name="Output 3 5 3" xfId="32091"/>
    <cellStyle name="Output 3 5 4" xfId="52134"/>
    <cellStyle name="Output 3 6" xfId="32092"/>
    <cellStyle name="Output 3 6 2" xfId="32093"/>
    <cellStyle name="Output 3 6 2 2" xfId="61426"/>
    <cellStyle name="Output 3 6 3" xfId="32094"/>
    <cellStyle name="Output 3 6 4" xfId="52135"/>
    <cellStyle name="Output 3 7" xfId="32095"/>
    <cellStyle name="Output 3 7 2" xfId="32096"/>
    <cellStyle name="Output 3 7 2 2" xfId="61427"/>
    <cellStyle name="Output 3 7 3" xfId="32097"/>
    <cellStyle name="Output 3 7 4" xfId="52136"/>
    <cellStyle name="Output 3 8" xfId="32098"/>
    <cellStyle name="Output 3 8 2" xfId="32099"/>
    <cellStyle name="Output 3 8 2 2" xfId="61428"/>
    <cellStyle name="Output 3 8 3" xfId="32100"/>
    <cellStyle name="Output 3 8 4" xfId="52137"/>
    <cellStyle name="Output 3 9" xfId="32101"/>
    <cellStyle name="Output 3 9 2" xfId="32102"/>
    <cellStyle name="Output 3 9 2 2" xfId="61429"/>
    <cellStyle name="Output 3 9 3" xfId="32103"/>
    <cellStyle name="Output 3 9 4" xfId="52138"/>
    <cellStyle name="Output 30" xfId="32104"/>
    <cellStyle name="Output 30 2" xfId="32105"/>
    <cellStyle name="Output 30 2 2" xfId="61430"/>
    <cellStyle name="Output 30 3" xfId="32106"/>
    <cellStyle name="Output 30 4" xfId="52139"/>
    <cellStyle name="Output 31" xfId="32107"/>
    <cellStyle name="Output 31 2" xfId="32108"/>
    <cellStyle name="Output 31 2 2" xfId="61431"/>
    <cellStyle name="Output 31 3" xfId="32109"/>
    <cellStyle name="Output 31 4" xfId="52140"/>
    <cellStyle name="Output 32" xfId="32110"/>
    <cellStyle name="Output 32 2" xfId="32111"/>
    <cellStyle name="Output 32 2 2" xfId="61432"/>
    <cellStyle name="Output 32 3" xfId="32112"/>
    <cellStyle name="Output 32 4" xfId="52141"/>
    <cellStyle name="Output 33" xfId="32113"/>
    <cellStyle name="Output 33 2" xfId="32114"/>
    <cellStyle name="Output 33 2 2" xfId="61433"/>
    <cellStyle name="Output 33 3" xfId="32115"/>
    <cellStyle name="Output 33 4" xfId="52142"/>
    <cellStyle name="Output 34" xfId="32116"/>
    <cellStyle name="Output 34 2" xfId="32117"/>
    <cellStyle name="Output 34 2 2" xfId="61434"/>
    <cellStyle name="Output 34 3" xfId="32118"/>
    <cellStyle name="Output 34 4" xfId="52143"/>
    <cellStyle name="Output 35" xfId="32119"/>
    <cellStyle name="Output 35 2" xfId="32120"/>
    <cellStyle name="Output 36" xfId="32121"/>
    <cellStyle name="Output 36 2" xfId="32122"/>
    <cellStyle name="Output 37" xfId="32123"/>
    <cellStyle name="Output 37 2" xfId="61435"/>
    <cellStyle name="Output 38" xfId="32124"/>
    <cellStyle name="Output 39" xfId="32125"/>
    <cellStyle name="Output 4" xfId="32126"/>
    <cellStyle name="Output 4 10" xfId="32127"/>
    <cellStyle name="Output 4 10 2" xfId="32128"/>
    <cellStyle name="Output 4 10 2 2" xfId="61436"/>
    <cellStyle name="Output 4 10 3" xfId="32129"/>
    <cellStyle name="Output 4 10 4" xfId="52144"/>
    <cellStyle name="Output 4 11" xfId="32130"/>
    <cellStyle name="Output 4 11 2" xfId="32131"/>
    <cellStyle name="Output 4 11 2 2" xfId="61437"/>
    <cellStyle name="Output 4 11 3" xfId="32132"/>
    <cellStyle name="Output 4 11 4" xfId="52145"/>
    <cellStyle name="Output 4 12" xfId="32133"/>
    <cellStyle name="Output 4 12 2" xfId="32134"/>
    <cellStyle name="Output 4 12 2 2" xfId="61438"/>
    <cellStyle name="Output 4 12 3" xfId="32135"/>
    <cellStyle name="Output 4 12 4" xfId="52146"/>
    <cellStyle name="Output 4 13" xfId="32136"/>
    <cellStyle name="Output 4 13 2" xfId="32137"/>
    <cellStyle name="Output 4 13 2 2" xfId="61439"/>
    <cellStyle name="Output 4 13 3" xfId="32138"/>
    <cellStyle name="Output 4 13 4" xfId="52147"/>
    <cellStyle name="Output 4 14" xfId="32139"/>
    <cellStyle name="Output 4 14 2" xfId="32140"/>
    <cellStyle name="Output 4 14 2 2" xfId="61440"/>
    <cellStyle name="Output 4 14 3" xfId="32141"/>
    <cellStyle name="Output 4 14 4" xfId="52148"/>
    <cellStyle name="Output 4 15" xfId="32142"/>
    <cellStyle name="Output 4 15 2" xfId="32143"/>
    <cellStyle name="Output 4 15 2 2" xfId="61441"/>
    <cellStyle name="Output 4 15 3" xfId="32144"/>
    <cellStyle name="Output 4 15 4" xfId="52149"/>
    <cellStyle name="Output 4 16" xfId="32145"/>
    <cellStyle name="Output 4 16 2" xfId="32146"/>
    <cellStyle name="Output 4 16 2 2" xfId="61442"/>
    <cellStyle name="Output 4 16 3" xfId="32147"/>
    <cellStyle name="Output 4 16 4" xfId="52150"/>
    <cellStyle name="Output 4 17" xfId="32148"/>
    <cellStyle name="Output 4 17 2" xfId="32149"/>
    <cellStyle name="Output 4 17 2 2" xfId="61443"/>
    <cellStyle name="Output 4 17 3" xfId="32150"/>
    <cellStyle name="Output 4 17 4" xfId="52151"/>
    <cellStyle name="Output 4 18" xfId="32151"/>
    <cellStyle name="Output 4 18 2" xfId="32152"/>
    <cellStyle name="Output 4 18 2 2" xfId="61444"/>
    <cellStyle name="Output 4 18 3" xfId="32153"/>
    <cellStyle name="Output 4 18 4" xfId="52152"/>
    <cellStyle name="Output 4 19" xfId="32154"/>
    <cellStyle name="Output 4 19 2" xfId="32155"/>
    <cellStyle name="Output 4 19 2 2" xfId="61445"/>
    <cellStyle name="Output 4 19 3" xfId="32156"/>
    <cellStyle name="Output 4 19 4" xfId="52153"/>
    <cellStyle name="Output 4 2" xfId="32157"/>
    <cellStyle name="Output 4 2 10" xfId="32158"/>
    <cellStyle name="Output 4 2 10 2" xfId="32159"/>
    <cellStyle name="Output 4 2 10 2 2" xfId="61446"/>
    <cellStyle name="Output 4 2 10 3" xfId="32160"/>
    <cellStyle name="Output 4 2 10 4" xfId="52154"/>
    <cellStyle name="Output 4 2 11" xfId="32161"/>
    <cellStyle name="Output 4 2 11 2" xfId="32162"/>
    <cellStyle name="Output 4 2 11 2 2" xfId="61447"/>
    <cellStyle name="Output 4 2 11 3" xfId="32163"/>
    <cellStyle name="Output 4 2 11 4" xfId="52155"/>
    <cellStyle name="Output 4 2 12" xfId="32164"/>
    <cellStyle name="Output 4 2 12 2" xfId="32165"/>
    <cellStyle name="Output 4 2 12 2 2" xfId="61448"/>
    <cellStyle name="Output 4 2 12 3" xfId="32166"/>
    <cellStyle name="Output 4 2 12 4" xfId="52156"/>
    <cellStyle name="Output 4 2 13" xfId="32167"/>
    <cellStyle name="Output 4 2 13 2" xfId="32168"/>
    <cellStyle name="Output 4 2 13 2 2" xfId="61449"/>
    <cellStyle name="Output 4 2 13 3" xfId="32169"/>
    <cellStyle name="Output 4 2 13 4" xfId="52157"/>
    <cellStyle name="Output 4 2 14" xfId="32170"/>
    <cellStyle name="Output 4 2 14 2" xfId="32171"/>
    <cellStyle name="Output 4 2 14 2 2" xfId="61450"/>
    <cellStyle name="Output 4 2 14 3" xfId="32172"/>
    <cellStyle name="Output 4 2 14 4" xfId="52158"/>
    <cellStyle name="Output 4 2 15" xfId="32173"/>
    <cellStyle name="Output 4 2 15 2" xfId="32174"/>
    <cellStyle name="Output 4 2 15 2 2" xfId="61451"/>
    <cellStyle name="Output 4 2 15 3" xfId="32175"/>
    <cellStyle name="Output 4 2 15 4" xfId="52159"/>
    <cellStyle name="Output 4 2 16" xfId="32176"/>
    <cellStyle name="Output 4 2 16 2" xfId="32177"/>
    <cellStyle name="Output 4 2 16 2 2" xfId="61452"/>
    <cellStyle name="Output 4 2 16 3" xfId="32178"/>
    <cellStyle name="Output 4 2 16 4" xfId="52160"/>
    <cellStyle name="Output 4 2 17" xfId="32179"/>
    <cellStyle name="Output 4 2 17 2" xfId="32180"/>
    <cellStyle name="Output 4 2 17 2 2" xfId="61453"/>
    <cellStyle name="Output 4 2 17 3" xfId="32181"/>
    <cellStyle name="Output 4 2 17 4" xfId="52161"/>
    <cellStyle name="Output 4 2 18" xfId="32182"/>
    <cellStyle name="Output 4 2 18 2" xfId="32183"/>
    <cellStyle name="Output 4 2 18 2 2" xfId="61454"/>
    <cellStyle name="Output 4 2 18 3" xfId="32184"/>
    <cellStyle name="Output 4 2 18 4" xfId="52162"/>
    <cellStyle name="Output 4 2 19" xfId="32185"/>
    <cellStyle name="Output 4 2 19 2" xfId="32186"/>
    <cellStyle name="Output 4 2 19 2 2" xfId="61455"/>
    <cellStyle name="Output 4 2 19 3" xfId="32187"/>
    <cellStyle name="Output 4 2 19 4" xfId="52163"/>
    <cellStyle name="Output 4 2 2" xfId="32188"/>
    <cellStyle name="Output 4 2 2 2" xfId="32189"/>
    <cellStyle name="Output 4 2 2 2 2" xfId="61456"/>
    <cellStyle name="Output 4 2 2 3" xfId="32190"/>
    <cellStyle name="Output 4 2 2 4" xfId="52164"/>
    <cellStyle name="Output 4 2 20" xfId="32191"/>
    <cellStyle name="Output 4 2 20 2" xfId="32192"/>
    <cellStyle name="Output 4 2 20 3" xfId="52165"/>
    <cellStyle name="Output 4 2 20 4" xfId="52166"/>
    <cellStyle name="Output 4 2 21" xfId="52167"/>
    <cellStyle name="Output 4 2 22" xfId="52168"/>
    <cellStyle name="Output 4 2 3" xfId="32193"/>
    <cellStyle name="Output 4 2 3 2" xfId="32194"/>
    <cellStyle name="Output 4 2 3 2 2" xfId="61457"/>
    <cellStyle name="Output 4 2 3 3" xfId="32195"/>
    <cellStyle name="Output 4 2 3 4" xfId="52169"/>
    <cellStyle name="Output 4 2 4" xfId="32196"/>
    <cellStyle name="Output 4 2 4 2" xfId="32197"/>
    <cellStyle name="Output 4 2 4 2 2" xfId="61458"/>
    <cellStyle name="Output 4 2 4 3" xfId="32198"/>
    <cellStyle name="Output 4 2 4 4" xfId="52170"/>
    <cellStyle name="Output 4 2 5" xfId="32199"/>
    <cellStyle name="Output 4 2 5 2" xfId="32200"/>
    <cellStyle name="Output 4 2 5 2 2" xfId="61459"/>
    <cellStyle name="Output 4 2 5 3" xfId="32201"/>
    <cellStyle name="Output 4 2 5 4" xfId="52171"/>
    <cellStyle name="Output 4 2 6" xfId="32202"/>
    <cellStyle name="Output 4 2 6 2" xfId="32203"/>
    <cellStyle name="Output 4 2 6 2 2" xfId="61460"/>
    <cellStyle name="Output 4 2 6 3" xfId="32204"/>
    <cellStyle name="Output 4 2 6 4" xfId="52172"/>
    <cellStyle name="Output 4 2 7" xfId="32205"/>
    <cellStyle name="Output 4 2 7 2" xfId="32206"/>
    <cellStyle name="Output 4 2 7 2 2" xfId="61461"/>
    <cellStyle name="Output 4 2 7 3" xfId="32207"/>
    <cellStyle name="Output 4 2 7 4" xfId="52173"/>
    <cellStyle name="Output 4 2 8" xfId="32208"/>
    <cellStyle name="Output 4 2 8 2" xfId="32209"/>
    <cellStyle name="Output 4 2 8 2 2" xfId="61462"/>
    <cellStyle name="Output 4 2 8 3" xfId="32210"/>
    <cellStyle name="Output 4 2 8 4" xfId="52174"/>
    <cellStyle name="Output 4 2 9" xfId="32211"/>
    <cellStyle name="Output 4 2 9 2" xfId="32212"/>
    <cellStyle name="Output 4 2 9 2 2" xfId="61463"/>
    <cellStyle name="Output 4 2 9 3" xfId="32213"/>
    <cellStyle name="Output 4 2 9 4" xfId="52175"/>
    <cellStyle name="Output 4 20" xfId="32214"/>
    <cellStyle name="Output 4 20 2" xfId="32215"/>
    <cellStyle name="Output 4 20 2 2" xfId="61464"/>
    <cellStyle name="Output 4 20 3" xfId="32216"/>
    <cellStyle name="Output 4 20 4" xfId="52176"/>
    <cellStyle name="Output 4 21" xfId="32217"/>
    <cellStyle name="Output 4 21 2" xfId="32218"/>
    <cellStyle name="Output 4 21 2 2" xfId="61465"/>
    <cellStyle name="Output 4 21 3" xfId="32219"/>
    <cellStyle name="Output 4 21 4" xfId="52177"/>
    <cellStyle name="Output 4 22" xfId="32220"/>
    <cellStyle name="Output 4 22 2" xfId="32221"/>
    <cellStyle name="Output 4 22 2 2" xfId="61466"/>
    <cellStyle name="Output 4 22 3" xfId="32222"/>
    <cellStyle name="Output 4 22 4" xfId="52178"/>
    <cellStyle name="Output 4 23" xfId="52179"/>
    <cellStyle name="Output 4 24" xfId="52180"/>
    <cellStyle name="Output 4 3" xfId="32223"/>
    <cellStyle name="Output 4 3 10" xfId="32224"/>
    <cellStyle name="Output 4 3 10 2" xfId="32225"/>
    <cellStyle name="Output 4 3 10 2 2" xfId="61467"/>
    <cellStyle name="Output 4 3 10 3" xfId="32226"/>
    <cellStyle name="Output 4 3 10 4" xfId="52181"/>
    <cellStyle name="Output 4 3 11" xfId="32227"/>
    <cellStyle name="Output 4 3 11 2" xfId="32228"/>
    <cellStyle name="Output 4 3 11 2 2" xfId="61468"/>
    <cellStyle name="Output 4 3 11 3" xfId="32229"/>
    <cellStyle name="Output 4 3 11 4" xfId="52182"/>
    <cellStyle name="Output 4 3 12" xfId="32230"/>
    <cellStyle name="Output 4 3 12 2" xfId="32231"/>
    <cellStyle name="Output 4 3 12 2 2" xfId="61469"/>
    <cellStyle name="Output 4 3 12 3" xfId="32232"/>
    <cellStyle name="Output 4 3 12 4" xfId="52183"/>
    <cellStyle name="Output 4 3 13" xfId="32233"/>
    <cellStyle name="Output 4 3 13 2" xfId="32234"/>
    <cellStyle name="Output 4 3 13 2 2" xfId="61470"/>
    <cellStyle name="Output 4 3 13 3" xfId="32235"/>
    <cellStyle name="Output 4 3 13 4" xfId="52184"/>
    <cellStyle name="Output 4 3 14" xfId="32236"/>
    <cellStyle name="Output 4 3 14 2" xfId="32237"/>
    <cellStyle name="Output 4 3 14 2 2" xfId="61471"/>
    <cellStyle name="Output 4 3 14 3" xfId="32238"/>
    <cellStyle name="Output 4 3 14 4" xfId="52185"/>
    <cellStyle name="Output 4 3 15" xfId="32239"/>
    <cellStyle name="Output 4 3 15 2" xfId="32240"/>
    <cellStyle name="Output 4 3 15 2 2" xfId="61472"/>
    <cellStyle name="Output 4 3 15 3" xfId="32241"/>
    <cellStyle name="Output 4 3 15 4" xfId="52186"/>
    <cellStyle name="Output 4 3 16" xfId="32242"/>
    <cellStyle name="Output 4 3 16 2" xfId="32243"/>
    <cellStyle name="Output 4 3 16 2 2" xfId="61473"/>
    <cellStyle name="Output 4 3 16 3" xfId="32244"/>
    <cellStyle name="Output 4 3 16 4" xfId="52187"/>
    <cellStyle name="Output 4 3 17" xfId="32245"/>
    <cellStyle name="Output 4 3 17 2" xfId="32246"/>
    <cellStyle name="Output 4 3 17 2 2" xfId="61474"/>
    <cellStyle name="Output 4 3 17 3" xfId="32247"/>
    <cellStyle name="Output 4 3 17 4" xfId="52188"/>
    <cellStyle name="Output 4 3 18" xfId="32248"/>
    <cellStyle name="Output 4 3 18 2" xfId="32249"/>
    <cellStyle name="Output 4 3 18 2 2" xfId="61475"/>
    <cellStyle name="Output 4 3 18 3" xfId="32250"/>
    <cellStyle name="Output 4 3 18 4" xfId="52189"/>
    <cellStyle name="Output 4 3 19" xfId="32251"/>
    <cellStyle name="Output 4 3 19 2" xfId="32252"/>
    <cellStyle name="Output 4 3 19 2 2" xfId="61476"/>
    <cellStyle name="Output 4 3 19 3" xfId="32253"/>
    <cellStyle name="Output 4 3 19 4" xfId="52190"/>
    <cellStyle name="Output 4 3 2" xfId="32254"/>
    <cellStyle name="Output 4 3 2 2" xfId="32255"/>
    <cellStyle name="Output 4 3 2 2 2" xfId="61477"/>
    <cellStyle name="Output 4 3 2 3" xfId="32256"/>
    <cellStyle name="Output 4 3 2 4" xfId="52191"/>
    <cellStyle name="Output 4 3 20" xfId="32257"/>
    <cellStyle name="Output 4 3 20 2" xfId="32258"/>
    <cellStyle name="Output 4 3 20 3" xfId="52192"/>
    <cellStyle name="Output 4 3 20 4" xfId="52193"/>
    <cellStyle name="Output 4 3 21" xfId="52194"/>
    <cellStyle name="Output 4 3 22" xfId="52195"/>
    <cellStyle name="Output 4 3 3" xfId="32259"/>
    <cellStyle name="Output 4 3 3 2" xfId="32260"/>
    <cellStyle name="Output 4 3 3 2 2" xfId="61478"/>
    <cellStyle name="Output 4 3 3 3" xfId="32261"/>
    <cellStyle name="Output 4 3 3 4" xfId="52196"/>
    <cellStyle name="Output 4 3 4" xfId="32262"/>
    <cellStyle name="Output 4 3 4 2" xfId="32263"/>
    <cellStyle name="Output 4 3 4 2 2" xfId="61479"/>
    <cellStyle name="Output 4 3 4 3" xfId="32264"/>
    <cellStyle name="Output 4 3 4 4" xfId="52197"/>
    <cellStyle name="Output 4 3 5" xfId="32265"/>
    <cellStyle name="Output 4 3 5 2" xfId="32266"/>
    <cellStyle name="Output 4 3 5 2 2" xfId="61480"/>
    <cellStyle name="Output 4 3 5 3" xfId="32267"/>
    <cellStyle name="Output 4 3 5 4" xfId="52198"/>
    <cellStyle name="Output 4 3 6" xfId="32268"/>
    <cellStyle name="Output 4 3 6 2" xfId="32269"/>
    <cellStyle name="Output 4 3 6 2 2" xfId="61481"/>
    <cellStyle name="Output 4 3 6 3" xfId="32270"/>
    <cellStyle name="Output 4 3 6 4" xfId="52199"/>
    <cellStyle name="Output 4 3 7" xfId="32271"/>
    <cellStyle name="Output 4 3 7 2" xfId="32272"/>
    <cellStyle name="Output 4 3 7 2 2" xfId="61482"/>
    <cellStyle name="Output 4 3 7 3" xfId="32273"/>
    <cellStyle name="Output 4 3 7 4" xfId="52200"/>
    <cellStyle name="Output 4 3 8" xfId="32274"/>
    <cellStyle name="Output 4 3 8 2" xfId="32275"/>
    <cellStyle name="Output 4 3 8 2 2" xfId="61483"/>
    <cellStyle name="Output 4 3 8 3" xfId="32276"/>
    <cellStyle name="Output 4 3 8 4" xfId="52201"/>
    <cellStyle name="Output 4 3 9" xfId="32277"/>
    <cellStyle name="Output 4 3 9 2" xfId="32278"/>
    <cellStyle name="Output 4 3 9 2 2" xfId="61484"/>
    <cellStyle name="Output 4 3 9 3" xfId="32279"/>
    <cellStyle name="Output 4 3 9 4" xfId="52202"/>
    <cellStyle name="Output 4 4" xfId="32280"/>
    <cellStyle name="Output 4 4 2" xfId="32281"/>
    <cellStyle name="Output 4 4 2 2" xfId="61485"/>
    <cellStyle name="Output 4 4 3" xfId="52203"/>
    <cellStyle name="Output 4 5" xfId="32282"/>
    <cellStyle name="Output 4 5 2" xfId="32283"/>
    <cellStyle name="Output 4 5 2 2" xfId="61486"/>
    <cellStyle name="Output 4 5 3" xfId="32284"/>
    <cellStyle name="Output 4 5 4" xfId="52204"/>
    <cellStyle name="Output 4 6" xfId="32285"/>
    <cellStyle name="Output 4 6 2" xfId="32286"/>
    <cellStyle name="Output 4 6 2 2" xfId="61487"/>
    <cellStyle name="Output 4 6 3" xfId="32287"/>
    <cellStyle name="Output 4 6 4" xfId="52205"/>
    <cellStyle name="Output 4 7" xfId="32288"/>
    <cellStyle name="Output 4 7 2" xfId="32289"/>
    <cellStyle name="Output 4 7 2 2" xfId="61488"/>
    <cellStyle name="Output 4 7 3" xfId="32290"/>
    <cellStyle name="Output 4 7 4" xfId="52206"/>
    <cellStyle name="Output 4 8" xfId="32291"/>
    <cellStyle name="Output 4 8 2" xfId="32292"/>
    <cellStyle name="Output 4 8 2 2" xfId="61489"/>
    <cellStyle name="Output 4 8 3" xfId="32293"/>
    <cellStyle name="Output 4 8 4" xfId="52207"/>
    <cellStyle name="Output 4 9" xfId="32294"/>
    <cellStyle name="Output 4 9 2" xfId="32295"/>
    <cellStyle name="Output 4 9 2 2" xfId="61490"/>
    <cellStyle name="Output 4 9 3" xfId="32296"/>
    <cellStyle name="Output 4 9 4" xfId="52208"/>
    <cellStyle name="Output 40" xfId="61491"/>
    <cellStyle name="Output 5" xfId="32297"/>
    <cellStyle name="Output 5 10" xfId="32298"/>
    <cellStyle name="Output 5 10 2" xfId="32299"/>
    <cellStyle name="Output 5 10 2 2" xfId="61492"/>
    <cellStyle name="Output 5 10 3" xfId="32300"/>
    <cellStyle name="Output 5 10 4" xfId="52209"/>
    <cellStyle name="Output 5 11" xfId="32301"/>
    <cellStyle name="Output 5 11 2" xfId="32302"/>
    <cellStyle name="Output 5 11 2 2" xfId="61493"/>
    <cellStyle name="Output 5 11 3" xfId="32303"/>
    <cellStyle name="Output 5 11 4" xfId="52210"/>
    <cellStyle name="Output 5 12" xfId="32304"/>
    <cellStyle name="Output 5 12 2" xfId="32305"/>
    <cellStyle name="Output 5 12 2 2" xfId="61494"/>
    <cellStyle name="Output 5 12 3" xfId="32306"/>
    <cellStyle name="Output 5 12 4" xfId="52211"/>
    <cellStyle name="Output 5 13" xfId="32307"/>
    <cellStyle name="Output 5 13 2" xfId="32308"/>
    <cellStyle name="Output 5 13 2 2" xfId="61495"/>
    <cellStyle name="Output 5 13 3" xfId="32309"/>
    <cellStyle name="Output 5 13 4" xfId="52212"/>
    <cellStyle name="Output 5 14" xfId="32310"/>
    <cellStyle name="Output 5 14 2" xfId="32311"/>
    <cellStyle name="Output 5 14 2 2" xfId="61496"/>
    <cellStyle name="Output 5 14 3" xfId="32312"/>
    <cellStyle name="Output 5 14 4" xfId="52213"/>
    <cellStyle name="Output 5 15" xfId="32313"/>
    <cellStyle name="Output 5 15 2" xfId="32314"/>
    <cellStyle name="Output 5 15 2 2" xfId="61497"/>
    <cellStyle name="Output 5 15 3" xfId="32315"/>
    <cellStyle name="Output 5 15 4" xfId="52214"/>
    <cellStyle name="Output 5 16" xfId="32316"/>
    <cellStyle name="Output 5 16 2" xfId="32317"/>
    <cellStyle name="Output 5 16 2 2" xfId="61498"/>
    <cellStyle name="Output 5 16 3" xfId="32318"/>
    <cellStyle name="Output 5 16 4" xfId="52215"/>
    <cellStyle name="Output 5 17" xfId="32319"/>
    <cellStyle name="Output 5 17 2" xfId="32320"/>
    <cellStyle name="Output 5 17 2 2" xfId="61499"/>
    <cellStyle name="Output 5 17 3" xfId="32321"/>
    <cellStyle name="Output 5 17 4" xfId="52216"/>
    <cellStyle name="Output 5 18" xfId="32322"/>
    <cellStyle name="Output 5 18 2" xfId="32323"/>
    <cellStyle name="Output 5 18 2 2" xfId="61500"/>
    <cellStyle name="Output 5 18 3" xfId="32324"/>
    <cellStyle name="Output 5 18 4" xfId="52217"/>
    <cellStyle name="Output 5 19" xfId="32325"/>
    <cellStyle name="Output 5 19 2" xfId="32326"/>
    <cellStyle name="Output 5 19 2 2" xfId="61501"/>
    <cellStyle name="Output 5 19 3" xfId="32327"/>
    <cellStyle name="Output 5 19 4" xfId="52218"/>
    <cellStyle name="Output 5 2" xfId="32328"/>
    <cellStyle name="Output 5 2 10" xfId="32329"/>
    <cellStyle name="Output 5 2 10 2" xfId="32330"/>
    <cellStyle name="Output 5 2 10 2 2" xfId="61502"/>
    <cellStyle name="Output 5 2 10 3" xfId="32331"/>
    <cellStyle name="Output 5 2 10 4" xfId="52219"/>
    <cellStyle name="Output 5 2 11" xfId="32332"/>
    <cellStyle name="Output 5 2 11 2" xfId="32333"/>
    <cellStyle name="Output 5 2 11 2 2" xfId="61503"/>
    <cellStyle name="Output 5 2 11 3" xfId="32334"/>
    <cellStyle name="Output 5 2 11 4" xfId="52220"/>
    <cellStyle name="Output 5 2 12" xfId="32335"/>
    <cellStyle name="Output 5 2 12 2" xfId="32336"/>
    <cellStyle name="Output 5 2 12 2 2" xfId="61504"/>
    <cellStyle name="Output 5 2 12 3" xfId="32337"/>
    <cellStyle name="Output 5 2 12 4" xfId="52221"/>
    <cellStyle name="Output 5 2 13" xfId="32338"/>
    <cellStyle name="Output 5 2 13 2" xfId="32339"/>
    <cellStyle name="Output 5 2 13 2 2" xfId="61505"/>
    <cellStyle name="Output 5 2 13 3" xfId="32340"/>
    <cellStyle name="Output 5 2 13 4" xfId="52222"/>
    <cellStyle name="Output 5 2 14" xfId="32341"/>
    <cellStyle name="Output 5 2 14 2" xfId="32342"/>
    <cellStyle name="Output 5 2 14 2 2" xfId="61506"/>
    <cellStyle name="Output 5 2 14 3" xfId="32343"/>
    <cellStyle name="Output 5 2 14 4" xfId="52223"/>
    <cellStyle name="Output 5 2 15" xfId="32344"/>
    <cellStyle name="Output 5 2 15 2" xfId="32345"/>
    <cellStyle name="Output 5 2 15 2 2" xfId="61507"/>
    <cellStyle name="Output 5 2 15 3" xfId="32346"/>
    <cellStyle name="Output 5 2 15 4" xfId="52224"/>
    <cellStyle name="Output 5 2 16" xfId="32347"/>
    <cellStyle name="Output 5 2 16 2" xfId="32348"/>
    <cellStyle name="Output 5 2 16 2 2" xfId="61508"/>
    <cellStyle name="Output 5 2 16 3" xfId="32349"/>
    <cellStyle name="Output 5 2 16 4" xfId="52225"/>
    <cellStyle name="Output 5 2 17" xfId="32350"/>
    <cellStyle name="Output 5 2 17 2" xfId="32351"/>
    <cellStyle name="Output 5 2 17 2 2" xfId="61509"/>
    <cellStyle name="Output 5 2 17 3" xfId="32352"/>
    <cellStyle name="Output 5 2 17 4" xfId="52226"/>
    <cellStyle name="Output 5 2 18" xfId="32353"/>
    <cellStyle name="Output 5 2 18 2" xfId="32354"/>
    <cellStyle name="Output 5 2 18 2 2" xfId="61510"/>
    <cellStyle name="Output 5 2 18 3" xfId="32355"/>
    <cellStyle name="Output 5 2 18 4" xfId="52227"/>
    <cellStyle name="Output 5 2 19" xfId="32356"/>
    <cellStyle name="Output 5 2 19 2" xfId="32357"/>
    <cellStyle name="Output 5 2 19 2 2" xfId="61511"/>
    <cellStyle name="Output 5 2 19 3" xfId="32358"/>
    <cellStyle name="Output 5 2 19 4" xfId="52228"/>
    <cellStyle name="Output 5 2 2" xfId="32359"/>
    <cellStyle name="Output 5 2 2 2" xfId="32360"/>
    <cellStyle name="Output 5 2 2 2 2" xfId="61512"/>
    <cellStyle name="Output 5 2 2 3" xfId="32361"/>
    <cellStyle name="Output 5 2 2 4" xfId="52229"/>
    <cellStyle name="Output 5 2 20" xfId="32362"/>
    <cellStyle name="Output 5 2 20 2" xfId="32363"/>
    <cellStyle name="Output 5 2 20 3" xfId="52230"/>
    <cellStyle name="Output 5 2 20 4" xfId="52231"/>
    <cellStyle name="Output 5 2 21" xfId="52232"/>
    <cellStyle name="Output 5 2 22" xfId="52233"/>
    <cellStyle name="Output 5 2 3" xfId="32364"/>
    <cellStyle name="Output 5 2 3 2" xfId="32365"/>
    <cellStyle name="Output 5 2 3 2 2" xfId="61513"/>
    <cellStyle name="Output 5 2 3 3" xfId="32366"/>
    <cellStyle name="Output 5 2 3 4" xfId="52234"/>
    <cellStyle name="Output 5 2 4" xfId="32367"/>
    <cellStyle name="Output 5 2 4 2" xfId="32368"/>
    <cellStyle name="Output 5 2 4 2 2" xfId="61514"/>
    <cellStyle name="Output 5 2 4 3" xfId="32369"/>
    <cellStyle name="Output 5 2 4 4" xfId="52235"/>
    <cellStyle name="Output 5 2 5" xfId="32370"/>
    <cellStyle name="Output 5 2 5 2" xfId="32371"/>
    <cellStyle name="Output 5 2 5 2 2" xfId="61515"/>
    <cellStyle name="Output 5 2 5 3" xfId="32372"/>
    <cellStyle name="Output 5 2 5 4" xfId="52236"/>
    <cellStyle name="Output 5 2 6" xfId="32373"/>
    <cellStyle name="Output 5 2 6 2" xfId="32374"/>
    <cellStyle name="Output 5 2 6 2 2" xfId="61516"/>
    <cellStyle name="Output 5 2 6 3" xfId="32375"/>
    <cellStyle name="Output 5 2 6 4" xfId="52237"/>
    <cellStyle name="Output 5 2 7" xfId="32376"/>
    <cellStyle name="Output 5 2 7 2" xfId="32377"/>
    <cellStyle name="Output 5 2 7 2 2" xfId="61517"/>
    <cellStyle name="Output 5 2 7 3" xfId="32378"/>
    <cellStyle name="Output 5 2 7 4" xfId="52238"/>
    <cellStyle name="Output 5 2 8" xfId="32379"/>
    <cellStyle name="Output 5 2 8 2" xfId="32380"/>
    <cellStyle name="Output 5 2 8 2 2" xfId="61518"/>
    <cellStyle name="Output 5 2 8 3" xfId="32381"/>
    <cellStyle name="Output 5 2 8 4" xfId="52239"/>
    <cellStyle name="Output 5 2 9" xfId="32382"/>
    <cellStyle name="Output 5 2 9 2" xfId="32383"/>
    <cellStyle name="Output 5 2 9 2 2" xfId="61519"/>
    <cellStyle name="Output 5 2 9 3" xfId="32384"/>
    <cellStyle name="Output 5 2 9 4" xfId="52240"/>
    <cellStyle name="Output 5 20" xfId="32385"/>
    <cellStyle name="Output 5 20 2" xfId="32386"/>
    <cellStyle name="Output 5 20 2 2" xfId="61520"/>
    <cellStyle name="Output 5 20 3" xfId="32387"/>
    <cellStyle name="Output 5 20 4" xfId="52241"/>
    <cellStyle name="Output 5 21" xfId="32388"/>
    <cellStyle name="Output 5 21 2" xfId="32389"/>
    <cellStyle name="Output 5 21 2 2" xfId="61521"/>
    <cellStyle name="Output 5 21 3" xfId="32390"/>
    <cellStyle name="Output 5 21 4" xfId="52242"/>
    <cellStyle name="Output 5 22" xfId="32391"/>
    <cellStyle name="Output 5 22 2" xfId="32392"/>
    <cellStyle name="Output 5 22 2 2" xfId="61522"/>
    <cellStyle name="Output 5 22 3" xfId="32393"/>
    <cellStyle name="Output 5 22 4" xfId="52243"/>
    <cellStyle name="Output 5 23" xfId="52244"/>
    <cellStyle name="Output 5 24" xfId="52245"/>
    <cellStyle name="Output 5 3" xfId="32394"/>
    <cellStyle name="Output 5 3 10" xfId="32395"/>
    <cellStyle name="Output 5 3 10 2" xfId="32396"/>
    <cellStyle name="Output 5 3 10 2 2" xfId="61523"/>
    <cellStyle name="Output 5 3 10 3" xfId="32397"/>
    <cellStyle name="Output 5 3 10 4" xfId="52246"/>
    <cellStyle name="Output 5 3 11" xfId="32398"/>
    <cellStyle name="Output 5 3 11 2" xfId="32399"/>
    <cellStyle name="Output 5 3 11 2 2" xfId="61524"/>
    <cellStyle name="Output 5 3 11 3" xfId="32400"/>
    <cellStyle name="Output 5 3 11 4" xfId="52247"/>
    <cellStyle name="Output 5 3 12" xfId="32401"/>
    <cellStyle name="Output 5 3 12 2" xfId="32402"/>
    <cellStyle name="Output 5 3 12 2 2" xfId="61525"/>
    <cellStyle name="Output 5 3 12 3" xfId="32403"/>
    <cellStyle name="Output 5 3 12 4" xfId="52248"/>
    <cellStyle name="Output 5 3 13" xfId="32404"/>
    <cellStyle name="Output 5 3 13 2" xfId="32405"/>
    <cellStyle name="Output 5 3 13 2 2" xfId="61526"/>
    <cellStyle name="Output 5 3 13 3" xfId="32406"/>
    <cellStyle name="Output 5 3 13 4" xfId="52249"/>
    <cellStyle name="Output 5 3 14" xfId="32407"/>
    <cellStyle name="Output 5 3 14 2" xfId="32408"/>
    <cellStyle name="Output 5 3 14 2 2" xfId="61527"/>
    <cellStyle name="Output 5 3 14 3" xfId="32409"/>
    <cellStyle name="Output 5 3 14 4" xfId="52250"/>
    <cellStyle name="Output 5 3 15" xfId="32410"/>
    <cellStyle name="Output 5 3 15 2" xfId="32411"/>
    <cellStyle name="Output 5 3 15 2 2" xfId="61528"/>
    <cellStyle name="Output 5 3 15 3" xfId="32412"/>
    <cellStyle name="Output 5 3 15 4" xfId="52251"/>
    <cellStyle name="Output 5 3 16" xfId="32413"/>
    <cellStyle name="Output 5 3 16 2" xfId="32414"/>
    <cellStyle name="Output 5 3 16 2 2" xfId="61529"/>
    <cellStyle name="Output 5 3 16 3" xfId="32415"/>
    <cellStyle name="Output 5 3 16 4" xfId="52252"/>
    <cellStyle name="Output 5 3 17" xfId="32416"/>
    <cellStyle name="Output 5 3 17 2" xfId="32417"/>
    <cellStyle name="Output 5 3 17 2 2" xfId="61530"/>
    <cellStyle name="Output 5 3 17 3" xfId="32418"/>
    <cellStyle name="Output 5 3 17 4" xfId="52253"/>
    <cellStyle name="Output 5 3 18" xfId="32419"/>
    <cellStyle name="Output 5 3 18 2" xfId="32420"/>
    <cellStyle name="Output 5 3 18 2 2" xfId="61531"/>
    <cellStyle name="Output 5 3 18 3" xfId="32421"/>
    <cellStyle name="Output 5 3 18 4" xfId="52254"/>
    <cellStyle name="Output 5 3 19" xfId="32422"/>
    <cellStyle name="Output 5 3 19 2" xfId="32423"/>
    <cellStyle name="Output 5 3 19 2 2" xfId="61532"/>
    <cellStyle name="Output 5 3 19 3" xfId="32424"/>
    <cellStyle name="Output 5 3 19 4" xfId="52255"/>
    <cellStyle name="Output 5 3 2" xfId="32425"/>
    <cellStyle name="Output 5 3 2 2" xfId="32426"/>
    <cellStyle name="Output 5 3 2 2 2" xfId="61533"/>
    <cellStyle name="Output 5 3 2 3" xfId="32427"/>
    <cellStyle name="Output 5 3 2 4" xfId="52256"/>
    <cellStyle name="Output 5 3 20" xfId="32428"/>
    <cellStyle name="Output 5 3 20 2" xfId="32429"/>
    <cellStyle name="Output 5 3 20 3" xfId="52257"/>
    <cellStyle name="Output 5 3 20 4" xfId="52258"/>
    <cellStyle name="Output 5 3 21" xfId="52259"/>
    <cellStyle name="Output 5 3 22" xfId="52260"/>
    <cellStyle name="Output 5 3 3" xfId="32430"/>
    <cellStyle name="Output 5 3 3 2" xfId="32431"/>
    <cellStyle name="Output 5 3 3 2 2" xfId="61534"/>
    <cellStyle name="Output 5 3 3 3" xfId="32432"/>
    <cellStyle name="Output 5 3 3 4" xfId="52261"/>
    <cellStyle name="Output 5 3 4" xfId="32433"/>
    <cellStyle name="Output 5 3 4 2" xfId="32434"/>
    <cellStyle name="Output 5 3 4 2 2" xfId="61535"/>
    <cellStyle name="Output 5 3 4 3" xfId="32435"/>
    <cellStyle name="Output 5 3 4 4" xfId="52262"/>
    <cellStyle name="Output 5 3 5" xfId="32436"/>
    <cellStyle name="Output 5 3 5 2" xfId="32437"/>
    <cellStyle name="Output 5 3 5 2 2" xfId="61536"/>
    <cellStyle name="Output 5 3 5 3" xfId="32438"/>
    <cellStyle name="Output 5 3 5 4" xfId="52263"/>
    <cellStyle name="Output 5 3 6" xfId="32439"/>
    <cellStyle name="Output 5 3 6 2" xfId="32440"/>
    <cellStyle name="Output 5 3 6 2 2" xfId="61537"/>
    <cellStyle name="Output 5 3 6 3" xfId="32441"/>
    <cellStyle name="Output 5 3 6 4" xfId="52264"/>
    <cellStyle name="Output 5 3 7" xfId="32442"/>
    <cellStyle name="Output 5 3 7 2" xfId="32443"/>
    <cellStyle name="Output 5 3 7 2 2" xfId="61538"/>
    <cellStyle name="Output 5 3 7 3" xfId="32444"/>
    <cellStyle name="Output 5 3 7 4" xfId="52265"/>
    <cellStyle name="Output 5 3 8" xfId="32445"/>
    <cellStyle name="Output 5 3 8 2" xfId="32446"/>
    <cellStyle name="Output 5 3 8 2 2" xfId="61539"/>
    <cellStyle name="Output 5 3 8 3" xfId="32447"/>
    <cellStyle name="Output 5 3 8 4" xfId="52266"/>
    <cellStyle name="Output 5 3 9" xfId="32448"/>
    <cellStyle name="Output 5 3 9 2" xfId="32449"/>
    <cellStyle name="Output 5 3 9 2 2" xfId="61540"/>
    <cellStyle name="Output 5 3 9 3" xfId="32450"/>
    <cellStyle name="Output 5 3 9 4" xfId="52267"/>
    <cellStyle name="Output 5 4" xfId="32451"/>
    <cellStyle name="Output 5 4 2" xfId="32452"/>
    <cellStyle name="Output 5 4 2 2" xfId="61541"/>
    <cellStyle name="Output 5 4 3" xfId="52268"/>
    <cellStyle name="Output 5 5" xfId="32453"/>
    <cellStyle name="Output 5 5 2" xfId="32454"/>
    <cellStyle name="Output 5 5 2 2" xfId="61542"/>
    <cellStyle name="Output 5 5 3" xfId="32455"/>
    <cellStyle name="Output 5 5 4" xfId="52269"/>
    <cellStyle name="Output 5 6" xfId="32456"/>
    <cellStyle name="Output 5 6 2" xfId="32457"/>
    <cellStyle name="Output 5 6 2 2" xfId="61543"/>
    <cellStyle name="Output 5 6 3" xfId="32458"/>
    <cellStyle name="Output 5 6 4" xfId="52270"/>
    <cellStyle name="Output 5 7" xfId="32459"/>
    <cellStyle name="Output 5 7 2" xfId="32460"/>
    <cellStyle name="Output 5 7 2 2" xfId="61544"/>
    <cellStyle name="Output 5 7 3" xfId="32461"/>
    <cellStyle name="Output 5 7 4" xfId="52271"/>
    <cellStyle name="Output 5 8" xfId="32462"/>
    <cellStyle name="Output 5 8 2" xfId="32463"/>
    <cellStyle name="Output 5 8 2 2" xfId="61545"/>
    <cellStyle name="Output 5 8 3" xfId="32464"/>
    <cellStyle name="Output 5 8 4" xfId="52272"/>
    <cellStyle name="Output 5 9" xfId="32465"/>
    <cellStyle name="Output 5 9 2" xfId="32466"/>
    <cellStyle name="Output 5 9 2 2" xfId="61546"/>
    <cellStyle name="Output 5 9 3" xfId="32467"/>
    <cellStyle name="Output 5 9 4" xfId="52273"/>
    <cellStyle name="Output 6" xfId="32468"/>
    <cellStyle name="Output 6 10" xfId="32469"/>
    <cellStyle name="Output 6 10 2" xfId="32470"/>
    <cellStyle name="Output 6 10 2 2" xfId="61547"/>
    <cellStyle name="Output 6 10 3" xfId="32471"/>
    <cellStyle name="Output 6 10 4" xfId="52274"/>
    <cellStyle name="Output 6 11" xfId="32472"/>
    <cellStyle name="Output 6 11 2" xfId="32473"/>
    <cellStyle name="Output 6 11 2 2" xfId="61548"/>
    <cellStyle name="Output 6 11 3" xfId="32474"/>
    <cellStyle name="Output 6 11 4" xfId="52275"/>
    <cellStyle name="Output 6 12" xfId="32475"/>
    <cellStyle name="Output 6 12 2" xfId="32476"/>
    <cellStyle name="Output 6 12 2 2" xfId="61549"/>
    <cellStyle name="Output 6 12 3" xfId="32477"/>
    <cellStyle name="Output 6 12 4" xfId="52276"/>
    <cellStyle name="Output 6 13" xfId="32478"/>
    <cellStyle name="Output 6 13 2" xfId="32479"/>
    <cellStyle name="Output 6 13 2 2" xfId="61550"/>
    <cellStyle name="Output 6 13 3" xfId="32480"/>
    <cellStyle name="Output 6 13 4" xfId="52277"/>
    <cellStyle name="Output 6 14" xfId="32481"/>
    <cellStyle name="Output 6 14 2" xfId="32482"/>
    <cellStyle name="Output 6 14 2 2" xfId="61551"/>
    <cellStyle name="Output 6 14 3" xfId="32483"/>
    <cellStyle name="Output 6 14 4" xfId="52278"/>
    <cellStyle name="Output 6 15" xfId="32484"/>
    <cellStyle name="Output 6 15 2" xfId="32485"/>
    <cellStyle name="Output 6 15 2 2" xfId="61552"/>
    <cellStyle name="Output 6 15 3" xfId="32486"/>
    <cellStyle name="Output 6 15 4" xfId="52279"/>
    <cellStyle name="Output 6 16" xfId="32487"/>
    <cellStyle name="Output 6 16 2" xfId="32488"/>
    <cellStyle name="Output 6 16 2 2" xfId="61553"/>
    <cellStyle name="Output 6 16 3" xfId="32489"/>
    <cellStyle name="Output 6 16 4" xfId="52280"/>
    <cellStyle name="Output 6 17" xfId="32490"/>
    <cellStyle name="Output 6 17 2" xfId="32491"/>
    <cellStyle name="Output 6 17 2 2" xfId="61554"/>
    <cellStyle name="Output 6 17 3" xfId="32492"/>
    <cellStyle name="Output 6 17 4" xfId="52281"/>
    <cellStyle name="Output 6 18" xfId="32493"/>
    <cellStyle name="Output 6 18 2" xfId="32494"/>
    <cellStyle name="Output 6 18 2 2" xfId="61555"/>
    <cellStyle name="Output 6 18 3" xfId="32495"/>
    <cellStyle name="Output 6 18 4" xfId="52282"/>
    <cellStyle name="Output 6 19" xfId="32496"/>
    <cellStyle name="Output 6 19 2" xfId="32497"/>
    <cellStyle name="Output 6 19 2 2" xfId="61556"/>
    <cellStyle name="Output 6 19 3" xfId="32498"/>
    <cellStyle name="Output 6 19 4" xfId="52283"/>
    <cellStyle name="Output 6 2" xfId="32499"/>
    <cellStyle name="Output 6 2 2" xfId="32500"/>
    <cellStyle name="Output 6 2 2 10" xfId="32501"/>
    <cellStyle name="Output 6 2 2 10 2" xfId="32502"/>
    <cellStyle name="Output 6 2 2 10 2 2" xfId="61557"/>
    <cellStyle name="Output 6 2 2 10 3" xfId="32503"/>
    <cellStyle name="Output 6 2 2 10 4" xfId="52284"/>
    <cellStyle name="Output 6 2 2 11" xfId="32504"/>
    <cellStyle name="Output 6 2 2 11 2" xfId="32505"/>
    <cellStyle name="Output 6 2 2 11 2 2" xfId="61558"/>
    <cellStyle name="Output 6 2 2 11 3" xfId="32506"/>
    <cellStyle name="Output 6 2 2 11 4" xfId="52285"/>
    <cellStyle name="Output 6 2 2 12" xfId="32507"/>
    <cellStyle name="Output 6 2 2 12 2" xfId="32508"/>
    <cellStyle name="Output 6 2 2 12 2 2" xfId="61559"/>
    <cellStyle name="Output 6 2 2 12 3" xfId="32509"/>
    <cellStyle name="Output 6 2 2 12 4" xfId="52286"/>
    <cellStyle name="Output 6 2 2 13" xfId="32510"/>
    <cellStyle name="Output 6 2 2 13 2" xfId="32511"/>
    <cellStyle name="Output 6 2 2 13 2 2" xfId="61560"/>
    <cellStyle name="Output 6 2 2 13 3" xfId="32512"/>
    <cellStyle name="Output 6 2 2 13 4" xfId="52287"/>
    <cellStyle name="Output 6 2 2 14" xfId="32513"/>
    <cellStyle name="Output 6 2 2 14 2" xfId="32514"/>
    <cellStyle name="Output 6 2 2 14 2 2" xfId="61561"/>
    <cellStyle name="Output 6 2 2 14 3" xfId="32515"/>
    <cellStyle name="Output 6 2 2 14 4" xfId="52288"/>
    <cellStyle name="Output 6 2 2 15" xfId="32516"/>
    <cellStyle name="Output 6 2 2 15 2" xfId="32517"/>
    <cellStyle name="Output 6 2 2 15 2 2" xfId="61562"/>
    <cellStyle name="Output 6 2 2 15 3" xfId="32518"/>
    <cellStyle name="Output 6 2 2 15 4" xfId="52289"/>
    <cellStyle name="Output 6 2 2 16" xfId="32519"/>
    <cellStyle name="Output 6 2 2 16 2" xfId="32520"/>
    <cellStyle name="Output 6 2 2 16 2 2" xfId="61563"/>
    <cellStyle name="Output 6 2 2 16 3" xfId="32521"/>
    <cellStyle name="Output 6 2 2 16 4" xfId="52290"/>
    <cellStyle name="Output 6 2 2 17" xfId="32522"/>
    <cellStyle name="Output 6 2 2 17 2" xfId="32523"/>
    <cellStyle name="Output 6 2 2 17 2 2" xfId="61564"/>
    <cellStyle name="Output 6 2 2 17 3" xfId="32524"/>
    <cellStyle name="Output 6 2 2 17 4" xfId="52291"/>
    <cellStyle name="Output 6 2 2 18" xfId="32525"/>
    <cellStyle name="Output 6 2 2 18 2" xfId="32526"/>
    <cellStyle name="Output 6 2 2 18 2 2" xfId="61565"/>
    <cellStyle name="Output 6 2 2 18 3" xfId="32527"/>
    <cellStyle name="Output 6 2 2 18 4" xfId="52292"/>
    <cellStyle name="Output 6 2 2 19" xfId="32528"/>
    <cellStyle name="Output 6 2 2 19 2" xfId="32529"/>
    <cellStyle name="Output 6 2 2 19 2 2" xfId="61566"/>
    <cellStyle name="Output 6 2 2 19 3" xfId="32530"/>
    <cellStyle name="Output 6 2 2 19 4" xfId="52293"/>
    <cellStyle name="Output 6 2 2 2" xfId="32531"/>
    <cellStyle name="Output 6 2 2 2 2" xfId="32532"/>
    <cellStyle name="Output 6 2 2 2 2 2" xfId="61567"/>
    <cellStyle name="Output 6 2 2 2 3" xfId="32533"/>
    <cellStyle name="Output 6 2 2 2 4" xfId="52294"/>
    <cellStyle name="Output 6 2 2 20" xfId="32534"/>
    <cellStyle name="Output 6 2 2 20 2" xfId="32535"/>
    <cellStyle name="Output 6 2 2 20 3" xfId="52295"/>
    <cellStyle name="Output 6 2 2 20 4" xfId="52296"/>
    <cellStyle name="Output 6 2 2 21" xfId="52297"/>
    <cellStyle name="Output 6 2 2 22" xfId="52298"/>
    <cellStyle name="Output 6 2 2 3" xfId="32536"/>
    <cellStyle name="Output 6 2 2 3 2" xfId="32537"/>
    <cellStyle name="Output 6 2 2 3 2 2" xfId="61568"/>
    <cellStyle name="Output 6 2 2 3 3" xfId="32538"/>
    <cellStyle name="Output 6 2 2 3 4" xfId="52299"/>
    <cellStyle name="Output 6 2 2 4" xfId="32539"/>
    <cellStyle name="Output 6 2 2 4 2" xfId="32540"/>
    <cellStyle name="Output 6 2 2 4 2 2" xfId="61569"/>
    <cellStyle name="Output 6 2 2 4 3" xfId="32541"/>
    <cellStyle name="Output 6 2 2 4 4" xfId="52300"/>
    <cellStyle name="Output 6 2 2 5" xfId="32542"/>
    <cellStyle name="Output 6 2 2 5 2" xfId="32543"/>
    <cellStyle name="Output 6 2 2 5 2 2" xfId="61570"/>
    <cellStyle name="Output 6 2 2 5 3" xfId="32544"/>
    <cellStyle name="Output 6 2 2 5 4" xfId="52301"/>
    <cellStyle name="Output 6 2 2 6" xfId="32545"/>
    <cellStyle name="Output 6 2 2 6 2" xfId="32546"/>
    <cellStyle name="Output 6 2 2 6 2 2" xfId="61571"/>
    <cellStyle name="Output 6 2 2 6 3" xfId="32547"/>
    <cellStyle name="Output 6 2 2 6 4" xfId="52302"/>
    <cellStyle name="Output 6 2 2 7" xfId="32548"/>
    <cellStyle name="Output 6 2 2 7 2" xfId="32549"/>
    <cellStyle name="Output 6 2 2 7 2 2" xfId="61572"/>
    <cellStyle name="Output 6 2 2 7 3" xfId="32550"/>
    <cellStyle name="Output 6 2 2 7 4" xfId="52303"/>
    <cellStyle name="Output 6 2 2 8" xfId="32551"/>
    <cellStyle name="Output 6 2 2 8 2" xfId="32552"/>
    <cellStyle name="Output 6 2 2 8 2 2" xfId="61573"/>
    <cellStyle name="Output 6 2 2 8 3" xfId="32553"/>
    <cellStyle name="Output 6 2 2 8 4" xfId="52304"/>
    <cellStyle name="Output 6 2 2 9" xfId="32554"/>
    <cellStyle name="Output 6 2 2 9 2" xfId="32555"/>
    <cellStyle name="Output 6 2 2 9 2 2" xfId="61574"/>
    <cellStyle name="Output 6 2 2 9 3" xfId="32556"/>
    <cellStyle name="Output 6 2 2 9 4" xfId="52305"/>
    <cellStyle name="Output 6 2 3" xfId="52306"/>
    <cellStyle name="Output 6 20" xfId="32557"/>
    <cellStyle name="Output 6 20 2" xfId="32558"/>
    <cellStyle name="Output 6 20 2 2" xfId="61575"/>
    <cellStyle name="Output 6 20 3" xfId="32559"/>
    <cellStyle name="Output 6 20 4" xfId="52307"/>
    <cellStyle name="Output 6 21" xfId="32560"/>
    <cellStyle name="Output 6 21 2" xfId="32561"/>
    <cellStyle name="Output 6 21 2 2" xfId="61576"/>
    <cellStyle name="Output 6 21 3" xfId="32562"/>
    <cellStyle name="Output 6 21 4" xfId="52308"/>
    <cellStyle name="Output 6 22" xfId="32563"/>
    <cellStyle name="Output 6 22 2" xfId="32564"/>
    <cellStyle name="Output 6 22 3" xfId="52309"/>
    <cellStyle name="Output 6 22 4" xfId="52310"/>
    <cellStyle name="Output 6 23" xfId="52311"/>
    <cellStyle name="Output 6 24" xfId="52312"/>
    <cellStyle name="Output 6 3" xfId="32565"/>
    <cellStyle name="Output 6 3 10" xfId="32566"/>
    <cellStyle name="Output 6 3 10 2" xfId="32567"/>
    <cellStyle name="Output 6 3 10 2 2" xfId="61577"/>
    <cellStyle name="Output 6 3 10 3" xfId="32568"/>
    <cellStyle name="Output 6 3 10 4" xfId="52313"/>
    <cellStyle name="Output 6 3 11" xfId="32569"/>
    <cellStyle name="Output 6 3 11 2" xfId="32570"/>
    <cellStyle name="Output 6 3 11 2 2" xfId="61578"/>
    <cellStyle name="Output 6 3 11 3" xfId="32571"/>
    <cellStyle name="Output 6 3 11 4" xfId="52314"/>
    <cellStyle name="Output 6 3 12" xfId="32572"/>
    <cellStyle name="Output 6 3 12 2" xfId="32573"/>
    <cellStyle name="Output 6 3 12 2 2" xfId="61579"/>
    <cellStyle name="Output 6 3 12 3" xfId="32574"/>
    <cellStyle name="Output 6 3 12 4" xfId="52315"/>
    <cellStyle name="Output 6 3 13" xfId="32575"/>
    <cellStyle name="Output 6 3 13 2" xfId="32576"/>
    <cellStyle name="Output 6 3 13 2 2" xfId="61580"/>
    <cellStyle name="Output 6 3 13 3" xfId="32577"/>
    <cellStyle name="Output 6 3 13 4" xfId="52316"/>
    <cellStyle name="Output 6 3 14" xfId="32578"/>
    <cellStyle name="Output 6 3 14 2" xfId="32579"/>
    <cellStyle name="Output 6 3 14 2 2" xfId="61581"/>
    <cellStyle name="Output 6 3 14 3" xfId="32580"/>
    <cellStyle name="Output 6 3 14 4" xfId="52317"/>
    <cellStyle name="Output 6 3 15" xfId="32581"/>
    <cellStyle name="Output 6 3 15 2" xfId="32582"/>
    <cellStyle name="Output 6 3 15 2 2" xfId="61582"/>
    <cellStyle name="Output 6 3 15 3" xfId="32583"/>
    <cellStyle name="Output 6 3 15 4" xfId="52318"/>
    <cellStyle name="Output 6 3 16" xfId="32584"/>
    <cellStyle name="Output 6 3 16 2" xfId="32585"/>
    <cellStyle name="Output 6 3 16 2 2" xfId="61583"/>
    <cellStyle name="Output 6 3 16 3" xfId="32586"/>
    <cellStyle name="Output 6 3 16 4" xfId="52319"/>
    <cellStyle name="Output 6 3 17" xfId="32587"/>
    <cellStyle name="Output 6 3 17 2" xfId="32588"/>
    <cellStyle name="Output 6 3 17 2 2" xfId="61584"/>
    <cellStyle name="Output 6 3 17 3" xfId="32589"/>
    <cellStyle name="Output 6 3 17 4" xfId="52320"/>
    <cellStyle name="Output 6 3 18" xfId="32590"/>
    <cellStyle name="Output 6 3 18 2" xfId="32591"/>
    <cellStyle name="Output 6 3 18 2 2" xfId="61585"/>
    <cellStyle name="Output 6 3 18 3" xfId="32592"/>
    <cellStyle name="Output 6 3 18 4" xfId="52321"/>
    <cellStyle name="Output 6 3 19" xfId="32593"/>
    <cellStyle name="Output 6 3 19 2" xfId="32594"/>
    <cellStyle name="Output 6 3 19 2 2" xfId="61586"/>
    <cellStyle name="Output 6 3 19 3" xfId="32595"/>
    <cellStyle name="Output 6 3 19 4" xfId="52322"/>
    <cellStyle name="Output 6 3 2" xfId="32596"/>
    <cellStyle name="Output 6 3 2 2" xfId="32597"/>
    <cellStyle name="Output 6 3 2 2 2" xfId="61587"/>
    <cellStyle name="Output 6 3 2 3" xfId="32598"/>
    <cellStyle name="Output 6 3 2 4" xfId="52323"/>
    <cellStyle name="Output 6 3 20" xfId="32599"/>
    <cellStyle name="Output 6 3 20 2" xfId="32600"/>
    <cellStyle name="Output 6 3 20 3" xfId="52324"/>
    <cellStyle name="Output 6 3 20 4" xfId="52325"/>
    <cellStyle name="Output 6 3 21" xfId="52326"/>
    <cellStyle name="Output 6 3 22" xfId="52327"/>
    <cellStyle name="Output 6 3 3" xfId="32601"/>
    <cellStyle name="Output 6 3 3 2" xfId="32602"/>
    <cellStyle name="Output 6 3 3 2 2" xfId="61588"/>
    <cellStyle name="Output 6 3 3 3" xfId="32603"/>
    <cellStyle name="Output 6 3 3 4" xfId="52328"/>
    <cellStyle name="Output 6 3 4" xfId="32604"/>
    <cellStyle name="Output 6 3 4 2" xfId="32605"/>
    <cellStyle name="Output 6 3 4 2 2" xfId="61589"/>
    <cellStyle name="Output 6 3 4 3" xfId="32606"/>
    <cellStyle name="Output 6 3 4 4" xfId="52329"/>
    <cellStyle name="Output 6 3 5" xfId="32607"/>
    <cellStyle name="Output 6 3 5 2" xfId="32608"/>
    <cellStyle name="Output 6 3 5 2 2" xfId="61590"/>
    <cellStyle name="Output 6 3 5 3" xfId="32609"/>
    <cellStyle name="Output 6 3 5 4" xfId="52330"/>
    <cellStyle name="Output 6 3 6" xfId="32610"/>
    <cellStyle name="Output 6 3 6 2" xfId="32611"/>
    <cellStyle name="Output 6 3 6 2 2" xfId="61591"/>
    <cellStyle name="Output 6 3 6 3" xfId="32612"/>
    <cellStyle name="Output 6 3 6 4" xfId="52331"/>
    <cellStyle name="Output 6 3 7" xfId="32613"/>
    <cellStyle name="Output 6 3 7 2" xfId="32614"/>
    <cellStyle name="Output 6 3 7 2 2" xfId="61592"/>
    <cellStyle name="Output 6 3 7 3" xfId="32615"/>
    <cellStyle name="Output 6 3 7 4" xfId="52332"/>
    <cellStyle name="Output 6 3 8" xfId="32616"/>
    <cellStyle name="Output 6 3 8 2" xfId="32617"/>
    <cellStyle name="Output 6 3 8 2 2" xfId="61593"/>
    <cellStyle name="Output 6 3 8 3" xfId="32618"/>
    <cellStyle name="Output 6 3 8 4" xfId="52333"/>
    <cellStyle name="Output 6 3 9" xfId="32619"/>
    <cellStyle name="Output 6 3 9 2" xfId="32620"/>
    <cellStyle name="Output 6 3 9 2 2" xfId="61594"/>
    <cellStyle name="Output 6 3 9 3" xfId="32621"/>
    <cellStyle name="Output 6 3 9 4" xfId="52334"/>
    <cellStyle name="Output 6 4" xfId="32622"/>
    <cellStyle name="Output 6 4 2" xfId="32623"/>
    <cellStyle name="Output 6 4 2 2" xfId="61595"/>
    <cellStyle name="Output 6 4 3" xfId="32624"/>
    <cellStyle name="Output 6 4 4" xfId="52335"/>
    <cellStyle name="Output 6 5" xfId="32625"/>
    <cellStyle name="Output 6 5 2" xfId="32626"/>
    <cellStyle name="Output 6 5 2 2" xfId="61596"/>
    <cellStyle name="Output 6 5 3" xfId="32627"/>
    <cellStyle name="Output 6 5 4" xfId="52336"/>
    <cellStyle name="Output 6 6" xfId="32628"/>
    <cellStyle name="Output 6 6 2" xfId="32629"/>
    <cellStyle name="Output 6 6 2 2" xfId="61597"/>
    <cellStyle name="Output 6 6 3" xfId="32630"/>
    <cellStyle name="Output 6 6 4" xfId="52337"/>
    <cellStyle name="Output 6 7" xfId="32631"/>
    <cellStyle name="Output 6 7 2" xfId="32632"/>
    <cellStyle name="Output 6 7 2 2" xfId="61598"/>
    <cellStyle name="Output 6 7 3" xfId="32633"/>
    <cellStyle name="Output 6 7 4" xfId="52338"/>
    <cellStyle name="Output 6 8" xfId="32634"/>
    <cellStyle name="Output 6 8 2" xfId="32635"/>
    <cellStyle name="Output 6 8 2 2" xfId="61599"/>
    <cellStyle name="Output 6 8 3" xfId="32636"/>
    <cellStyle name="Output 6 8 4" xfId="52339"/>
    <cellStyle name="Output 6 9" xfId="32637"/>
    <cellStyle name="Output 6 9 2" xfId="32638"/>
    <cellStyle name="Output 6 9 2 2" xfId="61600"/>
    <cellStyle name="Output 6 9 3" xfId="32639"/>
    <cellStyle name="Output 6 9 4" xfId="52340"/>
    <cellStyle name="Output 7" xfId="32640"/>
    <cellStyle name="Output 7 10" xfId="32641"/>
    <cellStyle name="Output 7 10 10" xfId="32642"/>
    <cellStyle name="Output 7 10 10 2" xfId="32643"/>
    <cellStyle name="Output 7 10 10 2 2" xfId="61601"/>
    <cellStyle name="Output 7 10 10 3" xfId="32644"/>
    <cellStyle name="Output 7 10 10 4" xfId="52341"/>
    <cellStyle name="Output 7 10 11" xfId="32645"/>
    <cellStyle name="Output 7 10 11 2" xfId="32646"/>
    <cellStyle name="Output 7 10 11 2 2" xfId="61602"/>
    <cellStyle name="Output 7 10 11 3" xfId="32647"/>
    <cellStyle name="Output 7 10 11 4" xfId="52342"/>
    <cellStyle name="Output 7 10 12" xfId="32648"/>
    <cellStyle name="Output 7 10 12 2" xfId="32649"/>
    <cellStyle name="Output 7 10 12 2 2" xfId="61603"/>
    <cellStyle name="Output 7 10 12 3" xfId="32650"/>
    <cellStyle name="Output 7 10 12 4" xfId="52343"/>
    <cellStyle name="Output 7 10 13" xfId="32651"/>
    <cellStyle name="Output 7 10 13 2" xfId="32652"/>
    <cellStyle name="Output 7 10 13 2 2" xfId="61604"/>
    <cellStyle name="Output 7 10 13 3" xfId="32653"/>
    <cellStyle name="Output 7 10 13 4" xfId="52344"/>
    <cellStyle name="Output 7 10 14" xfId="32654"/>
    <cellStyle name="Output 7 10 14 2" xfId="32655"/>
    <cellStyle name="Output 7 10 14 2 2" xfId="61605"/>
    <cellStyle name="Output 7 10 14 3" xfId="32656"/>
    <cellStyle name="Output 7 10 14 4" xfId="52345"/>
    <cellStyle name="Output 7 10 15" xfId="32657"/>
    <cellStyle name="Output 7 10 15 2" xfId="32658"/>
    <cellStyle name="Output 7 10 15 2 2" xfId="61606"/>
    <cellStyle name="Output 7 10 15 3" xfId="32659"/>
    <cellStyle name="Output 7 10 15 4" xfId="52346"/>
    <cellStyle name="Output 7 10 16" xfId="32660"/>
    <cellStyle name="Output 7 10 16 2" xfId="32661"/>
    <cellStyle name="Output 7 10 16 2 2" xfId="61607"/>
    <cellStyle name="Output 7 10 16 3" xfId="32662"/>
    <cellStyle name="Output 7 10 16 4" xfId="52347"/>
    <cellStyle name="Output 7 10 17" xfId="32663"/>
    <cellStyle name="Output 7 10 17 2" xfId="32664"/>
    <cellStyle name="Output 7 10 17 2 2" xfId="61608"/>
    <cellStyle name="Output 7 10 17 3" xfId="32665"/>
    <cellStyle name="Output 7 10 17 4" xfId="52348"/>
    <cellStyle name="Output 7 10 18" xfId="32666"/>
    <cellStyle name="Output 7 10 18 2" xfId="32667"/>
    <cellStyle name="Output 7 10 18 2 2" xfId="61609"/>
    <cellStyle name="Output 7 10 18 3" xfId="32668"/>
    <cellStyle name="Output 7 10 18 4" xfId="52349"/>
    <cellStyle name="Output 7 10 19" xfId="32669"/>
    <cellStyle name="Output 7 10 19 2" xfId="32670"/>
    <cellStyle name="Output 7 10 19 2 2" xfId="61610"/>
    <cellStyle name="Output 7 10 19 3" xfId="32671"/>
    <cellStyle name="Output 7 10 19 4" xfId="52350"/>
    <cellStyle name="Output 7 10 2" xfId="32672"/>
    <cellStyle name="Output 7 10 2 2" xfId="32673"/>
    <cellStyle name="Output 7 10 2 2 2" xfId="61611"/>
    <cellStyle name="Output 7 10 2 3" xfId="32674"/>
    <cellStyle name="Output 7 10 2 4" xfId="52351"/>
    <cellStyle name="Output 7 10 20" xfId="32675"/>
    <cellStyle name="Output 7 10 20 2" xfId="32676"/>
    <cellStyle name="Output 7 10 20 3" xfId="52352"/>
    <cellStyle name="Output 7 10 20 4" xfId="52353"/>
    <cellStyle name="Output 7 10 21" xfId="52354"/>
    <cellStyle name="Output 7 10 22" xfId="52355"/>
    <cellStyle name="Output 7 10 3" xfId="32677"/>
    <cellStyle name="Output 7 10 3 2" xfId="32678"/>
    <cellStyle name="Output 7 10 3 2 2" xfId="61612"/>
    <cellStyle name="Output 7 10 3 3" xfId="32679"/>
    <cellStyle name="Output 7 10 3 4" xfId="52356"/>
    <cellStyle name="Output 7 10 4" xfId="32680"/>
    <cellStyle name="Output 7 10 4 2" xfId="32681"/>
    <cellStyle name="Output 7 10 4 2 2" xfId="61613"/>
    <cellStyle name="Output 7 10 4 3" xfId="32682"/>
    <cellStyle name="Output 7 10 4 4" xfId="52357"/>
    <cellStyle name="Output 7 10 5" xfId="32683"/>
    <cellStyle name="Output 7 10 5 2" xfId="32684"/>
    <cellStyle name="Output 7 10 5 2 2" xfId="61614"/>
    <cellStyle name="Output 7 10 5 3" xfId="32685"/>
    <cellStyle name="Output 7 10 5 4" xfId="52358"/>
    <cellStyle name="Output 7 10 6" xfId="32686"/>
    <cellStyle name="Output 7 10 6 2" xfId="32687"/>
    <cellStyle name="Output 7 10 6 2 2" xfId="61615"/>
    <cellStyle name="Output 7 10 6 3" xfId="32688"/>
    <cellStyle name="Output 7 10 6 4" xfId="52359"/>
    <cellStyle name="Output 7 10 7" xfId="32689"/>
    <cellStyle name="Output 7 10 7 2" xfId="32690"/>
    <cellStyle name="Output 7 10 7 2 2" xfId="61616"/>
    <cellStyle name="Output 7 10 7 3" xfId="32691"/>
    <cellStyle name="Output 7 10 7 4" xfId="52360"/>
    <cellStyle name="Output 7 10 8" xfId="32692"/>
    <cellStyle name="Output 7 10 8 2" xfId="32693"/>
    <cellStyle name="Output 7 10 8 2 2" xfId="61617"/>
    <cellStyle name="Output 7 10 8 3" xfId="32694"/>
    <cellStyle name="Output 7 10 8 4" xfId="52361"/>
    <cellStyle name="Output 7 10 9" xfId="32695"/>
    <cellStyle name="Output 7 10 9 2" xfId="32696"/>
    <cellStyle name="Output 7 10 9 2 2" xfId="61618"/>
    <cellStyle name="Output 7 10 9 3" xfId="32697"/>
    <cellStyle name="Output 7 10 9 4" xfId="52362"/>
    <cellStyle name="Output 7 11" xfId="32698"/>
    <cellStyle name="Output 7 11 10" xfId="32699"/>
    <cellStyle name="Output 7 11 10 2" xfId="32700"/>
    <cellStyle name="Output 7 11 10 2 2" xfId="61619"/>
    <cellStyle name="Output 7 11 10 3" xfId="32701"/>
    <cellStyle name="Output 7 11 10 4" xfId="52363"/>
    <cellStyle name="Output 7 11 11" xfId="32702"/>
    <cellStyle name="Output 7 11 11 2" xfId="32703"/>
    <cellStyle name="Output 7 11 11 2 2" xfId="61620"/>
    <cellStyle name="Output 7 11 11 3" xfId="32704"/>
    <cellStyle name="Output 7 11 11 4" xfId="52364"/>
    <cellStyle name="Output 7 11 12" xfId="32705"/>
    <cellStyle name="Output 7 11 12 2" xfId="32706"/>
    <cellStyle name="Output 7 11 12 2 2" xfId="61621"/>
    <cellStyle name="Output 7 11 12 3" xfId="32707"/>
    <cellStyle name="Output 7 11 12 4" xfId="52365"/>
    <cellStyle name="Output 7 11 13" xfId="32708"/>
    <cellStyle name="Output 7 11 13 2" xfId="32709"/>
    <cellStyle name="Output 7 11 13 2 2" xfId="61622"/>
    <cellStyle name="Output 7 11 13 3" xfId="32710"/>
    <cellStyle name="Output 7 11 13 4" xfId="52366"/>
    <cellStyle name="Output 7 11 14" xfId="32711"/>
    <cellStyle name="Output 7 11 14 2" xfId="32712"/>
    <cellStyle name="Output 7 11 14 2 2" xfId="61623"/>
    <cellStyle name="Output 7 11 14 3" xfId="32713"/>
    <cellStyle name="Output 7 11 14 4" xfId="52367"/>
    <cellStyle name="Output 7 11 15" xfId="32714"/>
    <cellStyle name="Output 7 11 15 2" xfId="32715"/>
    <cellStyle name="Output 7 11 15 2 2" xfId="61624"/>
    <cellStyle name="Output 7 11 15 3" xfId="32716"/>
    <cellStyle name="Output 7 11 15 4" xfId="52368"/>
    <cellStyle name="Output 7 11 16" xfId="32717"/>
    <cellStyle name="Output 7 11 16 2" xfId="32718"/>
    <cellStyle name="Output 7 11 16 2 2" xfId="61625"/>
    <cellStyle name="Output 7 11 16 3" xfId="32719"/>
    <cellStyle name="Output 7 11 16 4" xfId="52369"/>
    <cellStyle name="Output 7 11 17" xfId="32720"/>
    <cellStyle name="Output 7 11 17 2" xfId="32721"/>
    <cellStyle name="Output 7 11 17 2 2" xfId="61626"/>
    <cellStyle name="Output 7 11 17 3" xfId="32722"/>
    <cellStyle name="Output 7 11 17 4" xfId="52370"/>
    <cellStyle name="Output 7 11 18" xfId="32723"/>
    <cellStyle name="Output 7 11 18 2" xfId="32724"/>
    <cellStyle name="Output 7 11 18 2 2" xfId="61627"/>
    <cellStyle name="Output 7 11 18 3" xfId="32725"/>
    <cellStyle name="Output 7 11 18 4" xfId="52371"/>
    <cellStyle name="Output 7 11 19" xfId="32726"/>
    <cellStyle name="Output 7 11 19 2" xfId="32727"/>
    <cellStyle name="Output 7 11 19 2 2" xfId="61628"/>
    <cellStyle name="Output 7 11 19 3" xfId="32728"/>
    <cellStyle name="Output 7 11 19 4" xfId="52372"/>
    <cellStyle name="Output 7 11 2" xfId="32729"/>
    <cellStyle name="Output 7 11 2 2" xfId="32730"/>
    <cellStyle name="Output 7 11 2 2 2" xfId="61629"/>
    <cellStyle name="Output 7 11 2 3" xfId="32731"/>
    <cellStyle name="Output 7 11 2 4" xfId="52373"/>
    <cellStyle name="Output 7 11 20" xfId="32732"/>
    <cellStyle name="Output 7 11 20 2" xfId="32733"/>
    <cellStyle name="Output 7 11 20 3" xfId="52374"/>
    <cellStyle name="Output 7 11 20 4" xfId="52375"/>
    <cellStyle name="Output 7 11 21" xfId="52376"/>
    <cellStyle name="Output 7 11 22" xfId="52377"/>
    <cellStyle name="Output 7 11 3" xfId="32734"/>
    <cellStyle name="Output 7 11 3 2" xfId="32735"/>
    <cellStyle name="Output 7 11 3 2 2" xfId="61630"/>
    <cellStyle name="Output 7 11 3 3" xfId="32736"/>
    <cellStyle name="Output 7 11 3 4" xfId="52378"/>
    <cellStyle name="Output 7 11 4" xfId="32737"/>
    <cellStyle name="Output 7 11 4 2" xfId="32738"/>
    <cellStyle name="Output 7 11 4 2 2" xfId="61631"/>
    <cellStyle name="Output 7 11 4 3" xfId="32739"/>
    <cellStyle name="Output 7 11 4 4" xfId="52379"/>
    <cellStyle name="Output 7 11 5" xfId="32740"/>
    <cellStyle name="Output 7 11 5 2" xfId="32741"/>
    <cellStyle name="Output 7 11 5 2 2" xfId="61632"/>
    <cellStyle name="Output 7 11 5 3" xfId="32742"/>
    <cellStyle name="Output 7 11 5 4" xfId="52380"/>
    <cellStyle name="Output 7 11 6" xfId="32743"/>
    <cellStyle name="Output 7 11 6 2" xfId="32744"/>
    <cellStyle name="Output 7 11 6 2 2" xfId="61633"/>
    <cellStyle name="Output 7 11 6 3" xfId="32745"/>
    <cellStyle name="Output 7 11 6 4" xfId="52381"/>
    <cellStyle name="Output 7 11 7" xfId="32746"/>
    <cellStyle name="Output 7 11 7 2" xfId="32747"/>
    <cellStyle name="Output 7 11 7 2 2" xfId="61634"/>
    <cellStyle name="Output 7 11 7 3" xfId="32748"/>
    <cellStyle name="Output 7 11 7 4" xfId="52382"/>
    <cellStyle name="Output 7 11 8" xfId="32749"/>
    <cellStyle name="Output 7 11 8 2" xfId="32750"/>
    <cellStyle name="Output 7 11 8 2 2" xfId="61635"/>
    <cellStyle name="Output 7 11 8 3" xfId="32751"/>
    <cellStyle name="Output 7 11 8 4" xfId="52383"/>
    <cellStyle name="Output 7 11 9" xfId="32752"/>
    <cellStyle name="Output 7 11 9 2" xfId="32753"/>
    <cellStyle name="Output 7 11 9 2 2" xfId="61636"/>
    <cellStyle name="Output 7 11 9 3" xfId="32754"/>
    <cellStyle name="Output 7 11 9 4" xfId="52384"/>
    <cellStyle name="Output 7 12" xfId="32755"/>
    <cellStyle name="Output 7 12 2" xfId="32756"/>
    <cellStyle name="Output 7 12 2 2" xfId="61637"/>
    <cellStyle name="Output 7 12 3" xfId="32757"/>
    <cellStyle name="Output 7 12 4" xfId="52385"/>
    <cellStyle name="Output 7 13" xfId="32758"/>
    <cellStyle name="Output 7 13 2" xfId="32759"/>
    <cellStyle name="Output 7 13 2 2" xfId="61638"/>
    <cellStyle name="Output 7 13 3" xfId="32760"/>
    <cellStyle name="Output 7 13 4" xfId="52386"/>
    <cellStyle name="Output 7 14" xfId="32761"/>
    <cellStyle name="Output 7 14 2" xfId="32762"/>
    <cellStyle name="Output 7 14 2 2" xfId="61639"/>
    <cellStyle name="Output 7 14 3" xfId="32763"/>
    <cellStyle name="Output 7 14 4" xfId="52387"/>
    <cellStyle name="Output 7 15" xfId="32764"/>
    <cellStyle name="Output 7 15 2" xfId="32765"/>
    <cellStyle name="Output 7 15 2 2" xfId="61640"/>
    <cellStyle name="Output 7 15 3" xfId="32766"/>
    <cellStyle name="Output 7 15 4" xfId="52388"/>
    <cellStyle name="Output 7 16" xfId="32767"/>
    <cellStyle name="Output 7 16 2" xfId="32768"/>
    <cellStyle name="Output 7 16 2 2" xfId="61641"/>
    <cellStyle name="Output 7 16 3" xfId="32769"/>
    <cellStyle name="Output 7 16 4" xfId="52389"/>
    <cellStyle name="Output 7 17" xfId="32770"/>
    <cellStyle name="Output 7 17 2" xfId="32771"/>
    <cellStyle name="Output 7 17 2 2" xfId="61642"/>
    <cellStyle name="Output 7 17 3" xfId="32772"/>
    <cellStyle name="Output 7 17 4" xfId="52390"/>
    <cellStyle name="Output 7 18" xfId="32773"/>
    <cellStyle name="Output 7 18 2" xfId="32774"/>
    <cellStyle name="Output 7 18 2 2" xfId="61643"/>
    <cellStyle name="Output 7 18 3" xfId="32775"/>
    <cellStyle name="Output 7 18 4" xfId="52391"/>
    <cellStyle name="Output 7 19" xfId="32776"/>
    <cellStyle name="Output 7 19 2" xfId="32777"/>
    <cellStyle name="Output 7 19 2 2" xfId="61644"/>
    <cellStyle name="Output 7 19 3" xfId="32778"/>
    <cellStyle name="Output 7 19 4" xfId="52392"/>
    <cellStyle name="Output 7 2" xfId="32779"/>
    <cellStyle name="Output 7 2 10" xfId="32780"/>
    <cellStyle name="Output 7 2 10 2" xfId="32781"/>
    <cellStyle name="Output 7 2 10 2 2" xfId="61645"/>
    <cellStyle name="Output 7 2 10 3" xfId="32782"/>
    <cellStyle name="Output 7 2 10 4" xfId="52393"/>
    <cellStyle name="Output 7 2 11" xfId="32783"/>
    <cellStyle name="Output 7 2 11 2" xfId="32784"/>
    <cellStyle name="Output 7 2 11 2 2" xfId="61646"/>
    <cellStyle name="Output 7 2 11 3" xfId="32785"/>
    <cellStyle name="Output 7 2 11 4" xfId="52394"/>
    <cellStyle name="Output 7 2 12" xfId="32786"/>
    <cellStyle name="Output 7 2 12 2" xfId="32787"/>
    <cellStyle name="Output 7 2 12 2 2" xfId="61647"/>
    <cellStyle name="Output 7 2 12 3" xfId="32788"/>
    <cellStyle name="Output 7 2 12 4" xfId="52395"/>
    <cellStyle name="Output 7 2 13" xfId="32789"/>
    <cellStyle name="Output 7 2 13 2" xfId="32790"/>
    <cellStyle name="Output 7 2 13 2 2" xfId="61648"/>
    <cellStyle name="Output 7 2 13 3" xfId="32791"/>
    <cellStyle name="Output 7 2 13 4" xfId="52396"/>
    <cellStyle name="Output 7 2 14" xfId="32792"/>
    <cellStyle name="Output 7 2 14 2" xfId="32793"/>
    <cellStyle name="Output 7 2 14 2 2" xfId="61649"/>
    <cellStyle name="Output 7 2 14 3" xfId="32794"/>
    <cellStyle name="Output 7 2 14 4" xfId="52397"/>
    <cellStyle name="Output 7 2 15" xfId="32795"/>
    <cellStyle name="Output 7 2 15 2" xfId="32796"/>
    <cellStyle name="Output 7 2 15 2 2" xfId="61650"/>
    <cellStyle name="Output 7 2 15 3" xfId="32797"/>
    <cellStyle name="Output 7 2 15 4" xfId="52398"/>
    <cellStyle name="Output 7 2 16" xfId="32798"/>
    <cellStyle name="Output 7 2 16 2" xfId="32799"/>
    <cellStyle name="Output 7 2 16 2 2" xfId="61651"/>
    <cellStyle name="Output 7 2 16 3" xfId="32800"/>
    <cellStyle name="Output 7 2 16 4" xfId="52399"/>
    <cellStyle name="Output 7 2 17" xfId="32801"/>
    <cellStyle name="Output 7 2 17 2" xfId="32802"/>
    <cellStyle name="Output 7 2 17 2 2" xfId="61652"/>
    <cellStyle name="Output 7 2 17 3" xfId="32803"/>
    <cellStyle name="Output 7 2 17 4" xfId="52400"/>
    <cellStyle name="Output 7 2 18" xfId="32804"/>
    <cellStyle name="Output 7 2 18 2" xfId="32805"/>
    <cellStyle name="Output 7 2 18 2 2" xfId="61653"/>
    <cellStyle name="Output 7 2 18 3" xfId="32806"/>
    <cellStyle name="Output 7 2 18 4" xfId="52401"/>
    <cellStyle name="Output 7 2 19" xfId="32807"/>
    <cellStyle name="Output 7 2 19 2" xfId="32808"/>
    <cellStyle name="Output 7 2 19 2 2" xfId="61654"/>
    <cellStyle name="Output 7 2 19 3" xfId="32809"/>
    <cellStyle name="Output 7 2 19 4" xfId="52402"/>
    <cellStyle name="Output 7 2 2" xfId="32810"/>
    <cellStyle name="Output 7 2 2 2" xfId="32811"/>
    <cellStyle name="Output 7 2 2 2 2" xfId="61655"/>
    <cellStyle name="Output 7 2 2 3" xfId="32812"/>
    <cellStyle name="Output 7 2 2 4" xfId="52403"/>
    <cellStyle name="Output 7 2 20" xfId="32813"/>
    <cellStyle name="Output 7 2 20 2" xfId="32814"/>
    <cellStyle name="Output 7 2 20 3" xfId="52404"/>
    <cellStyle name="Output 7 2 20 4" xfId="52405"/>
    <cellStyle name="Output 7 2 21" xfId="52406"/>
    <cellStyle name="Output 7 2 22" xfId="52407"/>
    <cellStyle name="Output 7 2 3" xfId="32815"/>
    <cellStyle name="Output 7 2 3 2" xfId="32816"/>
    <cellStyle name="Output 7 2 3 2 2" xfId="61656"/>
    <cellStyle name="Output 7 2 3 3" xfId="32817"/>
    <cellStyle name="Output 7 2 3 4" xfId="52408"/>
    <cellStyle name="Output 7 2 4" xfId="32818"/>
    <cellStyle name="Output 7 2 4 2" xfId="32819"/>
    <cellStyle name="Output 7 2 4 2 2" xfId="61657"/>
    <cellStyle name="Output 7 2 4 3" xfId="32820"/>
    <cellStyle name="Output 7 2 4 4" xfId="52409"/>
    <cellStyle name="Output 7 2 5" xfId="32821"/>
    <cellStyle name="Output 7 2 5 2" xfId="32822"/>
    <cellStyle name="Output 7 2 5 2 2" xfId="61658"/>
    <cellStyle name="Output 7 2 5 3" xfId="32823"/>
    <cellStyle name="Output 7 2 5 4" xfId="52410"/>
    <cellStyle name="Output 7 2 6" xfId="32824"/>
    <cellStyle name="Output 7 2 6 2" xfId="32825"/>
    <cellStyle name="Output 7 2 6 2 2" xfId="61659"/>
    <cellStyle name="Output 7 2 6 3" xfId="32826"/>
    <cellStyle name="Output 7 2 6 4" xfId="52411"/>
    <cellStyle name="Output 7 2 7" xfId="32827"/>
    <cellStyle name="Output 7 2 7 2" xfId="32828"/>
    <cellStyle name="Output 7 2 7 2 2" xfId="61660"/>
    <cellStyle name="Output 7 2 7 3" xfId="32829"/>
    <cellStyle name="Output 7 2 7 4" xfId="52412"/>
    <cellStyle name="Output 7 2 8" xfId="32830"/>
    <cellStyle name="Output 7 2 8 2" xfId="32831"/>
    <cellStyle name="Output 7 2 8 2 2" xfId="61661"/>
    <cellStyle name="Output 7 2 8 3" xfId="32832"/>
    <cellStyle name="Output 7 2 8 4" xfId="52413"/>
    <cellStyle name="Output 7 2 9" xfId="32833"/>
    <cellStyle name="Output 7 2 9 2" xfId="32834"/>
    <cellStyle name="Output 7 2 9 2 2" xfId="61662"/>
    <cellStyle name="Output 7 2 9 3" xfId="32835"/>
    <cellStyle name="Output 7 2 9 4" xfId="52414"/>
    <cellStyle name="Output 7 20" xfId="32836"/>
    <cellStyle name="Output 7 20 2" xfId="32837"/>
    <cellStyle name="Output 7 20 2 2" xfId="61663"/>
    <cellStyle name="Output 7 20 3" xfId="32838"/>
    <cellStyle name="Output 7 20 4" xfId="52415"/>
    <cellStyle name="Output 7 21" xfId="32839"/>
    <cellStyle name="Output 7 21 2" xfId="32840"/>
    <cellStyle name="Output 7 21 2 2" xfId="61664"/>
    <cellStyle name="Output 7 21 3" xfId="32841"/>
    <cellStyle name="Output 7 21 4" xfId="52416"/>
    <cellStyle name="Output 7 22" xfId="32842"/>
    <cellStyle name="Output 7 22 2" xfId="32843"/>
    <cellStyle name="Output 7 22 2 2" xfId="61665"/>
    <cellStyle name="Output 7 22 3" xfId="32844"/>
    <cellStyle name="Output 7 22 4" xfId="52417"/>
    <cellStyle name="Output 7 23" xfId="32845"/>
    <cellStyle name="Output 7 23 2" xfId="32846"/>
    <cellStyle name="Output 7 23 2 2" xfId="61666"/>
    <cellStyle name="Output 7 23 3" xfId="32847"/>
    <cellStyle name="Output 7 23 4" xfId="52418"/>
    <cellStyle name="Output 7 24" xfId="32848"/>
    <cellStyle name="Output 7 24 2" xfId="32849"/>
    <cellStyle name="Output 7 24 2 2" xfId="61667"/>
    <cellStyle name="Output 7 24 3" xfId="32850"/>
    <cellStyle name="Output 7 24 4" xfId="52419"/>
    <cellStyle name="Output 7 25" xfId="32851"/>
    <cellStyle name="Output 7 25 2" xfId="32852"/>
    <cellStyle name="Output 7 25 2 2" xfId="61668"/>
    <cellStyle name="Output 7 25 3" xfId="32853"/>
    <cellStyle name="Output 7 25 4" xfId="52420"/>
    <cellStyle name="Output 7 26" xfId="32854"/>
    <cellStyle name="Output 7 26 2" xfId="32855"/>
    <cellStyle name="Output 7 26 2 2" xfId="61669"/>
    <cellStyle name="Output 7 26 3" xfId="32856"/>
    <cellStyle name="Output 7 26 4" xfId="52421"/>
    <cellStyle name="Output 7 27" xfId="32857"/>
    <cellStyle name="Output 7 27 2" xfId="32858"/>
    <cellStyle name="Output 7 27 2 2" xfId="61670"/>
    <cellStyle name="Output 7 27 3" xfId="32859"/>
    <cellStyle name="Output 7 27 4" xfId="52422"/>
    <cellStyle name="Output 7 28" xfId="32860"/>
    <cellStyle name="Output 7 28 2" xfId="32861"/>
    <cellStyle name="Output 7 28 2 2" xfId="61671"/>
    <cellStyle name="Output 7 28 3" xfId="32862"/>
    <cellStyle name="Output 7 28 4" xfId="52423"/>
    <cellStyle name="Output 7 29" xfId="32863"/>
    <cellStyle name="Output 7 29 2" xfId="32864"/>
    <cellStyle name="Output 7 29 2 2" xfId="61672"/>
    <cellStyle name="Output 7 29 3" xfId="32865"/>
    <cellStyle name="Output 7 29 4" xfId="52424"/>
    <cellStyle name="Output 7 3" xfId="32866"/>
    <cellStyle name="Output 7 3 10" xfId="32867"/>
    <cellStyle name="Output 7 3 10 2" xfId="32868"/>
    <cellStyle name="Output 7 3 10 2 2" xfId="61673"/>
    <cellStyle name="Output 7 3 10 3" xfId="32869"/>
    <cellStyle name="Output 7 3 10 4" xfId="52425"/>
    <cellStyle name="Output 7 3 11" xfId="32870"/>
    <cellStyle name="Output 7 3 11 2" xfId="32871"/>
    <cellStyle name="Output 7 3 11 2 2" xfId="61674"/>
    <cellStyle name="Output 7 3 11 3" xfId="32872"/>
    <cellStyle name="Output 7 3 11 4" xfId="52426"/>
    <cellStyle name="Output 7 3 12" xfId="32873"/>
    <cellStyle name="Output 7 3 12 2" xfId="32874"/>
    <cellStyle name="Output 7 3 12 2 2" xfId="61675"/>
    <cellStyle name="Output 7 3 12 3" xfId="32875"/>
    <cellStyle name="Output 7 3 12 4" xfId="52427"/>
    <cellStyle name="Output 7 3 13" xfId="32876"/>
    <cellStyle name="Output 7 3 13 2" xfId="32877"/>
    <cellStyle name="Output 7 3 13 2 2" xfId="61676"/>
    <cellStyle name="Output 7 3 13 3" xfId="32878"/>
    <cellStyle name="Output 7 3 13 4" xfId="52428"/>
    <cellStyle name="Output 7 3 14" xfId="32879"/>
    <cellStyle name="Output 7 3 14 2" xfId="32880"/>
    <cellStyle name="Output 7 3 14 2 2" xfId="61677"/>
    <cellStyle name="Output 7 3 14 3" xfId="32881"/>
    <cellStyle name="Output 7 3 14 4" xfId="52429"/>
    <cellStyle name="Output 7 3 15" xfId="32882"/>
    <cellStyle name="Output 7 3 15 2" xfId="32883"/>
    <cellStyle name="Output 7 3 15 2 2" xfId="61678"/>
    <cellStyle name="Output 7 3 15 3" xfId="32884"/>
    <cellStyle name="Output 7 3 15 4" xfId="52430"/>
    <cellStyle name="Output 7 3 16" xfId="32885"/>
    <cellStyle name="Output 7 3 16 2" xfId="32886"/>
    <cellStyle name="Output 7 3 16 2 2" xfId="61679"/>
    <cellStyle name="Output 7 3 16 3" xfId="32887"/>
    <cellStyle name="Output 7 3 16 4" xfId="52431"/>
    <cellStyle name="Output 7 3 17" xfId="32888"/>
    <cellStyle name="Output 7 3 17 2" xfId="32889"/>
    <cellStyle name="Output 7 3 17 2 2" xfId="61680"/>
    <cellStyle name="Output 7 3 17 3" xfId="32890"/>
    <cellStyle name="Output 7 3 17 4" xfId="52432"/>
    <cellStyle name="Output 7 3 18" xfId="32891"/>
    <cellStyle name="Output 7 3 18 2" xfId="32892"/>
    <cellStyle name="Output 7 3 18 2 2" xfId="61681"/>
    <cellStyle name="Output 7 3 18 3" xfId="32893"/>
    <cellStyle name="Output 7 3 18 4" xfId="52433"/>
    <cellStyle name="Output 7 3 19" xfId="32894"/>
    <cellStyle name="Output 7 3 19 2" xfId="32895"/>
    <cellStyle name="Output 7 3 19 2 2" xfId="61682"/>
    <cellStyle name="Output 7 3 19 3" xfId="32896"/>
    <cellStyle name="Output 7 3 19 4" xfId="52434"/>
    <cellStyle name="Output 7 3 2" xfId="32897"/>
    <cellStyle name="Output 7 3 2 2" xfId="32898"/>
    <cellStyle name="Output 7 3 2 2 2" xfId="61683"/>
    <cellStyle name="Output 7 3 2 3" xfId="32899"/>
    <cellStyle name="Output 7 3 2 4" xfId="52435"/>
    <cellStyle name="Output 7 3 20" xfId="32900"/>
    <cellStyle name="Output 7 3 20 2" xfId="32901"/>
    <cellStyle name="Output 7 3 20 3" xfId="52436"/>
    <cellStyle name="Output 7 3 20 4" xfId="52437"/>
    <cellStyle name="Output 7 3 21" xfId="52438"/>
    <cellStyle name="Output 7 3 22" xfId="52439"/>
    <cellStyle name="Output 7 3 3" xfId="32902"/>
    <cellStyle name="Output 7 3 3 2" xfId="32903"/>
    <cellStyle name="Output 7 3 3 2 2" xfId="61684"/>
    <cellStyle name="Output 7 3 3 3" xfId="32904"/>
    <cellStyle name="Output 7 3 3 4" xfId="52440"/>
    <cellStyle name="Output 7 3 4" xfId="32905"/>
    <cellStyle name="Output 7 3 4 2" xfId="32906"/>
    <cellStyle name="Output 7 3 4 2 2" xfId="61685"/>
    <cellStyle name="Output 7 3 4 3" xfId="32907"/>
    <cellStyle name="Output 7 3 4 4" xfId="52441"/>
    <cellStyle name="Output 7 3 5" xfId="32908"/>
    <cellStyle name="Output 7 3 5 2" xfId="32909"/>
    <cellStyle name="Output 7 3 5 2 2" xfId="61686"/>
    <cellStyle name="Output 7 3 5 3" xfId="32910"/>
    <cellStyle name="Output 7 3 5 4" xfId="52442"/>
    <cellStyle name="Output 7 3 6" xfId="32911"/>
    <cellStyle name="Output 7 3 6 2" xfId="32912"/>
    <cellStyle name="Output 7 3 6 2 2" xfId="61687"/>
    <cellStyle name="Output 7 3 6 3" xfId="32913"/>
    <cellStyle name="Output 7 3 6 4" xfId="52443"/>
    <cellStyle name="Output 7 3 7" xfId="32914"/>
    <cellStyle name="Output 7 3 7 2" xfId="32915"/>
    <cellStyle name="Output 7 3 7 2 2" xfId="61688"/>
    <cellStyle name="Output 7 3 7 3" xfId="32916"/>
    <cellStyle name="Output 7 3 7 4" xfId="52444"/>
    <cellStyle name="Output 7 3 8" xfId="32917"/>
    <cellStyle name="Output 7 3 8 2" xfId="32918"/>
    <cellStyle name="Output 7 3 8 2 2" xfId="61689"/>
    <cellStyle name="Output 7 3 8 3" xfId="32919"/>
    <cellStyle name="Output 7 3 8 4" xfId="52445"/>
    <cellStyle name="Output 7 3 9" xfId="32920"/>
    <cellStyle name="Output 7 3 9 2" xfId="32921"/>
    <cellStyle name="Output 7 3 9 2 2" xfId="61690"/>
    <cellStyle name="Output 7 3 9 3" xfId="32922"/>
    <cellStyle name="Output 7 3 9 4" xfId="52446"/>
    <cellStyle name="Output 7 30" xfId="32923"/>
    <cellStyle name="Output 7 30 2" xfId="32924"/>
    <cellStyle name="Output 7 30 3" xfId="52447"/>
    <cellStyle name="Output 7 30 4" xfId="52448"/>
    <cellStyle name="Output 7 31" xfId="52449"/>
    <cellStyle name="Output 7 32" xfId="52450"/>
    <cellStyle name="Output 7 4" xfId="32925"/>
    <cellStyle name="Output 7 4 10" xfId="32926"/>
    <cellStyle name="Output 7 4 10 2" xfId="32927"/>
    <cellStyle name="Output 7 4 10 2 2" xfId="61691"/>
    <cellStyle name="Output 7 4 10 3" xfId="32928"/>
    <cellStyle name="Output 7 4 10 4" xfId="52451"/>
    <cellStyle name="Output 7 4 11" xfId="32929"/>
    <cellStyle name="Output 7 4 11 2" xfId="32930"/>
    <cellStyle name="Output 7 4 11 2 2" xfId="61692"/>
    <cellStyle name="Output 7 4 11 3" xfId="32931"/>
    <cellStyle name="Output 7 4 11 4" xfId="52452"/>
    <cellStyle name="Output 7 4 12" xfId="32932"/>
    <cellStyle name="Output 7 4 12 2" xfId="32933"/>
    <cellStyle name="Output 7 4 12 2 2" xfId="61693"/>
    <cellStyle name="Output 7 4 12 3" xfId="32934"/>
    <cellStyle name="Output 7 4 12 4" xfId="52453"/>
    <cellStyle name="Output 7 4 13" xfId="32935"/>
    <cellStyle name="Output 7 4 13 2" xfId="32936"/>
    <cellStyle name="Output 7 4 13 2 2" xfId="61694"/>
    <cellStyle name="Output 7 4 13 3" xfId="32937"/>
    <cellStyle name="Output 7 4 13 4" xfId="52454"/>
    <cellStyle name="Output 7 4 14" xfId="32938"/>
    <cellStyle name="Output 7 4 14 2" xfId="32939"/>
    <cellStyle name="Output 7 4 14 2 2" xfId="61695"/>
    <cellStyle name="Output 7 4 14 3" xfId="32940"/>
    <cellStyle name="Output 7 4 14 4" xfId="52455"/>
    <cellStyle name="Output 7 4 15" xfId="32941"/>
    <cellStyle name="Output 7 4 15 2" xfId="32942"/>
    <cellStyle name="Output 7 4 15 2 2" xfId="61696"/>
    <cellStyle name="Output 7 4 15 3" xfId="32943"/>
    <cellStyle name="Output 7 4 15 4" xfId="52456"/>
    <cellStyle name="Output 7 4 16" xfId="32944"/>
    <cellStyle name="Output 7 4 16 2" xfId="32945"/>
    <cellStyle name="Output 7 4 16 2 2" xfId="61697"/>
    <cellStyle name="Output 7 4 16 3" xfId="32946"/>
    <cellStyle name="Output 7 4 16 4" xfId="52457"/>
    <cellStyle name="Output 7 4 17" xfId="32947"/>
    <cellStyle name="Output 7 4 17 2" xfId="32948"/>
    <cellStyle name="Output 7 4 17 2 2" xfId="61698"/>
    <cellStyle name="Output 7 4 17 3" xfId="32949"/>
    <cellStyle name="Output 7 4 17 4" xfId="52458"/>
    <cellStyle name="Output 7 4 18" xfId="32950"/>
    <cellStyle name="Output 7 4 18 2" xfId="32951"/>
    <cellStyle name="Output 7 4 18 2 2" xfId="61699"/>
    <cellStyle name="Output 7 4 18 3" xfId="32952"/>
    <cellStyle name="Output 7 4 18 4" xfId="52459"/>
    <cellStyle name="Output 7 4 19" xfId="32953"/>
    <cellStyle name="Output 7 4 19 2" xfId="32954"/>
    <cellStyle name="Output 7 4 19 2 2" xfId="61700"/>
    <cellStyle name="Output 7 4 19 3" xfId="32955"/>
    <cellStyle name="Output 7 4 19 4" xfId="52460"/>
    <cellStyle name="Output 7 4 2" xfId="32956"/>
    <cellStyle name="Output 7 4 2 2" xfId="32957"/>
    <cellStyle name="Output 7 4 2 2 2" xfId="61701"/>
    <cellStyle name="Output 7 4 2 3" xfId="32958"/>
    <cellStyle name="Output 7 4 2 4" xfId="52461"/>
    <cellStyle name="Output 7 4 20" xfId="32959"/>
    <cellStyle name="Output 7 4 20 2" xfId="32960"/>
    <cellStyle name="Output 7 4 20 3" xfId="52462"/>
    <cellStyle name="Output 7 4 20 4" xfId="52463"/>
    <cellStyle name="Output 7 4 21" xfId="52464"/>
    <cellStyle name="Output 7 4 22" xfId="52465"/>
    <cellStyle name="Output 7 4 3" xfId="32961"/>
    <cellStyle name="Output 7 4 3 2" xfId="32962"/>
    <cellStyle name="Output 7 4 3 2 2" xfId="61702"/>
    <cellStyle name="Output 7 4 3 3" xfId="32963"/>
    <cellStyle name="Output 7 4 3 4" xfId="52466"/>
    <cellStyle name="Output 7 4 4" xfId="32964"/>
    <cellStyle name="Output 7 4 4 2" xfId="32965"/>
    <cellStyle name="Output 7 4 4 2 2" xfId="61703"/>
    <cellStyle name="Output 7 4 4 3" xfId="32966"/>
    <cellStyle name="Output 7 4 4 4" xfId="52467"/>
    <cellStyle name="Output 7 4 5" xfId="32967"/>
    <cellStyle name="Output 7 4 5 2" xfId="32968"/>
    <cellStyle name="Output 7 4 5 2 2" xfId="61704"/>
    <cellStyle name="Output 7 4 5 3" xfId="32969"/>
    <cellStyle name="Output 7 4 5 4" xfId="52468"/>
    <cellStyle name="Output 7 4 6" xfId="32970"/>
    <cellStyle name="Output 7 4 6 2" xfId="32971"/>
    <cellStyle name="Output 7 4 6 2 2" xfId="61705"/>
    <cellStyle name="Output 7 4 6 3" xfId="32972"/>
    <cellStyle name="Output 7 4 6 4" xfId="52469"/>
    <cellStyle name="Output 7 4 7" xfId="32973"/>
    <cellStyle name="Output 7 4 7 2" xfId="32974"/>
    <cellStyle name="Output 7 4 7 2 2" xfId="61706"/>
    <cellStyle name="Output 7 4 7 3" xfId="32975"/>
    <cellStyle name="Output 7 4 7 4" xfId="52470"/>
    <cellStyle name="Output 7 4 8" xfId="32976"/>
    <cellStyle name="Output 7 4 8 2" xfId="32977"/>
    <cellStyle name="Output 7 4 8 2 2" xfId="61707"/>
    <cellStyle name="Output 7 4 8 3" xfId="32978"/>
    <cellStyle name="Output 7 4 8 4" xfId="52471"/>
    <cellStyle name="Output 7 4 9" xfId="32979"/>
    <cellStyle name="Output 7 4 9 2" xfId="32980"/>
    <cellStyle name="Output 7 4 9 2 2" xfId="61708"/>
    <cellStyle name="Output 7 4 9 3" xfId="32981"/>
    <cellStyle name="Output 7 4 9 4" xfId="52472"/>
    <cellStyle name="Output 7 5" xfId="32982"/>
    <cellStyle name="Output 7 5 10" xfId="32983"/>
    <cellStyle name="Output 7 5 10 2" xfId="32984"/>
    <cellStyle name="Output 7 5 10 2 2" xfId="61709"/>
    <cellStyle name="Output 7 5 10 3" xfId="32985"/>
    <cellStyle name="Output 7 5 10 4" xfId="52473"/>
    <cellStyle name="Output 7 5 11" xfId="32986"/>
    <cellStyle name="Output 7 5 11 2" xfId="32987"/>
    <cellStyle name="Output 7 5 11 2 2" xfId="61710"/>
    <cellStyle name="Output 7 5 11 3" xfId="32988"/>
    <cellStyle name="Output 7 5 11 4" xfId="52474"/>
    <cellStyle name="Output 7 5 12" xfId="32989"/>
    <cellStyle name="Output 7 5 12 2" xfId="32990"/>
    <cellStyle name="Output 7 5 12 2 2" xfId="61711"/>
    <cellStyle name="Output 7 5 12 3" xfId="32991"/>
    <cellStyle name="Output 7 5 12 4" xfId="52475"/>
    <cellStyle name="Output 7 5 13" xfId="32992"/>
    <cellStyle name="Output 7 5 13 2" xfId="32993"/>
    <cellStyle name="Output 7 5 13 2 2" xfId="61712"/>
    <cellStyle name="Output 7 5 13 3" xfId="32994"/>
    <cellStyle name="Output 7 5 13 4" xfId="52476"/>
    <cellStyle name="Output 7 5 14" xfId="32995"/>
    <cellStyle name="Output 7 5 14 2" xfId="32996"/>
    <cellStyle name="Output 7 5 14 2 2" xfId="61713"/>
    <cellStyle name="Output 7 5 14 3" xfId="32997"/>
    <cellStyle name="Output 7 5 14 4" xfId="52477"/>
    <cellStyle name="Output 7 5 15" xfId="32998"/>
    <cellStyle name="Output 7 5 15 2" xfId="32999"/>
    <cellStyle name="Output 7 5 15 2 2" xfId="61714"/>
    <cellStyle name="Output 7 5 15 3" xfId="33000"/>
    <cellStyle name="Output 7 5 15 4" xfId="52478"/>
    <cellStyle name="Output 7 5 16" xfId="33001"/>
    <cellStyle name="Output 7 5 16 2" xfId="33002"/>
    <cellStyle name="Output 7 5 16 2 2" xfId="61715"/>
    <cellStyle name="Output 7 5 16 3" xfId="33003"/>
    <cellStyle name="Output 7 5 16 4" xfId="52479"/>
    <cellStyle name="Output 7 5 17" xfId="33004"/>
    <cellStyle name="Output 7 5 17 2" xfId="33005"/>
    <cellStyle name="Output 7 5 17 2 2" xfId="61716"/>
    <cellStyle name="Output 7 5 17 3" xfId="33006"/>
    <cellStyle name="Output 7 5 17 4" xfId="52480"/>
    <cellStyle name="Output 7 5 18" xfId="33007"/>
    <cellStyle name="Output 7 5 18 2" xfId="33008"/>
    <cellStyle name="Output 7 5 18 2 2" xfId="61717"/>
    <cellStyle name="Output 7 5 18 3" xfId="33009"/>
    <cellStyle name="Output 7 5 18 4" xfId="52481"/>
    <cellStyle name="Output 7 5 19" xfId="33010"/>
    <cellStyle name="Output 7 5 19 2" xfId="33011"/>
    <cellStyle name="Output 7 5 19 2 2" xfId="61718"/>
    <cellStyle name="Output 7 5 19 3" xfId="33012"/>
    <cellStyle name="Output 7 5 19 4" xfId="52482"/>
    <cellStyle name="Output 7 5 2" xfId="33013"/>
    <cellStyle name="Output 7 5 2 2" xfId="33014"/>
    <cellStyle name="Output 7 5 2 2 2" xfId="61719"/>
    <cellStyle name="Output 7 5 2 3" xfId="33015"/>
    <cellStyle name="Output 7 5 2 4" xfId="52483"/>
    <cellStyle name="Output 7 5 20" xfId="33016"/>
    <cellStyle name="Output 7 5 20 2" xfId="33017"/>
    <cellStyle name="Output 7 5 20 3" xfId="52484"/>
    <cellStyle name="Output 7 5 20 4" xfId="52485"/>
    <cellStyle name="Output 7 5 21" xfId="52486"/>
    <cellStyle name="Output 7 5 22" xfId="52487"/>
    <cellStyle name="Output 7 5 3" xfId="33018"/>
    <cellStyle name="Output 7 5 3 2" xfId="33019"/>
    <cellStyle name="Output 7 5 3 2 2" xfId="61720"/>
    <cellStyle name="Output 7 5 3 3" xfId="33020"/>
    <cellStyle name="Output 7 5 3 4" xfId="52488"/>
    <cellStyle name="Output 7 5 4" xfId="33021"/>
    <cellStyle name="Output 7 5 4 2" xfId="33022"/>
    <cellStyle name="Output 7 5 4 2 2" xfId="61721"/>
    <cellStyle name="Output 7 5 4 3" xfId="33023"/>
    <cellStyle name="Output 7 5 4 4" xfId="52489"/>
    <cellStyle name="Output 7 5 5" xfId="33024"/>
    <cellStyle name="Output 7 5 5 2" xfId="33025"/>
    <cellStyle name="Output 7 5 5 2 2" xfId="61722"/>
    <cellStyle name="Output 7 5 5 3" xfId="33026"/>
    <cellStyle name="Output 7 5 5 4" xfId="52490"/>
    <cellStyle name="Output 7 5 6" xfId="33027"/>
    <cellStyle name="Output 7 5 6 2" xfId="33028"/>
    <cellStyle name="Output 7 5 6 2 2" xfId="61723"/>
    <cellStyle name="Output 7 5 6 3" xfId="33029"/>
    <cellStyle name="Output 7 5 6 4" xfId="52491"/>
    <cellStyle name="Output 7 5 7" xfId="33030"/>
    <cellStyle name="Output 7 5 7 2" xfId="33031"/>
    <cellStyle name="Output 7 5 7 2 2" xfId="61724"/>
    <cellStyle name="Output 7 5 7 3" xfId="33032"/>
    <cellStyle name="Output 7 5 7 4" xfId="52492"/>
    <cellStyle name="Output 7 5 8" xfId="33033"/>
    <cellStyle name="Output 7 5 8 2" xfId="33034"/>
    <cellStyle name="Output 7 5 8 2 2" xfId="61725"/>
    <cellStyle name="Output 7 5 8 3" xfId="33035"/>
    <cellStyle name="Output 7 5 8 4" xfId="52493"/>
    <cellStyle name="Output 7 5 9" xfId="33036"/>
    <cellStyle name="Output 7 5 9 2" xfId="33037"/>
    <cellStyle name="Output 7 5 9 2 2" xfId="61726"/>
    <cellStyle name="Output 7 5 9 3" xfId="33038"/>
    <cellStyle name="Output 7 5 9 4" xfId="52494"/>
    <cellStyle name="Output 7 6" xfId="33039"/>
    <cellStyle name="Output 7 6 10" xfId="33040"/>
    <cellStyle name="Output 7 6 10 2" xfId="33041"/>
    <cellStyle name="Output 7 6 10 2 2" xfId="61727"/>
    <cellStyle name="Output 7 6 10 3" xfId="33042"/>
    <cellStyle name="Output 7 6 10 4" xfId="52495"/>
    <cellStyle name="Output 7 6 11" xfId="33043"/>
    <cellStyle name="Output 7 6 11 2" xfId="33044"/>
    <cellStyle name="Output 7 6 11 2 2" xfId="61728"/>
    <cellStyle name="Output 7 6 11 3" xfId="33045"/>
    <cellStyle name="Output 7 6 11 4" xfId="52496"/>
    <cellStyle name="Output 7 6 12" xfId="33046"/>
    <cellStyle name="Output 7 6 12 2" xfId="33047"/>
    <cellStyle name="Output 7 6 12 2 2" xfId="61729"/>
    <cellStyle name="Output 7 6 12 3" xfId="33048"/>
    <cellStyle name="Output 7 6 12 4" xfId="52497"/>
    <cellStyle name="Output 7 6 13" xfId="33049"/>
    <cellStyle name="Output 7 6 13 2" xfId="33050"/>
    <cellStyle name="Output 7 6 13 2 2" xfId="61730"/>
    <cellStyle name="Output 7 6 13 3" xfId="33051"/>
    <cellStyle name="Output 7 6 13 4" xfId="52498"/>
    <cellStyle name="Output 7 6 14" xfId="33052"/>
    <cellStyle name="Output 7 6 14 2" xfId="33053"/>
    <cellStyle name="Output 7 6 14 2 2" xfId="61731"/>
    <cellStyle name="Output 7 6 14 3" xfId="33054"/>
    <cellStyle name="Output 7 6 14 4" xfId="52499"/>
    <cellStyle name="Output 7 6 15" xfId="33055"/>
    <cellStyle name="Output 7 6 15 2" xfId="33056"/>
    <cellStyle name="Output 7 6 15 2 2" xfId="61732"/>
    <cellStyle name="Output 7 6 15 3" xfId="33057"/>
    <cellStyle name="Output 7 6 15 4" xfId="52500"/>
    <cellStyle name="Output 7 6 16" xfId="33058"/>
    <cellStyle name="Output 7 6 16 2" xfId="33059"/>
    <cellStyle name="Output 7 6 16 2 2" xfId="61733"/>
    <cellStyle name="Output 7 6 16 3" xfId="33060"/>
    <cellStyle name="Output 7 6 16 4" xfId="52501"/>
    <cellStyle name="Output 7 6 17" xfId="33061"/>
    <cellStyle name="Output 7 6 17 2" xfId="33062"/>
    <cellStyle name="Output 7 6 17 2 2" xfId="61734"/>
    <cellStyle name="Output 7 6 17 3" xfId="33063"/>
    <cellStyle name="Output 7 6 17 4" xfId="52502"/>
    <cellStyle name="Output 7 6 18" xfId="33064"/>
    <cellStyle name="Output 7 6 18 2" xfId="33065"/>
    <cellStyle name="Output 7 6 18 2 2" xfId="61735"/>
    <cellStyle name="Output 7 6 18 3" xfId="33066"/>
    <cellStyle name="Output 7 6 18 4" xfId="52503"/>
    <cellStyle name="Output 7 6 19" xfId="33067"/>
    <cellStyle name="Output 7 6 19 2" xfId="33068"/>
    <cellStyle name="Output 7 6 19 2 2" xfId="61736"/>
    <cellStyle name="Output 7 6 19 3" xfId="33069"/>
    <cellStyle name="Output 7 6 19 4" xfId="52504"/>
    <cellStyle name="Output 7 6 2" xfId="33070"/>
    <cellStyle name="Output 7 6 2 2" xfId="33071"/>
    <cellStyle name="Output 7 6 2 2 2" xfId="61737"/>
    <cellStyle name="Output 7 6 2 3" xfId="33072"/>
    <cellStyle name="Output 7 6 2 4" xfId="52505"/>
    <cellStyle name="Output 7 6 20" xfId="33073"/>
    <cellStyle name="Output 7 6 20 2" xfId="33074"/>
    <cellStyle name="Output 7 6 20 3" xfId="52506"/>
    <cellStyle name="Output 7 6 20 4" xfId="52507"/>
    <cellStyle name="Output 7 6 21" xfId="52508"/>
    <cellStyle name="Output 7 6 22" xfId="52509"/>
    <cellStyle name="Output 7 6 3" xfId="33075"/>
    <cellStyle name="Output 7 6 3 2" xfId="33076"/>
    <cellStyle name="Output 7 6 3 2 2" xfId="61738"/>
    <cellStyle name="Output 7 6 3 3" xfId="33077"/>
    <cellStyle name="Output 7 6 3 4" xfId="52510"/>
    <cellStyle name="Output 7 6 4" xfId="33078"/>
    <cellStyle name="Output 7 6 4 2" xfId="33079"/>
    <cellStyle name="Output 7 6 4 2 2" xfId="61739"/>
    <cellStyle name="Output 7 6 4 3" xfId="33080"/>
    <cellStyle name="Output 7 6 4 4" xfId="52511"/>
    <cellStyle name="Output 7 6 5" xfId="33081"/>
    <cellStyle name="Output 7 6 5 2" xfId="33082"/>
    <cellStyle name="Output 7 6 5 2 2" xfId="61740"/>
    <cellStyle name="Output 7 6 5 3" xfId="33083"/>
    <cellStyle name="Output 7 6 5 4" xfId="52512"/>
    <cellStyle name="Output 7 6 6" xfId="33084"/>
    <cellStyle name="Output 7 6 6 2" xfId="33085"/>
    <cellStyle name="Output 7 6 6 2 2" xfId="61741"/>
    <cellStyle name="Output 7 6 6 3" xfId="33086"/>
    <cellStyle name="Output 7 6 6 4" xfId="52513"/>
    <cellStyle name="Output 7 6 7" xfId="33087"/>
    <cellStyle name="Output 7 6 7 2" xfId="33088"/>
    <cellStyle name="Output 7 6 7 2 2" xfId="61742"/>
    <cellStyle name="Output 7 6 7 3" xfId="33089"/>
    <cellStyle name="Output 7 6 7 4" xfId="52514"/>
    <cellStyle name="Output 7 6 8" xfId="33090"/>
    <cellStyle name="Output 7 6 8 2" xfId="33091"/>
    <cellStyle name="Output 7 6 8 2 2" xfId="61743"/>
    <cellStyle name="Output 7 6 8 3" xfId="33092"/>
    <cellStyle name="Output 7 6 8 4" xfId="52515"/>
    <cellStyle name="Output 7 6 9" xfId="33093"/>
    <cellStyle name="Output 7 6 9 2" xfId="33094"/>
    <cellStyle name="Output 7 6 9 2 2" xfId="61744"/>
    <cellStyle name="Output 7 6 9 3" xfId="33095"/>
    <cellStyle name="Output 7 6 9 4" xfId="52516"/>
    <cellStyle name="Output 7 7" xfId="33096"/>
    <cellStyle name="Output 7 7 10" xfId="33097"/>
    <cellStyle name="Output 7 7 10 2" xfId="33098"/>
    <cellStyle name="Output 7 7 10 2 2" xfId="61745"/>
    <cellStyle name="Output 7 7 10 3" xfId="33099"/>
    <cellStyle name="Output 7 7 10 4" xfId="52517"/>
    <cellStyle name="Output 7 7 11" xfId="33100"/>
    <cellStyle name="Output 7 7 11 2" xfId="33101"/>
    <cellStyle name="Output 7 7 11 2 2" xfId="61746"/>
    <cellStyle name="Output 7 7 11 3" xfId="33102"/>
    <cellStyle name="Output 7 7 11 4" xfId="52518"/>
    <cellStyle name="Output 7 7 12" xfId="33103"/>
    <cellStyle name="Output 7 7 12 2" xfId="33104"/>
    <cellStyle name="Output 7 7 12 2 2" xfId="61747"/>
    <cellStyle name="Output 7 7 12 3" xfId="33105"/>
    <cellStyle name="Output 7 7 12 4" xfId="52519"/>
    <cellStyle name="Output 7 7 13" xfId="33106"/>
    <cellStyle name="Output 7 7 13 2" xfId="33107"/>
    <cellStyle name="Output 7 7 13 2 2" xfId="61748"/>
    <cellStyle name="Output 7 7 13 3" xfId="33108"/>
    <cellStyle name="Output 7 7 13 4" xfId="52520"/>
    <cellStyle name="Output 7 7 14" xfId="33109"/>
    <cellStyle name="Output 7 7 14 2" xfId="33110"/>
    <cellStyle name="Output 7 7 14 2 2" xfId="61749"/>
    <cellStyle name="Output 7 7 14 3" xfId="33111"/>
    <cellStyle name="Output 7 7 14 4" xfId="52521"/>
    <cellStyle name="Output 7 7 15" xfId="33112"/>
    <cellStyle name="Output 7 7 15 2" xfId="33113"/>
    <cellStyle name="Output 7 7 15 2 2" xfId="61750"/>
    <cellStyle name="Output 7 7 15 3" xfId="33114"/>
    <cellStyle name="Output 7 7 15 4" xfId="52522"/>
    <cellStyle name="Output 7 7 16" xfId="33115"/>
    <cellStyle name="Output 7 7 16 2" xfId="33116"/>
    <cellStyle name="Output 7 7 16 2 2" xfId="61751"/>
    <cellStyle name="Output 7 7 16 3" xfId="33117"/>
    <cellStyle name="Output 7 7 16 4" xfId="52523"/>
    <cellStyle name="Output 7 7 17" xfId="33118"/>
    <cellStyle name="Output 7 7 17 2" xfId="33119"/>
    <cellStyle name="Output 7 7 17 2 2" xfId="61752"/>
    <cellStyle name="Output 7 7 17 3" xfId="33120"/>
    <cellStyle name="Output 7 7 17 4" xfId="52524"/>
    <cellStyle name="Output 7 7 18" xfId="33121"/>
    <cellStyle name="Output 7 7 18 2" xfId="33122"/>
    <cellStyle name="Output 7 7 18 2 2" xfId="61753"/>
    <cellStyle name="Output 7 7 18 3" xfId="33123"/>
    <cellStyle name="Output 7 7 18 4" xfId="52525"/>
    <cellStyle name="Output 7 7 19" xfId="33124"/>
    <cellStyle name="Output 7 7 19 2" xfId="33125"/>
    <cellStyle name="Output 7 7 19 2 2" xfId="61754"/>
    <cellStyle name="Output 7 7 19 3" xfId="33126"/>
    <cellStyle name="Output 7 7 19 4" xfId="52526"/>
    <cellStyle name="Output 7 7 2" xfId="33127"/>
    <cellStyle name="Output 7 7 2 2" xfId="33128"/>
    <cellStyle name="Output 7 7 2 2 2" xfId="61755"/>
    <cellStyle name="Output 7 7 2 3" xfId="33129"/>
    <cellStyle name="Output 7 7 2 4" xfId="52527"/>
    <cellStyle name="Output 7 7 20" xfId="33130"/>
    <cellStyle name="Output 7 7 20 2" xfId="33131"/>
    <cellStyle name="Output 7 7 20 3" xfId="52528"/>
    <cellStyle name="Output 7 7 20 4" xfId="52529"/>
    <cellStyle name="Output 7 7 21" xfId="52530"/>
    <cellStyle name="Output 7 7 22" xfId="52531"/>
    <cellStyle name="Output 7 7 3" xfId="33132"/>
    <cellStyle name="Output 7 7 3 2" xfId="33133"/>
    <cellStyle name="Output 7 7 3 2 2" xfId="61756"/>
    <cellStyle name="Output 7 7 3 3" xfId="33134"/>
    <cellStyle name="Output 7 7 3 4" xfId="52532"/>
    <cellStyle name="Output 7 7 4" xfId="33135"/>
    <cellStyle name="Output 7 7 4 2" xfId="33136"/>
    <cellStyle name="Output 7 7 4 2 2" xfId="61757"/>
    <cellStyle name="Output 7 7 4 3" xfId="33137"/>
    <cellStyle name="Output 7 7 4 4" xfId="52533"/>
    <cellStyle name="Output 7 7 5" xfId="33138"/>
    <cellStyle name="Output 7 7 5 2" xfId="33139"/>
    <cellStyle name="Output 7 7 5 2 2" xfId="61758"/>
    <cellStyle name="Output 7 7 5 3" xfId="33140"/>
    <cellStyle name="Output 7 7 5 4" xfId="52534"/>
    <cellStyle name="Output 7 7 6" xfId="33141"/>
    <cellStyle name="Output 7 7 6 2" xfId="33142"/>
    <cellStyle name="Output 7 7 6 2 2" xfId="61759"/>
    <cellStyle name="Output 7 7 6 3" xfId="33143"/>
    <cellStyle name="Output 7 7 6 4" xfId="52535"/>
    <cellStyle name="Output 7 7 7" xfId="33144"/>
    <cellStyle name="Output 7 7 7 2" xfId="33145"/>
    <cellStyle name="Output 7 7 7 2 2" xfId="61760"/>
    <cellStyle name="Output 7 7 7 3" xfId="33146"/>
    <cellStyle name="Output 7 7 7 4" xfId="52536"/>
    <cellStyle name="Output 7 7 8" xfId="33147"/>
    <cellStyle name="Output 7 7 8 2" xfId="33148"/>
    <cellStyle name="Output 7 7 8 2 2" xfId="61761"/>
    <cellStyle name="Output 7 7 8 3" xfId="33149"/>
    <cellStyle name="Output 7 7 8 4" xfId="52537"/>
    <cellStyle name="Output 7 7 9" xfId="33150"/>
    <cellStyle name="Output 7 7 9 2" xfId="33151"/>
    <cellStyle name="Output 7 7 9 2 2" xfId="61762"/>
    <cellStyle name="Output 7 7 9 3" xfId="33152"/>
    <cellStyle name="Output 7 7 9 4" xfId="52538"/>
    <cellStyle name="Output 7 8" xfId="33153"/>
    <cellStyle name="Output 7 8 10" xfId="33154"/>
    <cellStyle name="Output 7 8 10 2" xfId="33155"/>
    <cellStyle name="Output 7 8 10 2 2" xfId="61763"/>
    <cellStyle name="Output 7 8 10 3" xfId="33156"/>
    <cellStyle name="Output 7 8 10 4" xfId="52539"/>
    <cellStyle name="Output 7 8 11" xfId="33157"/>
    <cellStyle name="Output 7 8 11 2" xfId="33158"/>
    <cellStyle name="Output 7 8 11 2 2" xfId="61764"/>
    <cellStyle name="Output 7 8 11 3" xfId="33159"/>
    <cellStyle name="Output 7 8 11 4" xfId="52540"/>
    <cellStyle name="Output 7 8 12" xfId="33160"/>
    <cellStyle name="Output 7 8 12 2" xfId="33161"/>
    <cellStyle name="Output 7 8 12 2 2" xfId="61765"/>
    <cellStyle name="Output 7 8 12 3" xfId="33162"/>
    <cellStyle name="Output 7 8 12 4" xfId="52541"/>
    <cellStyle name="Output 7 8 13" xfId="33163"/>
    <cellStyle name="Output 7 8 13 2" xfId="33164"/>
    <cellStyle name="Output 7 8 13 2 2" xfId="61766"/>
    <cellStyle name="Output 7 8 13 3" xfId="33165"/>
    <cellStyle name="Output 7 8 13 4" xfId="52542"/>
    <cellStyle name="Output 7 8 14" xfId="33166"/>
    <cellStyle name="Output 7 8 14 2" xfId="33167"/>
    <cellStyle name="Output 7 8 14 2 2" xfId="61767"/>
    <cellStyle name="Output 7 8 14 3" xfId="33168"/>
    <cellStyle name="Output 7 8 14 4" xfId="52543"/>
    <cellStyle name="Output 7 8 15" xfId="33169"/>
    <cellStyle name="Output 7 8 15 2" xfId="33170"/>
    <cellStyle name="Output 7 8 15 2 2" xfId="61768"/>
    <cellStyle name="Output 7 8 15 3" xfId="33171"/>
    <cellStyle name="Output 7 8 15 4" xfId="52544"/>
    <cellStyle name="Output 7 8 16" xfId="33172"/>
    <cellStyle name="Output 7 8 16 2" xfId="33173"/>
    <cellStyle name="Output 7 8 16 2 2" xfId="61769"/>
    <cellStyle name="Output 7 8 16 3" xfId="33174"/>
    <cellStyle name="Output 7 8 16 4" xfId="52545"/>
    <cellStyle name="Output 7 8 17" xfId="33175"/>
    <cellStyle name="Output 7 8 17 2" xfId="33176"/>
    <cellStyle name="Output 7 8 17 2 2" xfId="61770"/>
    <cellStyle name="Output 7 8 17 3" xfId="33177"/>
    <cellStyle name="Output 7 8 17 4" xfId="52546"/>
    <cellStyle name="Output 7 8 18" xfId="33178"/>
    <cellStyle name="Output 7 8 18 2" xfId="33179"/>
    <cellStyle name="Output 7 8 18 2 2" xfId="61771"/>
    <cellStyle name="Output 7 8 18 3" xfId="33180"/>
    <cellStyle name="Output 7 8 18 4" xfId="52547"/>
    <cellStyle name="Output 7 8 19" xfId="33181"/>
    <cellStyle name="Output 7 8 19 2" xfId="33182"/>
    <cellStyle name="Output 7 8 19 2 2" xfId="61772"/>
    <cellStyle name="Output 7 8 19 3" xfId="33183"/>
    <cellStyle name="Output 7 8 19 4" xfId="52548"/>
    <cellStyle name="Output 7 8 2" xfId="33184"/>
    <cellStyle name="Output 7 8 2 2" xfId="33185"/>
    <cellStyle name="Output 7 8 2 2 2" xfId="61773"/>
    <cellStyle name="Output 7 8 2 3" xfId="33186"/>
    <cellStyle name="Output 7 8 2 4" xfId="52549"/>
    <cellStyle name="Output 7 8 20" xfId="33187"/>
    <cellStyle name="Output 7 8 20 2" xfId="33188"/>
    <cellStyle name="Output 7 8 20 3" xfId="52550"/>
    <cellStyle name="Output 7 8 20 4" xfId="52551"/>
    <cellStyle name="Output 7 8 21" xfId="52552"/>
    <cellStyle name="Output 7 8 22" xfId="52553"/>
    <cellStyle name="Output 7 8 3" xfId="33189"/>
    <cellStyle name="Output 7 8 3 2" xfId="33190"/>
    <cellStyle name="Output 7 8 3 2 2" xfId="61774"/>
    <cellStyle name="Output 7 8 3 3" xfId="33191"/>
    <cellStyle name="Output 7 8 3 4" xfId="52554"/>
    <cellStyle name="Output 7 8 4" xfId="33192"/>
    <cellStyle name="Output 7 8 4 2" xfId="33193"/>
    <cellStyle name="Output 7 8 4 2 2" xfId="61775"/>
    <cellStyle name="Output 7 8 4 3" xfId="33194"/>
    <cellStyle name="Output 7 8 4 4" xfId="52555"/>
    <cellStyle name="Output 7 8 5" xfId="33195"/>
    <cellStyle name="Output 7 8 5 2" xfId="33196"/>
    <cellStyle name="Output 7 8 5 2 2" xfId="61776"/>
    <cellStyle name="Output 7 8 5 3" xfId="33197"/>
    <cellStyle name="Output 7 8 5 4" xfId="52556"/>
    <cellStyle name="Output 7 8 6" xfId="33198"/>
    <cellStyle name="Output 7 8 6 2" xfId="33199"/>
    <cellStyle name="Output 7 8 6 2 2" xfId="61777"/>
    <cellStyle name="Output 7 8 6 3" xfId="33200"/>
    <cellStyle name="Output 7 8 6 4" xfId="52557"/>
    <cellStyle name="Output 7 8 7" xfId="33201"/>
    <cellStyle name="Output 7 8 7 2" xfId="33202"/>
    <cellStyle name="Output 7 8 7 2 2" xfId="61778"/>
    <cellStyle name="Output 7 8 7 3" xfId="33203"/>
    <cellStyle name="Output 7 8 7 4" xfId="52558"/>
    <cellStyle name="Output 7 8 8" xfId="33204"/>
    <cellStyle name="Output 7 8 8 2" xfId="33205"/>
    <cellStyle name="Output 7 8 8 2 2" xfId="61779"/>
    <cellStyle name="Output 7 8 8 3" xfId="33206"/>
    <cellStyle name="Output 7 8 8 4" xfId="52559"/>
    <cellStyle name="Output 7 8 9" xfId="33207"/>
    <cellStyle name="Output 7 8 9 2" xfId="33208"/>
    <cellStyle name="Output 7 8 9 2 2" xfId="61780"/>
    <cellStyle name="Output 7 8 9 3" xfId="33209"/>
    <cellStyle name="Output 7 8 9 4" xfId="52560"/>
    <cellStyle name="Output 7 9" xfId="33210"/>
    <cellStyle name="Output 7 9 10" xfId="33211"/>
    <cellStyle name="Output 7 9 10 2" xfId="33212"/>
    <cellStyle name="Output 7 9 10 2 2" xfId="61781"/>
    <cellStyle name="Output 7 9 10 3" xfId="33213"/>
    <cellStyle name="Output 7 9 10 4" xfId="52561"/>
    <cellStyle name="Output 7 9 11" xfId="33214"/>
    <cellStyle name="Output 7 9 11 2" xfId="33215"/>
    <cellStyle name="Output 7 9 11 2 2" xfId="61782"/>
    <cellStyle name="Output 7 9 11 3" xfId="33216"/>
    <cellStyle name="Output 7 9 11 4" xfId="52562"/>
    <cellStyle name="Output 7 9 12" xfId="33217"/>
    <cellStyle name="Output 7 9 12 2" xfId="33218"/>
    <cellStyle name="Output 7 9 12 2 2" xfId="61783"/>
    <cellStyle name="Output 7 9 12 3" xfId="33219"/>
    <cellStyle name="Output 7 9 12 4" xfId="52563"/>
    <cellStyle name="Output 7 9 13" xfId="33220"/>
    <cellStyle name="Output 7 9 13 2" xfId="33221"/>
    <cellStyle name="Output 7 9 13 2 2" xfId="61784"/>
    <cellStyle name="Output 7 9 13 3" xfId="33222"/>
    <cellStyle name="Output 7 9 13 4" xfId="52564"/>
    <cellStyle name="Output 7 9 14" xfId="33223"/>
    <cellStyle name="Output 7 9 14 2" xfId="33224"/>
    <cellStyle name="Output 7 9 14 2 2" xfId="61785"/>
    <cellStyle name="Output 7 9 14 3" xfId="33225"/>
    <cellStyle name="Output 7 9 14 4" xfId="52565"/>
    <cellStyle name="Output 7 9 15" xfId="33226"/>
    <cellStyle name="Output 7 9 15 2" xfId="33227"/>
    <cellStyle name="Output 7 9 15 2 2" xfId="61786"/>
    <cellStyle name="Output 7 9 15 3" xfId="33228"/>
    <cellStyle name="Output 7 9 15 4" xfId="52566"/>
    <cellStyle name="Output 7 9 16" xfId="33229"/>
    <cellStyle name="Output 7 9 16 2" xfId="33230"/>
    <cellStyle name="Output 7 9 16 2 2" xfId="61787"/>
    <cellStyle name="Output 7 9 16 3" xfId="33231"/>
    <cellStyle name="Output 7 9 16 4" xfId="52567"/>
    <cellStyle name="Output 7 9 17" xfId="33232"/>
    <cellStyle name="Output 7 9 17 2" xfId="33233"/>
    <cellStyle name="Output 7 9 17 2 2" xfId="61788"/>
    <cellStyle name="Output 7 9 17 3" xfId="33234"/>
    <cellStyle name="Output 7 9 17 4" xfId="52568"/>
    <cellStyle name="Output 7 9 18" xfId="33235"/>
    <cellStyle name="Output 7 9 18 2" xfId="33236"/>
    <cellStyle name="Output 7 9 18 2 2" xfId="61789"/>
    <cellStyle name="Output 7 9 18 3" xfId="33237"/>
    <cellStyle name="Output 7 9 18 4" xfId="52569"/>
    <cellStyle name="Output 7 9 19" xfId="33238"/>
    <cellStyle name="Output 7 9 19 2" xfId="33239"/>
    <cellStyle name="Output 7 9 19 2 2" xfId="61790"/>
    <cellStyle name="Output 7 9 19 3" xfId="33240"/>
    <cellStyle name="Output 7 9 19 4" xfId="52570"/>
    <cellStyle name="Output 7 9 2" xfId="33241"/>
    <cellStyle name="Output 7 9 2 2" xfId="33242"/>
    <cellStyle name="Output 7 9 2 2 2" xfId="61791"/>
    <cellStyle name="Output 7 9 2 3" xfId="33243"/>
    <cellStyle name="Output 7 9 2 4" xfId="52571"/>
    <cellStyle name="Output 7 9 20" xfId="33244"/>
    <cellStyle name="Output 7 9 20 2" xfId="33245"/>
    <cellStyle name="Output 7 9 20 3" xfId="52572"/>
    <cellStyle name="Output 7 9 20 4" xfId="52573"/>
    <cellStyle name="Output 7 9 21" xfId="52574"/>
    <cellStyle name="Output 7 9 22" xfId="52575"/>
    <cellStyle name="Output 7 9 3" xfId="33246"/>
    <cellStyle name="Output 7 9 3 2" xfId="33247"/>
    <cellStyle name="Output 7 9 3 2 2" xfId="61792"/>
    <cellStyle name="Output 7 9 3 3" xfId="33248"/>
    <cellStyle name="Output 7 9 3 4" xfId="52576"/>
    <cellStyle name="Output 7 9 4" xfId="33249"/>
    <cellStyle name="Output 7 9 4 2" xfId="33250"/>
    <cellStyle name="Output 7 9 4 2 2" xfId="61793"/>
    <cellStyle name="Output 7 9 4 3" xfId="33251"/>
    <cellStyle name="Output 7 9 4 4" xfId="52577"/>
    <cellStyle name="Output 7 9 5" xfId="33252"/>
    <cellStyle name="Output 7 9 5 2" xfId="33253"/>
    <cellStyle name="Output 7 9 5 2 2" xfId="61794"/>
    <cellStyle name="Output 7 9 5 3" xfId="33254"/>
    <cellStyle name="Output 7 9 5 4" xfId="52578"/>
    <cellStyle name="Output 7 9 6" xfId="33255"/>
    <cellStyle name="Output 7 9 6 2" xfId="33256"/>
    <cellStyle name="Output 7 9 6 2 2" xfId="61795"/>
    <cellStyle name="Output 7 9 6 3" xfId="33257"/>
    <cellStyle name="Output 7 9 6 4" xfId="52579"/>
    <cellStyle name="Output 7 9 7" xfId="33258"/>
    <cellStyle name="Output 7 9 7 2" xfId="33259"/>
    <cellStyle name="Output 7 9 7 2 2" xfId="61796"/>
    <cellStyle name="Output 7 9 7 3" xfId="33260"/>
    <cellStyle name="Output 7 9 7 4" xfId="52580"/>
    <cellStyle name="Output 7 9 8" xfId="33261"/>
    <cellStyle name="Output 7 9 8 2" xfId="33262"/>
    <cellStyle name="Output 7 9 8 2 2" xfId="61797"/>
    <cellStyle name="Output 7 9 8 3" xfId="33263"/>
    <cellStyle name="Output 7 9 8 4" xfId="52581"/>
    <cellStyle name="Output 7 9 9" xfId="33264"/>
    <cellStyle name="Output 7 9 9 2" xfId="33265"/>
    <cellStyle name="Output 7 9 9 2 2" xfId="61798"/>
    <cellStyle name="Output 7 9 9 3" xfId="33266"/>
    <cellStyle name="Output 7 9 9 4" xfId="52582"/>
    <cellStyle name="Output 8" xfId="33267"/>
    <cellStyle name="Output 8 10" xfId="33268"/>
    <cellStyle name="Output 8 10 2" xfId="33269"/>
    <cellStyle name="Output 8 10 2 2" xfId="61799"/>
    <cellStyle name="Output 8 10 3" xfId="33270"/>
    <cellStyle name="Output 8 10 4" xfId="52583"/>
    <cellStyle name="Output 8 11" xfId="33271"/>
    <cellStyle name="Output 8 11 2" xfId="33272"/>
    <cellStyle name="Output 8 11 2 2" xfId="61800"/>
    <cellStyle name="Output 8 11 3" xfId="33273"/>
    <cellStyle name="Output 8 11 4" xfId="52584"/>
    <cellStyle name="Output 8 12" xfId="33274"/>
    <cellStyle name="Output 8 12 2" xfId="33275"/>
    <cellStyle name="Output 8 12 2 2" xfId="61801"/>
    <cellStyle name="Output 8 12 3" xfId="33276"/>
    <cellStyle name="Output 8 12 4" xfId="52585"/>
    <cellStyle name="Output 8 13" xfId="33277"/>
    <cellStyle name="Output 8 13 2" xfId="33278"/>
    <cellStyle name="Output 8 13 2 2" xfId="61802"/>
    <cellStyle name="Output 8 13 3" xfId="33279"/>
    <cellStyle name="Output 8 13 4" xfId="52586"/>
    <cellStyle name="Output 8 14" xfId="33280"/>
    <cellStyle name="Output 8 14 2" xfId="33281"/>
    <cellStyle name="Output 8 14 2 2" xfId="61803"/>
    <cellStyle name="Output 8 14 3" xfId="33282"/>
    <cellStyle name="Output 8 14 4" xfId="52587"/>
    <cellStyle name="Output 8 15" xfId="33283"/>
    <cellStyle name="Output 8 15 2" xfId="33284"/>
    <cellStyle name="Output 8 15 2 2" xfId="61804"/>
    <cellStyle name="Output 8 15 3" xfId="33285"/>
    <cellStyle name="Output 8 15 4" xfId="52588"/>
    <cellStyle name="Output 8 16" xfId="33286"/>
    <cellStyle name="Output 8 16 2" xfId="33287"/>
    <cellStyle name="Output 8 16 2 2" xfId="61805"/>
    <cellStyle name="Output 8 16 3" xfId="33288"/>
    <cellStyle name="Output 8 16 4" xfId="52589"/>
    <cellStyle name="Output 8 17" xfId="33289"/>
    <cellStyle name="Output 8 17 2" xfId="33290"/>
    <cellStyle name="Output 8 17 2 2" xfId="61806"/>
    <cellStyle name="Output 8 17 3" xfId="33291"/>
    <cellStyle name="Output 8 17 4" xfId="52590"/>
    <cellStyle name="Output 8 18" xfId="33292"/>
    <cellStyle name="Output 8 18 2" xfId="33293"/>
    <cellStyle name="Output 8 18 2 2" xfId="61807"/>
    <cellStyle name="Output 8 18 3" xfId="33294"/>
    <cellStyle name="Output 8 18 4" xfId="52591"/>
    <cellStyle name="Output 8 19" xfId="33295"/>
    <cellStyle name="Output 8 19 2" xfId="33296"/>
    <cellStyle name="Output 8 19 2 2" xfId="61808"/>
    <cellStyle name="Output 8 19 3" xfId="33297"/>
    <cellStyle name="Output 8 19 4" xfId="52592"/>
    <cellStyle name="Output 8 2" xfId="33298"/>
    <cellStyle name="Output 8 2 2" xfId="33299"/>
    <cellStyle name="Output 8 2 2 2" xfId="61809"/>
    <cellStyle name="Output 8 2 3" xfId="33300"/>
    <cellStyle name="Output 8 2 4" xfId="52593"/>
    <cellStyle name="Output 8 20" xfId="33301"/>
    <cellStyle name="Output 8 20 2" xfId="33302"/>
    <cellStyle name="Output 8 20 3" xfId="52594"/>
    <cellStyle name="Output 8 20 4" xfId="52595"/>
    <cellStyle name="Output 8 21" xfId="52596"/>
    <cellStyle name="Output 8 22" xfId="52597"/>
    <cellStyle name="Output 8 3" xfId="33303"/>
    <cellStyle name="Output 8 3 2" xfId="33304"/>
    <cellStyle name="Output 8 3 2 2" xfId="61810"/>
    <cellStyle name="Output 8 3 3" xfId="33305"/>
    <cellStyle name="Output 8 3 4" xfId="52598"/>
    <cellStyle name="Output 8 4" xfId="33306"/>
    <cellStyle name="Output 8 4 2" xfId="33307"/>
    <cellStyle name="Output 8 4 2 2" xfId="61811"/>
    <cellStyle name="Output 8 4 3" xfId="33308"/>
    <cellStyle name="Output 8 4 4" xfId="52599"/>
    <cellStyle name="Output 8 5" xfId="33309"/>
    <cellStyle name="Output 8 5 2" xfId="33310"/>
    <cellStyle name="Output 8 5 2 2" xfId="61812"/>
    <cellStyle name="Output 8 5 3" xfId="33311"/>
    <cellStyle name="Output 8 5 4" xfId="52600"/>
    <cellStyle name="Output 8 6" xfId="33312"/>
    <cellStyle name="Output 8 6 2" xfId="33313"/>
    <cellStyle name="Output 8 6 2 2" xfId="61813"/>
    <cellStyle name="Output 8 6 3" xfId="33314"/>
    <cellStyle name="Output 8 6 4" xfId="52601"/>
    <cellStyle name="Output 8 7" xfId="33315"/>
    <cellStyle name="Output 8 7 2" xfId="33316"/>
    <cellStyle name="Output 8 7 2 2" xfId="61814"/>
    <cellStyle name="Output 8 7 3" xfId="33317"/>
    <cellStyle name="Output 8 7 4" xfId="52602"/>
    <cellStyle name="Output 8 8" xfId="33318"/>
    <cellStyle name="Output 8 8 2" xfId="33319"/>
    <cellStyle name="Output 8 8 2 2" xfId="61815"/>
    <cellStyle name="Output 8 8 3" xfId="33320"/>
    <cellStyle name="Output 8 8 4" xfId="52603"/>
    <cellStyle name="Output 8 9" xfId="33321"/>
    <cellStyle name="Output 8 9 2" xfId="33322"/>
    <cellStyle name="Output 8 9 2 2" xfId="61816"/>
    <cellStyle name="Output 8 9 3" xfId="33323"/>
    <cellStyle name="Output 8 9 4" xfId="52604"/>
    <cellStyle name="Output 9" xfId="33324"/>
    <cellStyle name="Output 9 10" xfId="33325"/>
    <cellStyle name="Output 9 10 2" xfId="33326"/>
    <cellStyle name="Output 9 10 2 2" xfId="61817"/>
    <cellStyle name="Output 9 10 3" xfId="33327"/>
    <cellStyle name="Output 9 10 4" xfId="52605"/>
    <cellStyle name="Output 9 11" xfId="33328"/>
    <cellStyle name="Output 9 11 2" xfId="33329"/>
    <cellStyle name="Output 9 11 2 2" xfId="61818"/>
    <cellStyle name="Output 9 11 3" xfId="33330"/>
    <cellStyle name="Output 9 11 4" xfId="52606"/>
    <cellStyle name="Output 9 12" xfId="33331"/>
    <cellStyle name="Output 9 12 2" xfId="33332"/>
    <cellStyle name="Output 9 12 2 2" xfId="61819"/>
    <cellStyle name="Output 9 12 3" xfId="33333"/>
    <cellStyle name="Output 9 12 4" xfId="52607"/>
    <cellStyle name="Output 9 13" xfId="33334"/>
    <cellStyle name="Output 9 13 2" xfId="33335"/>
    <cellStyle name="Output 9 13 2 2" xfId="61820"/>
    <cellStyle name="Output 9 13 3" xfId="33336"/>
    <cellStyle name="Output 9 13 4" xfId="52608"/>
    <cellStyle name="Output 9 14" xfId="33337"/>
    <cellStyle name="Output 9 14 2" xfId="33338"/>
    <cellStyle name="Output 9 14 2 2" xfId="61821"/>
    <cellStyle name="Output 9 14 3" xfId="33339"/>
    <cellStyle name="Output 9 14 4" xfId="52609"/>
    <cellStyle name="Output 9 15" xfId="33340"/>
    <cellStyle name="Output 9 15 2" xfId="33341"/>
    <cellStyle name="Output 9 15 2 2" xfId="61822"/>
    <cellStyle name="Output 9 15 3" xfId="33342"/>
    <cellStyle name="Output 9 15 4" xfId="52610"/>
    <cellStyle name="Output 9 16" xfId="33343"/>
    <cellStyle name="Output 9 16 2" xfId="33344"/>
    <cellStyle name="Output 9 16 2 2" xfId="61823"/>
    <cellStyle name="Output 9 16 3" xfId="33345"/>
    <cellStyle name="Output 9 16 4" xfId="52611"/>
    <cellStyle name="Output 9 17" xfId="33346"/>
    <cellStyle name="Output 9 17 2" xfId="33347"/>
    <cellStyle name="Output 9 17 2 2" xfId="61824"/>
    <cellStyle name="Output 9 17 3" xfId="33348"/>
    <cellStyle name="Output 9 17 4" xfId="52612"/>
    <cellStyle name="Output 9 18" xfId="33349"/>
    <cellStyle name="Output 9 18 2" xfId="33350"/>
    <cellStyle name="Output 9 18 2 2" xfId="61825"/>
    <cellStyle name="Output 9 18 3" xfId="33351"/>
    <cellStyle name="Output 9 18 4" xfId="52613"/>
    <cellStyle name="Output 9 19" xfId="33352"/>
    <cellStyle name="Output 9 19 2" xfId="33353"/>
    <cellStyle name="Output 9 19 2 2" xfId="61826"/>
    <cellStyle name="Output 9 19 3" xfId="33354"/>
    <cellStyle name="Output 9 19 4" xfId="52614"/>
    <cellStyle name="Output 9 2" xfId="33355"/>
    <cellStyle name="Output 9 2 2" xfId="33356"/>
    <cellStyle name="Output 9 2 2 2" xfId="61827"/>
    <cellStyle name="Output 9 2 3" xfId="33357"/>
    <cellStyle name="Output 9 2 4" xfId="52615"/>
    <cellStyle name="Output 9 20" xfId="33358"/>
    <cellStyle name="Output 9 20 2" xfId="33359"/>
    <cellStyle name="Output 9 20 3" xfId="52616"/>
    <cellStyle name="Output 9 20 4" xfId="52617"/>
    <cellStyle name="Output 9 21" xfId="52618"/>
    <cellStyle name="Output 9 22" xfId="52619"/>
    <cellStyle name="Output 9 3" xfId="33360"/>
    <cellStyle name="Output 9 3 2" xfId="33361"/>
    <cellStyle name="Output 9 3 2 2" xfId="61828"/>
    <cellStyle name="Output 9 3 3" xfId="33362"/>
    <cellStyle name="Output 9 3 4" xfId="52620"/>
    <cellStyle name="Output 9 4" xfId="33363"/>
    <cellStyle name="Output 9 4 2" xfId="33364"/>
    <cellStyle name="Output 9 4 2 2" xfId="61829"/>
    <cellStyle name="Output 9 4 3" xfId="33365"/>
    <cellStyle name="Output 9 4 4" xfId="52621"/>
    <cellStyle name="Output 9 5" xfId="33366"/>
    <cellStyle name="Output 9 5 2" xfId="33367"/>
    <cellStyle name="Output 9 5 2 2" xfId="61830"/>
    <cellStyle name="Output 9 5 3" xfId="33368"/>
    <cellStyle name="Output 9 5 4" xfId="52622"/>
    <cellStyle name="Output 9 6" xfId="33369"/>
    <cellStyle name="Output 9 6 2" xfId="33370"/>
    <cellStyle name="Output 9 6 2 2" xfId="61831"/>
    <cellStyle name="Output 9 6 3" xfId="33371"/>
    <cellStyle name="Output 9 6 4" xfId="52623"/>
    <cellStyle name="Output 9 7" xfId="33372"/>
    <cellStyle name="Output 9 7 2" xfId="33373"/>
    <cellStyle name="Output 9 7 2 2" xfId="61832"/>
    <cellStyle name="Output 9 7 3" xfId="33374"/>
    <cellStyle name="Output 9 7 4" xfId="52624"/>
    <cellStyle name="Output 9 8" xfId="33375"/>
    <cellStyle name="Output 9 8 2" xfId="33376"/>
    <cellStyle name="Output 9 8 2 2" xfId="61833"/>
    <cellStyle name="Output 9 8 3" xfId="33377"/>
    <cellStyle name="Output 9 8 4" xfId="52625"/>
    <cellStyle name="Output 9 9" xfId="33378"/>
    <cellStyle name="Output 9 9 2" xfId="33379"/>
    <cellStyle name="Output 9 9 2 2" xfId="61834"/>
    <cellStyle name="Output 9 9 3" xfId="33380"/>
    <cellStyle name="Output 9 9 4" xfId="52626"/>
    <cellStyle name="Percent" xfId="54350" builtinId="5"/>
    <cellStyle name="Percent 2" xfId="33381"/>
    <cellStyle name="Percent 2 10" xfId="61835"/>
    <cellStyle name="Percent 2 11" xfId="61836"/>
    <cellStyle name="Percent 2 12" xfId="61837"/>
    <cellStyle name="Percent 2 2" xfId="33382"/>
    <cellStyle name="Percent 2 2 2" xfId="61838"/>
    <cellStyle name="Percent 2 2 2 2" xfId="61839"/>
    <cellStyle name="Percent 2 2 3" xfId="61840"/>
    <cellStyle name="Percent 2 3" xfId="33383"/>
    <cellStyle name="Percent 2 3 2" xfId="61841"/>
    <cellStyle name="Percent 2 3 2 2" xfId="61842"/>
    <cellStyle name="Percent 2 4" xfId="33384"/>
    <cellStyle name="Percent 2 4 2" xfId="61843"/>
    <cellStyle name="Percent 2 5" xfId="61844"/>
    <cellStyle name="Percent 2 5 2" xfId="61845"/>
    <cellStyle name="Percent 2 6" xfId="61846"/>
    <cellStyle name="Percent 2 7" xfId="61847"/>
    <cellStyle name="Percent 2 8" xfId="61848"/>
    <cellStyle name="Percent 2 9" xfId="61849"/>
    <cellStyle name="Percent 3" xfId="33385"/>
    <cellStyle name="Percent 3 2" xfId="61850"/>
    <cellStyle name="Percent 3 2 2" xfId="61851"/>
    <cellStyle name="Percent 3 3" xfId="61852"/>
    <cellStyle name="Percent 4" xfId="33386"/>
    <cellStyle name="Percent 4 2" xfId="33387"/>
    <cellStyle name="Percent 4 2 2" xfId="61853"/>
    <cellStyle name="Percent 4 3" xfId="61854"/>
    <cellStyle name="Percent 5" xfId="33388"/>
    <cellStyle name="Percent 5 2" xfId="61855"/>
    <cellStyle name="Percent 5 2 2" xfId="61856"/>
    <cellStyle name="Percent 6" xfId="4"/>
    <cellStyle name="Percent 6 2" xfId="61857"/>
    <cellStyle name="Percent 7" xfId="54353"/>
    <cellStyle name="rowfield" xfId="33389"/>
    <cellStyle name="rowfield 2" xfId="61858"/>
    <cellStyle name="rowfield 3" xfId="61859"/>
    <cellStyle name="SAPBEXaggData" xfId="52627"/>
    <cellStyle name="SAPBEXaggData 2" xfId="61860"/>
    <cellStyle name="SAPBEXaggData 2 2" xfId="61861"/>
    <cellStyle name="SAPBEXaggData 3" xfId="61862"/>
    <cellStyle name="SAPBEXaggData 4" xfId="61863"/>
    <cellStyle name="SAPBEXaggData 5" xfId="61864"/>
    <cellStyle name="SAPBEXaggData 6" xfId="61865"/>
    <cellStyle name="SAPBEXaggData 7" xfId="61866"/>
    <cellStyle name="SAPBEXaggData 8" xfId="61867"/>
    <cellStyle name="SAPBEXaggData 9" xfId="61868"/>
    <cellStyle name="SAPBEXaggDataEmph" xfId="52628"/>
    <cellStyle name="SAPBEXaggDataEmph 2" xfId="61869"/>
    <cellStyle name="SAPBEXaggDataEmph 2 2" xfId="61870"/>
    <cellStyle name="SAPBEXaggDataEmph 3" xfId="61871"/>
    <cellStyle name="SAPBEXaggDataEmph 4" xfId="61872"/>
    <cellStyle name="SAPBEXaggDataEmph 5" xfId="61873"/>
    <cellStyle name="SAPBEXaggDataEmph 6" xfId="61874"/>
    <cellStyle name="SAPBEXaggDataEmph 7" xfId="61875"/>
    <cellStyle name="SAPBEXaggDataEmph 8" xfId="61876"/>
    <cellStyle name="SAPBEXaggDataEmph 9" xfId="61877"/>
    <cellStyle name="SAPBEXaggItem" xfId="52629"/>
    <cellStyle name="SAPBEXaggItem 2" xfId="61878"/>
    <cellStyle name="SAPBEXaggItem 2 2" xfId="61879"/>
    <cellStyle name="SAPBEXaggItem 3" xfId="61880"/>
    <cellStyle name="SAPBEXaggItem 4" xfId="61881"/>
    <cellStyle name="SAPBEXaggItem 5" xfId="61882"/>
    <cellStyle name="SAPBEXaggItem 6" xfId="61883"/>
    <cellStyle name="SAPBEXaggItem 7" xfId="61884"/>
    <cellStyle name="SAPBEXaggItem 8" xfId="61885"/>
    <cellStyle name="SAPBEXaggItem 9" xfId="61886"/>
    <cellStyle name="SAPBEXaggItemX" xfId="52630"/>
    <cellStyle name="SAPBEXaggItemX 2" xfId="61887"/>
    <cellStyle name="SAPBEXaggItemX 2 2" xfId="61888"/>
    <cellStyle name="SAPBEXaggItemX 3" xfId="61889"/>
    <cellStyle name="SAPBEXaggItemX 4" xfId="61890"/>
    <cellStyle name="SAPBEXaggItemX 5" xfId="61891"/>
    <cellStyle name="SAPBEXaggItemX 6" xfId="61892"/>
    <cellStyle name="SAPBEXaggItemX 7" xfId="61893"/>
    <cellStyle name="SAPBEXaggItemX 8" xfId="61894"/>
    <cellStyle name="SAPBEXaggItemX 9" xfId="61895"/>
    <cellStyle name="SAPBEXchaText" xfId="52631"/>
    <cellStyle name="SAPBEXchaText 2" xfId="61896"/>
    <cellStyle name="SAPBEXexcBad7" xfId="52632"/>
    <cellStyle name="SAPBEXexcBad7 2" xfId="61897"/>
    <cellStyle name="SAPBEXexcBad7 2 2" xfId="61898"/>
    <cellStyle name="SAPBEXexcBad7 3" xfId="61899"/>
    <cellStyle name="SAPBEXexcBad7 4" xfId="61900"/>
    <cellStyle name="SAPBEXexcBad7 5" xfId="61901"/>
    <cellStyle name="SAPBEXexcBad7 6" xfId="61902"/>
    <cellStyle name="SAPBEXexcBad7 7" xfId="61903"/>
    <cellStyle name="SAPBEXexcBad7 8" xfId="61904"/>
    <cellStyle name="SAPBEXexcBad7 9" xfId="61905"/>
    <cellStyle name="SAPBEXexcBad8" xfId="52633"/>
    <cellStyle name="SAPBEXexcBad8 2" xfId="61906"/>
    <cellStyle name="SAPBEXexcBad8 2 2" xfId="61907"/>
    <cellStyle name="SAPBEXexcBad8 3" xfId="61908"/>
    <cellStyle name="SAPBEXexcBad8 4" xfId="61909"/>
    <cellStyle name="SAPBEXexcBad8 5" xfId="61910"/>
    <cellStyle name="SAPBEXexcBad8 6" xfId="61911"/>
    <cellStyle name="SAPBEXexcBad8 7" xfId="61912"/>
    <cellStyle name="SAPBEXexcBad8 8" xfId="61913"/>
    <cellStyle name="SAPBEXexcBad8 9" xfId="61914"/>
    <cellStyle name="SAPBEXexcBad9" xfId="52634"/>
    <cellStyle name="SAPBEXexcBad9 2" xfId="61915"/>
    <cellStyle name="SAPBEXexcBad9 2 2" xfId="61916"/>
    <cellStyle name="SAPBEXexcBad9 3" xfId="61917"/>
    <cellStyle name="SAPBEXexcBad9 4" xfId="61918"/>
    <cellStyle name="SAPBEXexcBad9 5" xfId="61919"/>
    <cellStyle name="SAPBEXexcBad9 6" xfId="61920"/>
    <cellStyle name="SAPBEXexcBad9 7" xfId="61921"/>
    <cellStyle name="SAPBEXexcBad9 8" xfId="61922"/>
    <cellStyle name="SAPBEXexcBad9 9" xfId="61923"/>
    <cellStyle name="SAPBEXexcCritical4" xfId="52635"/>
    <cellStyle name="SAPBEXexcCritical4 2" xfId="61924"/>
    <cellStyle name="SAPBEXexcCritical4 2 2" xfId="61925"/>
    <cellStyle name="SAPBEXexcCritical4 3" xfId="61926"/>
    <cellStyle name="SAPBEXexcCritical4 4" xfId="61927"/>
    <cellStyle name="SAPBEXexcCritical4 5" xfId="61928"/>
    <cellStyle name="SAPBEXexcCritical4 6" xfId="61929"/>
    <cellStyle name="SAPBEXexcCritical4 7" xfId="61930"/>
    <cellStyle name="SAPBEXexcCritical4 8" xfId="61931"/>
    <cellStyle name="SAPBEXexcCritical4 9" xfId="61932"/>
    <cellStyle name="SAPBEXexcCritical5" xfId="52636"/>
    <cellStyle name="SAPBEXexcCritical5 2" xfId="61933"/>
    <cellStyle name="SAPBEXexcCritical5 2 2" xfId="61934"/>
    <cellStyle name="SAPBEXexcCritical5 3" xfId="61935"/>
    <cellStyle name="SAPBEXexcCritical5 4" xfId="61936"/>
    <cellStyle name="SAPBEXexcCritical5 5" xfId="61937"/>
    <cellStyle name="SAPBEXexcCritical5 6" xfId="61938"/>
    <cellStyle name="SAPBEXexcCritical5 7" xfId="61939"/>
    <cellStyle name="SAPBEXexcCritical5 8" xfId="61940"/>
    <cellStyle name="SAPBEXexcCritical5 9" xfId="61941"/>
    <cellStyle name="SAPBEXexcCritical6" xfId="52637"/>
    <cellStyle name="SAPBEXexcCritical6 2" xfId="61942"/>
    <cellStyle name="SAPBEXexcCritical6 2 2" xfId="61943"/>
    <cellStyle name="SAPBEXexcCritical6 3" xfId="61944"/>
    <cellStyle name="SAPBEXexcCritical6 4" xfId="61945"/>
    <cellStyle name="SAPBEXexcCritical6 5" xfId="61946"/>
    <cellStyle name="SAPBEXexcCritical6 6" xfId="61947"/>
    <cellStyle name="SAPBEXexcCritical6 7" xfId="61948"/>
    <cellStyle name="SAPBEXexcCritical6 8" xfId="61949"/>
    <cellStyle name="SAPBEXexcCritical6 9" xfId="61950"/>
    <cellStyle name="SAPBEXexcGood1" xfId="52638"/>
    <cellStyle name="SAPBEXexcGood1 2" xfId="61951"/>
    <cellStyle name="SAPBEXexcGood1 2 2" xfId="61952"/>
    <cellStyle name="SAPBEXexcGood1 3" xfId="61953"/>
    <cellStyle name="SAPBEXexcGood1 4" xfId="61954"/>
    <cellStyle name="SAPBEXexcGood1 5" xfId="61955"/>
    <cellStyle name="SAPBEXexcGood1 6" xfId="61956"/>
    <cellStyle name="SAPBEXexcGood1 7" xfId="61957"/>
    <cellStyle name="SAPBEXexcGood1 8" xfId="61958"/>
    <cellStyle name="SAPBEXexcGood1 9" xfId="61959"/>
    <cellStyle name="SAPBEXexcGood2" xfId="52639"/>
    <cellStyle name="SAPBEXexcGood2 2" xfId="61960"/>
    <cellStyle name="SAPBEXexcGood2 2 2" xfId="61961"/>
    <cellStyle name="SAPBEXexcGood2 3" xfId="61962"/>
    <cellStyle name="SAPBEXexcGood2 4" xfId="61963"/>
    <cellStyle name="SAPBEXexcGood2 5" xfId="61964"/>
    <cellStyle name="SAPBEXexcGood2 6" xfId="61965"/>
    <cellStyle name="SAPBEXexcGood2 7" xfId="61966"/>
    <cellStyle name="SAPBEXexcGood2 8" xfId="61967"/>
    <cellStyle name="SAPBEXexcGood2 9" xfId="61968"/>
    <cellStyle name="SAPBEXexcGood3" xfId="52640"/>
    <cellStyle name="SAPBEXexcGood3 2" xfId="61969"/>
    <cellStyle name="SAPBEXexcGood3 2 2" xfId="61970"/>
    <cellStyle name="SAPBEXexcGood3 3" xfId="61971"/>
    <cellStyle name="SAPBEXexcGood3 4" xfId="61972"/>
    <cellStyle name="SAPBEXexcGood3 5" xfId="61973"/>
    <cellStyle name="SAPBEXexcGood3 6" xfId="61974"/>
    <cellStyle name="SAPBEXexcGood3 7" xfId="61975"/>
    <cellStyle name="SAPBEXexcGood3 8" xfId="61976"/>
    <cellStyle name="SAPBEXexcGood3 9" xfId="61977"/>
    <cellStyle name="SAPBEXfilterDrill" xfId="52641"/>
    <cellStyle name="SAPBEXfilterDrill 2" xfId="61978"/>
    <cellStyle name="SAPBEXfilterItem" xfId="52642"/>
    <cellStyle name="SAPBEXfilterItem 2" xfId="61979"/>
    <cellStyle name="SAPBEXfilterText" xfId="52643"/>
    <cellStyle name="SAPBEXfilterText 2" xfId="52644"/>
    <cellStyle name="SAPBEXfilterText 3" xfId="52645"/>
    <cellStyle name="SAPBEXfilterText 3 2" xfId="52646"/>
    <cellStyle name="SAPBEXformats" xfId="52647"/>
    <cellStyle name="SAPBEXformats 2" xfId="61980"/>
    <cellStyle name="SAPBEXformats 2 2" xfId="61981"/>
    <cellStyle name="SAPBEXformats 3" xfId="61982"/>
    <cellStyle name="SAPBEXformats 4" xfId="61983"/>
    <cellStyle name="SAPBEXformats 5" xfId="61984"/>
    <cellStyle name="SAPBEXformats 6" xfId="61985"/>
    <cellStyle name="SAPBEXformats 7" xfId="61986"/>
    <cellStyle name="SAPBEXformats 8" xfId="61987"/>
    <cellStyle name="SAPBEXformats 9" xfId="61988"/>
    <cellStyle name="SAPBEXheaderItem" xfId="52648"/>
    <cellStyle name="SAPBEXheaderItem 2" xfId="52649"/>
    <cellStyle name="SAPBEXheaderItem 3" xfId="52650"/>
    <cellStyle name="SAPBEXheaderItem 3 2" xfId="52651"/>
    <cellStyle name="SAPBEXheaderText" xfId="52652"/>
    <cellStyle name="SAPBEXheaderText 2" xfId="52653"/>
    <cellStyle name="SAPBEXheaderText 3" xfId="52654"/>
    <cellStyle name="SAPBEXheaderText 3 2" xfId="52655"/>
    <cellStyle name="SAPBEXHLevel0" xfId="52656"/>
    <cellStyle name="SAPBEXHLevel0 2" xfId="52657"/>
    <cellStyle name="SAPBEXHLevel0 2 2" xfId="61989"/>
    <cellStyle name="SAPBEXHLevel0 3" xfId="52658"/>
    <cellStyle name="SAPBEXHLevel0 3 2" xfId="52659"/>
    <cellStyle name="SAPBEXHLevel0 4" xfId="61990"/>
    <cellStyle name="SAPBEXHLevel0 5" xfId="61991"/>
    <cellStyle name="SAPBEXHLevel0 6" xfId="61992"/>
    <cellStyle name="SAPBEXHLevel0 7" xfId="61993"/>
    <cellStyle name="SAPBEXHLevel0 8" xfId="61994"/>
    <cellStyle name="SAPBEXHLevel0 9" xfId="61995"/>
    <cellStyle name="SAPBEXHLevel0X" xfId="52660"/>
    <cellStyle name="SAPBEXHLevel0X 2" xfId="52661"/>
    <cellStyle name="SAPBEXHLevel0X 2 2" xfId="61996"/>
    <cellStyle name="SAPBEXHLevel0X 3" xfId="52662"/>
    <cellStyle name="SAPBEXHLevel0X 3 2" xfId="52663"/>
    <cellStyle name="SAPBEXHLevel0X 4" xfId="61997"/>
    <cellStyle name="SAPBEXHLevel0X 5" xfId="61998"/>
    <cellStyle name="SAPBEXHLevel0X 6" xfId="61999"/>
    <cellStyle name="SAPBEXHLevel0X 7" xfId="62000"/>
    <cellStyle name="SAPBEXHLevel0X 8" xfId="62001"/>
    <cellStyle name="SAPBEXHLevel0X 9" xfId="62002"/>
    <cellStyle name="SAPBEXHLevel1" xfId="52664"/>
    <cellStyle name="SAPBEXHLevel1 2" xfId="52665"/>
    <cellStyle name="SAPBEXHLevel1 2 2" xfId="62003"/>
    <cellStyle name="SAPBEXHLevel1 3" xfId="52666"/>
    <cellStyle name="SAPBEXHLevel1 3 2" xfId="52667"/>
    <cellStyle name="SAPBEXHLevel1 4" xfId="62004"/>
    <cellStyle name="SAPBEXHLevel1 5" xfId="62005"/>
    <cellStyle name="SAPBEXHLevel1 6" xfId="62006"/>
    <cellStyle name="SAPBEXHLevel1 7" xfId="62007"/>
    <cellStyle name="SAPBEXHLevel1 8" xfId="62008"/>
    <cellStyle name="SAPBEXHLevel1 9" xfId="62009"/>
    <cellStyle name="SAPBEXHLevel1X" xfId="52668"/>
    <cellStyle name="SAPBEXHLevel1X 2" xfId="52669"/>
    <cellStyle name="SAPBEXHLevel1X 2 2" xfId="62010"/>
    <cellStyle name="SAPBEXHLevel1X 3" xfId="52670"/>
    <cellStyle name="SAPBEXHLevel1X 3 2" xfId="52671"/>
    <cellStyle name="SAPBEXHLevel1X 4" xfId="62011"/>
    <cellStyle name="SAPBEXHLevel1X 5" xfId="62012"/>
    <cellStyle name="SAPBEXHLevel1X 6" xfId="62013"/>
    <cellStyle name="SAPBEXHLevel1X 7" xfId="62014"/>
    <cellStyle name="SAPBEXHLevel1X 8" xfId="62015"/>
    <cellStyle name="SAPBEXHLevel1X 9" xfId="62016"/>
    <cellStyle name="SAPBEXHLevel2" xfId="52672"/>
    <cellStyle name="SAPBEXHLevel2 2" xfId="52673"/>
    <cellStyle name="SAPBEXHLevel2 2 2" xfId="62017"/>
    <cellStyle name="SAPBEXHLevel2 3" xfId="52674"/>
    <cellStyle name="SAPBEXHLevel2 3 2" xfId="52675"/>
    <cellStyle name="SAPBEXHLevel2 4" xfId="62018"/>
    <cellStyle name="SAPBEXHLevel2 5" xfId="62019"/>
    <cellStyle name="SAPBEXHLevel2 6" xfId="62020"/>
    <cellStyle name="SAPBEXHLevel2 7" xfId="62021"/>
    <cellStyle name="SAPBEXHLevel2 8" xfId="62022"/>
    <cellStyle name="SAPBEXHLevel2 9" xfId="62023"/>
    <cellStyle name="SAPBEXHLevel2X" xfId="52676"/>
    <cellStyle name="SAPBEXHLevel2X 2" xfId="52677"/>
    <cellStyle name="SAPBEXHLevel2X 2 2" xfId="62024"/>
    <cellStyle name="SAPBEXHLevel2X 3" xfId="52678"/>
    <cellStyle name="SAPBEXHLevel2X 3 2" xfId="52679"/>
    <cellStyle name="SAPBEXHLevel2X 4" xfId="62025"/>
    <cellStyle name="SAPBEXHLevel2X 5" xfId="62026"/>
    <cellStyle name="SAPBEXHLevel2X 6" xfId="62027"/>
    <cellStyle name="SAPBEXHLevel2X 7" xfId="62028"/>
    <cellStyle name="SAPBEXHLevel2X 8" xfId="62029"/>
    <cellStyle name="SAPBEXHLevel2X 9" xfId="62030"/>
    <cellStyle name="SAPBEXHLevel3" xfId="52680"/>
    <cellStyle name="SAPBEXHLevel3 2" xfId="52681"/>
    <cellStyle name="SAPBEXHLevel3 2 2" xfId="62031"/>
    <cellStyle name="SAPBEXHLevel3 3" xfId="52682"/>
    <cellStyle name="SAPBEXHLevel3 3 2" xfId="52683"/>
    <cellStyle name="SAPBEXHLevel3 4" xfId="62032"/>
    <cellStyle name="SAPBEXHLevel3 5" xfId="62033"/>
    <cellStyle name="SAPBEXHLevel3 6" xfId="62034"/>
    <cellStyle name="SAPBEXHLevel3 7" xfId="62035"/>
    <cellStyle name="SAPBEXHLevel3 8" xfId="62036"/>
    <cellStyle name="SAPBEXHLevel3 9" xfId="62037"/>
    <cellStyle name="SAPBEXHLevel3X" xfId="52684"/>
    <cellStyle name="SAPBEXHLevel3X 2" xfId="52685"/>
    <cellStyle name="SAPBEXHLevel3X 2 2" xfId="62038"/>
    <cellStyle name="SAPBEXHLevel3X 3" xfId="52686"/>
    <cellStyle name="SAPBEXHLevel3X 3 2" xfId="52687"/>
    <cellStyle name="SAPBEXHLevel3X 4" xfId="62039"/>
    <cellStyle name="SAPBEXHLevel3X 5" xfId="62040"/>
    <cellStyle name="SAPBEXHLevel3X 6" xfId="62041"/>
    <cellStyle name="SAPBEXHLevel3X 7" xfId="62042"/>
    <cellStyle name="SAPBEXHLevel3X 8" xfId="62043"/>
    <cellStyle name="SAPBEXHLevel3X 9" xfId="62044"/>
    <cellStyle name="SAPBEXinputData" xfId="52688"/>
    <cellStyle name="SAPBEXinputData 10" xfId="62045"/>
    <cellStyle name="SAPBEXinputData 11" xfId="62046"/>
    <cellStyle name="SAPBEXinputData 12" xfId="62047"/>
    <cellStyle name="SAPBEXinputData 2" xfId="52689"/>
    <cellStyle name="SAPBEXinputData 2 10" xfId="62048"/>
    <cellStyle name="SAPBEXinputData 2 11" xfId="62049"/>
    <cellStyle name="SAPBEXinputData 2 2" xfId="62050"/>
    <cellStyle name="SAPBEXinputData 2 3" xfId="62051"/>
    <cellStyle name="SAPBEXinputData 2 4" xfId="62052"/>
    <cellStyle name="SAPBEXinputData 2 5" xfId="62053"/>
    <cellStyle name="SAPBEXinputData 2 6" xfId="62054"/>
    <cellStyle name="SAPBEXinputData 2 7" xfId="62055"/>
    <cellStyle name="SAPBEXinputData 2 8" xfId="62056"/>
    <cellStyle name="SAPBEXinputData 2 9" xfId="62057"/>
    <cellStyle name="SAPBEXinputData 3" xfId="52690"/>
    <cellStyle name="SAPBEXinputData 3 2" xfId="52691"/>
    <cellStyle name="SAPBEXinputData 4" xfId="62058"/>
    <cellStyle name="SAPBEXinputData 5" xfId="62059"/>
    <cellStyle name="SAPBEXinputData 6" xfId="62060"/>
    <cellStyle name="SAPBEXinputData 7" xfId="62061"/>
    <cellStyle name="SAPBEXinputData 8" xfId="62062"/>
    <cellStyle name="SAPBEXinputData 9" xfId="62063"/>
    <cellStyle name="SAPBEXresData" xfId="52692"/>
    <cellStyle name="SAPBEXresData 2" xfId="62064"/>
    <cellStyle name="SAPBEXresData 2 2" xfId="62065"/>
    <cellStyle name="SAPBEXresData 3" xfId="62066"/>
    <cellStyle name="SAPBEXresData 4" xfId="62067"/>
    <cellStyle name="SAPBEXresData 5" xfId="62068"/>
    <cellStyle name="SAPBEXresData 6" xfId="62069"/>
    <cellStyle name="SAPBEXresData 7" xfId="62070"/>
    <cellStyle name="SAPBEXresData 8" xfId="62071"/>
    <cellStyle name="SAPBEXresData 9" xfId="62072"/>
    <cellStyle name="SAPBEXresDataEmph" xfId="52693"/>
    <cellStyle name="SAPBEXresDataEmph 2" xfId="62073"/>
    <cellStyle name="SAPBEXresDataEmph 2 2" xfId="62074"/>
    <cellStyle name="SAPBEXresDataEmph 3" xfId="62075"/>
    <cellStyle name="SAPBEXresDataEmph 4" xfId="62076"/>
    <cellStyle name="SAPBEXresDataEmph 5" xfId="62077"/>
    <cellStyle name="SAPBEXresDataEmph 6" xfId="62078"/>
    <cellStyle name="SAPBEXresDataEmph 7" xfId="62079"/>
    <cellStyle name="SAPBEXresDataEmph 8" xfId="62080"/>
    <cellStyle name="SAPBEXresDataEmph 9" xfId="62081"/>
    <cellStyle name="SAPBEXresItem" xfId="52694"/>
    <cellStyle name="SAPBEXresItem 2" xfId="62082"/>
    <cellStyle name="SAPBEXresItem 2 2" xfId="62083"/>
    <cellStyle name="SAPBEXresItem 3" xfId="62084"/>
    <cellStyle name="SAPBEXresItem 4" xfId="62085"/>
    <cellStyle name="SAPBEXresItem 5" xfId="62086"/>
    <cellStyle name="SAPBEXresItem 6" xfId="62087"/>
    <cellStyle name="SAPBEXresItem 7" xfId="62088"/>
    <cellStyle name="SAPBEXresItem 8" xfId="62089"/>
    <cellStyle name="SAPBEXresItem 9" xfId="62090"/>
    <cellStyle name="SAPBEXresItemX" xfId="52695"/>
    <cellStyle name="SAPBEXresItemX 2" xfId="62091"/>
    <cellStyle name="SAPBEXresItemX 2 2" xfId="62092"/>
    <cellStyle name="SAPBEXresItemX 3" xfId="62093"/>
    <cellStyle name="SAPBEXresItemX 4" xfId="62094"/>
    <cellStyle name="SAPBEXresItemX 5" xfId="62095"/>
    <cellStyle name="SAPBEXresItemX 6" xfId="62096"/>
    <cellStyle name="SAPBEXresItemX 7" xfId="62097"/>
    <cellStyle name="SAPBEXresItemX 8" xfId="62098"/>
    <cellStyle name="SAPBEXresItemX 9" xfId="62099"/>
    <cellStyle name="SAPBEXstdData" xfId="52696"/>
    <cellStyle name="SAPBEXstdData 2" xfId="62100"/>
    <cellStyle name="SAPBEXstdData 2 2" xfId="62101"/>
    <cellStyle name="SAPBEXstdData 3" xfId="62102"/>
    <cellStyle name="SAPBEXstdData 4" xfId="62103"/>
    <cellStyle name="SAPBEXstdData 5" xfId="62104"/>
    <cellStyle name="SAPBEXstdData 6" xfId="62105"/>
    <cellStyle name="SAPBEXstdData 7" xfId="62106"/>
    <cellStyle name="SAPBEXstdData 8" xfId="62107"/>
    <cellStyle name="SAPBEXstdData 9" xfId="62108"/>
    <cellStyle name="SAPBEXstdDataEmph" xfId="52697"/>
    <cellStyle name="SAPBEXstdDataEmph 2" xfId="62109"/>
    <cellStyle name="SAPBEXstdDataEmph 2 2" xfId="62110"/>
    <cellStyle name="SAPBEXstdDataEmph 3" xfId="62111"/>
    <cellStyle name="SAPBEXstdDataEmph 4" xfId="62112"/>
    <cellStyle name="SAPBEXstdDataEmph 5" xfId="62113"/>
    <cellStyle name="SAPBEXstdDataEmph 6" xfId="62114"/>
    <cellStyle name="SAPBEXstdDataEmph 7" xfId="62115"/>
    <cellStyle name="SAPBEXstdDataEmph 8" xfId="62116"/>
    <cellStyle name="SAPBEXstdDataEmph 9" xfId="62117"/>
    <cellStyle name="SAPBEXstdItem" xfId="52698"/>
    <cellStyle name="SAPBEXstdItem 2" xfId="62118"/>
    <cellStyle name="SAPBEXstdItem 2 2" xfId="62119"/>
    <cellStyle name="SAPBEXstdItem 3" xfId="62120"/>
    <cellStyle name="SAPBEXstdItem 4" xfId="62121"/>
    <cellStyle name="SAPBEXstdItem 5" xfId="62122"/>
    <cellStyle name="SAPBEXstdItem 6" xfId="62123"/>
    <cellStyle name="SAPBEXstdItem 7" xfId="62124"/>
    <cellStyle name="SAPBEXstdItem 8" xfId="62125"/>
    <cellStyle name="SAPBEXstdItem 9" xfId="62126"/>
    <cellStyle name="SAPBEXstdItemX" xfId="52699"/>
    <cellStyle name="SAPBEXstdItemX 2" xfId="62127"/>
    <cellStyle name="SAPBEXstdItemX 2 2" xfId="62128"/>
    <cellStyle name="SAPBEXstdItemX 3" xfId="62129"/>
    <cellStyle name="SAPBEXstdItemX 4" xfId="62130"/>
    <cellStyle name="SAPBEXstdItemX 5" xfId="62131"/>
    <cellStyle name="SAPBEXstdItemX 6" xfId="62132"/>
    <cellStyle name="SAPBEXstdItemX 7" xfId="62133"/>
    <cellStyle name="SAPBEXstdItemX 8" xfId="62134"/>
    <cellStyle name="SAPBEXstdItemX 9" xfId="62135"/>
    <cellStyle name="SAPBEXtitle" xfId="52700"/>
    <cellStyle name="SAPBEXtitle 2" xfId="52701"/>
    <cellStyle name="SAPBEXtitle 2 2" xfId="52702"/>
    <cellStyle name="SAPBEXtitle 3" xfId="52703"/>
    <cellStyle name="SAPBEXtitle 3 2" xfId="52704"/>
    <cellStyle name="SAPBEXundefined" xfId="52705"/>
    <cellStyle name="SAPBEXundefined 2" xfId="62136"/>
    <cellStyle name="SAPBEXundefined 2 2" xfId="62137"/>
    <cellStyle name="SAPBEXundefined 3" xfId="62138"/>
    <cellStyle name="SAPBEXundefined 4" xfId="62139"/>
    <cellStyle name="SAPBEXundefined 5" xfId="62140"/>
    <cellStyle name="SAPBEXundefined 6" xfId="62141"/>
    <cellStyle name="SAPBEXundefined 7" xfId="62142"/>
    <cellStyle name="SAPBEXundefined 8" xfId="62143"/>
    <cellStyle name="SAPBEXundefined 9" xfId="62144"/>
    <cellStyle name="Sheet Title" xfId="52706"/>
    <cellStyle name="Sheet Title 2" xfId="62145"/>
    <cellStyle name="Style 1" xfId="33390"/>
    <cellStyle name="Style 1 2" xfId="33391"/>
    <cellStyle name="Style 1 2 2" xfId="52707"/>
    <cellStyle name="Style 1 3" xfId="33392"/>
    <cellStyle name="Style 1 3 2" xfId="52708"/>
    <cellStyle name="Style 1 4" xfId="52709"/>
    <cellStyle name="Style 1 4 2" xfId="62146"/>
    <cellStyle name="Style 1 5" xfId="62147"/>
    <cellStyle name="Style 1 6" xfId="62148"/>
    <cellStyle name="Style 2" xfId="52710"/>
    <cellStyle name="Title 10" xfId="33393"/>
    <cellStyle name="Title 10 2" xfId="52711"/>
    <cellStyle name="Title 10 3" xfId="62149"/>
    <cellStyle name="Title 11" xfId="33394"/>
    <cellStyle name="Title 11 2" xfId="52712"/>
    <cellStyle name="Title 11 3" xfId="62150"/>
    <cellStyle name="Title 12" xfId="33395"/>
    <cellStyle name="Title 12 10" xfId="33396"/>
    <cellStyle name="Title 12 10 2" xfId="52713"/>
    <cellStyle name="Title 12 11" xfId="33397"/>
    <cellStyle name="Title 12 11 2" xfId="52714"/>
    <cellStyle name="Title 12 12" xfId="33398"/>
    <cellStyle name="Title 12 12 2" xfId="52715"/>
    <cellStyle name="Title 12 13" xfId="33399"/>
    <cellStyle name="Title 12 13 2" xfId="52716"/>
    <cellStyle name="Title 12 14" xfId="33400"/>
    <cellStyle name="Title 12 14 2" xfId="52717"/>
    <cellStyle name="Title 12 15" xfId="33401"/>
    <cellStyle name="Title 12 15 2" xfId="52718"/>
    <cellStyle name="Title 12 16" xfId="33402"/>
    <cellStyle name="Title 12 16 2" xfId="52719"/>
    <cellStyle name="Title 12 17" xfId="33403"/>
    <cellStyle name="Title 12 17 2" xfId="52720"/>
    <cellStyle name="Title 12 18" xfId="33404"/>
    <cellStyle name="Title 12 18 2" xfId="52721"/>
    <cellStyle name="Title 12 19" xfId="33405"/>
    <cellStyle name="Title 12 19 2" xfId="52722"/>
    <cellStyle name="Title 12 2" xfId="33406"/>
    <cellStyle name="Title 12 2 2" xfId="52723"/>
    <cellStyle name="Title 12 20" xfId="33407"/>
    <cellStyle name="Title 12 20 2" xfId="52724"/>
    <cellStyle name="Title 12 21" xfId="33408"/>
    <cellStyle name="Title 12 21 2" xfId="52725"/>
    <cellStyle name="Title 12 22" xfId="33409"/>
    <cellStyle name="Title 12 22 2" xfId="52726"/>
    <cellStyle name="Title 12 23" xfId="33410"/>
    <cellStyle name="Title 12 23 2" xfId="52727"/>
    <cellStyle name="Title 12 24" xfId="33411"/>
    <cellStyle name="Title 12 24 2" xfId="52728"/>
    <cellStyle name="Title 12 25" xfId="33412"/>
    <cellStyle name="Title 12 25 2" xfId="52729"/>
    <cellStyle name="Title 12 26" xfId="33413"/>
    <cellStyle name="Title 12 26 2" xfId="52730"/>
    <cellStyle name="Title 12 27" xfId="33414"/>
    <cellStyle name="Title 12 27 2" xfId="52731"/>
    <cellStyle name="Title 12 28" xfId="33415"/>
    <cellStyle name="Title 12 28 2" xfId="52732"/>
    <cellStyle name="Title 12 29" xfId="33416"/>
    <cellStyle name="Title 12 29 2" xfId="52733"/>
    <cellStyle name="Title 12 3" xfId="33417"/>
    <cellStyle name="Title 12 3 2" xfId="52734"/>
    <cellStyle name="Title 12 30" xfId="33418"/>
    <cellStyle name="Title 12 30 2" xfId="52735"/>
    <cellStyle name="Title 12 31" xfId="52736"/>
    <cellStyle name="Title 12 4" xfId="33419"/>
    <cellStyle name="Title 12 4 2" xfId="52737"/>
    <cellStyle name="Title 12 5" xfId="33420"/>
    <cellStyle name="Title 12 5 2" xfId="52738"/>
    <cellStyle name="Title 12 6" xfId="33421"/>
    <cellStyle name="Title 12 6 2" xfId="52739"/>
    <cellStyle name="Title 12 7" xfId="33422"/>
    <cellStyle name="Title 12 7 2" xfId="52740"/>
    <cellStyle name="Title 12 8" xfId="33423"/>
    <cellStyle name="Title 12 8 2" xfId="52741"/>
    <cellStyle name="Title 12 9" xfId="33424"/>
    <cellStyle name="Title 12 9 2" xfId="52742"/>
    <cellStyle name="Title 13" xfId="33425"/>
    <cellStyle name="Title 13 2" xfId="52743"/>
    <cellStyle name="Title 14" xfId="33426"/>
    <cellStyle name="Title 14 2" xfId="52744"/>
    <cellStyle name="Title 15" xfId="33427"/>
    <cellStyle name="Title 15 2" xfId="52745"/>
    <cellStyle name="Title 16" xfId="33428"/>
    <cellStyle name="Title 16 2" xfId="62151"/>
    <cellStyle name="Title 17" xfId="33429"/>
    <cellStyle name="Title 18" xfId="33430"/>
    <cellStyle name="Title 2" xfId="33431"/>
    <cellStyle name="Title 2 10" xfId="33432"/>
    <cellStyle name="Title 2 10 2" xfId="62152"/>
    <cellStyle name="Title 2 11" xfId="33433"/>
    <cellStyle name="Title 2 2" xfId="33434"/>
    <cellStyle name="Title 2 2 2" xfId="52746"/>
    <cellStyle name="Title 2 3" xfId="33435"/>
    <cellStyle name="Title 2 3 2" xfId="52747"/>
    <cellStyle name="Title 2 4" xfId="33436"/>
    <cellStyle name="Title 2 4 2" xfId="52748"/>
    <cellStyle name="Title 2 5" xfId="33437"/>
    <cellStyle name="Title 2 5 2" xfId="52749"/>
    <cellStyle name="Title 2 6" xfId="33438"/>
    <cellStyle name="Title 2 6 2" xfId="52750"/>
    <cellStyle name="Title 2 7" xfId="33439"/>
    <cellStyle name="Title 2 7 2" xfId="52751"/>
    <cellStyle name="Title 2 8" xfId="33440"/>
    <cellStyle name="Title 2 8 2" xfId="52752"/>
    <cellStyle name="Title 2 9" xfId="33441"/>
    <cellStyle name="Title 2 9 2" xfId="62153"/>
    <cellStyle name="Title 3" xfId="33442"/>
    <cellStyle name="Title 3 2" xfId="33443"/>
    <cellStyle name="Title 3 2 2" xfId="52753"/>
    <cellStyle name="Title 3 3" xfId="52754"/>
    <cellStyle name="Title 3 4" xfId="62154"/>
    <cellStyle name="Title 4" xfId="33444"/>
    <cellStyle name="Title 4 2" xfId="33445"/>
    <cellStyle name="Title 4 2 2" xfId="52755"/>
    <cellStyle name="Title 4 3" xfId="52756"/>
    <cellStyle name="Title 4 4" xfId="62155"/>
    <cellStyle name="Title 5" xfId="33446"/>
    <cellStyle name="Title 5 2" xfId="33447"/>
    <cellStyle name="Title 5 2 2" xfId="52757"/>
    <cellStyle name="Title 5 3" xfId="52758"/>
    <cellStyle name="Title 5 4" xfId="62156"/>
    <cellStyle name="Title 6" xfId="33448"/>
    <cellStyle name="Title 6 2" xfId="33449"/>
    <cellStyle name="Title 6 2 2" xfId="52759"/>
    <cellStyle name="Title 6 3" xfId="52760"/>
    <cellStyle name="Title 6 4" xfId="62157"/>
    <cellStyle name="Title 7" xfId="33450"/>
    <cellStyle name="Title 7 10" xfId="33451"/>
    <cellStyle name="Title 7 10 2" xfId="52761"/>
    <cellStyle name="Title 7 11" xfId="33452"/>
    <cellStyle name="Title 7 11 2" xfId="52762"/>
    <cellStyle name="Title 7 12" xfId="52763"/>
    <cellStyle name="Title 7 13" xfId="62158"/>
    <cellStyle name="Title 7 2" xfId="33453"/>
    <cellStyle name="Title 7 2 2" xfId="52764"/>
    <cellStyle name="Title 7 3" xfId="33454"/>
    <cellStyle name="Title 7 3 2" xfId="52765"/>
    <cellStyle name="Title 7 4" xfId="33455"/>
    <cellStyle name="Title 7 4 2" xfId="52766"/>
    <cellStyle name="Title 7 5" xfId="33456"/>
    <cellStyle name="Title 7 5 2" xfId="52767"/>
    <cellStyle name="Title 7 6" xfId="33457"/>
    <cellStyle name="Title 7 6 2" xfId="52768"/>
    <cellStyle name="Title 7 7" xfId="33458"/>
    <cellStyle name="Title 7 7 2" xfId="52769"/>
    <cellStyle name="Title 7 8" xfId="33459"/>
    <cellStyle name="Title 7 8 2" xfId="52770"/>
    <cellStyle name="Title 7 9" xfId="33460"/>
    <cellStyle name="Title 7 9 2" xfId="52771"/>
    <cellStyle name="Title 8" xfId="33461"/>
    <cellStyle name="Title 8 2" xfId="52772"/>
    <cellStyle name="Title 8 3" xfId="62159"/>
    <cellStyle name="Title 9" xfId="33462"/>
    <cellStyle name="Title 9 2" xfId="52773"/>
    <cellStyle name="Title 9 3" xfId="62160"/>
    <cellStyle name="Total 10" xfId="33463"/>
    <cellStyle name="Total 10 10" xfId="33464"/>
    <cellStyle name="Total 10 10 2" xfId="33465"/>
    <cellStyle name="Total 10 10 2 2" xfId="62161"/>
    <cellStyle name="Total 10 10 3" xfId="33466"/>
    <cellStyle name="Total 10 10 4" xfId="52774"/>
    <cellStyle name="Total 10 11" xfId="33467"/>
    <cellStyle name="Total 10 11 2" xfId="33468"/>
    <cellStyle name="Total 10 11 2 2" xfId="62162"/>
    <cellStyle name="Total 10 11 3" xfId="33469"/>
    <cellStyle name="Total 10 11 4" xfId="52775"/>
    <cellStyle name="Total 10 12" xfId="33470"/>
    <cellStyle name="Total 10 12 2" xfId="33471"/>
    <cellStyle name="Total 10 12 2 2" xfId="62163"/>
    <cellStyle name="Total 10 12 3" xfId="33472"/>
    <cellStyle name="Total 10 12 4" xfId="52776"/>
    <cellStyle name="Total 10 13" xfId="33473"/>
    <cellStyle name="Total 10 13 2" xfId="33474"/>
    <cellStyle name="Total 10 13 2 2" xfId="62164"/>
    <cellStyle name="Total 10 13 3" xfId="33475"/>
    <cellStyle name="Total 10 13 4" xfId="52777"/>
    <cellStyle name="Total 10 14" xfId="33476"/>
    <cellStyle name="Total 10 14 2" xfId="33477"/>
    <cellStyle name="Total 10 14 2 2" xfId="62165"/>
    <cellStyle name="Total 10 14 3" xfId="33478"/>
    <cellStyle name="Total 10 14 4" xfId="52778"/>
    <cellStyle name="Total 10 15" xfId="33479"/>
    <cellStyle name="Total 10 15 2" xfId="33480"/>
    <cellStyle name="Total 10 15 2 2" xfId="62166"/>
    <cellStyle name="Total 10 15 3" xfId="33481"/>
    <cellStyle name="Total 10 15 4" xfId="52779"/>
    <cellStyle name="Total 10 16" xfId="33482"/>
    <cellStyle name="Total 10 16 2" xfId="33483"/>
    <cellStyle name="Total 10 16 2 2" xfId="62167"/>
    <cellStyle name="Total 10 16 3" xfId="33484"/>
    <cellStyle name="Total 10 16 4" xfId="52780"/>
    <cellStyle name="Total 10 17" xfId="33485"/>
    <cellStyle name="Total 10 17 2" xfId="33486"/>
    <cellStyle name="Total 10 17 2 2" xfId="62168"/>
    <cellStyle name="Total 10 17 3" xfId="33487"/>
    <cellStyle name="Total 10 17 4" xfId="52781"/>
    <cellStyle name="Total 10 18" xfId="33488"/>
    <cellStyle name="Total 10 18 2" xfId="33489"/>
    <cellStyle name="Total 10 18 2 2" xfId="62169"/>
    <cellStyle name="Total 10 18 3" xfId="33490"/>
    <cellStyle name="Total 10 18 4" xfId="52782"/>
    <cellStyle name="Total 10 19" xfId="33491"/>
    <cellStyle name="Total 10 19 2" xfId="33492"/>
    <cellStyle name="Total 10 19 2 2" xfId="62170"/>
    <cellStyle name="Total 10 19 3" xfId="33493"/>
    <cellStyle name="Total 10 19 4" xfId="52783"/>
    <cellStyle name="Total 10 2" xfId="33494"/>
    <cellStyle name="Total 10 2 2" xfId="33495"/>
    <cellStyle name="Total 10 2 2 2" xfId="62171"/>
    <cellStyle name="Total 10 2 3" xfId="33496"/>
    <cellStyle name="Total 10 2 4" xfId="52784"/>
    <cellStyle name="Total 10 20" xfId="33497"/>
    <cellStyle name="Total 10 20 2" xfId="33498"/>
    <cellStyle name="Total 10 20 3" xfId="52785"/>
    <cellStyle name="Total 10 20 4" xfId="52786"/>
    <cellStyle name="Total 10 21" xfId="52787"/>
    <cellStyle name="Total 10 22" xfId="52788"/>
    <cellStyle name="Total 10 3" xfId="33499"/>
    <cellStyle name="Total 10 3 2" xfId="33500"/>
    <cellStyle name="Total 10 3 2 2" xfId="62172"/>
    <cellStyle name="Total 10 3 3" xfId="33501"/>
    <cellStyle name="Total 10 3 4" xfId="52789"/>
    <cellStyle name="Total 10 4" xfId="33502"/>
    <cellStyle name="Total 10 4 2" xfId="33503"/>
    <cellStyle name="Total 10 4 2 2" xfId="62173"/>
    <cellStyle name="Total 10 4 3" xfId="33504"/>
    <cellStyle name="Total 10 4 4" xfId="52790"/>
    <cellStyle name="Total 10 5" xfId="33505"/>
    <cellStyle name="Total 10 5 2" xfId="33506"/>
    <cellStyle name="Total 10 5 2 2" xfId="62174"/>
    <cellStyle name="Total 10 5 3" xfId="33507"/>
    <cellStyle name="Total 10 5 4" xfId="52791"/>
    <cellStyle name="Total 10 6" xfId="33508"/>
    <cellStyle name="Total 10 6 2" xfId="33509"/>
    <cellStyle name="Total 10 6 2 2" xfId="62175"/>
    <cellStyle name="Total 10 6 3" xfId="33510"/>
    <cellStyle name="Total 10 6 4" xfId="52792"/>
    <cellStyle name="Total 10 7" xfId="33511"/>
    <cellStyle name="Total 10 7 2" xfId="33512"/>
    <cellStyle name="Total 10 7 2 2" xfId="62176"/>
    <cellStyle name="Total 10 7 3" xfId="33513"/>
    <cellStyle name="Total 10 7 4" xfId="52793"/>
    <cellStyle name="Total 10 8" xfId="33514"/>
    <cellStyle name="Total 10 8 2" xfId="33515"/>
    <cellStyle name="Total 10 8 2 2" xfId="62177"/>
    <cellStyle name="Total 10 8 3" xfId="33516"/>
    <cellStyle name="Total 10 8 4" xfId="52794"/>
    <cellStyle name="Total 10 9" xfId="33517"/>
    <cellStyle name="Total 10 9 2" xfId="33518"/>
    <cellStyle name="Total 10 9 2 2" xfId="62178"/>
    <cellStyle name="Total 10 9 3" xfId="33519"/>
    <cellStyle name="Total 10 9 4" xfId="52795"/>
    <cellStyle name="Total 11" xfId="33520"/>
    <cellStyle name="Total 11 10" xfId="33521"/>
    <cellStyle name="Total 11 10 2" xfId="33522"/>
    <cellStyle name="Total 11 10 2 2" xfId="62179"/>
    <cellStyle name="Total 11 10 3" xfId="33523"/>
    <cellStyle name="Total 11 10 4" xfId="52796"/>
    <cellStyle name="Total 11 11" xfId="33524"/>
    <cellStyle name="Total 11 11 2" xfId="33525"/>
    <cellStyle name="Total 11 11 2 2" xfId="62180"/>
    <cellStyle name="Total 11 11 3" xfId="33526"/>
    <cellStyle name="Total 11 11 4" xfId="52797"/>
    <cellStyle name="Total 11 12" xfId="33527"/>
    <cellStyle name="Total 11 12 2" xfId="33528"/>
    <cellStyle name="Total 11 12 2 2" xfId="62181"/>
    <cellStyle name="Total 11 12 3" xfId="33529"/>
    <cellStyle name="Total 11 12 4" xfId="52798"/>
    <cellStyle name="Total 11 13" xfId="33530"/>
    <cellStyle name="Total 11 13 2" xfId="33531"/>
    <cellStyle name="Total 11 13 2 2" xfId="62182"/>
    <cellStyle name="Total 11 13 3" xfId="33532"/>
    <cellStyle name="Total 11 13 4" xfId="52799"/>
    <cellStyle name="Total 11 14" xfId="33533"/>
    <cellStyle name="Total 11 14 2" xfId="33534"/>
    <cellStyle name="Total 11 14 2 2" xfId="62183"/>
    <cellStyle name="Total 11 14 3" xfId="33535"/>
    <cellStyle name="Total 11 14 4" xfId="52800"/>
    <cellStyle name="Total 11 15" xfId="33536"/>
    <cellStyle name="Total 11 15 2" xfId="33537"/>
    <cellStyle name="Total 11 15 2 2" xfId="62184"/>
    <cellStyle name="Total 11 15 3" xfId="33538"/>
    <cellStyle name="Total 11 15 4" xfId="52801"/>
    <cellStyle name="Total 11 16" xfId="33539"/>
    <cellStyle name="Total 11 16 2" xfId="33540"/>
    <cellStyle name="Total 11 16 2 2" xfId="62185"/>
    <cellStyle name="Total 11 16 3" xfId="33541"/>
    <cellStyle name="Total 11 16 4" xfId="52802"/>
    <cellStyle name="Total 11 17" xfId="33542"/>
    <cellStyle name="Total 11 17 2" xfId="33543"/>
    <cellStyle name="Total 11 17 2 2" xfId="62186"/>
    <cellStyle name="Total 11 17 3" xfId="33544"/>
    <cellStyle name="Total 11 17 4" xfId="52803"/>
    <cellStyle name="Total 11 18" xfId="33545"/>
    <cellStyle name="Total 11 18 2" xfId="33546"/>
    <cellStyle name="Total 11 18 2 2" xfId="62187"/>
    <cellStyle name="Total 11 18 3" xfId="33547"/>
    <cellStyle name="Total 11 18 4" xfId="52804"/>
    <cellStyle name="Total 11 19" xfId="33548"/>
    <cellStyle name="Total 11 19 2" xfId="33549"/>
    <cellStyle name="Total 11 19 2 2" xfId="62188"/>
    <cellStyle name="Total 11 19 3" xfId="33550"/>
    <cellStyle name="Total 11 19 4" xfId="52805"/>
    <cellStyle name="Total 11 2" xfId="33551"/>
    <cellStyle name="Total 11 2 2" xfId="33552"/>
    <cellStyle name="Total 11 2 2 2" xfId="62189"/>
    <cellStyle name="Total 11 2 3" xfId="33553"/>
    <cellStyle name="Total 11 2 4" xfId="52806"/>
    <cellStyle name="Total 11 20" xfId="33554"/>
    <cellStyle name="Total 11 20 2" xfId="33555"/>
    <cellStyle name="Total 11 20 3" xfId="52807"/>
    <cellStyle name="Total 11 20 4" xfId="52808"/>
    <cellStyle name="Total 11 21" xfId="52809"/>
    <cellStyle name="Total 11 22" xfId="52810"/>
    <cellStyle name="Total 11 3" xfId="33556"/>
    <cellStyle name="Total 11 3 2" xfId="33557"/>
    <cellStyle name="Total 11 3 2 2" xfId="62190"/>
    <cellStyle name="Total 11 3 3" xfId="33558"/>
    <cellStyle name="Total 11 3 4" xfId="52811"/>
    <cellStyle name="Total 11 4" xfId="33559"/>
    <cellStyle name="Total 11 4 2" xfId="33560"/>
    <cellStyle name="Total 11 4 2 2" xfId="62191"/>
    <cellStyle name="Total 11 4 3" xfId="33561"/>
    <cellStyle name="Total 11 4 4" xfId="52812"/>
    <cellStyle name="Total 11 5" xfId="33562"/>
    <cellStyle name="Total 11 5 2" xfId="33563"/>
    <cellStyle name="Total 11 5 2 2" xfId="62192"/>
    <cellStyle name="Total 11 5 3" xfId="33564"/>
    <cellStyle name="Total 11 5 4" xfId="52813"/>
    <cellStyle name="Total 11 6" xfId="33565"/>
    <cellStyle name="Total 11 6 2" xfId="33566"/>
    <cellStyle name="Total 11 6 2 2" xfId="62193"/>
    <cellStyle name="Total 11 6 3" xfId="33567"/>
    <cellStyle name="Total 11 6 4" xfId="52814"/>
    <cellStyle name="Total 11 7" xfId="33568"/>
    <cellStyle name="Total 11 7 2" xfId="33569"/>
    <cellStyle name="Total 11 7 2 2" xfId="62194"/>
    <cellStyle name="Total 11 7 3" xfId="33570"/>
    <cellStyle name="Total 11 7 4" xfId="52815"/>
    <cellStyle name="Total 11 8" xfId="33571"/>
    <cellStyle name="Total 11 8 2" xfId="33572"/>
    <cellStyle name="Total 11 8 2 2" xfId="62195"/>
    <cellStyle name="Total 11 8 3" xfId="33573"/>
    <cellStyle name="Total 11 8 4" xfId="52816"/>
    <cellStyle name="Total 11 9" xfId="33574"/>
    <cellStyle name="Total 11 9 2" xfId="33575"/>
    <cellStyle name="Total 11 9 2 2" xfId="62196"/>
    <cellStyle name="Total 11 9 3" xfId="33576"/>
    <cellStyle name="Total 11 9 4" xfId="52817"/>
    <cellStyle name="Total 12" xfId="33577"/>
    <cellStyle name="Total 12 10" xfId="33578"/>
    <cellStyle name="Total 12 10 10" xfId="33579"/>
    <cellStyle name="Total 12 10 10 2" xfId="33580"/>
    <cellStyle name="Total 12 10 10 2 2" xfId="62197"/>
    <cellStyle name="Total 12 10 10 3" xfId="33581"/>
    <cellStyle name="Total 12 10 10 4" xfId="52818"/>
    <cellStyle name="Total 12 10 11" xfId="33582"/>
    <cellStyle name="Total 12 10 11 2" xfId="33583"/>
    <cellStyle name="Total 12 10 11 2 2" xfId="62198"/>
    <cellStyle name="Total 12 10 11 3" xfId="33584"/>
    <cellStyle name="Total 12 10 11 4" xfId="52819"/>
    <cellStyle name="Total 12 10 12" xfId="33585"/>
    <cellStyle name="Total 12 10 12 2" xfId="33586"/>
    <cellStyle name="Total 12 10 12 2 2" xfId="62199"/>
    <cellStyle name="Total 12 10 12 3" xfId="33587"/>
    <cellStyle name="Total 12 10 12 4" xfId="52820"/>
    <cellStyle name="Total 12 10 13" xfId="33588"/>
    <cellStyle name="Total 12 10 13 2" xfId="33589"/>
    <cellStyle name="Total 12 10 13 2 2" xfId="62200"/>
    <cellStyle name="Total 12 10 13 3" xfId="33590"/>
    <cellStyle name="Total 12 10 13 4" xfId="52821"/>
    <cellStyle name="Total 12 10 14" xfId="33591"/>
    <cellStyle name="Total 12 10 14 2" xfId="33592"/>
    <cellStyle name="Total 12 10 14 2 2" xfId="62201"/>
    <cellStyle name="Total 12 10 14 3" xfId="33593"/>
    <cellStyle name="Total 12 10 14 4" xfId="52822"/>
    <cellStyle name="Total 12 10 15" xfId="33594"/>
    <cellStyle name="Total 12 10 15 2" xfId="33595"/>
    <cellStyle name="Total 12 10 15 2 2" xfId="62202"/>
    <cellStyle name="Total 12 10 15 3" xfId="33596"/>
    <cellStyle name="Total 12 10 15 4" xfId="52823"/>
    <cellStyle name="Total 12 10 16" xfId="33597"/>
    <cellStyle name="Total 12 10 16 2" xfId="33598"/>
    <cellStyle name="Total 12 10 16 2 2" xfId="62203"/>
    <cellStyle name="Total 12 10 16 3" xfId="33599"/>
    <cellStyle name="Total 12 10 16 4" xfId="52824"/>
    <cellStyle name="Total 12 10 17" xfId="33600"/>
    <cellStyle name="Total 12 10 17 2" xfId="33601"/>
    <cellStyle name="Total 12 10 17 2 2" xfId="62204"/>
    <cellStyle name="Total 12 10 17 3" xfId="33602"/>
    <cellStyle name="Total 12 10 17 4" xfId="52825"/>
    <cellStyle name="Total 12 10 18" xfId="33603"/>
    <cellStyle name="Total 12 10 18 2" xfId="33604"/>
    <cellStyle name="Total 12 10 18 2 2" xfId="62205"/>
    <cellStyle name="Total 12 10 18 3" xfId="33605"/>
    <cellStyle name="Total 12 10 18 4" xfId="52826"/>
    <cellStyle name="Total 12 10 19" xfId="33606"/>
    <cellStyle name="Total 12 10 19 2" xfId="33607"/>
    <cellStyle name="Total 12 10 19 2 2" xfId="62206"/>
    <cellStyle name="Total 12 10 19 3" xfId="33608"/>
    <cellStyle name="Total 12 10 19 4" xfId="52827"/>
    <cellStyle name="Total 12 10 2" xfId="33609"/>
    <cellStyle name="Total 12 10 2 2" xfId="33610"/>
    <cellStyle name="Total 12 10 2 2 2" xfId="62207"/>
    <cellStyle name="Total 12 10 2 3" xfId="33611"/>
    <cellStyle name="Total 12 10 2 4" xfId="52828"/>
    <cellStyle name="Total 12 10 20" xfId="33612"/>
    <cellStyle name="Total 12 10 20 2" xfId="33613"/>
    <cellStyle name="Total 12 10 20 3" xfId="52829"/>
    <cellStyle name="Total 12 10 20 4" xfId="52830"/>
    <cellStyle name="Total 12 10 21" xfId="52831"/>
    <cellStyle name="Total 12 10 22" xfId="52832"/>
    <cellStyle name="Total 12 10 3" xfId="33614"/>
    <cellStyle name="Total 12 10 3 2" xfId="33615"/>
    <cellStyle name="Total 12 10 3 2 2" xfId="62208"/>
    <cellStyle name="Total 12 10 3 3" xfId="33616"/>
    <cellStyle name="Total 12 10 3 4" xfId="52833"/>
    <cellStyle name="Total 12 10 4" xfId="33617"/>
    <cellStyle name="Total 12 10 4 2" xfId="33618"/>
    <cellStyle name="Total 12 10 4 2 2" xfId="62209"/>
    <cellStyle name="Total 12 10 4 3" xfId="33619"/>
    <cellStyle name="Total 12 10 4 4" xfId="52834"/>
    <cellStyle name="Total 12 10 5" xfId="33620"/>
    <cellStyle name="Total 12 10 5 2" xfId="33621"/>
    <cellStyle name="Total 12 10 5 2 2" xfId="62210"/>
    <cellStyle name="Total 12 10 5 3" xfId="33622"/>
    <cellStyle name="Total 12 10 5 4" xfId="52835"/>
    <cellStyle name="Total 12 10 6" xfId="33623"/>
    <cellStyle name="Total 12 10 6 2" xfId="33624"/>
    <cellStyle name="Total 12 10 6 2 2" xfId="62211"/>
    <cellStyle name="Total 12 10 6 3" xfId="33625"/>
    <cellStyle name="Total 12 10 6 4" xfId="52836"/>
    <cellStyle name="Total 12 10 7" xfId="33626"/>
    <cellStyle name="Total 12 10 7 2" xfId="33627"/>
    <cellStyle name="Total 12 10 7 2 2" xfId="62212"/>
    <cellStyle name="Total 12 10 7 3" xfId="33628"/>
    <cellStyle name="Total 12 10 7 4" xfId="52837"/>
    <cellStyle name="Total 12 10 8" xfId="33629"/>
    <cellStyle name="Total 12 10 8 2" xfId="33630"/>
    <cellStyle name="Total 12 10 8 2 2" xfId="62213"/>
    <cellStyle name="Total 12 10 8 3" xfId="33631"/>
    <cellStyle name="Total 12 10 8 4" xfId="52838"/>
    <cellStyle name="Total 12 10 9" xfId="33632"/>
    <cellStyle name="Total 12 10 9 2" xfId="33633"/>
    <cellStyle name="Total 12 10 9 2 2" xfId="62214"/>
    <cellStyle name="Total 12 10 9 3" xfId="33634"/>
    <cellStyle name="Total 12 10 9 4" xfId="52839"/>
    <cellStyle name="Total 12 11" xfId="33635"/>
    <cellStyle name="Total 12 11 10" xfId="33636"/>
    <cellStyle name="Total 12 11 10 2" xfId="33637"/>
    <cellStyle name="Total 12 11 10 2 2" xfId="62215"/>
    <cellStyle name="Total 12 11 10 3" xfId="33638"/>
    <cellStyle name="Total 12 11 10 4" xfId="52840"/>
    <cellStyle name="Total 12 11 11" xfId="33639"/>
    <cellStyle name="Total 12 11 11 2" xfId="33640"/>
    <cellStyle name="Total 12 11 11 2 2" xfId="62216"/>
    <cellStyle name="Total 12 11 11 3" xfId="33641"/>
    <cellStyle name="Total 12 11 11 4" xfId="52841"/>
    <cellStyle name="Total 12 11 12" xfId="33642"/>
    <cellStyle name="Total 12 11 12 2" xfId="33643"/>
    <cellStyle name="Total 12 11 12 2 2" xfId="62217"/>
    <cellStyle name="Total 12 11 12 3" xfId="33644"/>
    <cellStyle name="Total 12 11 12 4" xfId="52842"/>
    <cellStyle name="Total 12 11 13" xfId="33645"/>
    <cellStyle name="Total 12 11 13 2" xfId="33646"/>
    <cellStyle name="Total 12 11 13 2 2" xfId="62218"/>
    <cellStyle name="Total 12 11 13 3" xfId="33647"/>
    <cellStyle name="Total 12 11 13 4" xfId="52843"/>
    <cellStyle name="Total 12 11 14" xfId="33648"/>
    <cellStyle name="Total 12 11 14 2" xfId="33649"/>
    <cellStyle name="Total 12 11 14 2 2" xfId="62219"/>
    <cellStyle name="Total 12 11 14 3" xfId="33650"/>
    <cellStyle name="Total 12 11 14 4" xfId="52844"/>
    <cellStyle name="Total 12 11 15" xfId="33651"/>
    <cellStyle name="Total 12 11 15 2" xfId="33652"/>
    <cellStyle name="Total 12 11 15 2 2" xfId="62220"/>
    <cellStyle name="Total 12 11 15 3" xfId="33653"/>
    <cellStyle name="Total 12 11 15 4" xfId="52845"/>
    <cellStyle name="Total 12 11 16" xfId="33654"/>
    <cellStyle name="Total 12 11 16 2" xfId="33655"/>
    <cellStyle name="Total 12 11 16 2 2" xfId="62221"/>
    <cellStyle name="Total 12 11 16 3" xfId="33656"/>
    <cellStyle name="Total 12 11 16 4" xfId="52846"/>
    <cellStyle name="Total 12 11 17" xfId="33657"/>
    <cellStyle name="Total 12 11 17 2" xfId="33658"/>
    <cellStyle name="Total 12 11 17 2 2" xfId="62222"/>
    <cellStyle name="Total 12 11 17 3" xfId="33659"/>
    <cellStyle name="Total 12 11 17 4" xfId="52847"/>
    <cellStyle name="Total 12 11 18" xfId="33660"/>
    <cellStyle name="Total 12 11 18 2" xfId="33661"/>
    <cellStyle name="Total 12 11 18 2 2" xfId="62223"/>
    <cellStyle name="Total 12 11 18 3" xfId="33662"/>
    <cellStyle name="Total 12 11 18 4" xfId="52848"/>
    <cellStyle name="Total 12 11 19" xfId="33663"/>
    <cellStyle name="Total 12 11 19 2" xfId="33664"/>
    <cellStyle name="Total 12 11 19 2 2" xfId="62224"/>
    <cellStyle name="Total 12 11 19 3" xfId="33665"/>
    <cellStyle name="Total 12 11 19 4" xfId="52849"/>
    <cellStyle name="Total 12 11 2" xfId="33666"/>
    <cellStyle name="Total 12 11 2 2" xfId="33667"/>
    <cellStyle name="Total 12 11 2 2 2" xfId="62225"/>
    <cellStyle name="Total 12 11 2 3" xfId="33668"/>
    <cellStyle name="Total 12 11 2 4" xfId="52850"/>
    <cellStyle name="Total 12 11 20" xfId="33669"/>
    <cellStyle name="Total 12 11 20 2" xfId="33670"/>
    <cellStyle name="Total 12 11 20 3" xfId="52851"/>
    <cellStyle name="Total 12 11 20 4" xfId="52852"/>
    <cellStyle name="Total 12 11 21" xfId="52853"/>
    <cellStyle name="Total 12 11 22" xfId="52854"/>
    <cellStyle name="Total 12 11 3" xfId="33671"/>
    <cellStyle name="Total 12 11 3 2" xfId="33672"/>
    <cellStyle name="Total 12 11 3 2 2" xfId="62226"/>
    <cellStyle name="Total 12 11 3 3" xfId="33673"/>
    <cellStyle name="Total 12 11 3 4" xfId="52855"/>
    <cellStyle name="Total 12 11 4" xfId="33674"/>
    <cellStyle name="Total 12 11 4 2" xfId="33675"/>
    <cellStyle name="Total 12 11 4 2 2" xfId="62227"/>
    <cellStyle name="Total 12 11 4 3" xfId="33676"/>
    <cellStyle name="Total 12 11 4 4" xfId="52856"/>
    <cellStyle name="Total 12 11 5" xfId="33677"/>
    <cellStyle name="Total 12 11 5 2" xfId="33678"/>
    <cellStyle name="Total 12 11 5 2 2" xfId="62228"/>
    <cellStyle name="Total 12 11 5 3" xfId="33679"/>
    <cellStyle name="Total 12 11 5 4" xfId="52857"/>
    <cellStyle name="Total 12 11 6" xfId="33680"/>
    <cellStyle name="Total 12 11 6 2" xfId="33681"/>
    <cellStyle name="Total 12 11 6 2 2" xfId="62229"/>
    <cellStyle name="Total 12 11 6 3" xfId="33682"/>
    <cellStyle name="Total 12 11 6 4" xfId="52858"/>
    <cellStyle name="Total 12 11 7" xfId="33683"/>
    <cellStyle name="Total 12 11 7 2" xfId="33684"/>
    <cellStyle name="Total 12 11 7 2 2" xfId="62230"/>
    <cellStyle name="Total 12 11 7 3" xfId="33685"/>
    <cellStyle name="Total 12 11 7 4" xfId="52859"/>
    <cellStyle name="Total 12 11 8" xfId="33686"/>
    <cellStyle name="Total 12 11 8 2" xfId="33687"/>
    <cellStyle name="Total 12 11 8 2 2" xfId="62231"/>
    <cellStyle name="Total 12 11 8 3" xfId="33688"/>
    <cellStyle name="Total 12 11 8 4" xfId="52860"/>
    <cellStyle name="Total 12 11 9" xfId="33689"/>
    <cellStyle name="Total 12 11 9 2" xfId="33690"/>
    <cellStyle name="Total 12 11 9 2 2" xfId="62232"/>
    <cellStyle name="Total 12 11 9 3" xfId="33691"/>
    <cellStyle name="Total 12 11 9 4" xfId="52861"/>
    <cellStyle name="Total 12 12" xfId="33692"/>
    <cellStyle name="Total 12 12 10" xfId="33693"/>
    <cellStyle name="Total 12 12 10 2" xfId="33694"/>
    <cellStyle name="Total 12 12 10 2 2" xfId="62233"/>
    <cellStyle name="Total 12 12 10 3" xfId="33695"/>
    <cellStyle name="Total 12 12 10 4" xfId="52862"/>
    <cellStyle name="Total 12 12 11" xfId="33696"/>
    <cellStyle name="Total 12 12 11 2" xfId="33697"/>
    <cellStyle name="Total 12 12 11 2 2" xfId="62234"/>
    <cellStyle name="Total 12 12 11 3" xfId="33698"/>
    <cellStyle name="Total 12 12 11 4" xfId="52863"/>
    <cellStyle name="Total 12 12 12" xfId="33699"/>
    <cellStyle name="Total 12 12 12 2" xfId="33700"/>
    <cellStyle name="Total 12 12 12 2 2" xfId="62235"/>
    <cellStyle name="Total 12 12 12 3" xfId="33701"/>
    <cellStyle name="Total 12 12 12 4" xfId="52864"/>
    <cellStyle name="Total 12 12 13" xfId="33702"/>
    <cellStyle name="Total 12 12 13 2" xfId="33703"/>
    <cellStyle name="Total 12 12 13 2 2" xfId="62236"/>
    <cellStyle name="Total 12 12 13 3" xfId="33704"/>
    <cellStyle name="Total 12 12 13 4" xfId="52865"/>
    <cellStyle name="Total 12 12 14" xfId="33705"/>
    <cellStyle name="Total 12 12 14 2" xfId="33706"/>
    <cellStyle name="Total 12 12 14 2 2" xfId="62237"/>
    <cellStyle name="Total 12 12 14 3" xfId="33707"/>
    <cellStyle name="Total 12 12 14 4" xfId="52866"/>
    <cellStyle name="Total 12 12 15" xfId="33708"/>
    <cellStyle name="Total 12 12 15 2" xfId="33709"/>
    <cellStyle name="Total 12 12 15 2 2" xfId="62238"/>
    <cellStyle name="Total 12 12 15 3" xfId="33710"/>
    <cellStyle name="Total 12 12 15 4" xfId="52867"/>
    <cellStyle name="Total 12 12 16" xfId="33711"/>
    <cellStyle name="Total 12 12 16 2" xfId="33712"/>
    <cellStyle name="Total 12 12 16 2 2" xfId="62239"/>
    <cellStyle name="Total 12 12 16 3" xfId="33713"/>
    <cellStyle name="Total 12 12 16 4" xfId="52868"/>
    <cellStyle name="Total 12 12 17" xfId="33714"/>
    <cellStyle name="Total 12 12 17 2" xfId="33715"/>
    <cellStyle name="Total 12 12 17 2 2" xfId="62240"/>
    <cellStyle name="Total 12 12 17 3" xfId="33716"/>
    <cellStyle name="Total 12 12 17 4" xfId="52869"/>
    <cellStyle name="Total 12 12 18" xfId="33717"/>
    <cellStyle name="Total 12 12 18 2" xfId="33718"/>
    <cellStyle name="Total 12 12 18 2 2" xfId="62241"/>
    <cellStyle name="Total 12 12 18 3" xfId="33719"/>
    <cellStyle name="Total 12 12 18 4" xfId="52870"/>
    <cellStyle name="Total 12 12 19" xfId="33720"/>
    <cellStyle name="Total 12 12 19 2" xfId="33721"/>
    <cellStyle name="Total 12 12 19 2 2" xfId="62242"/>
    <cellStyle name="Total 12 12 19 3" xfId="33722"/>
    <cellStyle name="Total 12 12 19 4" xfId="52871"/>
    <cellStyle name="Total 12 12 2" xfId="33723"/>
    <cellStyle name="Total 12 12 2 2" xfId="33724"/>
    <cellStyle name="Total 12 12 2 2 2" xfId="62243"/>
    <cellStyle name="Total 12 12 2 3" xfId="33725"/>
    <cellStyle name="Total 12 12 2 4" xfId="52872"/>
    <cellStyle name="Total 12 12 20" xfId="33726"/>
    <cellStyle name="Total 12 12 20 2" xfId="33727"/>
    <cellStyle name="Total 12 12 20 3" xfId="52873"/>
    <cellStyle name="Total 12 12 20 4" xfId="52874"/>
    <cellStyle name="Total 12 12 21" xfId="52875"/>
    <cellStyle name="Total 12 12 22" xfId="52876"/>
    <cellStyle name="Total 12 12 3" xfId="33728"/>
    <cellStyle name="Total 12 12 3 2" xfId="33729"/>
    <cellStyle name="Total 12 12 3 2 2" xfId="62244"/>
    <cellStyle name="Total 12 12 3 3" xfId="33730"/>
    <cellStyle name="Total 12 12 3 4" xfId="52877"/>
    <cellStyle name="Total 12 12 4" xfId="33731"/>
    <cellStyle name="Total 12 12 4 2" xfId="33732"/>
    <cellStyle name="Total 12 12 4 2 2" xfId="62245"/>
    <cellStyle name="Total 12 12 4 3" xfId="33733"/>
    <cellStyle name="Total 12 12 4 4" xfId="52878"/>
    <cellStyle name="Total 12 12 5" xfId="33734"/>
    <cellStyle name="Total 12 12 5 2" xfId="33735"/>
    <cellStyle name="Total 12 12 5 2 2" xfId="62246"/>
    <cellStyle name="Total 12 12 5 3" xfId="33736"/>
    <cellStyle name="Total 12 12 5 4" xfId="52879"/>
    <cellStyle name="Total 12 12 6" xfId="33737"/>
    <cellStyle name="Total 12 12 6 2" xfId="33738"/>
    <cellStyle name="Total 12 12 6 2 2" xfId="62247"/>
    <cellStyle name="Total 12 12 6 3" xfId="33739"/>
    <cellStyle name="Total 12 12 6 4" xfId="52880"/>
    <cellStyle name="Total 12 12 7" xfId="33740"/>
    <cellStyle name="Total 12 12 7 2" xfId="33741"/>
    <cellStyle name="Total 12 12 7 2 2" xfId="62248"/>
    <cellStyle name="Total 12 12 7 3" xfId="33742"/>
    <cellStyle name="Total 12 12 7 4" xfId="52881"/>
    <cellStyle name="Total 12 12 8" xfId="33743"/>
    <cellStyle name="Total 12 12 8 2" xfId="33744"/>
    <cellStyle name="Total 12 12 8 2 2" xfId="62249"/>
    <cellStyle name="Total 12 12 8 3" xfId="33745"/>
    <cellStyle name="Total 12 12 8 4" xfId="52882"/>
    <cellStyle name="Total 12 12 9" xfId="33746"/>
    <cellStyle name="Total 12 12 9 2" xfId="33747"/>
    <cellStyle name="Total 12 12 9 2 2" xfId="62250"/>
    <cellStyle name="Total 12 12 9 3" xfId="33748"/>
    <cellStyle name="Total 12 12 9 4" xfId="52883"/>
    <cellStyle name="Total 12 13" xfId="33749"/>
    <cellStyle name="Total 12 13 10" xfId="33750"/>
    <cellStyle name="Total 12 13 10 2" xfId="33751"/>
    <cellStyle name="Total 12 13 10 2 2" xfId="62251"/>
    <cellStyle name="Total 12 13 10 3" xfId="33752"/>
    <cellStyle name="Total 12 13 10 4" xfId="52884"/>
    <cellStyle name="Total 12 13 11" xfId="33753"/>
    <cellStyle name="Total 12 13 11 2" xfId="33754"/>
    <cellStyle name="Total 12 13 11 2 2" xfId="62252"/>
    <cellStyle name="Total 12 13 11 3" xfId="33755"/>
    <cellStyle name="Total 12 13 11 4" xfId="52885"/>
    <cellStyle name="Total 12 13 12" xfId="33756"/>
    <cellStyle name="Total 12 13 12 2" xfId="33757"/>
    <cellStyle name="Total 12 13 12 2 2" xfId="62253"/>
    <cellStyle name="Total 12 13 12 3" xfId="33758"/>
    <cellStyle name="Total 12 13 12 4" xfId="52886"/>
    <cellStyle name="Total 12 13 13" xfId="33759"/>
    <cellStyle name="Total 12 13 13 2" xfId="33760"/>
    <cellStyle name="Total 12 13 13 2 2" xfId="62254"/>
    <cellStyle name="Total 12 13 13 3" xfId="33761"/>
    <cellStyle name="Total 12 13 13 4" xfId="52887"/>
    <cellStyle name="Total 12 13 14" xfId="33762"/>
    <cellStyle name="Total 12 13 14 2" xfId="33763"/>
    <cellStyle name="Total 12 13 14 2 2" xfId="62255"/>
    <cellStyle name="Total 12 13 14 3" xfId="33764"/>
    <cellStyle name="Total 12 13 14 4" xfId="52888"/>
    <cellStyle name="Total 12 13 15" xfId="33765"/>
    <cellStyle name="Total 12 13 15 2" xfId="33766"/>
    <cellStyle name="Total 12 13 15 2 2" xfId="62256"/>
    <cellStyle name="Total 12 13 15 3" xfId="33767"/>
    <cellStyle name="Total 12 13 15 4" xfId="52889"/>
    <cellStyle name="Total 12 13 16" xfId="33768"/>
    <cellStyle name="Total 12 13 16 2" xfId="33769"/>
    <cellStyle name="Total 12 13 16 2 2" xfId="62257"/>
    <cellStyle name="Total 12 13 16 3" xfId="33770"/>
    <cellStyle name="Total 12 13 16 4" xfId="52890"/>
    <cellStyle name="Total 12 13 17" xfId="33771"/>
    <cellStyle name="Total 12 13 17 2" xfId="33772"/>
    <cellStyle name="Total 12 13 17 2 2" xfId="62258"/>
    <cellStyle name="Total 12 13 17 3" xfId="33773"/>
    <cellStyle name="Total 12 13 17 4" xfId="52891"/>
    <cellStyle name="Total 12 13 18" xfId="33774"/>
    <cellStyle name="Total 12 13 18 2" xfId="33775"/>
    <cellStyle name="Total 12 13 18 2 2" xfId="62259"/>
    <cellStyle name="Total 12 13 18 3" xfId="33776"/>
    <cellStyle name="Total 12 13 18 4" xfId="52892"/>
    <cellStyle name="Total 12 13 19" xfId="33777"/>
    <cellStyle name="Total 12 13 19 2" xfId="33778"/>
    <cellStyle name="Total 12 13 19 2 2" xfId="62260"/>
    <cellStyle name="Total 12 13 19 3" xfId="33779"/>
    <cellStyle name="Total 12 13 19 4" xfId="52893"/>
    <cellStyle name="Total 12 13 2" xfId="33780"/>
    <cellStyle name="Total 12 13 2 2" xfId="33781"/>
    <cellStyle name="Total 12 13 2 2 2" xfId="62261"/>
    <cellStyle name="Total 12 13 2 3" xfId="33782"/>
    <cellStyle name="Total 12 13 2 4" xfId="52894"/>
    <cellStyle name="Total 12 13 20" xfId="33783"/>
    <cellStyle name="Total 12 13 20 2" xfId="33784"/>
    <cellStyle name="Total 12 13 20 3" xfId="52895"/>
    <cellStyle name="Total 12 13 20 4" xfId="52896"/>
    <cellStyle name="Total 12 13 21" xfId="52897"/>
    <cellStyle name="Total 12 13 22" xfId="52898"/>
    <cellStyle name="Total 12 13 3" xfId="33785"/>
    <cellStyle name="Total 12 13 3 2" xfId="33786"/>
    <cellStyle name="Total 12 13 3 2 2" xfId="62262"/>
    <cellStyle name="Total 12 13 3 3" xfId="33787"/>
    <cellStyle name="Total 12 13 3 4" xfId="52899"/>
    <cellStyle name="Total 12 13 4" xfId="33788"/>
    <cellStyle name="Total 12 13 4 2" xfId="33789"/>
    <cellStyle name="Total 12 13 4 2 2" xfId="62263"/>
    <cellStyle name="Total 12 13 4 3" xfId="33790"/>
    <cellStyle name="Total 12 13 4 4" xfId="52900"/>
    <cellStyle name="Total 12 13 5" xfId="33791"/>
    <cellStyle name="Total 12 13 5 2" xfId="33792"/>
    <cellStyle name="Total 12 13 5 2 2" xfId="62264"/>
    <cellStyle name="Total 12 13 5 3" xfId="33793"/>
    <cellStyle name="Total 12 13 5 4" xfId="52901"/>
    <cellStyle name="Total 12 13 6" xfId="33794"/>
    <cellStyle name="Total 12 13 6 2" xfId="33795"/>
    <cellStyle name="Total 12 13 6 2 2" xfId="62265"/>
    <cellStyle name="Total 12 13 6 3" xfId="33796"/>
    <cellStyle name="Total 12 13 6 4" xfId="52902"/>
    <cellStyle name="Total 12 13 7" xfId="33797"/>
    <cellStyle name="Total 12 13 7 2" xfId="33798"/>
    <cellStyle name="Total 12 13 7 2 2" xfId="62266"/>
    <cellStyle name="Total 12 13 7 3" xfId="33799"/>
    <cellStyle name="Total 12 13 7 4" xfId="52903"/>
    <cellStyle name="Total 12 13 8" xfId="33800"/>
    <cellStyle name="Total 12 13 8 2" xfId="33801"/>
    <cellStyle name="Total 12 13 8 2 2" xfId="62267"/>
    <cellStyle name="Total 12 13 8 3" xfId="33802"/>
    <cellStyle name="Total 12 13 8 4" xfId="52904"/>
    <cellStyle name="Total 12 13 9" xfId="33803"/>
    <cellStyle name="Total 12 13 9 2" xfId="33804"/>
    <cellStyle name="Total 12 13 9 2 2" xfId="62268"/>
    <cellStyle name="Total 12 13 9 3" xfId="33805"/>
    <cellStyle name="Total 12 13 9 4" xfId="52905"/>
    <cellStyle name="Total 12 14" xfId="33806"/>
    <cellStyle name="Total 12 14 10" xfId="33807"/>
    <cellStyle name="Total 12 14 10 2" xfId="33808"/>
    <cellStyle name="Total 12 14 10 2 2" xfId="62269"/>
    <cellStyle name="Total 12 14 10 3" xfId="33809"/>
    <cellStyle name="Total 12 14 10 4" xfId="52906"/>
    <cellStyle name="Total 12 14 11" xfId="33810"/>
    <cellStyle name="Total 12 14 11 2" xfId="33811"/>
    <cellStyle name="Total 12 14 11 2 2" xfId="62270"/>
    <cellStyle name="Total 12 14 11 3" xfId="33812"/>
    <cellStyle name="Total 12 14 11 4" xfId="52907"/>
    <cellStyle name="Total 12 14 12" xfId="33813"/>
    <cellStyle name="Total 12 14 12 2" xfId="33814"/>
    <cellStyle name="Total 12 14 12 2 2" xfId="62271"/>
    <cellStyle name="Total 12 14 12 3" xfId="33815"/>
    <cellStyle name="Total 12 14 12 4" xfId="52908"/>
    <cellStyle name="Total 12 14 13" xfId="33816"/>
    <cellStyle name="Total 12 14 13 2" xfId="33817"/>
    <cellStyle name="Total 12 14 13 2 2" xfId="62272"/>
    <cellStyle name="Total 12 14 13 3" xfId="33818"/>
    <cellStyle name="Total 12 14 13 4" xfId="52909"/>
    <cellStyle name="Total 12 14 14" xfId="33819"/>
    <cellStyle name="Total 12 14 14 2" xfId="33820"/>
    <cellStyle name="Total 12 14 14 2 2" xfId="62273"/>
    <cellStyle name="Total 12 14 14 3" xfId="33821"/>
    <cellStyle name="Total 12 14 14 4" xfId="52910"/>
    <cellStyle name="Total 12 14 15" xfId="33822"/>
    <cellStyle name="Total 12 14 15 2" xfId="33823"/>
    <cellStyle name="Total 12 14 15 2 2" xfId="62274"/>
    <cellStyle name="Total 12 14 15 3" xfId="33824"/>
    <cellStyle name="Total 12 14 15 4" xfId="52911"/>
    <cellStyle name="Total 12 14 16" xfId="33825"/>
    <cellStyle name="Total 12 14 16 2" xfId="33826"/>
    <cellStyle name="Total 12 14 16 2 2" xfId="62275"/>
    <cellStyle name="Total 12 14 16 3" xfId="33827"/>
    <cellStyle name="Total 12 14 16 4" xfId="52912"/>
    <cellStyle name="Total 12 14 17" xfId="33828"/>
    <cellStyle name="Total 12 14 17 2" xfId="33829"/>
    <cellStyle name="Total 12 14 17 2 2" xfId="62276"/>
    <cellStyle name="Total 12 14 17 3" xfId="33830"/>
    <cellStyle name="Total 12 14 17 4" xfId="52913"/>
    <cellStyle name="Total 12 14 18" xfId="33831"/>
    <cellStyle name="Total 12 14 18 2" xfId="33832"/>
    <cellStyle name="Total 12 14 18 2 2" xfId="62277"/>
    <cellStyle name="Total 12 14 18 3" xfId="33833"/>
    <cellStyle name="Total 12 14 18 4" xfId="52914"/>
    <cellStyle name="Total 12 14 19" xfId="33834"/>
    <cellStyle name="Total 12 14 19 2" xfId="33835"/>
    <cellStyle name="Total 12 14 19 2 2" xfId="62278"/>
    <cellStyle name="Total 12 14 19 3" xfId="33836"/>
    <cellStyle name="Total 12 14 19 4" xfId="52915"/>
    <cellStyle name="Total 12 14 2" xfId="33837"/>
    <cellStyle name="Total 12 14 2 2" xfId="33838"/>
    <cellStyle name="Total 12 14 2 2 2" xfId="62279"/>
    <cellStyle name="Total 12 14 2 3" xfId="33839"/>
    <cellStyle name="Total 12 14 2 4" xfId="52916"/>
    <cellStyle name="Total 12 14 20" xfId="33840"/>
    <cellStyle name="Total 12 14 20 2" xfId="33841"/>
    <cellStyle name="Total 12 14 20 3" xfId="52917"/>
    <cellStyle name="Total 12 14 20 4" xfId="52918"/>
    <cellStyle name="Total 12 14 21" xfId="52919"/>
    <cellStyle name="Total 12 14 22" xfId="52920"/>
    <cellStyle name="Total 12 14 3" xfId="33842"/>
    <cellStyle name="Total 12 14 3 2" xfId="33843"/>
    <cellStyle name="Total 12 14 3 2 2" xfId="62280"/>
    <cellStyle name="Total 12 14 3 3" xfId="33844"/>
    <cellStyle name="Total 12 14 3 4" xfId="52921"/>
    <cellStyle name="Total 12 14 4" xfId="33845"/>
    <cellStyle name="Total 12 14 4 2" xfId="33846"/>
    <cellStyle name="Total 12 14 4 2 2" xfId="62281"/>
    <cellStyle name="Total 12 14 4 3" xfId="33847"/>
    <cellStyle name="Total 12 14 4 4" xfId="52922"/>
    <cellStyle name="Total 12 14 5" xfId="33848"/>
    <cellStyle name="Total 12 14 5 2" xfId="33849"/>
    <cellStyle name="Total 12 14 5 2 2" xfId="62282"/>
    <cellStyle name="Total 12 14 5 3" xfId="33850"/>
    <cellStyle name="Total 12 14 5 4" xfId="52923"/>
    <cellStyle name="Total 12 14 6" xfId="33851"/>
    <cellStyle name="Total 12 14 6 2" xfId="33852"/>
    <cellStyle name="Total 12 14 6 2 2" xfId="62283"/>
    <cellStyle name="Total 12 14 6 3" xfId="33853"/>
    <cellStyle name="Total 12 14 6 4" xfId="52924"/>
    <cellStyle name="Total 12 14 7" xfId="33854"/>
    <cellStyle name="Total 12 14 7 2" xfId="33855"/>
    <cellStyle name="Total 12 14 7 2 2" xfId="62284"/>
    <cellStyle name="Total 12 14 7 3" xfId="33856"/>
    <cellStyle name="Total 12 14 7 4" xfId="52925"/>
    <cellStyle name="Total 12 14 8" xfId="33857"/>
    <cellStyle name="Total 12 14 8 2" xfId="33858"/>
    <cellStyle name="Total 12 14 8 2 2" xfId="62285"/>
    <cellStyle name="Total 12 14 8 3" xfId="33859"/>
    <cellStyle name="Total 12 14 8 4" xfId="52926"/>
    <cellStyle name="Total 12 14 9" xfId="33860"/>
    <cellStyle name="Total 12 14 9 2" xfId="33861"/>
    <cellStyle name="Total 12 14 9 2 2" xfId="62286"/>
    <cellStyle name="Total 12 14 9 3" xfId="33862"/>
    <cellStyle name="Total 12 14 9 4" xfId="52927"/>
    <cellStyle name="Total 12 15" xfId="33863"/>
    <cellStyle name="Total 12 15 10" xfId="33864"/>
    <cellStyle name="Total 12 15 10 2" xfId="33865"/>
    <cellStyle name="Total 12 15 10 2 2" xfId="62287"/>
    <cellStyle name="Total 12 15 10 3" xfId="33866"/>
    <cellStyle name="Total 12 15 10 4" xfId="52928"/>
    <cellStyle name="Total 12 15 11" xfId="33867"/>
    <cellStyle name="Total 12 15 11 2" xfId="33868"/>
    <cellStyle name="Total 12 15 11 2 2" xfId="62288"/>
    <cellStyle name="Total 12 15 11 3" xfId="33869"/>
    <cellStyle name="Total 12 15 11 4" xfId="52929"/>
    <cellStyle name="Total 12 15 12" xfId="33870"/>
    <cellStyle name="Total 12 15 12 2" xfId="33871"/>
    <cellStyle name="Total 12 15 12 2 2" xfId="62289"/>
    <cellStyle name="Total 12 15 12 3" xfId="33872"/>
    <cellStyle name="Total 12 15 12 4" xfId="52930"/>
    <cellStyle name="Total 12 15 13" xfId="33873"/>
    <cellStyle name="Total 12 15 13 2" xfId="33874"/>
    <cellStyle name="Total 12 15 13 2 2" xfId="62290"/>
    <cellStyle name="Total 12 15 13 3" xfId="33875"/>
    <cellStyle name="Total 12 15 13 4" xfId="52931"/>
    <cellStyle name="Total 12 15 14" xfId="33876"/>
    <cellStyle name="Total 12 15 14 2" xfId="33877"/>
    <cellStyle name="Total 12 15 14 2 2" xfId="62291"/>
    <cellStyle name="Total 12 15 14 3" xfId="33878"/>
    <cellStyle name="Total 12 15 14 4" xfId="52932"/>
    <cellStyle name="Total 12 15 15" xfId="33879"/>
    <cellStyle name="Total 12 15 15 2" xfId="33880"/>
    <cellStyle name="Total 12 15 15 2 2" xfId="62292"/>
    <cellStyle name="Total 12 15 15 3" xfId="33881"/>
    <cellStyle name="Total 12 15 15 4" xfId="52933"/>
    <cellStyle name="Total 12 15 16" xfId="33882"/>
    <cellStyle name="Total 12 15 16 2" xfId="33883"/>
    <cellStyle name="Total 12 15 16 2 2" xfId="62293"/>
    <cellStyle name="Total 12 15 16 3" xfId="33884"/>
    <cellStyle name="Total 12 15 16 4" xfId="52934"/>
    <cellStyle name="Total 12 15 17" xfId="33885"/>
    <cellStyle name="Total 12 15 17 2" xfId="33886"/>
    <cellStyle name="Total 12 15 17 2 2" xfId="62294"/>
    <cellStyle name="Total 12 15 17 3" xfId="33887"/>
    <cellStyle name="Total 12 15 17 4" xfId="52935"/>
    <cellStyle name="Total 12 15 18" xfId="33888"/>
    <cellStyle name="Total 12 15 18 2" xfId="33889"/>
    <cellStyle name="Total 12 15 18 2 2" xfId="62295"/>
    <cellStyle name="Total 12 15 18 3" xfId="33890"/>
    <cellStyle name="Total 12 15 18 4" xfId="52936"/>
    <cellStyle name="Total 12 15 19" xfId="33891"/>
    <cellStyle name="Total 12 15 19 2" xfId="33892"/>
    <cellStyle name="Total 12 15 19 2 2" xfId="62296"/>
    <cellStyle name="Total 12 15 19 3" xfId="33893"/>
    <cellStyle name="Total 12 15 19 4" xfId="52937"/>
    <cellStyle name="Total 12 15 2" xfId="33894"/>
    <cellStyle name="Total 12 15 2 2" xfId="33895"/>
    <cellStyle name="Total 12 15 2 2 2" xfId="62297"/>
    <cellStyle name="Total 12 15 2 3" xfId="33896"/>
    <cellStyle name="Total 12 15 2 4" xfId="52938"/>
    <cellStyle name="Total 12 15 20" xfId="33897"/>
    <cellStyle name="Total 12 15 20 2" xfId="33898"/>
    <cellStyle name="Total 12 15 20 3" xfId="52939"/>
    <cellStyle name="Total 12 15 20 4" xfId="52940"/>
    <cellStyle name="Total 12 15 21" xfId="52941"/>
    <cellStyle name="Total 12 15 22" xfId="52942"/>
    <cellStyle name="Total 12 15 3" xfId="33899"/>
    <cellStyle name="Total 12 15 3 2" xfId="33900"/>
    <cellStyle name="Total 12 15 3 2 2" xfId="62298"/>
    <cellStyle name="Total 12 15 3 3" xfId="33901"/>
    <cellStyle name="Total 12 15 3 4" xfId="52943"/>
    <cellStyle name="Total 12 15 4" xfId="33902"/>
    <cellStyle name="Total 12 15 4 2" xfId="33903"/>
    <cellStyle name="Total 12 15 4 2 2" xfId="62299"/>
    <cellStyle name="Total 12 15 4 3" xfId="33904"/>
    <cellStyle name="Total 12 15 4 4" xfId="52944"/>
    <cellStyle name="Total 12 15 5" xfId="33905"/>
    <cellStyle name="Total 12 15 5 2" xfId="33906"/>
    <cellStyle name="Total 12 15 5 2 2" xfId="62300"/>
    <cellStyle name="Total 12 15 5 3" xfId="33907"/>
    <cellStyle name="Total 12 15 5 4" xfId="52945"/>
    <cellStyle name="Total 12 15 6" xfId="33908"/>
    <cellStyle name="Total 12 15 6 2" xfId="33909"/>
    <cellStyle name="Total 12 15 6 2 2" xfId="62301"/>
    <cellStyle name="Total 12 15 6 3" xfId="33910"/>
    <cellStyle name="Total 12 15 6 4" xfId="52946"/>
    <cellStyle name="Total 12 15 7" xfId="33911"/>
    <cellStyle name="Total 12 15 7 2" xfId="33912"/>
    <cellStyle name="Total 12 15 7 2 2" xfId="62302"/>
    <cellStyle name="Total 12 15 7 3" xfId="33913"/>
    <cellStyle name="Total 12 15 7 4" xfId="52947"/>
    <cellStyle name="Total 12 15 8" xfId="33914"/>
    <cellStyle name="Total 12 15 8 2" xfId="33915"/>
    <cellStyle name="Total 12 15 8 2 2" xfId="62303"/>
    <cellStyle name="Total 12 15 8 3" xfId="33916"/>
    <cellStyle name="Total 12 15 8 4" xfId="52948"/>
    <cellStyle name="Total 12 15 9" xfId="33917"/>
    <cellStyle name="Total 12 15 9 2" xfId="33918"/>
    <cellStyle name="Total 12 15 9 2 2" xfId="62304"/>
    <cellStyle name="Total 12 15 9 3" xfId="33919"/>
    <cellStyle name="Total 12 15 9 4" xfId="52949"/>
    <cellStyle name="Total 12 16" xfId="33920"/>
    <cellStyle name="Total 12 16 10" xfId="33921"/>
    <cellStyle name="Total 12 16 10 2" xfId="33922"/>
    <cellStyle name="Total 12 16 10 2 2" xfId="62305"/>
    <cellStyle name="Total 12 16 10 3" xfId="33923"/>
    <cellStyle name="Total 12 16 10 4" xfId="52950"/>
    <cellStyle name="Total 12 16 11" xfId="33924"/>
    <cellStyle name="Total 12 16 11 2" xfId="33925"/>
    <cellStyle name="Total 12 16 11 2 2" xfId="62306"/>
    <cellStyle name="Total 12 16 11 3" xfId="33926"/>
    <cellStyle name="Total 12 16 11 4" xfId="52951"/>
    <cellStyle name="Total 12 16 12" xfId="33927"/>
    <cellStyle name="Total 12 16 12 2" xfId="33928"/>
    <cellStyle name="Total 12 16 12 2 2" xfId="62307"/>
    <cellStyle name="Total 12 16 12 3" xfId="33929"/>
    <cellStyle name="Total 12 16 12 4" xfId="52952"/>
    <cellStyle name="Total 12 16 13" xfId="33930"/>
    <cellStyle name="Total 12 16 13 2" xfId="33931"/>
    <cellStyle name="Total 12 16 13 2 2" xfId="62308"/>
    <cellStyle name="Total 12 16 13 3" xfId="33932"/>
    <cellStyle name="Total 12 16 13 4" xfId="52953"/>
    <cellStyle name="Total 12 16 14" xfId="33933"/>
    <cellStyle name="Total 12 16 14 2" xfId="33934"/>
    <cellStyle name="Total 12 16 14 2 2" xfId="62309"/>
    <cellStyle name="Total 12 16 14 3" xfId="33935"/>
    <cellStyle name="Total 12 16 14 4" xfId="52954"/>
    <cellStyle name="Total 12 16 15" xfId="33936"/>
    <cellStyle name="Total 12 16 15 2" xfId="33937"/>
    <cellStyle name="Total 12 16 15 2 2" xfId="62310"/>
    <cellStyle name="Total 12 16 15 3" xfId="33938"/>
    <cellStyle name="Total 12 16 15 4" xfId="52955"/>
    <cellStyle name="Total 12 16 16" xfId="33939"/>
    <cellStyle name="Total 12 16 16 2" xfId="33940"/>
    <cellStyle name="Total 12 16 16 2 2" xfId="62311"/>
    <cellStyle name="Total 12 16 16 3" xfId="33941"/>
    <cellStyle name="Total 12 16 16 4" xfId="52956"/>
    <cellStyle name="Total 12 16 17" xfId="33942"/>
    <cellStyle name="Total 12 16 17 2" xfId="33943"/>
    <cellStyle name="Total 12 16 17 2 2" xfId="62312"/>
    <cellStyle name="Total 12 16 17 3" xfId="33944"/>
    <cellStyle name="Total 12 16 17 4" xfId="52957"/>
    <cellStyle name="Total 12 16 18" xfId="33945"/>
    <cellStyle name="Total 12 16 18 2" xfId="33946"/>
    <cellStyle name="Total 12 16 18 2 2" xfId="62313"/>
    <cellStyle name="Total 12 16 18 3" xfId="33947"/>
    <cellStyle name="Total 12 16 18 4" xfId="52958"/>
    <cellStyle name="Total 12 16 19" xfId="33948"/>
    <cellStyle name="Total 12 16 19 2" xfId="33949"/>
    <cellStyle name="Total 12 16 19 2 2" xfId="62314"/>
    <cellStyle name="Total 12 16 19 3" xfId="33950"/>
    <cellStyle name="Total 12 16 19 4" xfId="52959"/>
    <cellStyle name="Total 12 16 2" xfId="33951"/>
    <cellStyle name="Total 12 16 2 2" xfId="33952"/>
    <cellStyle name="Total 12 16 2 2 2" xfId="62315"/>
    <cellStyle name="Total 12 16 2 3" xfId="33953"/>
    <cellStyle name="Total 12 16 2 4" xfId="52960"/>
    <cellStyle name="Total 12 16 20" xfId="33954"/>
    <cellStyle name="Total 12 16 20 2" xfId="33955"/>
    <cellStyle name="Total 12 16 20 3" xfId="52961"/>
    <cellStyle name="Total 12 16 20 4" xfId="52962"/>
    <cellStyle name="Total 12 16 21" xfId="52963"/>
    <cellStyle name="Total 12 16 22" xfId="52964"/>
    <cellStyle name="Total 12 16 3" xfId="33956"/>
    <cellStyle name="Total 12 16 3 2" xfId="33957"/>
    <cellStyle name="Total 12 16 3 2 2" xfId="62316"/>
    <cellStyle name="Total 12 16 3 3" xfId="33958"/>
    <cellStyle name="Total 12 16 3 4" xfId="52965"/>
    <cellStyle name="Total 12 16 4" xfId="33959"/>
    <cellStyle name="Total 12 16 4 2" xfId="33960"/>
    <cellStyle name="Total 12 16 4 2 2" xfId="62317"/>
    <cellStyle name="Total 12 16 4 3" xfId="33961"/>
    <cellStyle name="Total 12 16 4 4" xfId="52966"/>
    <cellStyle name="Total 12 16 5" xfId="33962"/>
    <cellStyle name="Total 12 16 5 2" xfId="33963"/>
    <cellStyle name="Total 12 16 5 2 2" xfId="62318"/>
    <cellStyle name="Total 12 16 5 3" xfId="33964"/>
    <cellStyle name="Total 12 16 5 4" xfId="52967"/>
    <cellStyle name="Total 12 16 6" xfId="33965"/>
    <cellStyle name="Total 12 16 6 2" xfId="33966"/>
    <cellStyle name="Total 12 16 6 2 2" xfId="62319"/>
    <cellStyle name="Total 12 16 6 3" xfId="33967"/>
    <cellStyle name="Total 12 16 6 4" xfId="52968"/>
    <cellStyle name="Total 12 16 7" xfId="33968"/>
    <cellStyle name="Total 12 16 7 2" xfId="33969"/>
    <cellStyle name="Total 12 16 7 2 2" xfId="62320"/>
    <cellStyle name="Total 12 16 7 3" xfId="33970"/>
    <cellStyle name="Total 12 16 7 4" xfId="52969"/>
    <cellStyle name="Total 12 16 8" xfId="33971"/>
    <cellStyle name="Total 12 16 8 2" xfId="33972"/>
    <cellStyle name="Total 12 16 8 2 2" xfId="62321"/>
    <cellStyle name="Total 12 16 8 3" xfId="33973"/>
    <cellStyle name="Total 12 16 8 4" xfId="52970"/>
    <cellStyle name="Total 12 16 9" xfId="33974"/>
    <cellStyle name="Total 12 16 9 2" xfId="33975"/>
    <cellStyle name="Total 12 16 9 2 2" xfId="62322"/>
    <cellStyle name="Total 12 16 9 3" xfId="33976"/>
    <cellStyle name="Total 12 16 9 4" xfId="52971"/>
    <cellStyle name="Total 12 17" xfId="33977"/>
    <cellStyle name="Total 12 17 10" xfId="33978"/>
    <cellStyle name="Total 12 17 10 2" xfId="33979"/>
    <cellStyle name="Total 12 17 10 2 2" xfId="62323"/>
    <cellStyle name="Total 12 17 10 3" xfId="33980"/>
    <cellStyle name="Total 12 17 10 4" xfId="52972"/>
    <cellStyle name="Total 12 17 11" xfId="33981"/>
    <cellStyle name="Total 12 17 11 2" xfId="33982"/>
    <cellStyle name="Total 12 17 11 2 2" xfId="62324"/>
    <cellStyle name="Total 12 17 11 3" xfId="33983"/>
    <cellStyle name="Total 12 17 11 4" xfId="52973"/>
    <cellStyle name="Total 12 17 12" xfId="33984"/>
    <cellStyle name="Total 12 17 12 2" xfId="33985"/>
    <cellStyle name="Total 12 17 12 2 2" xfId="62325"/>
    <cellStyle name="Total 12 17 12 3" xfId="33986"/>
    <cellStyle name="Total 12 17 12 4" xfId="52974"/>
    <cellStyle name="Total 12 17 13" xfId="33987"/>
    <cellStyle name="Total 12 17 13 2" xfId="33988"/>
    <cellStyle name="Total 12 17 13 2 2" xfId="62326"/>
    <cellStyle name="Total 12 17 13 3" xfId="33989"/>
    <cellStyle name="Total 12 17 13 4" xfId="52975"/>
    <cellStyle name="Total 12 17 14" xfId="33990"/>
    <cellStyle name="Total 12 17 14 2" xfId="33991"/>
    <cellStyle name="Total 12 17 14 2 2" xfId="62327"/>
    <cellStyle name="Total 12 17 14 3" xfId="33992"/>
    <cellStyle name="Total 12 17 14 4" xfId="52976"/>
    <cellStyle name="Total 12 17 15" xfId="33993"/>
    <cellStyle name="Total 12 17 15 2" xfId="33994"/>
    <cellStyle name="Total 12 17 15 2 2" xfId="62328"/>
    <cellStyle name="Total 12 17 15 3" xfId="33995"/>
    <cellStyle name="Total 12 17 15 4" xfId="52977"/>
    <cellStyle name="Total 12 17 16" xfId="33996"/>
    <cellStyle name="Total 12 17 16 2" xfId="33997"/>
    <cellStyle name="Total 12 17 16 2 2" xfId="62329"/>
    <cellStyle name="Total 12 17 16 3" xfId="33998"/>
    <cellStyle name="Total 12 17 16 4" xfId="52978"/>
    <cellStyle name="Total 12 17 17" xfId="33999"/>
    <cellStyle name="Total 12 17 17 2" xfId="34000"/>
    <cellStyle name="Total 12 17 17 2 2" xfId="62330"/>
    <cellStyle name="Total 12 17 17 3" xfId="34001"/>
    <cellStyle name="Total 12 17 17 4" xfId="52979"/>
    <cellStyle name="Total 12 17 18" xfId="34002"/>
    <cellStyle name="Total 12 17 18 2" xfId="34003"/>
    <cellStyle name="Total 12 17 18 2 2" xfId="62331"/>
    <cellStyle name="Total 12 17 18 3" xfId="34004"/>
    <cellStyle name="Total 12 17 18 4" xfId="52980"/>
    <cellStyle name="Total 12 17 19" xfId="34005"/>
    <cellStyle name="Total 12 17 19 2" xfId="34006"/>
    <cellStyle name="Total 12 17 19 2 2" xfId="62332"/>
    <cellStyle name="Total 12 17 19 3" xfId="34007"/>
    <cellStyle name="Total 12 17 19 4" xfId="52981"/>
    <cellStyle name="Total 12 17 2" xfId="34008"/>
    <cellStyle name="Total 12 17 2 2" xfId="34009"/>
    <cellStyle name="Total 12 17 2 2 2" xfId="62333"/>
    <cellStyle name="Total 12 17 2 3" xfId="34010"/>
    <cellStyle name="Total 12 17 2 4" xfId="52982"/>
    <cellStyle name="Total 12 17 20" xfId="34011"/>
    <cellStyle name="Total 12 17 20 2" xfId="34012"/>
    <cellStyle name="Total 12 17 20 3" xfId="52983"/>
    <cellStyle name="Total 12 17 20 4" xfId="52984"/>
    <cellStyle name="Total 12 17 21" xfId="52985"/>
    <cellStyle name="Total 12 17 22" xfId="52986"/>
    <cellStyle name="Total 12 17 3" xfId="34013"/>
    <cellStyle name="Total 12 17 3 2" xfId="34014"/>
    <cellStyle name="Total 12 17 3 2 2" xfId="62334"/>
    <cellStyle name="Total 12 17 3 3" xfId="34015"/>
    <cellStyle name="Total 12 17 3 4" xfId="52987"/>
    <cellStyle name="Total 12 17 4" xfId="34016"/>
    <cellStyle name="Total 12 17 4 2" xfId="34017"/>
    <cellStyle name="Total 12 17 4 2 2" xfId="62335"/>
    <cellStyle name="Total 12 17 4 3" xfId="34018"/>
    <cellStyle name="Total 12 17 4 4" xfId="52988"/>
    <cellStyle name="Total 12 17 5" xfId="34019"/>
    <cellStyle name="Total 12 17 5 2" xfId="34020"/>
    <cellStyle name="Total 12 17 5 2 2" xfId="62336"/>
    <cellStyle name="Total 12 17 5 3" xfId="34021"/>
    <cellStyle name="Total 12 17 5 4" xfId="52989"/>
    <cellStyle name="Total 12 17 6" xfId="34022"/>
    <cellStyle name="Total 12 17 6 2" xfId="34023"/>
    <cellStyle name="Total 12 17 6 2 2" xfId="62337"/>
    <cellStyle name="Total 12 17 6 3" xfId="34024"/>
    <cellStyle name="Total 12 17 6 4" xfId="52990"/>
    <cellStyle name="Total 12 17 7" xfId="34025"/>
    <cellStyle name="Total 12 17 7 2" xfId="34026"/>
    <cellStyle name="Total 12 17 7 2 2" xfId="62338"/>
    <cellStyle name="Total 12 17 7 3" xfId="34027"/>
    <cellStyle name="Total 12 17 7 4" xfId="52991"/>
    <cellStyle name="Total 12 17 8" xfId="34028"/>
    <cellStyle name="Total 12 17 8 2" xfId="34029"/>
    <cellStyle name="Total 12 17 8 2 2" xfId="62339"/>
    <cellStyle name="Total 12 17 8 3" xfId="34030"/>
    <cellStyle name="Total 12 17 8 4" xfId="52992"/>
    <cellStyle name="Total 12 17 9" xfId="34031"/>
    <cellStyle name="Total 12 17 9 2" xfId="34032"/>
    <cellStyle name="Total 12 17 9 2 2" xfId="62340"/>
    <cellStyle name="Total 12 17 9 3" xfId="34033"/>
    <cellStyle name="Total 12 17 9 4" xfId="52993"/>
    <cellStyle name="Total 12 18" xfId="34034"/>
    <cellStyle name="Total 12 18 10" xfId="34035"/>
    <cellStyle name="Total 12 18 10 2" xfId="34036"/>
    <cellStyle name="Total 12 18 10 2 2" xfId="62341"/>
    <cellStyle name="Total 12 18 10 3" xfId="34037"/>
    <cellStyle name="Total 12 18 10 4" xfId="52994"/>
    <cellStyle name="Total 12 18 11" xfId="34038"/>
    <cellStyle name="Total 12 18 11 2" xfId="34039"/>
    <cellStyle name="Total 12 18 11 2 2" xfId="62342"/>
    <cellStyle name="Total 12 18 11 3" xfId="34040"/>
    <cellStyle name="Total 12 18 11 4" xfId="52995"/>
    <cellStyle name="Total 12 18 12" xfId="34041"/>
    <cellStyle name="Total 12 18 12 2" xfId="34042"/>
    <cellStyle name="Total 12 18 12 2 2" xfId="62343"/>
    <cellStyle name="Total 12 18 12 3" xfId="34043"/>
    <cellStyle name="Total 12 18 12 4" xfId="52996"/>
    <cellStyle name="Total 12 18 13" xfId="34044"/>
    <cellStyle name="Total 12 18 13 2" xfId="34045"/>
    <cellStyle name="Total 12 18 13 2 2" xfId="62344"/>
    <cellStyle name="Total 12 18 13 3" xfId="34046"/>
    <cellStyle name="Total 12 18 13 4" xfId="52997"/>
    <cellStyle name="Total 12 18 14" xfId="34047"/>
    <cellStyle name="Total 12 18 14 2" xfId="34048"/>
    <cellStyle name="Total 12 18 14 2 2" xfId="62345"/>
    <cellStyle name="Total 12 18 14 3" xfId="34049"/>
    <cellStyle name="Total 12 18 14 4" xfId="52998"/>
    <cellStyle name="Total 12 18 15" xfId="34050"/>
    <cellStyle name="Total 12 18 15 2" xfId="34051"/>
    <cellStyle name="Total 12 18 15 2 2" xfId="62346"/>
    <cellStyle name="Total 12 18 15 3" xfId="34052"/>
    <cellStyle name="Total 12 18 15 4" xfId="52999"/>
    <cellStyle name="Total 12 18 16" xfId="34053"/>
    <cellStyle name="Total 12 18 16 2" xfId="34054"/>
    <cellStyle name="Total 12 18 16 2 2" xfId="62347"/>
    <cellStyle name="Total 12 18 16 3" xfId="34055"/>
    <cellStyle name="Total 12 18 16 4" xfId="53000"/>
    <cellStyle name="Total 12 18 17" xfId="34056"/>
    <cellStyle name="Total 12 18 17 2" xfId="34057"/>
    <cellStyle name="Total 12 18 17 2 2" xfId="62348"/>
    <cellStyle name="Total 12 18 17 3" xfId="34058"/>
    <cellStyle name="Total 12 18 17 4" xfId="53001"/>
    <cellStyle name="Total 12 18 18" xfId="34059"/>
    <cellStyle name="Total 12 18 18 2" xfId="34060"/>
    <cellStyle name="Total 12 18 18 2 2" xfId="62349"/>
    <cellStyle name="Total 12 18 18 3" xfId="34061"/>
    <cellStyle name="Total 12 18 18 4" xfId="53002"/>
    <cellStyle name="Total 12 18 19" xfId="34062"/>
    <cellStyle name="Total 12 18 19 2" xfId="34063"/>
    <cellStyle name="Total 12 18 19 2 2" xfId="62350"/>
    <cellStyle name="Total 12 18 19 3" xfId="34064"/>
    <cellStyle name="Total 12 18 19 4" xfId="53003"/>
    <cellStyle name="Total 12 18 2" xfId="34065"/>
    <cellStyle name="Total 12 18 2 2" xfId="34066"/>
    <cellStyle name="Total 12 18 2 2 2" xfId="62351"/>
    <cellStyle name="Total 12 18 2 3" xfId="34067"/>
    <cellStyle name="Total 12 18 2 4" xfId="53004"/>
    <cellStyle name="Total 12 18 20" xfId="34068"/>
    <cellStyle name="Total 12 18 20 2" xfId="34069"/>
    <cellStyle name="Total 12 18 20 3" xfId="53005"/>
    <cellStyle name="Total 12 18 20 4" xfId="53006"/>
    <cellStyle name="Total 12 18 21" xfId="53007"/>
    <cellStyle name="Total 12 18 22" xfId="53008"/>
    <cellStyle name="Total 12 18 3" xfId="34070"/>
    <cellStyle name="Total 12 18 3 2" xfId="34071"/>
    <cellStyle name="Total 12 18 3 2 2" xfId="62352"/>
    <cellStyle name="Total 12 18 3 3" xfId="34072"/>
    <cellStyle name="Total 12 18 3 4" xfId="53009"/>
    <cellStyle name="Total 12 18 4" xfId="34073"/>
    <cellStyle name="Total 12 18 4 2" xfId="34074"/>
    <cellStyle name="Total 12 18 4 2 2" xfId="62353"/>
    <cellStyle name="Total 12 18 4 3" xfId="34075"/>
    <cellStyle name="Total 12 18 4 4" xfId="53010"/>
    <cellStyle name="Total 12 18 5" xfId="34076"/>
    <cellStyle name="Total 12 18 5 2" xfId="34077"/>
    <cellStyle name="Total 12 18 5 2 2" xfId="62354"/>
    <cellStyle name="Total 12 18 5 3" xfId="34078"/>
    <cellStyle name="Total 12 18 5 4" xfId="53011"/>
    <cellStyle name="Total 12 18 6" xfId="34079"/>
    <cellStyle name="Total 12 18 6 2" xfId="34080"/>
    <cellStyle name="Total 12 18 6 2 2" xfId="62355"/>
    <cellStyle name="Total 12 18 6 3" xfId="34081"/>
    <cellStyle name="Total 12 18 6 4" xfId="53012"/>
    <cellStyle name="Total 12 18 7" xfId="34082"/>
    <cellStyle name="Total 12 18 7 2" xfId="34083"/>
    <cellStyle name="Total 12 18 7 2 2" xfId="62356"/>
    <cellStyle name="Total 12 18 7 3" xfId="34084"/>
    <cellStyle name="Total 12 18 7 4" xfId="53013"/>
    <cellStyle name="Total 12 18 8" xfId="34085"/>
    <cellStyle name="Total 12 18 8 2" xfId="34086"/>
    <cellStyle name="Total 12 18 8 2 2" xfId="62357"/>
    <cellStyle name="Total 12 18 8 3" xfId="34087"/>
    <cellStyle name="Total 12 18 8 4" xfId="53014"/>
    <cellStyle name="Total 12 18 9" xfId="34088"/>
    <cellStyle name="Total 12 18 9 2" xfId="34089"/>
    <cellStyle name="Total 12 18 9 2 2" xfId="62358"/>
    <cellStyle name="Total 12 18 9 3" xfId="34090"/>
    <cellStyle name="Total 12 18 9 4" xfId="53015"/>
    <cellStyle name="Total 12 19" xfId="34091"/>
    <cellStyle name="Total 12 19 10" xfId="34092"/>
    <cellStyle name="Total 12 19 10 2" xfId="34093"/>
    <cellStyle name="Total 12 19 10 2 2" xfId="62359"/>
    <cellStyle name="Total 12 19 10 3" xfId="34094"/>
    <cellStyle name="Total 12 19 10 4" xfId="53016"/>
    <cellStyle name="Total 12 19 11" xfId="34095"/>
    <cellStyle name="Total 12 19 11 2" xfId="34096"/>
    <cellStyle name="Total 12 19 11 2 2" xfId="62360"/>
    <cellStyle name="Total 12 19 11 3" xfId="34097"/>
    <cellStyle name="Total 12 19 11 4" xfId="53017"/>
    <cellStyle name="Total 12 19 12" xfId="34098"/>
    <cellStyle name="Total 12 19 12 2" xfId="34099"/>
    <cellStyle name="Total 12 19 12 2 2" xfId="62361"/>
    <cellStyle name="Total 12 19 12 3" xfId="34100"/>
    <cellStyle name="Total 12 19 12 4" xfId="53018"/>
    <cellStyle name="Total 12 19 13" xfId="34101"/>
    <cellStyle name="Total 12 19 13 2" xfId="34102"/>
    <cellStyle name="Total 12 19 13 2 2" xfId="62362"/>
    <cellStyle name="Total 12 19 13 3" xfId="34103"/>
    <cellStyle name="Total 12 19 13 4" xfId="53019"/>
    <cellStyle name="Total 12 19 14" xfId="34104"/>
    <cellStyle name="Total 12 19 14 2" xfId="34105"/>
    <cellStyle name="Total 12 19 14 2 2" xfId="62363"/>
    <cellStyle name="Total 12 19 14 3" xfId="34106"/>
    <cellStyle name="Total 12 19 14 4" xfId="53020"/>
    <cellStyle name="Total 12 19 15" xfId="34107"/>
    <cellStyle name="Total 12 19 15 2" xfId="34108"/>
    <cellStyle name="Total 12 19 15 2 2" xfId="62364"/>
    <cellStyle name="Total 12 19 15 3" xfId="34109"/>
    <cellStyle name="Total 12 19 15 4" xfId="53021"/>
    <cellStyle name="Total 12 19 16" xfId="34110"/>
    <cellStyle name="Total 12 19 16 2" xfId="34111"/>
    <cellStyle name="Total 12 19 16 2 2" xfId="62365"/>
    <cellStyle name="Total 12 19 16 3" xfId="34112"/>
    <cellStyle name="Total 12 19 16 4" xfId="53022"/>
    <cellStyle name="Total 12 19 17" xfId="34113"/>
    <cellStyle name="Total 12 19 17 2" xfId="34114"/>
    <cellStyle name="Total 12 19 17 2 2" xfId="62366"/>
    <cellStyle name="Total 12 19 17 3" xfId="34115"/>
    <cellStyle name="Total 12 19 17 4" xfId="53023"/>
    <cellStyle name="Total 12 19 18" xfId="34116"/>
    <cellStyle name="Total 12 19 18 2" xfId="34117"/>
    <cellStyle name="Total 12 19 18 2 2" xfId="62367"/>
    <cellStyle name="Total 12 19 18 3" xfId="34118"/>
    <cellStyle name="Total 12 19 18 4" xfId="53024"/>
    <cellStyle name="Total 12 19 19" xfId="34119"/>
    <cellStyle name="Total 12 19 19 2" xfId="34120"/>
    <cellStyle name="Total 12 19 19 2 2" xfId="62368"/>
    <cellStyle name="Total 12 19 19 3" xfId="34121"/>
    <cellStyle name="Total 12 19 19 4" xfId="53025"/>
    <cellStyle name="Total 12 19 2" xfId="34122"/>
    <cellStyle name="Total 12 19 2 2" xfId="34123"/>
    <cellStyle name="Total 12 19 2 2 2" xfId="62369"/>
    <cellStyle name="Total 12 19 2 3" xfId="34124"/>
    <cellStyle name="Total 12 19 2 4" xfId="53026"/>
    <cellStyle name="Total 12 19 20" xfId="34125"/>
    <cellStyle name="Total 12 19 20 2" xfId="34126"/>
    <cellStyle name="Total 12 19 20 3" xfId="53027"/>
    <cellStyle name="Total 12 19 20 4" xfId="53028"/>
    <cellStyle name="Total 12 19 21" xfId="53029"/>
    <cellStyle name="Total 12 19 22" xfId="53030"/>
    <cellStyle name="Total 12 19 3" xfId="34127"/>
    <cellStyle name="Total 12 19 3 2" xfId="34128"/>
    <cellStyle name="Total 12 19 3 2 2" xfId="62370"/>
    <cellStyle name="Total 12 19 3 3" xfId="34129"/>
    <cellStyle name="Total 12 19 3 4" xfId="53031"/>
    <cellStyle name="Total 12 19 4" xfId="34130"/>
    <cellStyle name="Total 12 19 4 2" xfId="34131"/>
    <cellStyle name="Total 12 19 4 2 2" xfId="62371"/>
    <cellStyle name="Total 12 19 4 3" xfId="34132"/>
    <cellStyle name="Total 12 19 4 4" xfId="53032"/>
    <cellStyle name="Total 12 19 5" xfId="34133"/>
    <cellStyle name="Total 12 19 5 2" xfId="34134"/>
    <cellStyle name="Total 12 19 5 2 2" xfId="62372"/>
    <cellStyle name="Total 12 19 5 3" xfId="34135"/>
    <cellStyle name="Total 12 19 5 4" xfId="53033"/>
    <cellStyle name="Total 12 19 6" xfId="34136"/>
    <cellStyle name="Total 12 19 6 2" xfId="34137"/>
    <cellStyle name="Total 12 19 6 2 2" xfId="62373"/>
    <cellStyle name="Total 12 19 6 3" xfId="34138"/>
    <cellStyle name="Total 12 19 6 4" xfId="53034"/>
    <cellStyle name="Total 12 19 7" xfId="34139"/>
    <cellStyle name="Total 12 19 7 2" xfId="34140"/>
    <cellStyle name="Total 12 19 7 2 2" xfId="62374"/>
    <cellStyle name="Total 12 19 7 3" xfId="34141"/>
    <cellStyle name="Total 12 19 7 4" xfId="53035"/>
    <cellStyle name="Total 12 19 8" xfId="34142"/>
    <cellStyle name="Total 12 19 8 2" xfId="34143"/>
    <cellStyle name="Total 12 19 8 2 2" xfId="62375"/>
    <cellStyle name="Total 12 19 8 3" xfId="34144"/>
    <cellStyle name="Total 12 19 8 4" xfId="53036"/>
    <cellStyle name="Total 12 19 9" xfId="34145"/>
    <cellStyle name="Total 12 19 9 2" xfId="34146"/>
    <cellStyle name="Total 12 19 9 2 2" xfId="62376"/>
    <cellStyle name="Total 12 19 9 3" xfId="34147"/>
    <cellStyle name="Total 12 19 9 4" xfId="53037"/>
    <cellStyle name="Total 12 2" xfId="34148"/>
    <cellStyle name="Total 12 2 10" xfId="34149"/>
    <cellStyle name="Total 12 2 10 2" xfId="34150"/>
    <cellStyle name="Total 12 2 10 2 2" xfId="62377"/>
    <cellStyle name="Total 12 2 10 3" xfId="34151"/>
    <cellStyle name="Total 12 2 10 4" xfId="53038"/>
    <cellStyle name="Total 12 2 11" xfId="34152"/>
    <cellStyle name="Total 12 2 11 2" xfId="34153"/>
    <cellStyle name="Total 12 2 11 2 2" xfId="62378"/>
    <cellStyle name="Total 12 2 11 3" xfId="34154"/>
    <cellStyle name="Total 12 2 11 4" xfId="53039"/>
    <cellStyle name="Total 12 2 12" xfId="34155"/>
    <cellStyle name="Total 12 2 12 2" xfId="34156"/>
    <cellStyle name="Total 12 2 12 2 2" xfId="62379"/>
    <cellStyle name="Total 12 2 12 3" xfId="34157"/>
    <cellStyle name="Total 12 2 12 4" xfId="53040"/>
    <cellStyle name="Total 12 2 13" xfId="34158"/>
    <cellStyle name="Total 12 2 13 2" xfId="34159"/>
    <cellStyle name="Total 12 2 13 2 2" xfId="62380"/>
    <cellStyle name="Total 12 2 13 3" xfId="34160"/>
    <cellStyle name="Total 12 2 13 4" xfId="53041"/>
    <cellStyle name="Total 12 2 14" xfId="34161"/>
    <cellStyle name="Total 12 2 14 2" xfId="34162"/>
    <cellStyle name="Total 12 2 14 2 2" xfId="62381"/>
    <cellStyle name="Total 12 2 14 3" xfId="34163"/>
    <cellStyle name="Total 12 2 14 4" xfId="53042"/>
    <cellStyle name="Total 12 2 15" xfId="34164"/>
    <cellStyle name="Total 12 2 15 2" xfId="34165"/>
    <cellStyle name="Total 12 2 15 2 2" xfId="62382"/>
    <cellStyle name="Total 12 2 15 3" xfId="34166"/>
    <cellStyle name="Total 12 2 15 4" xfId="53043"/>
    <cellStyle name="Total 12 2 16" xfId="34167"/>
    <cellStyle name="Total 12 2 16 2" xfId="34168"/>
    <cellStyle name="Total 12 2 16 2 2" xfId="62383"/>
    <cellStyle name="Total 12 2 16 3" xfId="34169"/>
    <cellStyle name="Total 12 2 16 4" xfId="53044"/>
    <cellStyle name="Total 12 2 17" xfId="34170"/>
    <cellStyle name="Total 12 2 17 2" xfId="34171"/>
    <cellStyle name="Total 12 2 17 2 2" xfId="62384"/>
    <cellStyle name="Total 12 2 17 3" xfId="34172"/>
    <cellStyle name="Total 12 2 17 4" xfId="53045"/>
    <cellStyle name="Total 12 2 18" xfId="34173"/>
    <cellStyle name="Total 12 2 18 2" xfId="34174"/>
    <cellStyle name="Total 12 2 18 2 2" xfId="62385"/>
    <cellStyle name="Total 12 2 18 3" xfId="34175"/>
    <cellStyle name="Total 12 2 18 4" xfId="53046"/>
    <cellStyle name="Total 12 2 19" xfId="34176"/>
    <cellStyle name="Total 12 2 19 2" xfId="34177"/>
    <cellStyle name="Total 12 2 19 2 2" xfId="62386"/>
    <cellStyle name="Total 12 2 19 3" xfId="34178"/>
    <cellStyle name="Total 12 2 19 4" xfId="53047"/>
    <cellStyle name="Total 12 2 2" xfId="34179"/>
    <cellStyle name="Total 12 2 2 2" xfId="34180"/>
    <cellStyle name="Total 12 2 2 2 2" xfId="62387"/>
    <cellStyle name="Total 12 2 2 3" xfId="34181"/>
    <cellStyle name="Total 12 2 2 4" xfId="53048"/>
    <cellStyle name="Total 12 2 20" xfId="34182"/>
    <cellStyle name="Total 12 2 20 2" xfId="34183"/>
    <cellStyle name="Total 12 2 20 3" xfId="53049"/>
    <cellStyle name="Total 12 2 20 4" xfId="53050"/>
    <cellStyle name="Total 12 2 21" xfId="53051"/>
    <cellStyle name="Total 12 2 22" xfId="53052"/>
    <cellStyle name="Total 12 2 3" xfId="34184"/>
    <cellStyle name="Total 12 2 3 2" xfId="34185"/>
    <cellStyle name="Total 12 2 3 2 2" xfId="62388"/>
    <cellStyle name="Total 12 2 3 3" xfId="34186"/>
    <cellStyle name="Total 12 2 3 4" xfId="53053"/>
    <cellStyle name="Total 12 2 4" xfId="34187"/>
    <cellStyle name="Total 12 2 4 2" xfId="34188"/>
    <cellStyle name="Total 12 2 4 2 2" xfId="62389"/>
    <cellStyle name="Total 12 2 4 3" xfId="34189"/>
    <cellStyle name="Total 12 2 4 4" xfId="53054"/>
    <cellStyle name="Total 12 2 5" xfId="34190"/>
    <cellStyle name="Total 12 2 5 2" xfId="34191"/>
    <cellStyle name="Total 12 2 5 2 2" xfId="62390"/>
    <cellStyle name="Total 12 2 5 3" xfId="34192"/>
    <cellStyle name="Total 12 2 5 4" xfId="53055"/>
    <cellStyle name="Total 12 2 6" xfId="34193"/>
    <cellStyle name="Total 12 2 6 2" xfId="34194"/>
    <cellStyle name="Total 12 2 6 2 2" xfId="62391"/>
    <cellStyle name="Total 12 2 6 3" xfId="34195"/>
    <cellStyle name="Total 12 2 6 4" xfId="53056"/>
    <cellStyle name="Total 12 2 7" xfId="34196"/>
    <cellStyle name="Total 12 2 7 2" xfId="34197"/>
    <cellStyle name="Total 12 2 7 2 2" xfId="62392"/>
    <cellStyle name="Total 12 2 7 3" xfId="34198"/>
    <cellStyle name="Total 12 2 7 4" xfId="53057"/>
    <cellStyle name="Total 12 2 8" xfId="34199"/>
    <cellStyle name="Total 12 2 8 2" xfId="34200"/>
    <cellStyle name="Total 12 2 8 2 2" xfId="62393"/>
    <cellStyle name="Total 12 2 8 3" xfId="34201"/>
    <cellStyle name="Total 12 2 8 4" xfId="53058"/>
    <cellStyle name="Total 12 2 9" xfId="34202"/>
    <cellStyle name="Total 12 2 9 2" xfId="34203"/>
    <cellStyle name="Total 12 2 9 2 2" xfId="62394"/>
    <cellStyle name="Total 12 2 9 3" xfId="34204"/>
    <cellStyle name="Total 12 2 9 4" xfId="53059"/>
    <cellStyle name="Total 12 20" xfId="34205"/>
    <cellStyle name="Total 12 20 10" xfId="34206"/>
    <cellStyle name="Total 12 20 10 2" xfId="34207"/>
    <cellStyle name="Total 12 20 10 2 2" xfId="62395"/>
    <cellStyle name="Total 12 20 10 3" xfId="34208"/>
    <cellStyle name="Total 12 20 10 4" xfId="53060"/>
    <cellStyle name="Total 12 20 11" xfId="34209"/>
    <cellStyle name="Total 12 20 11 2" xfId="34210"/>
    <cellStyle name="Total 12 20 11 2 2" xfId="62396"/>
    <cellStyle name="Total 12 20 11 3" xfId="34211"/>
    <cellStyle name="Total 12 20 11 4" xfId="53061"/>
    <cellStyle name="Total 12 20 12" xfId="34212"/>
    <cellStyle name="Total 12 20 12 2" xfId="34213"/>
    <cellStyle name="Total 12 20 12 2 2" xfId="62397"/>
    <cellStyle name="Total 12 20 12 3" xfId="34214"/>
    <cellStyle name="Total 12 20 12 4" xfId="53062"/>
    <cellStyle name="Total 12 20 13" xfId="34215"/>
    <cellStyle name="Total 12 20 13 2" xfId="34216"/>
    <cellStyle name="Total 12 20 13 2 2" xfId="62398"/>
    <cellStyle name="Total 12 20 13 3" xfId="34217"/>
    <cellStyle name="Total 12 20 13 4" xfId="53063"/>
    <cellStyle name="Total 12 20 14" xfId="34218"/>
    <cellStyle name="Total 12 20 14 2" xfId="34219"/>
    <cellStyle name="Total 12 20 14 2 2" xfId="62399"/>
    <cellStyle name="Total 12 20 14 3" xfId="34220"/>
    <cellStyle name="Total 12 20 14 4" xfId="53064"/>
    <cellStyle name="Total 12 20 15" xfId="34221"/>
    <cellStyle name="Total 12 20 15 2" xfId="34222"/>
    <cellStyle name="Total 12 20 15 2 2" xfId="62400"/>
    <cellStyle name="Total 12 20 15 3" xfId="34223"/>
    <cellStyle name="Total 12 20 15 4" xfId="53065"/>
    <cellStyle name="Total 12 20 16" xfId="34224"/>
    <cellStyle name="Total 12 20 16 2" xfId="34225"/>
    <cellStyle name="Total 12 20 16 2 2" xfId="62401"/>
    <cellStyle name="Total 12 20 16 3" xfId="34226"/>
    <cellStyle name="Total 12 20 16 4" xfId="53066"/>
    <cellStyle name="Total 12 20 17" xfId="34227"/>
    <cellStyle name="Total 12 20 17 2" xfId="34228"/>
    <cellStyle name="Total 12 20 17 2 2" xfId="62402"/>
    <cellStyle name="Total 12 20 17 3" xfId="34229"/>
    <cellStyle name="Total 12 20 17 4" xfId="53067"/>
    <cellStyle name="Total 12 20 18" xfId="34230"/>
    <cellStyle name="Total 12 20 18 2" xfId="34231"/>
    <cellStyle name="Total 12 20 18 2 2" xfId="62403"/>
    <cellStyle name="Total 12 20 18 3" xfId="34232"/>
    <cellStyle name="Total 12 20 18 4" xfId="53068"/>
    <cellStyle name="Total 12 20 19" xfId="34233"/>
    <cellStyle name="Total 12 20 19 2" xfId="34234"/>
    <cellStyle name="Total 12 20 19 2 2" xfId="62404"/>
    <cellStyle name="Total 12 20 19 3" xfId="34235"/>
    <cellStyle name="Total 12 20 19 4" xfId="53069"/>
    <cellStyle name="Total 12 20 2" xfId="34236"/>
    <cellStyle name="Total 12 20 2 2" xfId="34237"/>
    <cellStyle name="Total 12 20 2 2 2" xfId="62405"/>
    <cellStyle name="Total 12 20 2 3" xfId="34238"/>
    <cellStyle name="Total 12 20 2 4" xfId="53070"/>
    <cellStyle name="Total 12 20 20" xfId="34239"/>
    <cellStyle name="Total 12 20 20 2" xfId="34240"/>
    <cellStyle name="Total 12 20 20 3" xfId="53071"/>
    <cellStyle name="Total 12 20 20 4" xfId="53072"/>
    <cellStyle name="Total 12 20 21" xfId="53073"/>
    <cellStyle name="Total 12 20 22" xfId="53074"/>
    <cellStyle name="Total 12 20 3" xfId="34241"/>
    <cellStyle name="Total 12 20 3 2" xfId="34242"/>
    <cellStyle name="Total 12 20 3 2 2" xfId="62406"/>
    <cellStyle name="Total 12 20 3 3" xfId="34243"/>
    <cellStyle name="Total 12 20 3 4" xfId="53075"/>
    <cellStyle name="Total 12 20 4" xfId="34244"/>
    <cellStyle name="Total 12 20 4 2" xfId="34245"/>
    <cellStyle name="Total 12 20 4 2 2" xfId="62407"/>
    <cellStyle name="Total 12 20 4 3" xfId="34246"/>
    <cellStyle name="Total 12 20 4 4" xfId="53076"/>
    <cellStyle name="Total 12 20 5" xfId="34247"/>
    <cellStyle name="Total 12 20 5 2" xfId="34248"/>
    <cellStyle name="Total 12 20 5 2 2" xfId="62408"/>
    <cellStyle name="Total 12 20 5 3" xfId="34249"/>
    <cellStyle name="Total 12 20 5 4" xfId="53077"/>
    <cellStyle name="Total 12 20 6" xfId="34250"/>
    <cellStyle name="Total 12 20 6 2" xfId="34251"/>
    <cellStyle name="Total 12 20 6 2 2" xfId="62409"/>
    <cellStyle name="Total 12 20 6 3" xfId="34252"/>
    <cellStyle name="Total 12 20 6 4" xfId="53078"/>
    <cellStyle name="Total 12 20 7" xfId="34253"/>
    <cellStyle name="Total 12 20 7 2" xfId="34254"/>
    <cellStyle name="Total 12 20 7 2 2" xfId="62410"/>
    <cellStyle name="Total 12 20 7 3" xfId="34255"/>
    <cellStyle name="Total 12 20 7 4" xfId="53079"/>
    <cellStyle name="Total 12 20 8" xfId="34256"/>
    <cellStyle name="Total 12 20 8 2" xfId="34257"/>
    <cellStyle name="Total 12 20 8 2 2" xfId="62411"/>
    <cellStyle name="Total 12 20 8 3" xfId="34258"/>
    <cellStyle name="Total 12 20 8 4" xfId="53080"/>
    <cellStyle name="Total 12 20 9" xfId="34259"/>
    <cellStyle name="Total 12 20 9 2" xfId="34260"/>
    <cellStyle name="Total 12 20 9 2 2" xfId="62412"/>
    <cellStyle name="Total 12 20 9 3" xfId="34261"/>
    <cellStyle name="Total 12 20 9 4" xfId="53081"/>
    <cellStyle name="Total 12 21" xfId="34262"/>
    <cellStyle name="Total 12 21 10" xfId="34263"/>
    <cellStyle name="Total 12 21 10 2" xfId="34264"/>
    <cellStyle name="Total 12 21 10 2 2" xfId="62413"/>
    <cellStyle name="Total 12 21 10 3" xfId="34265"/>
    <cellStyle name="Total 12 21 10 4" xfId="53082"/>
    <cellStyle name="Total 12 21 11" xfId="34266"/>
    <cellStyle name="Total 12 21 11 2" xfId="34267"/>
    <cellStyle name="Total 12 21 11 2 2" xfId="62414"/>
    <cellStyle name="Total 12 21 11 3" xfId="34268"/>
    <cellStyle name="Total 12 21 11 4" xfId="53083"/>
    <cellStyle name="Total 12 21 12" xfId="34269"/>
    <cellStyle name="Total 12 21 12 2" xfId="34270"/>
    <cellStyle name="Total 12 21 12 2 2" xfId="62415"/>
    <cellStyle name="Total 12 21 12 3" xfId="34271"/>
    <cellStyle name="Total 12 21 12 4" xfId="53084"/>
    <cellStyle name="Total 12 21 13" xfId="34272"/>
    <cellStyle name="Total 12 21 13 2" xfId="34273"/>
    <cellStyle name="Total 12 21 13 2 2" xfId="62416"/>
    <cellStyle name="Total 12 21 13 3" xfId="34274"/>
    <cellStyle name="Total 12 21 13 4" xfId="53085"/>
    <cellStyle name="Total 12 21 14" xfId="34275"/>
    <cellStyle name="Total 12 21 14 2" xfId="34276"/>
    <cellStyle name="Total 12 21 14 2 2" xfId="62417"/>
    <cellStyle name="Total 12 21 14 3" xfId="34277"/>
    <cellStyle name="Total 12 21 14 4" xfId="53086"/>
    <cellStyle name="Total 12 21 15" xfId="34278"/>
    <cellStyle name="Total 12 21 15 2" xfId="34279"/>
    <cellStyle name="Total 12 21 15 2 2" xfId="62418"/>
    <cellStyle name="Total 12 21 15 3" xfId="34280"/>
    <cellStyle name="Total 12 21 15 4" xfId="53087"/>
    <cellStyle name="Total 12 21 16" xfId="34281"/>
    <cellStyle name="Total 12 21 16 2" xfId="34282"/>
    <cellStyle name="Total 12 21 16 2 2" xfId="62419"/>
    <cellStyle name="Total 12 21 16 3" xfId="34283"/>
    <cellStyle name="Total 12 21 16 4" xfId="53088"/>
    <cellStyle name="Total 12 21 17" xfId="34284"/>
    <cellStyle name="Total 12 21 17 2" xfId="34285"/>
    <cellStyle name="Total 12 21 17 2 2" xfId="62420"/>
    <cellStyle name="Total 12 21 17 3" xfId="34286"/>
    <cellStyle name="Total 12 21 17 4" xfId="53089"/>
    <cellStyle name="Total 12 21 18" xfId="34287"/>
    <cellStyle name="Total 12 21 18 2" xfId="34288"/>
    <cellStyle name="Total 12 21 18 2 2" xfId="62421"/>
    <cellStyle name="Total 12 21 18 3" xfId="34289"/>
    <cellStyle name="Total 12 21 18 4" xfId="53090"/>
    <cellStyle name="Total 12 21 19" xfId="34290"/>
    <cellStyle name="Total 12 21 19 2" xfId="34291"/>
    <cellStyle name="Total 12 21 19 2 2" xfId="62422"/>
    <cellStyle name="Total 12 21 19 3" xfId="34292"/>
    <cellStyle name="Total 12 21 19 4" xfId="53091"/>
    <cellStyle name="Total 12 21 2" xfId="34293"/>
    <cellStyle name="Total 12 21 2 2" xfId="34294"/>
    <cellStyle name="Total 12 21 2 2 2" xfId="62423"/>
    <cellStyle name="Total 12 21 2 3" xfId="34295"/>
    <cellStyle name="Total 12 21 2 4" xfId="53092"/>
    <cellStyle name="Total 12 21 20" xfId="34296"/>
    <cellStyle name="Total 12 21 20 2" xfId="34297"/>
    <cellStyle name="Total 12 21 20 3" xfId="53093"/>
    <cellStyle name="Total 12 21 20 4" xfId="53094"/>
    <cellStyle name="Total 12 21 21" xfId="53095"/>
    <cellStyle name="Total 12 21 22" xfId="53096"/>
    <cellStyle name="Total 12 21 3" xfId="34298"/>
    <cellStyle name="Total 12 21 3 2" xfId="34299"/>
    <cellStyle name="Total 12 21 3 2 2" xfId="62424"/>
    <cellStyle name="Total 12 21 3 3" xfId="34300"/>
    <cellStyle name="Total 12 21 3 4" xfId="53097"/>
    <cellStyle name="Total 12 21 4" xfId="34301"/>
    <cellStyle name="Total 12 21 4 2" xfId="34302"/>
    <cellStyle name="Total 12 21 4 2 2" xfId="62425"/>
    <cellStyle name="Total 12 21 4 3" xfId="34303"/>
    <cellStyle name="Total 12 21 4 4" xfId="53098"/>
    <cellStyle name="Total 12 21 5" xfId="34304"/>
    <cellStyle name="Total 12 21 5 2" xfId="34305"/>
    <cellStyle name="Total 12 21 5 2 2" xfId="62426"/>
    <cellStyle name="Total 12 21 5 3" xfId="34306"/>
    <cellStyle name="Total 12 21 5 4" xfId="53099"/>
    <cellStyle name="Total 12 21 6" xfId="34307"/>
    <cellStyle name="Total 12 21 6 2" xfId="34308"/>
    <cellStyle name="Total 12 21 6 2 2" xfId="62427"/>
    <cellStyle name="Total 12 21 6 3" xfId="34309"/>
    <cellStyle name="Total 12 21 6 4" xfId="53100"/>
    <cellStyle name="Total 12 21 7" xfId="34310"/>
    <cellStyle name="Total 12 21 7 2" xfId="34311"/>
    <cellStyle name="Total 12 21 7 2 2" xfId="62428"/>
    <cellStyle name="Total 12 21 7 3" xfId="34312"/>
    <cellStyle name="Total 12 21 7 4" xfId="53101"/>
    <cellStyle name="Total 12 21 8" xfId="34313"/>
    <cellStyle name="Total 12 21 8 2" xfId="34314"/>
    <cellStyle name="Total 12 21 8 2 2" xfId="62429"/>
    <cellStyle name="Total 12 21 8 3" xfId="34315"/>
    <cellStyle name="Total 12 21 8 4" xfId="53102"/>
    <cellStyle name="Total 12 21 9" xfId="34316"/>
    <cellStyle name="Total 12 21 9 2" xfId="34317"/>
    <cellStyle name="Total 12 21 9 2 2" xfId="62430"/>
    <cellStyle name="Total 12 21 9 3" xfId="34318"/>
    <cellStyle name="Total 12 21 9 4" xfId="53103"/>
    <cellStyle name="Total 12 22" xfId="34319"/>
    <cellStyle name="Total 12 22 10" xfId="34320"/>
    <cellStyle name="Total 12 22 10 2" xfId="34321"/>
    <cellStyle name="Total 12 22 10 2 2" xfId="62431"/>
    <cellStyle name="Total 12 22 10 3" xfId="34322"/>
    <cellStyle name="Total 12 22 10 4" xfId="53104"/>
    <cellStyle name="Total 12 22 11" xfId="34323"/>
    <cellStyle name="Total 12 22 11 2" xfId="34324"/>
    <cellStyle name="Total 12 22 11 2 2" xfId="62432"/>
    <cellStyle name="Total 12 22 11 3" xfId="34325"/>
    <cellStyle name="Total 12 22 11 4" xfId="53105"/>
    <cellStyle name="Total 12 22 12" xfId="34326"/>
    <cellStyle name="Total 12 22 12 2" xfId="34327"/>
    <cellStyle name="Total 12 22 12 2 2" xfId="62433"/>
    <cellStyle name="Total 12 22 12 3" xfId="34328"/>
    <cellStyle name="Total 12 22 12 4" xfId="53106"/>
    <cellStyle name="Total 12 22 13" xfId="34329"/>
    <cellStyle name="Total 12 22 13 2" xfId="34330"/>
    <cellStyle name="Total 12 22 13 2 2" xfId="62434"/>
    <cellStyle name="Total 12 22 13 3" xfId="34331"/>
    <cellStyle name="Total 12 22 13 4" xfId="53107"/>
    <cellStyle name="Total 12 22 14" xfId="34332"/>
    <cellStyle name="Total 12 22 14 2" xfId="34333"/>
    <cellStyle name="Total 12 22 14 2 2" xfId="62435"/>
    <cellStyle name="Total 12 22 14 3" xfId="34334"/>
    <cellStyle name="Total 12 22 14 4" xfId="53108"/>
    <cellStyle name="Total 12 22 15" xfId="34335"/>
    <cellStyle name="Total 12 22 15 2" xfId="34336"/>
    <cellStyle name="Total 12 22 15 2 2" xfId="62436"/>
    <cellStyle name="Total 12 22 15 3" xfId="34337"/>
    <cellStyle name="Total 12 22 15 4" xfId="53109"/>
    <cellStyle name="Total 12 22 16" xfId="34338"/>
    <cellStyle name="Total 12 22 16 2" xfId="34339"/>
    <cellStyle name="Total 12 22 16 2 2" xfId="62437"/>
    <cellStyle name="Total 12 22 16 3" xfId="34340"/>
    <cellStyle name="Total 12 22 16 4" xfId="53110"/>
    <cellStyle name="Total 12 22 17" xfId="34341"/>
    <cellStyle name="Total 12 22 17 2" xfId="34342"/>
    <cellStyle name="Total 12 22 17 2 2" xfId="62438"/>
    <cellStyle name="Total 12 22 17 3" xfId="34343"/>
    <cellStyle name="Total 12 22 17 4" xfId="53111"/>
    <cellStyle name="Total 12 22 18" xfId="34344"/>
    <cellStyle name="Total 12 22 18 2" xfId="34345"/>
    <cellStyle name="Total 12 22 18 2 2" xfId="62439"/>
    <cellStyle name="Total 12 22 18 3" xfId="34346"/>
    <cellStyle name="Total 12 22 18 4" xfId="53112"/>
    <cellStyle name="Total 12 22 19" xfId="34347"/>
    <cellStyle name="Total 12 22 19 2" xfId="34348"/>
    <cellStyle name="Total 12 22 19 2 2" xfId="62440"/>
    <cellStyle name="Total 12 22 19 3" xfId="34349"/>
    <cellStyle name="Total 12 22 19 4" xfId="53113"/>
    <cellStyle name="Total 12 22 2" xfId="34350"/>
    <cellStyle name="Total 12 22 2 2" xfId="34351"/>
    <cellStyle name="Total 12 22 2 2 2" xfId="62441"/>
    <cellStyle name="Total 12 22 2 3" xfId="34352"/>
    <cellStyle name="Total 12 22 2 4" xfId="53114"/>
    <cellStyle name="Total 12 22 20" xfId="34353"/>
    <cellStyle name="Total 12 22 20 2" xfId="34354"/>
    <cellStyle name="Total 12 22 20 3" xfId="53115"/>
    <cellStyle name="Total 12 22 20 4" xfId="53116"/>
    <cellStyle name="Total 12 22 21" xfId="53117"/>
    <cellStyle name="Total 12 22 22" xfId="53118"/>
    <cellStyle name="Total 12 22 3" xfId="34355"/>
    <cellStyle name="Total 12 22 3 2" xfId="34356"/>
    <cellStyle name="Total 12 22 3 2 2" xfId="62442"/>
    <cellStyle name="Total 12 22 3 3" xfId="34357"/>
    <cellStyle name="Total 12 22 3 4" xfId="53119"/>
    <cellStyle name="Total 12 22 4" xfId="34358"/>
    <cellStyle name="Total 12 22 4 2" xfId="34359"/>
    <cellStyle name="Total 12 22 4 2 2" xfId="62443"/>
    <cellStyle name="Total 12 22 4 3" xfId="34360"/>
    <cellStyle name="Total 12 22 4 4" xfId="53120"/>
    <cellStyle name="Total 12 22 5" xfId="34361"/>
    <cellStyle name="Total 12 22 5 2" xfId="34362"/>
    <cellStyle name="Total 12 22 5 2 2" xfId="62444"/>
    <cellStyle name="Total 12 22 5 3" xfId="34363"/>
    <cellStyle name="Total 12 22 5 4" xfId="53121"/>
    <cellStyle name="Total 12 22 6" xfId="34364"/>
    <cellStyle name="Total 12 22 6 2" xfId="34365"/>
    <cellStyle name="Total 12 22 6 2 2" xfId="62445"/>
    <cellStyle name="Total 12 22 6 3" xfId="34366"/>
    <cellStyle name="Total 12 22 6 4" xfId="53122"/>
    <cellStyle name="Total 12 22 7" xfId="34367"/>
    <cellStyle name="Total 12 22 7 2" xfId="34368"/>
    <cellStyle name="Total 12 22 7 2 2" xfId="62446"/>
    <cellStyle name="Total 12 22 7 3" xfId="34369"/>
    <cellStyle name="Total 12 22 7 4" xfId="53123"/>
    <cellStyle name="Total 12 22 8" xfId="34370"/>
    <cellStyle name="Total 12 22 8 2" xfId="34371"/>
    <cellStyle name="Total 12 22 8 2 2" xfId="62447"/>
    <cellStyle name="Total 12 22 8 3" xfId="34372"/>
    <cellStyle name="Total 12 22 8 4" xfId="53124"/>
    <cellStyle name="Total 12 22 9" xfId="34373"/>
    <cellStyle name="Total 12 22 9 2" xfId="34374"/>
    <cellStyle name="Total 12 22 9 2 2" xfId="62448"/>
    <cellStyle name="Total 12 22 9 3" xfId="34375"/>
    <cellStyle name="Total 12 22 9 4" xfId="53125"/>
    <cellStyle name="Total 12 23" xfId="34376"/>
    <cellStyle name="Total 12 23 10" xfId="34377"/>
    <cellStyle name="Total 12 23 10 2" xfId="34378"/>
    <cellStyle name="Total 12 23 10 2 2" xfId="62449"/>
    <cellStyle name="Total 12 23 10 3" xfId="34379"/>
    <cellStyle name="Total 12 23 10 4" xfId="53126"/>
    <cellStyle name="Total 12 23 11" xfId="34380"/>
    <cellStyle name="Total 12 23 11 2" xfId="34381"/>
    <cellStyle name="Total 12 23 11 2 2" xfId="62450"/>
    <cellStyle name="Total 12 23 11 3" xfId="34382"/>
    <cellStyle name="Total 12 23 11 4" xfId="53127"/>
    <cellStyle name="Total 12 23 12" xfId="34383"/>
    <cellStyle name="Total 12 23 12 2" xfId="34384"/>
    <cellStyle name="Total 12 23 12 2 2" xfId="62451"/>
    <cellStyle name="Total 12 23 12 3" xfId="34385"/>
    <cellStyle name="Total 12 23 12 4" xfId="53128"/>
    <cellStyle name="Total 12 23 13" xfId="34386"/>
    <cellStyle name="Total 12 23 13 2" xfId="34387"/>
    <cellStyle name="Total 12 23 13 2 2" xfId="62452"/>
    <cellStyle name="Total 12 23 13 3" xfId="34388"/>
    <cellStyle name="Total 12 23 13 4" xfId="53129"/>
    <cellStyle name="Total 12 23 14" xfId="34389"/>
    <cellStyle name="Total 12 23 14 2" xfId="34390"/>
    <cellStyle name="Total 12 23 14 2 2" xfId="62453"/>
    <cellStyle name="Total 12 23 14 3" xfId="34391"/>
    <cellStyle name="Total 12 23 14 4" xfId="53130"/>
    <cellStyle name="Total 12 23 15" xfId="34392"/>
    <cellStyle name="Total 12 23 15 2" xfId="34393"/>
    <cellStyle name="Total 12 23 15 2 2" xfId="62454"/>
    <cellStyle name="Total 12 23 15 3" xfId="34394"/>
    <cellStyle name="Total 12 23 15 4" xfId="53131"/>
    <cellStyle name="Total 12 23 16" xfId="34395"/>
    <cellStyle name="Total 12 23 16 2" xfId="34396"/>
    <cellStyle name="Total 12 23 16 2 2" xfId="62455"/>
    <cellStyle name="Total 12 23 16 3" xfId="34397"/>
    <cellStyle name="Total 12 23 16 4" xfId="53132"/>
    <cellStyle name="Total 12 23 17" xfId="34398"/>
    <cellStyle name="Total 12 23 17 2" xfId="34399"/>
    <cellStyle name="Total 12 23 17 2 2" xfId="62456"/>
    <cellStyle name="Total 12 23 17 3" xfId="34400"/>
    <cellStyle name="Total 12 23 17 4" xfId="53133"/>
    <cellStyle name="Total 12 23 18" xfId="34401"/>
    <cellStyle name="Total 12 23 18 2" xfId="34402"/>
    <cellStyle name="Total 12 23 18 2 2" xfId="62457"/>
    <cellStyle name="Total 12 23 18 3" xfId="34403"/>
    <cellStyle name="Total 12 23 18 4" xfId="53134"/>
    <cellStyle name="Total 12 23 19" xfId="34404"/>
    <cellStyle name="Total 12 23 19 2" xfId="34405"/>
    <cellStyle name="Total 12 23 19 2 2" xfId="62458"/>
    <cellStyle name="Total 12 23 19 3" xfId="34406"/>
    <cellStyle name="Total 12 23 19 4" xfId="53135"/>
    <cellStyle name="Total 12 23 2" xfId="34407"/>
    <cellStyle name="Total 12 23 2 2" xfId="34408"/>
    <cellStyle name="Total 12 23 2 2 2" xfId="62459"/>
    <cellStyle name="Total 12 23 2 3" xfId="34409"/>
    <cellStyle name="Total 12 23 2 4" xfId="53136"/>
    <cellStyle name="Total 12 23 20" xfId="34410"/>
    <cellStyle name="Total 12 23 20 2" xfId="34411"/>
    <cellStyle name="Total 12 23 20 3" xfId="53137"/>
    <cellStyle name="Total 12 23 20 4" xfId="53138"/>
    <cellStyle name="Total 12 23 21" xfId="53139"/>
    <cellStyle name="Total 12 23 22" xfId="53140"/>
    <cellStyle name="Total 12 23 3" xfId="34412"/>
    <cellStyle name="Total 12 23 3 2" xfId="34413"/>
    <cellStyle name="Total 12 23 3 2 2" xfId="62460"/>
    <cellStyle name="Total 12 23 3 3" xfId="34414"/>
    <cellStyle name="Total 12 23 3 4" xfId="53141"/>
    <cellStyle name="Total 12 23 4" xfId="34415"/>
    <cellStyle name="Total 12 23 4 2" xfId="34416"/>
    <cellStyle name="Total 12 23 4 2 2" xfId="62461"/>
    <cellStyle name="Total 12 23 4 3" xfId="34417"/>
    <cellStyle name="Total 12 23 4 4" xfId="53142"/>
    <cellStyle name="Total 12 23 5" xfId="34418"/>
    <cellStyle name="Total 12 23 5 2" xfId="34419"/>
    <cellStyle name="Total 12 23 5 2 2" xfId="62462"/>
    <cellStyle name="Total 12 23 5 3" xfId="34420"/>
    <cellStyle name="Total 12 23 5 4" xfId="53143"/>
    <cellStyle name="Total 12 23 6" xfId="34421"/>
    <cellStyle name="Total 12 23 6 2" xfId="34422"/>
    <cellStyle name="Total 12 23 6 2 2" xfId="62463"/>
    <cellStyle name="Total 12 23 6 3" xfId="34423"/>
    <cellStyle name="Total 12 23 6 4" xfId="53144"/>
    <cellStyle name="Total 12 23 7" xfId="34424"/>
    <cellStyle name="Total 12 23 7 2" xfId="34425"/>
    <cellStyle name="Total 12 23 7 2 2" xfId="62464"/>
    <cellStyle name="Total 12 23 7 3" xfId="34426"/>
    <cellStyle name="Total 12 23 7 4" xfId="53145"/>
    <cellStyle name="Total 12 23 8" xfId="34427"/>
    <cellStyle name="Total 12 23 8 2" xfId="34428"/>
    <cellStyle name="Total 12 23 8 2 2" xfId="62465"/>
    <cellStyle name="Total 12 23 8 3" xfId="34429"/>
    <cellStyle name="Total 12 23 8 4" xfId="53146"/>
    <cellStyle name="Total 12 23 9" xfId="34430"/>
    <cellStyle name="Total 12 23 9 2" xfId="34431"/>
    <cellStyle name="Total 12 23 9 2 2" xfId="62466"/>
    <cellStyle name="Total 12 23 9 3" xfId="34432"/>
    <cellStyle name="Total 12 23 9 4" xfId="53147"/>
    <cellStyle name="Total 12 24" xfId="34433"/>
    <cellStyle name="Total 12 24 10" xfId="34434"/>
    <cellStyle name="Total 12 24 10 2" xfId="34435"/>
    <cellStyle name="Total 12 24 10 2 2" xfId="62467"/>
    <cellStyle name="Total 12 24 10 3" xfId="34436"/>
    <cellStyle name="Total 12 24 10 4" xfId="53148"/>
    <cellStyle name="Total 12 24 11" xfId="34437"/>
    <cellStyle name="Total 12 24 11 2" xfId="34438"/>
    <cellStyle name="Total 12 24 11 2 2" xfId="62468"/>
    <cellStyle name="Total 12 24 11 3" xfId="34439"/>
    <cellStyle name="Total 12 24 11 4" xfId="53149"/>
    <cellStyle name="Total 12 24 12" xfId="34440"/>
    <cellStyle name="Total 12 24 12 2" xfId="34441"/>
    <cellStyle name="Total 12 24 12 2 2" xfId="62469"/>
    <cellStyle name="Total 12 24 12 3" xfId="34442"/>
    <cellStyle name="Total 12 24 12 4" xfId="53150"/>
    <cellStyle name="Total 12 24 13" xfId="34443"/>
    <cellStyle name="Total 12 24 13 2" xfId="34444"/>
    <cellStyle name="Total 12 24 13 2 2" xfId="62470"/>
    <cellStyle name="Total 12 24 13 3" xfId="34445"/>
    <cellStyle name="Total 12 24 13 4" xfId="53151"/>
    <cellStyle name="Total 12 24 14" xfId="34446"/>
    <cellStyle name="Total 12 24 14 2" xfId="34447"/>
    <cellStyle name="Total 12 24 14 2 2" xfId="62471"/>
    <cellStyle name="Total 12 24 14 3" xfId="34448"/>
    <cellStyle name="Total 12 24 14 4" xfId="53152"/>
    <cellStyle name="Total 12 24 15" xfId="34449"/>
    <cellStyle name="Total 12 24 15 2" xfId="34450"/>
    <cellStyle name="Total 12 24 15 2 2" xfId="62472"/>
    <cellStyle name="Total 12 24 15 3" xfId="34451"/>
    <cellStyle name="Total 12 24 15 4" xfId="53153"/>
    <cellStyle name="Total 12 24 16" xfId="34452"/>
    <cellStyle name="Total 12 24 16 2" xfId="34453"/>
    <cellStyle name="Total 12 24 16 2 2" xfId="62473"/>
    <cellStyle name="Total 12 24 16 3" xfId="34454"/>
    <cellStyle name="Total 12 24 16 4" xfId="53154"/>
    <cellStyle name="Total 12 24 17" xfId="34455"/>
    <cellStyle name="Total 12 24 17 2" xfId="34456"/>
    <cellStyle name="Total 12 24 17 2 2" xfId="62474"/>
    <cellStyle name="Total 12 24 17 3" xfId="34457"/>
    <cellStyle name="Total 12 24 17 4" xfId="53155"/>
    <cellStyle name="Total 12 24 18" xfId="34458"/>
    <cellStyle name="Total 12 24 18 2" xfId="34459"/>
    <cellStyle name="Total 12 24 18 2 2" xfId="62475"/>
    <cellStyle name="Total 12 24 18 3" xfId="34460"/>
    <cellStyle name="Total 12 24 18 4" xfId="53156"/>
    <cellStyle name="Total 12 24 19" xfId="34461"/>
    <cellStyle name="Total 12 24 19 2" xfId="34462"/>
    <cellStyle name="Total 12 24 19 2 2" xfId="62476"/>
    <cellStyle name="Total 12 24 19 3" xfId="34463"/>
    <cellStyle name="Total 12 24 19 4" xfId="53157"/>
    <cellStyle name="Total 12 24 2" xfId="34464"/>
    <cellStyle name="Total 12 24 2 2" xfId="34465"/>
    <cellStyle name="Total 12 24 2 2 2" xfId="62477"/>
    <cellStyle name="Total 12 24 2 3" xfId="34466"/>
    <cellStyle name="Total 12 24 2 4" xfId="53158"/>
    <cellStyle name="Total 12 24 20" xfId="34467"/>
    <cellStyle name="Total 12 24 20 2" xfId="34468"/>
    <cellStyle name="Total 12 24 20 3" xfId="53159"/>
    <cellStyle name="Total 12 24 20 4" xfId="53160"/>
    <cellStyle name="Total 12 24 21" xfId="53161"/>
    <cellStyle name="Total 12 24 22" xfId="53162"/>
    <cellStyle name="Total 12 24 3" xfId="34469"/>
    <cellStyle name="Total 12 24 3 2" xfId="34470"/>
    <cellStyle name="Total 12 24 3 2 2" xfId="62478"/>
    <cellStyle name="Total 12 24 3 3" xfId="34471"/>
    <cellStyle name="Total 12 24 3 4" xfId="53163"/>
    <cellStyle name="Total 12 24 4" xfId="34472"/>
    <cellStyle name="Total 12 24 4 2" xfId="34473"/>
    <cellStyle name="Total 12 24 4 2 2" xfId="62479"/>
    <cellStyle name="Total 12 24 4 3" xfId="34474"/>
    <cellStyle name="Total 12 24 4 4" xfId="53164"/>
    <cellStyle name="Total 12 24 5" xfId="34475"/>
    <cellStyle name="Total 12 24 5 2" xfId="34476"/>
    <cellStyle name="Total 12 24 5 2 2" xfId="62480"/>
    <cellStyle name="Total 12 24 5 3" xfId="34477"/>
    <cellStyle name="Total 12 24 5 4" xfId="53165"/>
    <cellStyle name="Total 12 24 6" xfId="34478"/>
    <cellStyle name="Total 12 24 6 2" xfId="34479"/>
    <cellStyle name="Total 12 24 6 2 2" xfId="62481"/>
    <cellStyle name="Total 12 24 6 3" xfId="34480"/>
    <cellStyle name="Total 12 24 6 4" xfId="53166"/>
    <cellStyle name="Total 12 24 7" xfId="34481"/>
    <cellStyle name="Total 12 24 7 2" xfId="34482"/>
    <cellStyle name="Total 12 24 7 2 2" xfId="62482"/>
    <cellStyle name="Total 12 24 7 3" xfId="34483"/>
    <cellStyle name="Total 12 24 7 4" xfId="53167"/>
    <cellStyle name="Total 12 24 8" xfId="34484"/>
    <cellStyle name="Total 12 24 8 2" xfId="34485"/>
    <cellStyle name="Total 12 24 8 2 2" xfId="62483"/>
    <cellStyle name="Total 12 24 8 3" xfId="34486"/>
    <cellStyle name="Total 12 24 8 4" xfId="53168"/>
    <cellStyle name="Total 12 24 9" xfId="34487"/>
    <cellStyle name="Total 12 24 9 2" xfId="34488"/>
    <cellStyle name="Total 12 24 9 2 2" xfId="62484"/>
    <cellStyle name="Total 12 24 9 3" xfId="34489"/>
    <cellStyle name="Total 12 24 9 4" xfId="53169"/>
    <cellStyle name="Total 12 25" xfId="34490"/>
    <cellStyle name="Total 12 25 10" xfId="34491"/>
    <cellStyle name="Total 12 25 10 2" xfId="34492"/>
    <cellStyle name="Total 12 25 10 2 2" xfId="62485"/>
    <cellStyle name="Total 12 25 10 3" xfId="34493"/>
    <cellStyle name="Total 12 25 10 4" xfId="53170"/>
    <cellStyle name="Total 12 25 11" xfId="34494"/>
    <cellStyle name="Total 12 25 11 2" xfId="34495"/>
    <cellStyle name="Total 12 25 11 2 2" xfId="62486"/>
    <cellStyle name="Total 12 25 11 3" xfId="34496"/>
    <cellStyle name="Total 12 25 11 4" xfId="53171"/>
    <cellStyle name="Total 12 25 12" xfId="34497"/>
    <cellStyle name="Total 12 25 12 2" xfId="34498"/>
    <cellStyle name="Total 12 25 12 2 2" xfId="62487"/>
    <cellStyle name="Total 12 25 12 3" xfId="34499"/>
    <cellStyle name="Total 12 25 12 4" xfId="53172"/>
    <cellStyle name="Total 12 25 13" xfId="34500"/>
    <cellStyle name="Total 12 25 13 2" xfId="34501"/>
    <cellStyle name="Total 12 25 13 2 2" xfId="62488"/>
    <cellStyle name="Total 12 25 13 3" xfId="34502"/>
    <cellStyle name="Total 12 25 13 4" xfId="53173"/>
    <cellStyle name="Total 12 25 14" xfId="34503"/>
    <cellStyle name="Total 12 25 14 2" xfId="34504"/>
    <cellStyle name="Total 12 25 14 2 2" xfId="62489"/>
    <cellStyle name="Total 12 25 14 3" xfId="34505"/>
    <cellStyle name="Total 12 25 14 4" xfId="53174"/>
    <cellStyle name="Total 12 25 15" xfId="34506"/>
    <cellStyle name="Total 12 25 15 2" xfId="34507"/>
    <cellStyle name="Total 12 25 15 2 2" xfId="62490"/>
    <cellStyle name="Total 12 25 15 3" xfId="34508"/>
    <cellStyle name="Total 12 25 15 4" xfId="53175"/>
    <cellStyle name="Total 12 25 16" xfId="34509"/>
    <cellStyle name="Total 12 25 16 2" xfId="34510"/>
    <cellStyle name="Total 12 25 16 2 2" xfId="62491"/>
    <cellStyle name="Total 12 25 16 3" xfId="34511"/>
    <cellStyle name="Total 12 25 16 4" xfId="53176"/>
    <cellStyle name="Total 12 25 17" xfId="34512"/>
    <cellStyle name="Total 12 25 17 2" xfId="34513"/>
    <cellStyle name="Total 12 25 17 2 2" xfId="62492"/>
    <cellStyle name="Total 12 25 17 3" xfId="34514"/>
    <cellStyle name="Total 12 25 17 4" xfId="53177"/>
    <cellStyle name="Total 12 25 18" xfId="34515"/>
    <cellStyle name="Total 12 25 18 2" xfId="34516"/>
    <cellStyle name="Total 12 25 18 2 2" xfId="62493"/>
    <cellStyle name="Total 12 25 18 3" xfId="34517"/>
    <cellStyle name="Total 12 25 18 4" xfId="53178"/>
    <cellStyle name="Total 12 25 19" xfId="34518"/>
    <cellStyle name="Total 12 25 19 2" xfId="34519"/>
    <cellStyle name="Total 12 25 19 2 2" xfId="62494"/>
    <cellStyle name="Total 12 25 19 3" xfId="34520"/>
    <cellStyle name="Total 12 25 19 4" xfId="53179"/>
    <cellStyle name="Total 12 25 2" xfId="34521"/>
    <cellStyle name="Total 12 25 2 2" xfId="34522"/>
    <cellStyle name="Total 12 25 2 2 2" xfId="62495"/>
    <cellStyle name="Total 12 25 2 3" xfId="34523"/>
    <cellStyle name="Total 12 25 2 4" xfId="53180"/>
    <cellStyle name="Total 12 25 20" xfId="34524"/>
    <cellStyle name="Total 12 25 20 2" xfId="34525"/>
    <cellStyle name="Total 12 25 20 3" xfId="53181"/>
    <cellStyle name="Total 12 25 20 4" xfId="53182"/>
    <cellStyle name="Total 12 25 21" xfId="53183"/>
    <cellStyle name="Total 12 25 22" xfId="53184"/>
    <cellStyle name="Total 12 25 3" xfId="34526"/>
    <cellStyle name="Total 12 25 3 2" xfId="34527"/>
    <cellStyle name="Total 12 25 3 2 2" xfId="62496"/>
    <cellStyle name="Total 12 25 3 3" xfId="34528"/>
    <cellStyle name="Total 12 25 3 4" xfId="53185"/>
    <cellStyle name="Total 12 25 4" xfId="34529"/>
    <cellStyle name="Total 12 25 4 2" xfId="34530"/>
    <cellStyle name="Total 12 25 4 2 2" xfId="62497"/>
    <cellStyle name="Total 12 25 4 3" xfId="34531"/>
    <cellStyle name="Total 12 25 4 4" xfId="53186"/>
    <cellStyle name="Total 12 25 5" xfId="34532"/>
    <cellStyle name="Total 12 25 5 2" xfId="34533"/>
    <cellStyle name="Total 12 25 5 2 2" xfId="62498"/>
    <cellStyle name="Total 12 25 5 3" xfId="34534"/>
    <cellStyle name="Total 12 25 5 4" xfId="53187"/>
    <cellStyle name="Total 12 25 6" xfId="34535"/>
    <cellStyle name="Total 12 25 6 2" xfId="34536"/>
    <cellStyle name="Total 12 25 6 2 2" xfId="62499"/>
    <cellStyle name="Total 12 25 6 3" xfId="34537"/>
    <cellStyle name="Total 12 25 6 4" xfId="53188"/>
    <cellStyle name="Total 12 25 7" xfId="34538"/>
    <cellStyle name="Total 12 25 7 2" xfId="34539"/>
    <cellStyle name="Total 12 25 7 2 2" xfId="62500"/>
    <cellStyle name="Total 12 25 7 3" xfId="34540"/>
    <cellStyle name="Total 12 25 7 4" xfId="53189"/>
    <cellStyle name="Total 12 25 8" xfId="34541"/>
    <cellStyle name="Total 12 25 8 2" xfId="34542"/>
    <cellStyle name="Total 12 25 8 2 2" xfId="62501"/>
    <cellStyle name="Total 12 25 8 3" xfId="34543"/>
    <cellStyle name="Total 12 25 8 4" xfId="53190"/>
    <cellStyle name="Total 12 25 9" xfId="34544"/>
    <cellStyle name="Total 12 25 9 2" xfId="34545"/>
    <cellStyle name="Total 12 25 9 2 2" xfId="62502"/>
    <cellStyle name="Total 12 25 9 3" xfId="34546"/>
    <cellStyle name="Total 12 25 9 4" xfId="53191"/>
    <cellStyle name="Total 12 26" xfId="34547"/>
    <cellStyle name="Total 12 26 10" xfId="34548"/>
    <cellStyle name="Total 12 26 10 2" xfId="34549"/>
    <cellStyle name="Total 12 26 10 2 2" xfId="62503"/>
    <cellStyle name="Total 12 26 10 3" xfId="34550"/>
    <cellStyle name="Total 12 26 10 4" xfId="53192"/>
    <cellStyle name="Total 12 26 11" xfId="34551"/>
    <cellStyle name="Total 12 26 11 2" xfId="34552"/>
    <cellStyle name="Total 12 26 11 2 2" xfId="62504"/>
    <cellStyle name="Total 12 26 11 3" xfId="34553"/>
    <cellStyle name="Total 12 26 11 4" xfId="53193"/>
    <cellStyle name="Total 12 26 12" xfId="34554"/>
    <cellStyle name="Total 12 26 12 2" xfId="34555"/>
    <cellStyle name="Total 12 26 12 2 2" xfId="62505"/>
    <cellStyle name="Total 12 26 12 3" xfId="34556"/>
    <cellStyle name="Total 12 26 12 4" xfId="53194"/>
    <cellStyle name="Total 12 26 13" xfId="34557"/>
    <cellStyle name="Total 12 26 13 2" xfId="34558"/>
    <cellStyle name="Total 12 26 13 2 2" xfId="62506"/>
    <cellStyle name="Total 12 26 13 3" xfId="34559"/>
    <cellStyle name="Total 12 26 13 4" xfId="53195"/>
    <cellStyle name="Total 12 26 14" xfId="34560"/>
    <cellStyle name="Total 12 26 14 2" xfId="34561"/>
    <cellStyle name="Total 12 26 14 2 2" xfId="62507"/>
    <cellStyle name="Total 12 26 14 3" xfId="34562"/>
    <cellStyle name="Total 12 26 14 4" xfId="53196"/>
    <cellStyle name="Total 12 26 15" xfId="34563"/>
    <cellStyle name="Total 12 26 15 2" xfId="34564"/>
    <cellStyle name="Total 12 26 15 2 2" xfId="62508"/>
    <cellStyle name="Total 12 26 15 3" xfId="34565"/>
    <cellStyle name="Total 12 26 15 4" xfId="53197"/>
    <cellStyle name="Total 12 26 16" xfId="34566"/>
    <cellStyle name="Total 12 26 16 2" xfId="34567"/>
    <cellStyle name="Total 12 26 16 2 2" xfId="62509"/>
    <cellStyle name="Total 12 26 16 3" xfId="34568"/>
    <cellStyle name="Total 12 26 16 4" xfId="53198"/>
    <cellStyle name="Total 12 26 17" xfId="34569"/>
    <cellStyle name="Total 12 26 17 2" xfId="34570"/>
    <cellStyle name="Total 12 26 17 2 2" xfId="62510"/>
    <cellStyle name="Total 12 26 17 3" xfId="34571"/>
    <cellStyle name="Total 12 26 17 4" xfId="53199"/>
    <cellStyle name="Total 12 26 18" xfId="34572"/>
    <cellStyle name="Total 12 26 18 2" xfId="34573"/>
    <cellStyle name="Total 12 26 18 2 2" xfId="62511"/>
    <cellStyle name="Total 12 26 18 3" xfId="34574"/>
    <cellStyle name="Total 12 26 18 4" xfId="53200"/>
    <cellStyle name="Total 12 26 19" xfId="34575"/>
    <cellStyle name="Total 12 26 19 2" xfId="34576"/>
    <cellStyle name="Total 12 26 19 2 2" xfId="62512"/>
    <cellStyle name="Total 12 26 19 3" xfId="34577"/>
    <cellStyle name="Total 12 26 19 4" xfId="53201"/>
    <cellStyle name="Total 12 26 2" xfId="34578"/>
    <cellStyle name="Total 12 26 2 2" xfId="34579"/>
    <cellStyle name="Total 12 26 2 2 2" xfId="62513"/>
    <cellStyle name="Total 12 26 2 3" xfId="34580"/>
    <cellStyle name="Total 12 26 2 4" xfId="53202"/>
    <cellStyle name="Total 12 26 20" xfId="34581"/>
    <cellStyle name="Total 12 26 20 2" xfId="34582"/>
    <cellStyle name="Total 12 26 20 3" xfId="53203"/>
    <cellStyle name="Total 12 26 20 4" xfId="53204"/>
    <cellStyle name="Total 12 26 21" xfId="53205"/>
    <cellStyle name="Total 12 26 22" xfId="53206"/>
    <cellStyle name="Total 12 26 3" xfId="34583"/>
    <cellStyle name="Total 12 26 3 2" xfId="34584"/>
    <cellStyle name="Total 12 26 3 2 2" xfId="62514"/>
    <cellStyle name="Total 12 26 3 3" xfId="34585"/>
    <cellStyle name="Total 12 26 3 4" xfId="53207"/>
    <cellStyle name="Total 12 26 4" xfId="34586"/>
    <cellStyle name="Total 12 26 4 2" xfId="34587"/>
    <cellStyle name="Total 12 26 4 2 2" xfId="62515"/>
    <cellStyle name="Total 12 26 4 3" xfId="34588"/>
    <cellStyle name="Total 12 26 4 4" xfId="53208"/>
    <cellStyle name="Total 12 26 5" xfId="34589"/>
    <cellStyle name="Total 12 26 5 2" xfId="34590"/>
    <cellStyle name="Total 12 26 5 2 2" xfId="62516"/>
    <cellStyle name="Total 12 26 5 3" xfId="34591"/>
    <cellStyle name="Total 12 26 5 4" xfId="53209"/>
    <cellStyle name="Total 12 26 6" xfId="34592"/>
    <cellStyle name="Total 12 26 6 2" xfId="34593"/>
    <cellStyle name="Total 12 26 6 2 2" xfId="62517"/>
    <cellStyle name="Total 12 26 6 3" xfId="34594"/>
    <cellStyle name="Total 12 26 6 4" xfId="53210"/>
    <cellStyle name="Total 12 26 7" xfId="34595"/>
    <cellStyle name="Total 12 26 7 2" xfId="34596"/>
    <cellStyle name="Total 12 26 7 2 2" xfId="62518"/>
    <cellStyle name="Total 12 26 7 3" xfId="34597"/>
    <cellStyle name="Total 12 26 7 4" xfId="53211"/>
    <cellStyle name="Total 12 26 8" xfId="34598"/>
    <cellStyle name="Total 12 26 8 2" xfId="34599"/>
    <cellStyle name="Total 12 26 8 2 2" xfId="62519"/>
    <cellStyle name="Total 12 26 8 3" xfId="34600"/>
    <cellStyle name="Total 12 26 8 4" xfId="53212"/>
    <cellStyle name="Total 12 26 9" xfId="34601"/>
    <cellStyle name="Total 12 26 9 2" xfId="34602"/>
    <cellStyle name="Total 12 26 9 2 2" xfId="62520"/>
    <cellStyle name="Total 12 26 9 3" xfId="34603"/>
    <cellStyle name="Total 12 26 9 4" xfId="53213"/>
    <cellStyle name="Total 12 27" xfId="34604"/>
    <cellStyle name="Total 12 27 10" xfId="34605"/>
    <cellStyle name="Total 12 27 10 2" xfId="34606"/>
    <cellStyle name="Total 12 27 10 2 2" xfId="62521"/>
    <cellStyle name="Total 12 27 10 3" xfId="34607"/>
    <cellStyle name="Total 12 27 10 4" xfId="53214"/>
    <cellStyle name="Total 12 27 11" xfId="34608"/>
    <cellStyle name="Total 12 27 11 2" xfId="34609"/>
    <cellStyle name="Total 12 27 11 2 2" xfId="62522"/>
    <cellStyle name="Total 12 27 11 3" xfId="34610"/>
    <cellStyle name="Total 12 27 11 4" xfId="53215"/>
    <cellStyle name="Total 12 27 12" xfId="34611"/>
    <cellStyle name="Total 12 27 12 2" xfId="34612"/>
    <cellStyle name="Total 12 27 12 2 2" xfId="62523"/>
    <cellStyle name="Total 12 27 12 3" xfId="34613"/>
    <cellStyle name="Total 12 27 12 4" xfId="53216"/>
    <cellStyle name="Total 12 27 13" xfId="34614"/>
    <cellStyle name="Total 12 27 13 2" xfId="34615"/>
    <cellStyle name="Total 12 27 13 2 2" xfId="62524"/>
    <cellStyle name="Total 12 27 13 3" xfId="34616"/>
    <cellStyle name="Total 12 27 13 4" xfId="53217"/>
    <cellStyle name="Total 12 27 14" xfId="34617"/>
    <cellStyle name="Total 12 27 14 2" xfId="34618"/>
    <cellStyle name="Total 12 27 14 2 2" xfId="62525"/>
    <cellStyle name="Total 12 27 14 3" xfId="34619"/>
    <cellStyle name="Total 12 27 14 4" xfId="53218"/>
    <cellStyle name="Total 12 27 15" xfId="34620"/>
    <cellStyle name="Total 12 27 15 2" xfId="34621"/>
    <cellStyle name="Total 12 27 15 2 2" xfId="62526"/>
    <cellStyle name="Total 12 27 15 3" xfId="34622"/>
    <cellStyle name="Total 12 27 15 4" xfId="53219"/>
    <cellStyle name="Total 12 27 16" xfId="34623"/>
    <cellStyle name="Total 12 27 16 2" xfId="34624"/>
    <cellStyle name="Total 12 27 16 2 2" xfId="62527"/>
    <cellStyle name="Total 12 27 16 3" xfId="34625"/>
    <cellStyle name="Total 12 27 16 4" xfId="53220"/>
    <cellStyle name="Total 12 27 17" xfId="34626"/>
    <cellStyle name="Total 12 27 17 2" xfId="34627"/>
    <cellStyle name="Total 12 27 17 2 2" xfId="62528"/>
    <cellStyle name="Total 12 27 17 3" xfId="34628"/>
    <cellStyle name="Total 12 27 17 4" xfId="53221"/>
    <cellStyle name="Total 12 27 18" xfId="34629"/>
    <cellStyle name="Total 12 27 18 2" xfId="34630"/>
    <cellStyle name="Total 12 27 18 2 2" xfId="62529"/>
    <cellStyle name="Total 12 27 18 3" xfId="34631"/>
    <cellStyle name="Total 12 27 18 4" xfId="53222"/>
    <cellStyle name="Total 12 27 19" xfId="34632"/>
    <cellStyle name="Total 12 27 19 2" xfId="34633"/>
    <cellStyle name="Total 12 27 19 2 2" xfId="62530"/>
    <cellStyle name="Total 12 27 19 3" xfId="34634"/>
    <cellStyle name="Total 12 27 19 4" xfId="53223"/>
    <cellStyle name="Total 12 27 2" xfId="34635"/>
    <cellStyle name="Total 12 27 2 2" xfId="34636"/>
    <cellStyle name="Total 12 27 2 2 2" xfId="62531"/>
    <cellStyle name="Total 12 27 2 3" xfId="34637"/>
    <cellStyle name="Total 12 27 2 4" xfId="53224"/>
    <cellStyle name="Total 12 27 20" xfId="34638"/>
    <cellStyle name="Total 12 27 20 2" xfId="34639"/>
    <cellStyle name="Total 12 27 20 3" xfId="53225"/>
    <cellStyle name="Total 12 27 20 4" xfId="53226"/>
    <cellStyle name="Total 12 27 21" xfId="53227"/>
    <cellStyle name="Total 12 27 22" xfId="53228"/>
    <cellStyle name="Total 12 27 3" xfId="34640"/>
    <cellStyle name="Total 12 27 3 2" xfId="34641"/>
    <cellStyle name="Total 12 27 3 2 2" xfId="62532"/>
    <cellStyle name="Total 12 27 3 3" xfId="34642"/>
    <cellStyle name="Total 12 27 3 4" xfId="53229"/>
    <cellStyle name="Total 12 27 4" xfId="34643"/>
    <cellStyle name="Total 12 27 4 2" xfId="34644"/>
    <cellStyle name="Total 12 27 4 2 2" xfId="62533"/>
    <cellStyle name="Total 12 27 4 3" xfId="34645"/>
    <cellStyle name="Total 12 27 4 4" xfId="53230"/>
    <cellStyle name="Total 12 27 5" xfId="34646"/>
    <cellStyle name="Total 12 27 5 2" xfId="34647"/>
    <cellStyle name="Total 12 27 5 2 2" xfId="62534"/>
    <cellStyle name="Total 12 27 5 3" xfId="34648"/>
    <cellStyle name="Total 12 27 5 4" xfId="53231"/>
    <cellStyle name="Total 12 27 6" xfId="34649"/>
    <cellStyle name="Total 12 27 6 2" xfId="34650"/>
    <cellStyle name="Total 12 27 6 2 2" xfId="62535"/>
    <cellStyle name="Total 12 27 6 3" xfId="34651"/>
    <cellStyle name="Total 12 27 6 4" xfId="53232"/>
    <cellStyle name="Total 12 27 7" xfId="34652"/>
    <cellStyle name="Total 12 27 7 2" xfId="34653"/>
    <cellStyle name="Total 12 27 7 2 2" xfId="62536"/>
    <cellStyle name="Total 12 27 7 3" xfId="34654"/>
    <cellStyle name="Total 12 27 7 4" xfId="53233"/>
    <cellStyle name="Total 12 27 8" xfId="34655"/>
    <cellStyle name="Total 12 27 8 2" xfId="34656"/>
    <cellStyle name="Total 12 27 8 2 2" xfId="62537"/>
    <cellStyle name="Total 12 27 8 3" xfId="34657"/>
    <cellStyle name="Total 12 27 8 4" xfId="53234"/>
    <cellStyle name="Total 12 27 9" xfId="34658"/>
    <cellStyle name="Total 12 27 9 2" xfId="34659"/>
    <cellStyle name="Total 12 27 9 2 2" xfId="62538"/>
    <cellStyle name="Total 12 27 9 3" xfId="34660"/>
    <cellStyle name="Total 12 27 9 4" xfId="53235"/>
    <cellStyle name="Total 12 28" xfId="34661"/>
    <cellStyle name="Total 12 28 10" xfId="34662"/>
    <cellStyle name="Total 12 28 10 2" xfId="34663"/>
    <cellStyle name="Total 12 28 10 2 2" xfId="62539"/>
    <cellStyle name="Total 12 28 10 3" xfId="34664"/>
    <cellStyle name="Total 12 28 10 4" xfId="53236"/>
    <cellStyle name="Total 12 28 11" xfId="34665"/>
    <cellStyle name="Total 12 28 11 2" xfId="34666"/>
    <cellStyle name="Total 12 28 11 2 2" xfId="62540"/>
    <cellStyle name="Total 12 28 11 3" xfId="34667"/>
    <cellStyle name="Total 12 28 11 4" xfId="53237"/>
    <cellStyle name="Total 12 28 12" xfId="34668"/>
    <cellStyle name="Total 12 28 12 2" xfId="34669"/>
    <cellStyle name="Total 12 28 12 2 2" xfId="62541"/>
    <cellStyle name="Total 12 28 12 3" xfId="34670"/>
    <cellStyle name="Total 12 28 12 4" xfId="53238"/>
    <cellStyle name="Total 12 28 13" xfId="34671"/>
    <cellStyle name="Total 12 28 13 2" xfId="34672"/>
    <cellStyle name="Total 12 28 13 2 2" xfId="62542"/>
    <cellStyle name="Total 12 28 13 3" xfId="34673"/>
    <cellStyle name="Total 12 28 13 4" xfId="53239"/>
    <cellStyle name="Total 12 28 14" xfId="34674"/>
    <cellStyle name="Total 12 28 14 2" xfId="34675"/>
    <cellStyle name="Total 12 28 14 2 2" xfId="62543"/>
    <cellStyle name="Total 12 28 14 3" xfId="34676"/>
    <cellStyle name="Total 12 28 14 4" xfId="53240"/>
    <cellStyle name="Total 12 28 15" xfId="34677"/>
    <cellStyle name="Total 12 28 15 2" xfId="34678"/>
    <cellStyle name="Total 12 28 15 2 2" xfId="62544"/>
    <cellStyle name="Total 12 28 15 3" xfId="34679"/>
    <cellStyle name="Total 12 28 15 4" xfId="53241"/>
    <cellStyle name="Total 12 28 16" xfId="34680"/>
    <cellStyle name="Total 12 28 16 2" xfId="34681"/>
    <cellStyle name="Total 12 28 16 2 2" xfId="62545"/>
    <cellStyle name="Total 12 28 16 3" xfId="34682"/>
    <cellStyle name="Total 12 28 16 4" xfId="53242"/>
    <cellStyle name="Total 12 28 17" xfId="34683"/>
    <cellStyle name="Total 12 28 17 2" xfId="34684"/>
    <cellStyle name="Total 12 28 17 2 2" xfId="62546"/>
    <cellStyle name="Total 12 28 17 3" xfId="34685"/>
    <cellStyle name="Total 12 28 17 4" xfId="53243"/>
    <cellStyle name="Total 12 28 18" xfId="34686"/>
    <cellStyle name="Total 12 28 18 2" xfId="34687"/>
    <cellStyle name="Total 12 28 18 2 2" xfId="62547"/>
    <cellStyle name="Total 12 28 18 3" xfId="34688"/>
    <cellStyle name="Total 12 28 18 4" xfId="53244"/>
    <cellStyle name="Total 12 28 19" xfId="34689"/>
    <cellStyle name="Total 12 28 19 2" xfId="34690"/>
    <cellStyle name="Total 12 28 19 2 2" xfId="62548"/>
    <cellStyle name="Total 12 28 19 3" xfId="34691"/>
    <cellStyle name="Total 12 28 19 4" xfId="53245"/>
    <cellStyle name="Total 12 28 2" xfId="34692"/>
    <cellStyle name="Total 12 28 2 2" xfId="34693"/>
    <cellStyle name="Total 12 28 2 2 2" xfId="62549"/>
    <cellStyle name="Total 12 28 2 3" xfId="34694"/>
    <cellStyle name="Total 12 28 2 4" xfId="53246"/>
    <cellStyle name="Total 12 28 20" xfId="34695"/>
    <cellStyle name="Total 12 28 20 2" xfId="34696"/>
    <cellStyle name="Total 12 28 20 3" xfId="53247"/>
    <cellStyle name="Total 12 28 20 4" xfId="53248"/>
    <cellStyle name="Total 12 28 21" xfId="53249"/>
    <cellStyle name="Total 12 28 22" xfId="53250"/>
    <cellStyle name="Total 12 28 3" xfId="34697"/>
    <cellStyle name="Total 12 28 3 2" xfId="34698"/>
    <cellStyle name="Total 12 28 3 2 2" xfId="62550"/>
    <cellStyle name="Total 12 28 3 3" xfId="34699"/>
    <cellStyle name="Total 12 28 3 4" xfId="53251"/>
    <cellStyle name="Total 12 28 4" xfId="34700"/>
    <cellStyle name="Total 12 28 4 2" xfId="34701"/>
    <cellStyle name="Total 12 28 4 2 2" xfId="62551"/>
    <cellStyle name="Total 12 28 4 3" xfId="34702"/>
    <cellStyle name="Total 12 28 4 4" xfId="53252"/>
    <cellStyle name="Total 12 28 5" xfId="34703"/>
    <cellStyle name="Total 12 28 5 2" xfId="34704"/>
    <cellStyle name="Total 12 28 5 2 2" xfId="62552"/>
    <cellStyle name="Total 12 28 5 3" xfId="34705"/>
    <cellStyle name="Total 12 28 5 4" xfId="53253"/>
    <cellStyle name="Total 12 28 6" xfId="34706"/>
    <cellStyle name="Total 12 28 6 2" xfId="34707"/>
    <cellStyle name="Total 12 28 6 2 2" xfId="62553"/>
    <cellStyle name="Total 12 28 6 3" xfId="34708"/>
    <cellStyle name="Total 12 28 6 4" xfId="53254"/>
    <cellStyle name="Total 12 28 7" xfId="34709"/>
    <cellStyle name="Total 12 28 7 2" xfId="34710"/>
    <cellStyle name="Total 12 28 7 2 2" xfId="62554"/>
    <cellStyle name="Total 12 28 7 3" xfId="34711"/>
    <cellStyle name="Total 12 28 7 4" xfId="53255"/>
    <cellStyle name="Total 12 28 8" xfId="34712"/>
    <cellStyle name="Total 12 28 8 2" xfId="34713"/>
    <cellStyle name="Total 12 28 8 2 2" xfId="62555"/>
    <cellStyle name="Total 12 28 8 3" xfId="34714"/>
    <cellStyle name="Total 12 28 8 4" xfId="53256"/>
    <cellStyle name="Total 12 28 9" xfId="34715"/>
    <cellStyle name="Total 12 28 9 2" xfId="34716"/>
    <cellStyle name="Total 12 28 9 2 2" xfId="62556"/>
    <cellStyle name="Total 12 28 9 3" xfId="34717"/>
    <cellStyle name="Total 12 28 9 4" xfId="53257"/>
    <cellStyle name="Total 12 29" xfId="34718"/>
    <cellStyle name="Total 12 29 10" xfId="34719"/>
    <cellStyle name="Total 12 29 10 2" xfId="34720"/>
    <cellStyle name="Total 12 29 10 2 2" xfId="62557"/>
    <cellStyle name="Total 12 29 10 3" xfId="34721"/>
    <cellStyle name="Total 12 29 10 4" xfId="53258"/>
    <cellStyle name="Total 12 29 11" xfId="34722"/>
    <cellStyle name="Total 12 29 11 2" xfId="34723"/>
    <cellStyle name="Total 12 29 11 2 2" xfId="62558"/>
    <cellStyle name="Total 12 29 11 3" xfId="34724"/>
    <cellStyle name="Total 12 29 11 4" xfId="53259"/>
    <cellStyle name="Total 12 29 12" xfId="34725"/>
    <cellStyle name="Total 12 29 12 2" xfId="34726"/>
    <cellStyle name="Total 12 29 12 2 2" xfId="62559"/>
    <cellStyle name="Total 12 29 12 3" xfId="34727"/>
    <cellStyle name="Total 12 29 12 4" xfId="53260"/>
    <cellStyle name="Total 12 29 13" xfId="34728"/>
    <cellStyle name="Total 12 29 13 2" xfId="34729"/>
    <cellStyle name="Total 12 29 13 2 2" xfId="62560"/>
    <cellStyle name="Total 12 29 13 3" xfId="34730"/>
    <cellStyle name="Total 12 29 13 4" xfId="53261"/>
    <cellStyle name="Total 12 29 14" xfId="34731"/>
    <cellStyle name="Total 12 29 14 2" xfId="34732"/>
    <cellStyle name="Total 12 29 14 2 2" xfId="62561"/>
    <cellStyle name="Total 12 29 14 3" xfId="34733"/>
    <cellStyle name="Total 12 29 14 4" xfId="53262"/>
    <cellStyle name="Total 12 29 15" xfId="34734"/>
    <cellStyle name="Total 12 29 15 2" xfId="34735"/>
    <cellStyle name="Total 12 29 15 2 2" xfId="62562"/>
    <cellStyle name="Total 12 29 15 3" xfId="34736"/>
    <cellStyle name="Total 12 29 15 4" xfId="53263"/>
    <cellStyle name="Total 12 29 16" xfId="34737"/>
    <cellStyle name="Total 12 29 16 2" xfId="34738"/>
    <cellStyle name="Total 12 29 16 2 2" xfId="62563"/>
    <cellStyle name="Total 12 29 16 3" xfId="34739"/>
    <cellStyle name="Total 12 29 16 4" xfId="53264"/>
    <cellStyle name="Total 12 29 17" xfId="34740"/>
    <cellStyle name="Total 12 29 17 2" xfId="34741"/>
    <cellStyle name="Total 12 29 17 2 2" xfId="62564"/>
    <cellStyle name="Total 12 29 17 3" xfId="34742"/>
    <cellStyle name="Total 12 29 17 4" xfId="53265"/>
    <cellStyle name="Total 12 29 18" xfId="34743"/>
    <cellStyle name="Total 12 29 18 2" xfId="34744"/>
    <cellStyle name="Total 12 29 18 2 2" xfId="62565"/>
    <cellStyle name="Total 12 29 18 3" xfId="34745"/>
    <cellStyle name="Total 12 29 18 4" xfId="53266"/>
    <cellStyle name="Total 12 29 19" xfId="34746"/>
    <cellStyle name="Total 12 29 19 2" xfId="34747"/>
    <cellStyle name="Total 12 29 19 2 2" xfId="62566"/>
    <cellStyle name="Total 12 29 19 3" xfId="34748"/>
    <cellStyle name="Total 12 29 19 4" xfId="53267"/>
    <cellStyle name="Total 12 29 2" xfId="34749"/>
    <cellStyle name="Total 12 29 2 2" xfId="34750"/>
    <cellStyle name="Total 12 29 2 2 2" xfId="62567"/>
    <cellStyle name="Total 12 29 2 3" xfId="34751"/>
    <cellStyle name="Total 12 29 2 4" xfId="53268"/>
    <cellStyle name="Total 12 29 20" xfId="34752"/>
    <cellStyle name="Total 12 29 20 2" xfId="34753"/>
    <cellStyle name="Total 12 29 20 3" xfId="53269"/>
    <cellStyle name="Total 12 29 20 4" xfId="53270"/>
    <cellStyle name="Total 12 29 21" xfId="53271"/>
    <cellStyle name="Total 12 29 22" xfId="53272"/>
    <cellStyle name="Total 12 29 3" xfId="34754"/>
    <cellStyle name="Total 12 29 3 2" xfId="34755"/>
    <cellStyle name="Total 12 29 3 2 2" xfId="62568"/>
    <cellStyle name="Total 12 29 3 3" xfId="34756"/>
    <cellStyle name="Total 12 29 3 4" xfId="53273"/>
    <cellStyle name="Total 12 29 4" xfId="34757"/>
    <cellStyle name="Total 12 29 4 2" xfId="34758"/>
    <cellStyle name="Total 12 29 4 2 2" xfId="62569"/>
    <cellStyle name="Total 12 29 4 3" xfId="34759"/>
    <cellStyle name="Total 12 29 4 4" xfId="53274"/>
    <cellStyle name="Total 12 29 5" xfId="34760"/>
    <cellStyle name="Total 12 29 5 2" xfId="34761"/>
    <cellStyle name="Total 12 29 5 2 2" xfId="62570"/>
    <cellStyle name="Total 12 29 5 3" xfId="34762"/>
    <cellStyle name="Total 12 29 5 4" xfId="53275"/>
    <cellStyle name="Total 12 29 6" xfId="34763"/>
    <cellStyle name="Total 12 29 6 2" xfId="34764"/>
    <cellStyle name="Total 12 29 6 2 2" xfId="62571"/>
    <cellStyle name="Total 12 29 6 3" xfId="34765"/>
    <cellStyle name="Total 12 29 6 4" xfId="53276"/>
    <cellStyle name="Total 12 29 7" xfId="34766"/>
    <cellStyle name="Total 12 29 7 2" xfId="34767"/>
    <cellStyle name="Total 12 29 7 2 2" xfId="62572"/>
    <cellStyle name="Total 12 29 7 3" xfId="34768"/>
    <cellStyle name="Total 12 29 7 4" xfId="53277"/>
    <cellStyle name="Total 12 29 8" xfId="34769"/>
    <cellStyle name="Total 12 29 8 2" xfId="34770"/>
    <cellStyle name="Total 12 29 8 2 2" xfId="62573"/>
    <cellStyle name="Total 12 29 8 3" xfId="34771"/>
    <cellStyle name="Total 12 29 8 4" xfId="53278"/>
    <cellStyle name="Total 12 29 9" xfId="34772"/>
    <cellStyle name="Total 12 29 9 2" xfId="34773"/>
    <cellStyle name="Total 12 29 9 2 2" xfId="62574"/>
    <cellStyle name="Total 12 29 9 3" xfId="34774"/>
    <cellStyle name="Total 12 29 9 4" xfId="53279"/>
    <cellStyle name="Total 12 3" xfId="34775"/>
    <cellStyle name="Total 12 3 10" xfId="34776"/>
    <cellStyle name="Total 12 3 10 2" xfId="34777"/>
    <cellStyle name="Total 12 3 10 2 2" xfId="62575"/>
    <cellStyle name="Total 12 3 10 3" xfId="34778"/>
    <cellStyle name="Total 12 3 10 4" xfId="53280"/>
    <cellStyle name="Total 12 3 11" xfId="34779"/>
    <cellStyle name="Total 12 3 11 2" xfId="34780"/>
    <cellStyle name="Total 12 3 11 2 2" xfId="62576"/>
    <cellStyle name="Total 12 3 11 3" xfId="34781"/>
    <cellStyle name="Total 12 3 11 4" xfId="53281"/>
    <cellStyle name="Total 12 3 12" xfId="34782"/>
    <cellStyle name="Total 12 3 12 2" xfId="34783"/>
    <cellStyle name="Total 12 3 12 2 2" xfId="62577"/>
    <cellStyle name="Total 12 3 12 3" xfId="34784"/>
    <cellStyle name="Total 12 3 12 4" xfId="53282"/>
    <cellStyle name="Total 12 3 13" xfId="34785"/>
    <cellStyle name="Total 12 3 13 2" xfId="34786"/>
    <cellStyle name="Total 12 3 13 2 2" xfId="62578"/>
    <cellStyle name="Total 12 3 13 3" xfId="34787"/>
    <cellStyle name="Total 12 3 13 4" xfId="53283"/>
    <cellStyle name="Total 12 3 14" xfId="34788"/>
    <cellStyle name="Total 12 3 14 2" xfId="34789"/>
    <cellStyle name="Total 12 3 14 2 2" xfId="62579"/>
    <cellStyle name="Total 12 3 14 3" xfId="34790"/>
    <cellStyle name="Total 12 3 14 4" xfId="53284"/>
    <cellStyle name="Total 12 3 15" xfId="34791"/>
    <cellStyle name="Total 12 3 15 2" xfId="34792"/>
    <cellStyle name="Total 12 3 15 2 2" xfId="62580"/>
    <cellStyle name="Total 12 3 15 3" xfId="34793"/>
    <cellStyle name="Total 12 3 15 4" xfId="53285"/>
    <cellStyle name="Total 12 3 16" xfId="34794"/>
    <cellStyle name="Total 12 3 16 2" xfId="34795"/>
    <cellStyle name="Total 12 3 16 2 2" xfId="62581"/>
    <cellStyle name="Total 12 3 16 3" xfId="34796"/>
    <cellStyle name="Total 12 3 16 4" xfId="53286"/>
    <cellStyle name="Total 12 3 17" xfId="34797"/>
    <cellStyle name="Total 12 3 17 2" xfId="34798"/>
    <cellStyle name="Total 12 3 17 2 2" xfId="62582"/>
    <cellStyle name="Total 12 3 17 3" xfId="34799"/>
    <cellStyle name="Total 12 3 17 4" xfId="53287"/>
    <cellStyle name="Total 12 3 18" xfId="34800"/>
    <cellStyle name="Total 12 3 18 2" xfId="34801"/>
    <cellStyle name="Total 12 3 18 2 2" xfId="62583"/>
    <cellStyle name="Total 12 3 18 3" xfId="34802"/>
    <cellStyle name="Total 12 3 18 4" xfId="53288"/>
    <cellStyle name="Total 12 3 19" xfId="34803"/>
    <cellStyle name="Total 12 3 19 2" xfId="34804"/>
    <cellStyle name="Total 12 3 19 2 2" xfId="62584"/>
    <cellStyle name="Total 12 3 19 3" xfId="34805"/>
    <cellStyle name="Total 12 3 19 4" xfId="53289"/>
    <cellStyle name="Total 12 3 2" xfId="34806"/>
    <cellStyle name="Total 12 3 2 2" xfId="34807"/>
    <cellStyle name="Total 12 3 2 2 2" xfId="62585"/>
    <cellStyle name="Total 12 3 2 3" xfId="34808"/>
    <cellStyle name="Total 12 3 2 4" xfId="53290"/>
    <cellStyle name="Total 12 3 20" xfId="34809"/>
    <cellStyle name="Total 12 3 20 2" xfId="34810"/>
    <cellStyle name="Total 12 3 20 3" xfId="53291"/>
    <cellStyle name="Total 12 3 20 4" xfId="53292"/>
    <cellStyle name="Total 12 3 21" xfId="53293"/>
    <cellStyle name="Total 12 3 22" xfId="53294"/>
    <cellStyle name="Total 12 3 3" xfId="34811"/>
    <cellStyle name="Total 12 3 3 2" xfId="34812"/>
    <cellStyle name="Total 12 3 3 2 2" xfId="62586"/>
    <cellStyle name="Total 12 3 3 3" xfId="34813"/>
    <cellStyle name="Total 12 3 3 4" xfId="53295"/>
    <cellStyle name="Total 12 3 4" xfId="34814"/>
    <cellStyle name="Total 12 3 4 2" xfId="34815"/>
    <cellStyle name="Total 12 3 4 2 2" xfId="62587"/>
    <cellStyle name="Total 12 3 4 3" xfId="34816"/>
    <cellStyle name="Total 12 3 4 4" xfId="53296"/>
    <cellStyle name="Total 12 3 5" xfId="34817"/>
    <cellStyle name="Total 12 3 5 2" xfId="34818"/>
    <cellStyle name="Total 12 3 5 2 2" xfId="62588"/>
    <cellStyle name="Total 12 3 5 3" xfId="34819"/>
    <cellStyle name="Total 12 3 5 4" xfId="53297"/>
    <cellStyle name="Total 12 3 6" xfId="34820"/>
    <cellStyle name="Total 12 3 6 2" xfId="34821"/>
    <cellStyle name="Total 12 3 6 2 2" xfId="62589"/>
    <cellStyle name="Total 12 3 6 3" xfId="34822"/>
    <cellStyle name="Total 12 3 6 4" xfId="53298"/>
    <cellStyle name="Total 12 3 7" xfId="34823"/>
    <cellStyle name="Total 12 3 7 2" xfId="34824"/>
    <cellStyle name="Total 12 3 7 2 2" xfId="62590"/>
    <cellStyle name="Total 12 3 7 3" xfId="34825"/>
    <cellStyle name="Total 12 3 7 4" xfId="53299"/>
    <cellStyle name="Total 12 3 8" xfId="34826"/>
    <cellStyle name="Total 12 3 8 2" xfId="34827"/>
    <cellStyle name="Total 12 3 8 2 2" xfId="62591"/>
    <cellStyle name="Total 12 3 8 3" xfId="34828"/>
    <cellStyle name="Total 12 3 8 4" xfId="53300"/>
    <cellStyle name="Total 12 3 9" xfId="34829"/>
    <cellStyle name="Total 12 3 9 2" xfId="34830"/>
    <cellStyle name="Total 12 3 9 2 2" xfId="62592"/>
    <cellStyle name="Total 12 3 9 3" xfId="34831"/>
    <cellStyle name="Total 12 3 9 4" xfId="53301"/>
    <cellStyle name="Total 12 30" xfId="34832"/>
    <cellStyle name="Total 12 30 10" xfId="34833"/>
    <cellStyle name="Total 12 30 10 2" xfId="34834"/>
    <cellStyle name="Total 12 30 10 2 2" xfId="62593"/>
    <cellStyle name="Total 12 30 10 3" xfId="34835"/>
    <cellStyle name="Total 12 30 10 4" xfId="53302"/>
    <cellStyle name="Total 12 30 11" xfId="34836"/>
    <cellStyle name="Total 12 30 11 2" xfId="34837"/>
    <cellStyle name="Total 12 30 11 2 2" xfId="62594"/>
    <cellStyle name="Total 12 30 11 3" xfId="34838"/>
    <cellStyle name="Total 12 30 11 4" xfId="53303"/>
    <cellStyle name="Total 12 30 12" xfId="34839"/>
    <cellStyle name="Total 12 30 12 2" xfId="34840"/>
    <cellStyle name="Total 12 30 12 2 2" xfId="62595"/>
    <cellStyle name="Total 12 30 12 3" xfId="34841"/>
    <cellStyle name="Total 12 30 12 4" xfId="53304"/>
    <cellStyle name="Total 12 30 13" xfId="34842"/>
    <cellStyle name="Total 12 30 13 2" xfId="34843"/>
    <cellStyle name="Total 12 30 13 2 2" xfId="62596"/>
    <cellStyle name="Total 12 30 13 3" xfId="34844"/>
    <cellStyle name="Total 12 30 13 4" xfId="53305"/>
    <cellStyle name="Total 12 30 14" xfId="34845"/>
    <cellStyle name="Total 12 30 14 2" xfId="34846"/>
    <cellStyle name="Total 12 30 14 2 2" xfId="62597"/>
    <cellStyle name="Total 12 30 14 3" xfId="34847"/>
    <cellStyle name="Total 12 30 14 4" xfId="53306"/>
    <cellStyle name="Total 12 30 15" xfId="34848"/>
    <cellStyle name="Total 12 30 15 2" xfId="34849"/>
    <cellStyle name="Total 12 30 15 2 2" xfId="62598"/>
    <cellStyle name="Total 12 30 15 3" xfId="34850"/>
    <cellStyle name="Total 12 30 15 4" xfId="53307"/>
    <cellStyle name="Total 12 30 16" xfId="34851"/>
    <cellStyle name="Total 12 30 16 2" xfId="34852"/>
    <cellStyle name="Total 12 30 16 2 2" xfId="62599"/>
    <cellStyle name="Total 12 30 16 3" xfId="34853"/>
    <cellStyle name="Total 12 30 16 4" xfId="53308"/>
    <cellStyle name="Total 12 30 17" xfId="34854"/>
    <cellStyle name="Total 12 30 17 2" xfId="34855"/>
    <cellStyle name="Total 12 30 17 2 2" xfId="62600"/>
    <cellStyle name="Total 12 30 17 3" xfId="34856"/>
    <cellStyle name="Total 12 30 17 4" xfId="53309"/>
    <cellStyle name="Total 12 30 18" xfId="34857"/>
    <cellStyle name="Total 12 30 18 2" xfId="34858"/>
    <cellStyle name="Total 12 30 18 2 2" xfId="62601"/>
    <cellStyle name="Total 12 30 18 3" xfId="34859"/>
    <cellStyle name="Total 12 30 18 4" xfId="53310"/>
    <cellStyle name="Total 12 30 19" xfId="34860"/>
    <cellStyle name="Total 12 30 19 2" xfId="34861"/>
    <cellStyle name="Total 12 30 19 2 2" xfId="62602"/>
    <cellStyle name="Total 12 30 19 3" xfId="34862"/>
    <cellStyle name="Total 12 30 19 4" xfId="53311"/>
    <cellStyle name="Total 12 30 2" xfId="34863"/>
    <cellStyle name="Total 12 30 2 2" xfId="34864"/>
    <cellStyle name="Total 12 30 2 2 2" xfId="62603"/>
    <cellStyle name="Total 12 30 2 3" xfId="34865"/>
    <cellStyle name="Total 12 30 2 4" xfId="53312"/>
    <cellStyle name="Total 12 30 20" xfId="34866"/>
    <cellStyle name="Total 12 30 20 2" xfId="34867"/>
    <cellStyle name="Total 12 30 20 3" xfId="53313"/>
    <cellStyle name="Total 12 30 20 4" xfId="53314"/>
    <cellStyle name="Total 12 30 21" xfId="53315"/>
    <cellStyle name="Total 12 30 22" xfId="53316"/>
    <cellStyle name="Total 12 30 3" xfId="34868"/>
    <cellStyle name="Total 12 30 3 2" xfId="34869"/>
    <cellStyle name="Total 12 30 3 2 2" xfId="62604"/>
    <cellStyle name="Total 12 30 3 3" xfId="34870"/>
    <cellStyle name="Total 12 30 3 4" xfId="53317"/>
    <cellStyle name="Total 12 30 4" xfId="34871"/>
    <cellStyle name="Total 12 30 4 2" xfId="34872"/>
    <cellStyle name="Total 12 30 4 2 2" xfId="62605"/>
    <cellStyle name="Total 12 30 4 3" xfId="34873"/>
    <cellStyle name="Total 12 30 4 4" xfId="53318"/>
    <cellStyle name="Total 12 30 5" xfId="34874"/>
    <cellStyle name="Total 12 30 5 2" xfId="34875"/>
    <cellStyle name="Total 12 30 5 2 2" xfId="62606"/>
    <cellStyle name="Total 12 30 5 3" xfId="34876"/>
    <cellStyle name="Total 12 30 5 4" xfId="53319"/>
    <cellStyle name="Total 12 30 6" xfId="34877"/>
    <cellStyle name="Total 12 30 6 2" xfId="34878"/>
    <cellStyle name="Total 12 30 6 2 2" xfId="62607"/>
    <cellStyle name="Total 12 30 6 3" xfId="34879"/>
    <cellStyle name="Total 12 30 6 4" xfId="53320"/>
    <cellStyle name="Total 12 30 7" xfId="34880"/>
    <cellStyle name="Total 12 30 7 2" xfId="34881"/>
    <cellStyle name="Total 12 30 7 2 2" xfId="62608"/>
    <cellStyle name="Total 12 30 7 3" xfId="34882"/>
    <cellStyle name="Total 12 30 7 4" xfId="53321"/>
    <cellStyle name="Total 12 30 8" xfId="34883"/>
    <cellStyle name="Total 12 30 8 2" xfId="34884"/>
    <cellStyle name="Total 12 30 8 2 2" xfId="62609"/>
    <cellStyle name="Total 12 30 8 3" xfId="34885"/>
    <cellStyle name="Total 12 30 8 4" xfId="53322"/>
    <cellStyle name="Total 12 30 9" xfId="34886"/>
    <cellStyle name="Total 12 30 9 2" xfId="34887"/>
    <cellStyle name="Total 12 30 9 2 2" xfId="62610"/>
    <cellStyle name="Total 12 30 9 3" xfId="34888"/>
    <cellStyle name="Total 12 30 9 4" xfId="53323"/>
    <cellStyle name="Total 12 31" xfId="34889"/>
    <cellStyle name="Total 12 31 2" xfId="34890"/>
    <cellStyle name="Total 12 31 2 2" xfId="62611"/>
    <cellStyle name="Total 12 31 3" xfId="34891"/>
    <cellStyle name="Total 12 31 4" xfId="53324"/>
    <cellStyle name="Total 12 32" xfId="34892"/>
    <cellStyle name="Total 12 32 2" xfId="34893"/>
    <cellStyle name="Total 12 32 2 2" xfId="62612"/>
    <cellStyle name="Total 12 32 3" xfId="34894"/>
    <cellStyle name="Total 12 32 4" xfId="53325"/>
    <cellStyle name="Total 12 33" xfId="34895"/>
    <cellStyle name="Total 12 33 2" xfId="34896"/>
    <cellStyle name="Total 12 33 2 2" xfId="62613"/>
    <cellStyle name="Total 12 33 3" xfId="34897"/>
    <cellStyle name="Total 12 33 4" xfId="53326"/>
    <cellStyle name="Total 12 34" xfId="34898"/>
    <cellStyle name="Total 12 34 2" xfId="34899"/>
    <cellStyle name="Total 12 34 2 2" xfId="62614"/>
    <cellStyle name="Total 12 34 3" xfId="34900"/>
    <cellStyle name="Total 12 34 4" xfId="53327"/>
    <cellStyle name="Total 12 35" xfId="34901"/>
    <cellStyle name="Total 12 35 2" xfId="34902"/>
    <cellStyle name="Total 12 35 2 2" xfId="62615"/>
    <cellStyle name="Total 12 35 3" xfId="34903"/>
    <cellStyle name="Total 12 35 4" xfId="53328"/>
    <cellStyle name="Total 12 36" xfId="34904"/>
    <cellStyle name="Total 12 36 2" xfId="34905"/>
    <cellStyle name="Total 12 36 2 2" xfId="62616"/>
    <cellStyle name="Total 12 36 3" xfId="34906"/>
    <cellStyle name="Total 12 36 4" xfId="53329"/>
    <cellStyle name="Total 12 37" xfId="34907"/>
    <cellStyle name="Total 12 37 2" xfId="34908"/>
    <cellStyle name="Total 12 37 2 2" xfId="62617"/>
    <cellStyle name="Total 12 37 3" xfId="34909"/>
    <cellStyle name="Total 12 37 4" xfId="53330"/>
    <cellStyle name="Total 12 38" xfId="34910"/>
    <cellStyle name="Total 12 38 2" xfId="34911"/>
    <cellStyle name="Total 12 38 2 2" xfId="62618"/>
    <cellStyle name="Total 12 38 3" xfId="34912"/>
    <cellStyle name="Total 12 38 4" xfId="53331"/>
    <cellStyle name="Total 12 39" xfId="34913"/>
    <cellStyle name="Total 12 39 2" xfId="34914"/>
    <cellStyle name="Total 12 39 2 2" xfId="62619"/>
    <cellStyle name="Total 12 39 3" xfId="34915"/>
    <cellStyle name="Total 12 39 4" xfId="53332"/>
    <cellStyle name="Total 12 4" xfId="34916"/>
    <cellStyle name="Total 12 4 10" xfId="34917"/>
    <cellStyle name="Total 12 4 10 2" xfId="34918"/>
    <cellStyle name="Total 12 4 10 2 2" xfId="62620"/>
    <cellStyle name="Total 12 4 10 3" xfId="34919"/>
    <cellStyle name="Total 12 4 10 4" xfId="53333"/>
    <cellStyle name="Total 12 4 11" xfId="34920"/>
    <cellStyle name="Total 12 4 11 2" xfId="34921"/>
    <cellStyle name="Total 12 4 11 2 2" xfId="62621"/>
    <cellStyle name="Total 12 4 11 3" xfId="34922"/>
    <cellStyle name="Total 12 4 11 4" xfId="53334"/>
    <cellStyle name="Total 12 4 12" xfId="34923"/>
    <cellStyle name="Total 12 4 12 2" xfId="34924"/>
    <cellStyle name="Total 12 4 12 2 2" xfId="62622"/>
    <cellStyle name="Total 12 4 12 3" xfId="34925"/>
    <cellStyle name="Total 12 4 12 4" xfId="53335"/>
    <cellStyle name="Total 12 4 13" xfId="34926"/>
    <cellStyle name="Total 12 4 13 2" xfId="34927"/>
    <cellStyle name="Total 12 4 13 2 2" xfId="62623"/>
    <cellStyle name="Total 12 4 13 3" xfId="34928"/>
    <cellStyle name="Total 12 4 13 4" xfId="53336"/>
    <cellStyle name="Total 12 4 14" xfId="34929"/>
    <cellStyle name="Total 12 4 14 2" xfId="34930"/>
    <cellStyle name="Total 12 4 14 2 2" xfId="62624"/>
    <cellStyle name="Total 12 4 14 3" xfId="34931"/>
    <cellStyle name="Total 12 4 14 4" xfId="53337"/>
    <cellStyle name="Total 12 4 15" xfId="34932"/>
    <cellStyle name="Total 12 4 15 2" xfId="34933"/>
    <cellStyle name="Total 12 4 15 2 2" xfId="62625"/>
    <cellStyle name="Total 12 4 15 3" xfId="34934"/>
    <cellStyle name="Total 12 4 15 4" xfId="53338"/>
    <cellStyle name="Total 12 4 16" xfId="34935"/>
    <cellStyle name="Total 12 4 16 2" xfId="34936"/>
    <cellStyle name="Total 12 4 16 2 2" xfId="62626"/>
    <cellStyle name="Total 12 4 16 3" xfId="34937"/>
    <cellStyle name="Total 12 4 16 4" xfId="53339"/>
    <cellStyle name="Total 12 4 17" xfId="34938"/>
    <cellStyle name="Total 12 4 17 2" xfId="34939"/>
    <cellStyle name="Total 12 4 17 2 2" xfId="62627"/>
    <cellStyle name="Total 12 4 17 3" xfId="34940"/>
    <cellStyle name="Total 12 4 17 4" xfId="53340"/>
    <cellStyle name="Total 12 4 18" xfId="34941"/>
    <cellStyle name="Total 12 4 18 2" xfId="34942"/>
    <cellStyle name="Total 12 4 18 2 2" xfId="62628"/>
    <cellStyle name="Total 12 4 18 3" xfId="34943"/>
    <cellStyle name="Total 12 4 18 4" xfId="53341"/>
    <cellStyle name="Total 12 4 19" xfId="34944"/>
    <cellStyle name="Total 12 4 19 2" xfId="34945"/>
    <cellStyle name="Total 12 4 19 2 2" xfId="62629"/>
    <cellStyle name="Total 12 4 19 3" xfId="34946"/>
    <cellStyle name="Total 12 4 19 4" xfId="53342"/>
    <cellStyle name="Total 12 4 2" xfId="34947"/>
    <cellStyle name="Total 12 4 2 2" xfId="34948"/>
    <cellStyle name="Total 12 4 2 2 2" xfId="62630"/>
    <cellStyle name="Total 12 4 2 3" xfId="34949"/>
    <cellStyle name="Total 12 4 2 4" xfId="53343"/>
    <cellStyle name="Total 12 4 20" xfId="34950"/>
    <cellStyle name="Total 12 4 20 2" xfId="34951"/>
    <cellStyle name="Total 12 4 20 3" xfId="53344"/>
    <cellStyle name="Total 12 4 20 4" xfId="53345"/>
    <cellStyle name="Total 12 4 21" xfId="53346"/>
    <cellStyle name="Total 12 4 22" xfId="53347"/>
    <cellStyle name="Total 12 4 3" xfId="34952"/>
    <cellStyle name="Total 12 4 3 2" xfId="34953"/>
    <cellStyle name="Total 12 4 3 2 2" xfId="62631"/>
    <cellStyle name="Total 12 4 3 3" xfId="34954"/>
    <cellStyle name="Total 12 4 3 4" xfId="53348"/>
    <cellStyle name="Total 12 4 4" xfId="34955"/>
    <cellStyle name="Total 12 4 4 2" xfId="34956"/>
    <cellStyle name="Total 12 4 4 2 2" xfId="62632"/>
    <cellStyle name="Total 12 4 4 3" xfId="34957"/>
    <cellStyle name="Total 12 4 4 4" xfId="53349"/>
    <cellStyle name="Total 12 4 5" xfId="34958"/>
    <cellStyle name="Total 12 4 5 2" xfId="34959"/>
    <cellStyle name="Total 12 4 5 2 2" xfId="62633"/>
    <cellStyle name="Total 12 4 5 3" xfId="34960"/>
    <cellStyle name="Total 12 4 5 4" xfId="53350"/>
    <cellStyle name="Total 12 4 6" xfId="34961"/>
    <cellStyle name="Total 12 4 6 2" xfId="34962"/>
    <cellStyle name="Total 12 4 6 2 2" xfId="62634"/>
    <cellStyle name="Total 12 4 6 3" xfId="34963"/>
    <cellStyle name="Total 12 4 6 4" xfId="53351"/>
    <cellStyle name="Total 12 4 7" xfId="34964"/>
    <cellStyle name="Total 12 4 7 2" xfId="34965"/>
    <cellStyle name="Total 12 4 7 2 2" xfId="62635"/>
    <cellStyle name="Total 12 4 7 3" xfId="34966"/>
    <cellStyle name="Total 12 4 7 4" xfId="53352"/>
    <cellStyle name="Total 12 4 8" xfId="34967"/>
    <cellStyle name="Total 12 4 8 2" xfId="34968"/>
    <cellStyle name="Total 12 4 8 2 2" xfId="62636"/>
    <cellStyle name="Total 12 4 8 3" xfId="34969"/>
    <cellStyle name="Total 12 4 8 4" xfId="53353"/>
    <cellStyle name="Total 12 4 9" xfId="34970"/>
    <cellStyle name="Total 12 4 9 2" xfId="34971"/>
    <cellStyle name="Total 12 4 9 2 2" xfId="62637"/>
    <cellStyle name="Total 12 4 9 3" xfId="34972"/>
    <cellStyle name="Total 12 4 9 4" xfId="53354"/>
    <cellStyle name="Total 12 40" xfId="34973"/>
    <cellStyle name="Total 12 40 2" xfId="34974"/>
    <cellStyle name="Total 12 40 2 2" xfId="62638"/>
    <cellStyle name="Total 12 40 3" xfId="34975"/>
    <cellStyle name="Total 12 40 4" xfId="53355"/>
    <cellStyle name="Total 12 41" xfId="34976"/>
    <cellStyle name="Total 12 41 2" xfId="34977"/>
    <cellStyle name="Total 12 41 2 2" xfId="62639"/>
    <cellStyle name="Total 12 41 3" xfId="34978"/>
    <cellStyle name="Total 12 41 4" xfId="53356"/>
    <cellStyle name="Total 12 42" xfId="34979"/>
    <cellStyle name="Total 12 42 2" xfId="34980"/>
    <cellStyle name="Total 12 42 2 2" xfId="62640"/>
    <cellStyle name="Total 12 42 3" xfId="34981"/>
    <cellStyle name="Total 12 42 4" xfId="53357"/>
    <cellStyle name="Total 12 43" xfId="34982"/>
    <cellStyle name="Total 12 43 2" xfId="34983"/>
    <cellStyle name="Total 12 43 2 2" xfId="62641"/>
    <cellStyle name="Total 12 43 3" xfId="34984"/>
    <cellStyle name="Total 12 43 4" xfId="53358"/>
    <cellStyle name="Total 12 44" xfId="34985"/>
    <cellStyle name="Total 12 44 2" xfId="34986"/>
    <cellStyle name="Total 12 44 2 2" xfId="62642"/>
    <cellStyle name="Total 12 44 3" xfId="34987"/>
    <cellStyle name="Total 12 44 4" xfId="53359"/>
    <cellStyle name="Total 12 45" xfId="34988"/>
    <cellStyle name="Total 12 45 2" xfId="34989"/>
    <cellStyle name="Total 12 45 2 2" xfId="62643"/>
    <cellStyle name="Total 12 45 3" xfId="34990"/>
    <cellStyle name="Total 12 45 4" xfId="53360"/>
    <cellStyle name="Total 12 46" xfId="34991"/>
    <cellStyle name="Total 12 46 2" xfId="34992"/>
    <cellStyle name="Total 12 46 2 2" xfId="62644"/>
    <cellStyle name="Total 12 46 3" xfId="34993"/>
    <cellStyle name="Total 12 46 4" xfId="53361"/>
    <cellStyle name="Total 12 47" xfId="34994"/>
    <cellStyle name="Total 12 47 2" xfId="34995"/>
    <cellStyle name="Total 12 47 2 2" xfId="62645"/>
    <cellStyle name="Total 12 47 3" xfId="34996"/>
    <cellStyle name="Total 12 47 4" xfId="53362"/>
    <cellStyle name="Total 12 48" xfId="34997"/>
    <cellStyle name="Total 12 48 2" xfId="34998"/>
    <cellStyle name="Total 12 48 2 2" xfId="62646"/>
    <cellStyle name="Total 12 48 3" xfId="34999"/>
    <cellStyle name="Total 12 48 4" xfId="53363"/>
    <cellStyle name="Total 12 49" xfId="35000"/>
    <cellStyle name="Total 12 49 2" xfId="35001"/>
    <cellStyle name="Total 12 49 3" xfId="53364"/>
    <cellStyle name="Total 12 49 4" xfId="53365"/>
    <cellStyle name="Total 12 5" xfId="35002"/>
    <cellStyle name="Total 12 5 10" xfId="35003"/>
    <cellStyle name="Total 12 5 10 2" xfId="35004"/>
    <cellStyle name="Total 12 5 10 2 2" xfId="62647"/>
    <cellStyle name="Total 12 5 10 3" xfId="35005"/>
    <cellStyle name="Total 12 5 10 4" xfId="53366"/>
    <cellStyle name="Total 12 5 11" xfId="35006"/>
    <cellStyle name="Total 12 5 11 2" xfId="35007"/>
    <cellStyle name="Total 12 5 11 2 2" xfId="62648"/>
    <cellStyle name="Total 12 5 11 3" xfId="35008"/>
    <cellStyle name="Total 12 5 11 4" xfId="53367"/>
    <cellStyle name="Total 12 5 12" xfId="35009"/>
    <cellStyle name="Total 12 5 12 2" xfId="35010"/>
    <cellStyle name="Total 12 5 12 2 2" xfId="62649"/>
    <cellStyle name="Total 12 5 12 3" xfId="35011"/>
    <cellStyle name="Total 12 5 12 4" xfId="53368"/>
    <cellStyle name="Total 12 5 13" xfId="35012"/>
    <cellStyle name="Total 12 5 13 2" xfId="35013"/>
    <cellStyle name="Total 12 5 13 2 2" xfId="62650"/>
    <cellStyle name="Total 12 5 13 3" xfId="35014"/>
    <cellStyle name="Total 12 5 13 4" xfId="53369"/>
    <cellStyle name="Total 12 5 14" xfId="35015"/>
    <cellStyle name="Total 12 5 14 2" xfId="35016"/>
    <cellStyle name="Total 12 5 14 2 2" xfId="62651"/>
    <cellStyle name="Total 12 5 14 3" xfId="35017"/>
    <cellStyle name="Total 12 5 14 4" xfId="53370"/>
    <cellStyle name="Total 12 5 15" xfId="35018"/>
    <cellStyle name="Total 12 5 15 2" xfId="35019"/>
    <cellStyle name="Total 12 5 15 2 2" xfId="62652"/>
    <cellStyle name="Total 12 5 15 3" xfId="35020"/>
    <cellStyle name="Total 12 5 15 4" xfId="53371"/>
    <cellStyle name="Total 12 5 16" xfId="35021"/>
    <cellStyle name="Total 12 5 16 2" xfId="35022"/>
    <cellStyle name="Total 12 5 16 2 2" xfId="62653"/>
    <cellStyle name="Total 12 5 16 3" xfId="35023"/>
    <cellStyle name="Total 12 5 16 4" xfId="53372"/>
    <cellStyle name="Total 12 5 17" xfId="35024"/>
    <cellStyle name="Total 12 5 17 2" xfId="35025"/>
    <cellStyle name="Total 12 5 17 2 2" xfId="62654"/>
    <cellStyle name="Total 12 5 17 3" xfId="35026"/>
    <cellStyle name="Total 12 5 17 4" xfId="53373"/>
    <cellStyle name="Total 12 5 18" xfId="35027"/>
    <cellStyle name="Total 12 5 18 2" xfId="35028"/>
    <cellStyle name="Total 12 5 18 2 2" xfId="62655"/>
    <cellStyle name="Total 12 5 18 3" xfId="35029"/>
    <cellStyle name="Total 12 5 18 4" xfId="53374"/>
    <cellStyle name="Total 12 5 19" xfId="35030"/>
    <cellStyle name="Total 12 5 19 2" xfId="35031"/>
    <cellStyle name="Total 12 5 19 2 2" xfId="62656"/>
    <cellStyle name="Total 12 5 19 3" xfId="35032"/>
    <cellStyle name="Total 12 5 19 4" xfId="53375"/>
    <cellStyle name="Total 12 5 2" xfId="35033"/>
    <cellStyle name="Total 12 5 2 2" xfId="35034"/>
    <cellStyle name="Total 12 5 2 2 2" xfId="62657"/>
    <cellStyle name="Total 12 5 2 3" xfId="35035"/>
    <cellStyle name="Total 12 5 2 4" xfId="53376"/>
    <cellStyle name="Total 12 5 20" xfId="35036"/>
    <cellStyle name="Total 12 5 20 2" xfId="35037"/>
    <cellStyle name="Total 12 5 20 3" xfId="53377"/>
    <cellStyle name="Total 12 5 20 4" xfId="53378"/>
    <cellStyle name="Total 12 5 21" xfId="53379"/>
    <cellStyle name="Total 12 5 22" xfId="53380"/>
    <cellStyle name="Total 12 5 3" xfId="35038"/>
    <cellStyle name="Total 12 5 3 2" xfId="35039"/>
    <cellStyle name="Total 12 5 3 2 2" xfId="62658"/>
    <cellStyle name="Total 12 5 3 3" xfId="35040"/>
    <cellStyle name="Total 12 5 3 4" xfId="53381"/>
    <cellStyle name="Total 12 5 4" xfId="35041"/>
    <cellStyle name="Total 12 5 4 2" xfId="35042"/>
    <cellStyle name="Total 12 5 4 2 2" xfId="62659"/>
    <cellStyle name="Total 12 5 4 3" xfId="35043"/>
    <cellStyle name="Total 12 5 4 4" xfId="53382"/>
    <cellStyle name="Total 12 5 5" xfId="35044"/>
    <cellStyle name="Total 12 5 5 2" xfId="35045"/>
    <cellStyle name="Total 12 5 5 2 2" xfId="62660"/>
    <cellStyle name="Total 12 5 5 3" xfId="35046"/>
    <cellStyle name="Total 12 5 5 4" xfId="53383"/>
    <cellStyle name="Total 12 5 6" xfId="35047"/>
    <cellStyle name="Total 12 5 6 2" xfId="35048"/>
    <cellStyle name="Total 12 5 6 2 2" xfId="62661"/>
    <cellStyle name="Total 12 5 6 3" xfId="35049"/>
    <cellStyle name="Total 12 5 6 4" xfId="53384"/>
    <cellStyle name="Total 12 5 7" xfId="35050"/>
    <cellStyle name="Total 12 5 7 2" xfId="35051"/>
    <cellStyle name="Total 12 5 7 2 2" xfId="62662"/>
    <cellStyle name="Total 12 5 7 3" xfId="35052"/>
    <cellStyle name="Total 12 5 7 4" xfId="53385"/>
    <cellStyle name="Total 12 5 8" xfId="35053"/>
    <cellStyle name="Total 12 5 8 2" xfId="35054"/>
    <cellStyle name="Total 12 5 8 2 2" xfId="62663"/>
    <cellStyle name="Total 12 5 8 3" xfId="35055"/>
    <cellStyle name="Total 12 5 8 4" xfId="53386"/>
    <cellStyle name="Total 12 5 9" xfId="35056"/>
    <cellStyle name="Total 12 5 9 2" xfId="35057"/>
    <cellStyle name="Total 12 5 9 2 2" xfId="62664"/>
    <cellStyle name="Total 12 5 9 3" xfId="35058"/>
    <cellStyle name="Total 12 5 9 4" xfId="53387"/>
    <cellStyle name="Total 12 50" xfId="53388"/>
    <cellStyle name="Total 12 51" xfId="53389"/>
    <cellStyle name="Total 12 6" xfId="35059"/>
    <cellStyle name="Total 12 6 10" xfId="35060"/>
    <cellStyle name="Total 12 6 10 2" xfId="35061"/>
    <cellStyle name="Total 12 6 10 2 2" xfId="62665"/>
    <cellStyle name="Total 12 6 10 3" xfId="35062"/>
    <cellStyle name="Total 12 6 10 4" xfId="53390"/>
    <cellStyle name="Total 12 6 11" xfId="35063"/>
    <cellStyle name="Total 12 6 11 2" xfId="35064"/>
    <cellStyle name="Total 12 6 11 2 2" xfId="62666"/>
    <cellStyle name="Total 12 6 11 3" xfId="35065"/>
    <cellStyle name="Total 12 6 11 4" xfId="53391"/>
    <cellStyle name="Total 12 6 12" xfId="35066"/>
    <cellStyle name="Total 12 6 12 2" xfId="35067"/>
    <cellStyle name="Total 12 6 12 2 2" xfId="62667"/>
    <cellStyle name="Total 12 6 12 3" xfId="35068"/>
    <cellStyle name="Total 12 6 12 4" xfId="53392"/>
    <cellStyle name="Total 12 6 13" xfId="35069"/>
    <cellStyle name="Total 12 6 13 2" xfId="35070"/>
    <cellStyle name="Total 12 6 13 2 2" xfId="62668"/>
    <cellStyle name="Total 12 6 13 3" xfId="35071"/>
    <cellStyle name="Total 12 6 13 4" xfId="53393"/>
    <cellStyle name="Total 12 6 14" xfId="35072"/>
    <cellStyle name="Total 12 6 14 2" xfId="35073"/>
    <cellStyle name="Total 12 6 14 2 2" xfId="62669"/>
    <cellStyle name="Total 12 6 14 3" xfId="35074"/>
    <cellStyle name="Total 12 6 14 4" xfId="53394"/>
    <cellStyle name="Total 12 6 15" xfId="35075"/>
    <cellStyle name="Total 12 6 15 2" xfId="35076"/>
    <cellStyle name="Total 12 6 15 2 2" xfId="62670"/>
    <cellStyle name="Total 12 6 15 3" xfId="35077"/>
    <cellStyle name="Total 12 6 15 4" xfId="53395"/>
    <cellStyle name="Total 12 6 16" xfId="35078"/>
    <cellStyle name="Total 12 6 16 2" xfId="35079"/>
    <cellStyle name="Total 12 6 16 2 2" xfId="62671"/>
    <cellStyle name="Total 12 6 16 3" xfId="35080"/>
    <cellStyle name="Total 12 6 16 4" xfId="53396"/>
    <cellStyle name="Total 12 6 17" xfId="35081"/>
    <cellStyle name="Total 12 6 17 2" xfId="35082"/>
    <cellStyle name="Total 12 6 17 2 2" xfId="62672"/>
    <cellStyle name="Total 12 6 17 3" xfId="35083"/>
    <cellStyle name="Total 12 6 17 4" xfId="53397"/>
    <cellStyle name="Total 12 6 18" xfId="35084"/>
    <cellStyle name="Total 12 6 18 2" xfId="35085"/>
    <cellStyle name="Total 12 6 18 2 2" xfId="62673"/>
    <cellStyle name="Total 12 6 18 3" xfId="35086"/>
    <cellStyle name="Total 12 6 18 4" xfId="53398"/>
    <cellStyle name="Total 12 6 19" xfId="35087"/>
    <cellStyle name="Total 12 6 19 2" xfId="35088"/>
    <cellStyle name="Total 12 6 19 2 2" xfId="62674"/>
    <cellStyle name="Total 12 6 19 3" xfId="35089"/>
    <cellStyle name="Total 12 6 19 4" xfId="53399"/>
    <cellStyle name="Total 12 6 2" xfId="35090"/>
    <cellStyle name="Total 12 6 2 2" xfId="35091"/>
    <cellStyle name="Total 12 6 2 2 2" xfId="62675"/>
    <cellStyle name="Total 12 6 2 3" xfId="35092"/>
    <cellStyle name="Total 12 6 2 4" xfId="53400"/>
    <cellStyle name="Total 12 6 20" xfId="35093"/>
    <cellStyle name="Total 12 6 20 2" xfId="35094"/>
    <cellStyle name="Total 12 6 20 3" xfId="53401"/>
    <cellStyle name="Total 12 6 20 4" xfId="53402"/>
    <cellStyle name="Total 12 6 21" xfId="53403"/>
    <cellStyle name="Total 12 6 22" xfId="53404"/>
    <cellStyle name="Total 12 6 3" xfId="35095"/>
    <cellStyle name="Total 12 6 3 2" xfId="35096"/>
    <cellStyle name="Total 12 6 3 2 2" xfId="62676"/>
    <cellStyle name="Total 12 6 3 3" xfId="35097"/>
    <cellStyle name="Total 12 6 3 4" xfId="53405"/>
    <cellStyle name="Total 12 6 4" xfId="35098"/>
    <cellStyle name="Total 12 6 4 2" xfId="35099"/>
    <cellStyle name="Total 12 6 4 2 2" xfId="62677"/>
    <cellStyle name="Total 12 6 4 3" xfId="35100"/>
    <cellStyle name="Total 12 6 4 4" xfId="53406"/>
    <cellStyle name="Total 12 6 5" xfId="35101"/>
    <cellStyle name="Total 12 6 5 2" xfId="35102"/>
    <cellStyle name="Total 12 6 5 2 2" xfId="62678"/>
    <cellStyle name="Total 12 6 5 3" xfId="35103"/>
    <cellStyle name="Total 12 6 5 4" xfId="53407"/>
    <cellStyle name="Total 12 6 6" xfId="35104"/>
    <cellStyle name="Total 12 6 6 2" xfId="35105"/>
    <cellStyle name="Total 12 6 6 2 2" xfId="62679"/>
    <cellStyle name="Total 12 6 6 3" xfId="35106"/>
    <cellStyle name="Total 12 6 6 4" xfId="53408"/>
    <cellStyle name="Total 12 6 7" xfId="35107"/>
    <cellStyle name="Total 12 6 7 2" xfId="35108"/>
    <cellStyle name="Total 12 6 7 2 2" xfId="62680"/>
    <cellStyle name="Total 12 6 7 3" xfId="35109"/>
    <cellStyle name="Total 12 6 7 4" xfId="53409"/>
    <cellStyle name="Total 12 6 8" xfId="35110"/>
    <cellStyle name="Total 12 6 8 2" xfId="35111"/>
    <cellStyle name="Total 12 6 8 2 2" xfId="62681"/>
    <cellStyle name="Total 12 6 8 3" xfId="35112"/>
    <cellStyle name="Total 12 6 8 4" xfId="53410"/>
    <cellStyle name="Total 12 6 9" xfId="35113"/>
    <cellStyle name="Total 12 6 9 2" xfId="35114"/>
    <cellStyle name="Total 12 6 9 2 2" xfId="62682"/>
    <cellStyle name="Total 12 6 9 3" xfId="35115"/>
    <cellStyle name="Total 12 6 9 4" xfId="53411"/>
    <cellStyle name="Total 12 7" xfId="35116"/>
    <cellStyle name="Total 12 7 10" xfId="35117"/>
    <cellStyle name="Total 12 7 10 2" xfId="35118"/>
    <cellStyle name="Total 12 7 10 2 2" xfId="62683"/>
    <cellStyle name="Total 12 7 10 3" xfId="35119"/>
    <cellStyle name="Total 12 7 10 4" xfId="53412"/>
    <cellStyle name="Total 12 7 11" xfId="35120"/>
    <cellStyle name="Total 12 7 11 2" xfId="35121"/>
    <cellStyle name="Total 12 7 11 2 2" xfId="62684"/>
    <cellStyle name="Total 12 7 11 3" xfId="35122"/>
    <cellStyle name="Total 12 7 11 4" xfId="53413"/>
    <cellStyle name="Total 12 7 12" xfId="35123"/>
    <cellStyle name="Total 12 7 12 2" xfId="35124"/>
    <cellStyle name="Total 12 7 12 2 2" xfId="62685"/>
    <cellStyle name="Total 12 7 12 3" xfId="35125"/>
    <cellStyle name="Total 12 7 12 4" xfId="53414"/>
    <cellStyle name="Total 12 7 13" xfId="35126"/>
    <cellStyle name="Total 12 7 13 2" xfId="35127"/>
    <cellStyle name="Total 12 7 13 2 2" xfId="62686"/>
    <cellStyle name="Total 12 7 13 3" xfId="35128"/>
    <cellStyle name="Total 12 7 13 4" xfId="53415"/>
    <cellStyle name="Total 12 7 14" xfId="35129"/>
    <cellStyle name="Total 12 7 14 2" xfId="35130"/>
    <cellStyle name="Total 12 7 14 2 2" xfId="62687"/>
    <cellStyle name="Total 12 7 14 3" xfId="35131"/>
    <cellStyle name="Total 12 7 14 4" xfId="53416"/>
    <cellStyle name="Total 12 7 15" xfId="35132"/>
    <cellStyle name="Total 12 7 15 2" xfId="35133"/>
    <cellStyle name="Total 12 7 15 2 2" xfId="62688"/>
    <cellStyle name="Total 12 7 15 3" xfId="35134"/>
    <cellStyle name="Total 12 7 15 4" xfId="53417"/>
    <cellStyle name="Total 12 7 16" xfId="35135"/>
    <cellStyle name="Total 12 7 16 2" xfId="35136"/>
    <cellStyle name="Total 12 7 16 2 2" xfId="62689"/>
    <cellStyle name="Total 12 7 16 3" xfId="35137"/>
    <cellStyle name="Total 12 7 16 4" xfId="53418"/>
    <cellStyle name="Total 12 7 17" xfId="35138"/>
    <cellStyle name="Total 12 7 17 2" xfId="35139"/>
    <cellStyle name="Total 12 7 17 2 2" xfId="62690"/>
    <cellStyle name="Total 12 7 17 3" xfId="35140"/>
    <cellStyle name="Total 12 7 17 4" xfId="53419"/>
    <cellStyle name="Total 12 7 18" xfId="35141"/>
    <cellStyle name="Total 12 7 18 2" xfId="35142"/>
    <cellStyle name="Total 12 7 18 2 2" xfId="62691"/>
    <cellStyle name="Total 12 7 18 3" xfId="35143"/>
    <cellStyle name="Total 12 7 18 4" xfId="53420"/>
    <cellStyle name="Total 12 7 19" xfId="35144"/>
    <cellStyle name="Total 12 7 19 2" xfId="35145"/>
    <cellStyle name="Total 12 7 19 2 2" xfId="62692"/>
    <cellStyle name="Total 12 7 19 3" xfId="35146"/>
    <cellStyle name="Total 12 7 19 4" xfId="53421"/>
    <cellStyle name="Total 12 7 2" xfId="35147"/>
    <cellStyle name="Total 12 7 2 2" xfId="35148"/>
    <cellStyle name="Total 12 7 2 2 2" xfId="62693"/>
    <cellStyle name="Total 12 7 2 3" xfId="35149"/>
    <cellStyle name="Total 12 7 2 4" xfId="53422"/>
    <cellStyle name="Total 12 7 20" xfId="35150"/>
    <cellStyle name="Total 12 7 20 2" xfId="35151"/>
    <cellStyle name="Total 12 7 20 3" xfId="53423"/>
    <cellStyle name="Total 12 7 20 4" xfId="53424"/>
    <cellStyle name="Total 12 7 21" xfId="53425"/>
    <cellStyle name="Total 12 7 22" xfId="53426"/>
    <cellStyle name="Total 12 7 3" xfId="35152"/>
    <cellStyle name="Total 12 7 3 2" xfId="35153"/>
    <cellStyle name="Total 12 7 3 2 2" xfId="62694"/>
    <cellStyle name="Total 12 7 3 3" xfId="35154"/>
    <cellStyle name="Total 12 7 3 4" xfId="53427"/>
    <cellStyle name="Total 12 7 4" xfId="35155"/>
    <cellStyle name="Total 12 7 4 2" xfId="35156"/>
    <cellStyle name="Total 12 7 4 2 2" xfId="62695"/>
    <cellStyle name="Total 12 7 4 3" xfId="35157"/>
    <cellStyle name="Total 12 7 4 4" xfId="53428"/>
    <cellStyle name="Total 12 7 5" xfId="35158"/>
    <cellStyle name="Total 12 7 5 2" xfId="35159"/>
    <cellStyle name="Total 12 7 5 2 2" xfId="62696"/>
    <cellStyle name="Total 12 7 5 3" xfId="35160"/>
    <cellStyle name="Total 12 7 5 4" xfId="53429"/>
    <cellStyle name="Total 12 7 6" xfId="35161"/>
    <cellStyle name="Total 12 7 6 2" xfId="35162"/>
    <cellStyle name="Total 12 7 6 2 2" xfId="62697"/>
    <cellStyle name="Total 12 7 6 3" xfId="35163"/>
    <cellStyle name="Total 12 7 6 4" xfId="53430"/>
    <cellStyle name="Total 12 7 7" xfId="35164"/>
    <cellStyle name="Total 12 7 7 2" xfId="35165"/>
    <cellStyle name="Total 12 7 7 2 2" xfId="62698"/>
    <cellStyle name="Total 12 7 7 3" xfId="35166"/>
    <cellStyle name="Total 12 7 7 4" xfId="53431"/>
    <cellStyle name="Total 12 7 8" xfId="35167"/>
    <cellStyle name="Total 12 7 8 2" xfId="35168"/>
    <cellStyle name="Total 12 7 8 2 2" xfId="62699"/>
    <cellStyle name="Total 12 7 8 3" xfId="35169"/>
    <cellStyle name="Total 12 7 8 4" xfId="53432"/>
    <cellStyle name="Total 12 7 9" xfId="35170"/>
    <cellStyle name="Total 12 7 9 2" xfId="35171"/>
    <cellStyle name="Total 12 7 9 2 2" xfId="62700"/>
    <cellStyle name="Total 12 7 9 3" xfId="35172"/>
    <cellStyle name="Total 12 7 9 4" xfId="53433"/>
    <cellStyle name="Total 12 8" xfId="35173"/>
    <cellStyle name="Total 12 8 10" xfId="35174"/>
    <cellStyle name="Total 12 8 10 2" xfId="35175"/>
    <cellStyle name="Total 12 8 10 2 2" xfId="62701"/>
    <cellStyle name="Total 12 8 10 3" xfId="35176"/>
    <cellStyle name="Total 12 8 10 4" xfId="53434"/>
    <cellStyle name="Total 12 8 11" xfId="35177"/>
    <cellStyle name="Total 12 8 11 2" xfId="35178"/>
    <cellStyle name="Total 12 8 11 2 2" xfId="62702"/>
    <cellStyle name="Total 12 8 11 3" xfId="35179"/>
    <cellStyle name="Total 12 8 11 4" xfId="53435"/>
    <cellStyle name="Total 12 8 12" xfId="35180"/>
    <cellStyle name="Total 12 8 12 2" xfId="35181"/>
    <cellStyle name="Total 12 8 12 2 2" xfId="62703"/>
    <cellStyle name="Total 12 8 12 3" xfId="35182"/>
    <cellStyle name="Total 12 8 12 4" xfId="53436"/>
    <cellStyle name="Total 12 8 13" xfId="35183"/>
    <cellStyle name="Total 12 8 13 2" xfId="35184"/>
    <cellStyle name="Total 12 8 13 2 2" xfId="62704"/>
    <cellStyle name="Total 12 8 13 3" xfId="35185"/>
    <cellStyle name="Total 12 8 13 4" xfId="53437"/>
    <cellStyle name="Total 12 8 14" xfId="35186"/>
    <cellStyle name="Total 12 8 14 2" xfId="35187"/>
    <cellStyle name="Total 12 8 14 2 2" xfId="62705"/>
    <cellStyle name="Total 12 8 14 3" xfId="35188"/>
    <cellStyle name="Total 12 8 14 4" xfId="53438"/>
    <cellStyle name="Total 12 8 15" xfId="35189"/>
    <cellStyle name="Total 12 8 15 2" xfId="35190"/>
    <cellStyle name="Total 12 8 15 2 2" xfId="62706"/>
    <cellStyle name="Total 12 8 15 3" xfId="35191"/>
    <cellStyle name="Total 12 8 15 4" xfId="53439"/>
    <cellStyle name="Total 12 8 16" xfId="35192"/>
    <cellStyle name="Total 12 8 16 2" xfId="35193"/>
    <cellStyle name="Total 12 8 16 2 2" xfId="62707"/>
    <cellStyle name="Total 12 8 16 3" xfId="35194"/>
    <cellStyle name="Total 12 8 16 4" xfId="53440"/>
    <cellStyle name="Total 12 8 17" xfId="35195"/>
    <cellStyle name="Total 12 8 17 2" xfId="35196"/>
    <cellStyle name="Total 12 8 17 2 2" xfId="62708"/>
    <cellStyle name="Total 12 8 17 3" xfId="35197"/>
    <cellStyle name="Total 12 8 17 4" xfId="53441"/>
    <cellStyle name="Total 12 8 18" xfId="35198"/>
    <cellStyle name="Total 12 8 18 2" xfId="35199"/>
    <cellStyle name="Total 12 8 18 2 2" xfId="62709"/>
    <cellStyle name="Total 12 8 18 3" xfId="35200"/>
    <cellStyle name="Total 12 8 18 4" xfId="53442"/>
    <cellStyle name="Total 12 8 19" xfId="35201"/>
    <cellStyle name="Total 12 8 19 2" xfId="35202"/>
    <cellStyle name="Total 12 8 19 2 2" xfId="62710"/>
    <cellStyle name="Total 12 8 19 3" xfId="35203"/>
    <cellStyle name="Total 12 8 19 4" xfId="53443"/>
    <cellStyle name="Total 12 8 2" xfId="35204"/>
    <cellStyle name="Total 12 8 2 2" xfId="35205"/>
    <cellStyle name="Total 12 8 2 2 2" xfId="62711"/>
    <cellStyle name="Total 12 8 2 3" xfId="35206"/>
    <cellStyle name="Total 12 8 2 4" xfId="53444"/>
    <cellStyle name="Total 12 8 20" xfId="35207"/>
    <cellStyle name="Total 12 8 20 2" xfId="35208"/>
    <cellStyle name="Total 12 8 20 3" xfId="53445"/>
    <cellStyle name="Total 12 8 20 4" xfId="53446"/>
    <cellStyle name="Total 12 8 21" xfId="53447"/>
    <cellStyle name="Total 12 8 22" xfId="53448"/>
    <cellStyle name="Total 12 8 3" xfId="35209"/>
    <cellStyle name="Total 12 8 3 2" xfId="35210"/>
    <cellStyle name="Total 12 8 3 2 2" xfId="62712"/>
    <cellStyle name="Total 12 8 3 3" xfId="35211"/>
    <cellStyle name="Total 12 8 3 4" xfId="53449"/>
    <cellStyle name="Total 12 8 4" xfId="35212"/>
    <cellStyle name="Total 12 8 4 2" xfId="35213"/>
    <cellStyle name="Total 12 8 4 2 2" xfId="62713"/>
    <cellStyle name="Total 12 8 4 3" xfId="35214"/>
    <cellStyle name="Total 12 8 4 4" xfId="53450"/>
    <cellStyle name="Total 12 8 5" xfId="35215"/>
    <cellStyle name="Total 12 8 5 2" xfId="35216"/>
    <cellStyle name="Total 12 8 5 2 2" xfId="62714"/>
    <cellStyle name="Total 12 8 5 3" xfId="35217"/>
    <cellStyle name="Total 12 8 5 4" xfId="53451"/>
    <cellStyle name="Total 12 8 6" xfId="35218"/>
    <cellStyle name="Total 12 8 6 2" xfId="35219"/>
    <cellStyle name="Total 12 8 6 2 2" xfId="62715"/>
    <cellStyle name="Total 12 8 6 3" xfId="35220"/>
    <cellStyle name="Total 12 8 6 4" xfId="53452"/>
    <cellStyle name="Total 12 8 7" xfId="35221"/>
    <cellStyle name="Total 12 8 7 2" xfId="35222"/>
    <cellStyle name="Total 12 8 7 2 2" xfId="62716"/>
    <cellStyle name="Total 12 8 7 3" xfId="35223"/>
    <cellStyle name="Total 12 8 7 4" xfId="53453"/>
    <cellStyle name="Total 12 8 8" xfId="35224"/>
    <cellStyle name="Total 12 8 8 2" xfId="35225"/>
    <cellStyle name="Total 12 8 8 2 2" xfId="62717"/>
    <cellStyle name="Total 12 8 8 3" xfId="35226"/>
    <cellStyle name="Total 12 8 8 4" xfId="53454"/>
    <cellStyle name="Total 12 8 9" xfId="35227"/>
    <cellStyle name="Total 12 8 9 2" xfId="35228"/>
    <cellStyle name="Total 12 8 9 2 2" xfId="62718"/>
    <cellStyle name="Total 12 8 9 3" xfId="35229"/>
    <cellStyle name="Total 12 8 9 4" xfId="53455"/>
    <cellStyle name="Total 12 9" xfId="35230"/>
    <cellStyle name="Total 12 9 10" xfId="35231"/>
    <cellStyle name="Total 12 9 10 2" xfId="35232"/>
    <cellStyle name="Total 12 9 10 2 2" xfId="62719"/>
    <cellStyle name="Total 12 9 10 3" xfId="35233"/>
    <cellStyle name="Total 12 9 10 4" xfId="53456"/>
    <cellStyle name="Total 12 9 11" xfId="35234"/>
    <cellStyle name="Total 12 9 11 2" xfId="35235"/>
    <cellStyle name="Total 12 9 11 2 2" xfId="62720"/>
    <cellStyle name="Total 12 9 11 3" xfId="35236"/>
    <cellStyle name="Total 12 9 11 4" xfId="53457"/>
    <cellStyle name="Total 12 9 12" xfId="35237"/>
    <cellStyle name="Total 12 9 12 2" xfId="35238"/>
    <cellStyle name="Total 12 9 12 2 2" xfId="62721"/>
    <cellStyle name="Total 12 9 12 3" xfId="35239"/>
    <cellStyle name="Total 12 9 12 4" xfId="53458"/>
    <cellStyle name="Total 12 9 13" xfId="35240"/>
    <cellStyle name="Total 12 9 13 2" xfId="35241"/>
    <cellStyle name="Total 12 9 13 2 2" xfId="62722"/>
    <cellStyle name="Total 12 9 13 3" xfId="35242"/>
    <cellStyle name="Total 12 9 13 4" xfId="53459"/>
    <cellStyle name="Total 12 9 14" xfId="35243"/>
    <cellStyle name="Total 12 9 14 2" xfId="35244"/>
    <cellStyle name="Total 12 9 14 2 2" xfId="62723"/>
    <cellStyle name="Total 12 9 14 3" xfId="35245"/>
    <cellStyle name="Total 12 9 14 4" xfId="53460"/>
    <cellStyle name="Total 12 9 15" xfId="35246"/>
    <cellStyle name="Total 12 9 15 2" xfId="35247"/>
    <cellStyle name="Total 12 9 15 2 2" xfId="62724"/>
    <cellStyle name="Total 12 9 15 3" xfId="35248"/>
    <cellStyle name="Total 12 9 15 4" xfId="53461"/>
    <cellStyle name="Total 12 9 16" xfId="35249"/>
    <cellStyle name="Total 12 9 16 2" xfId="35250"/>
    <cellStyle name="Total 12 9 16 2 2" xfId="62725"/>
    <cellStyle name="Total 12 9 16 3" xfId="35251"/>
    <cellStyle name="Total 12 9 16 4" xfId="53462"/>
    <cellStyle name="Total 12 9 17" xfId="35252"/>
    <cellStyle name="Total 12 9 17 2" xfId="35253"/>
    <cellStyle name="Total 12 9 17 2 2" xfId="62726"/>
    <cellStyle name="Total 12 9 17 3" xfId="35254"/>
    <cellStyle name="Total 12 9 17 4" xfId="53463"/>
    <cellStyle name="Total 12 9 18" xfId="35255"/>
    <cellStyle name="Total 12 9 18 2" xfId="35256"/>
    <cellStyle name="Total 12 9 18 2 2" xfId="62727"/>
    <cellStyle name="Total 12 9 18 3" xfId="35257"/>
    <cellStyle name="Total 12 9 18 4" xfId="53464"/>
    <cellStyle name="Total 12 9 19" xfId="35258"/>
    <cellStyle name="Total 12 9 19 2" xfId="35259"/>
    <cellStyle name="Total 12 9 19 2 2" xfId="62728"/>
    <cellStyle name="Total 12 9 19 3" xfId="35260"/>
    <cellStyle name="Total 12 9 19 4" xfId="53465"/>
    <cellStyle name="Total 12 9 2" xfId="35261"/>
    <cellStyle name="Total 12 9 2 2" xfId="35262"/>
    <cellStyle name="Total 12 9 2 2 2" xfId="62729"/>
    <cellStyle name="Total 12 9 2 3" xfId="35263"/>
    <cellStyle name="Total 12 9 2 4" xfId="53466"/>
    <cellStyle name="Total 12 9 20" xfId="35264"/>
    <cellStyle name="Total 12 9 20 2" xfId="35265"/>
    <cellStyle name="Total 12 9 20 3" xfId="53467"/>
    <cellStyle name="Total 12 9 20 4" xfId="53468"/>
    <cellStyle name="Total 12 9 21" xfId="53469"/>
    <cellStyle name="Total 12 9 22" xfId="53470"/>
    <cellStyle name="Total 12 9 3" xfId="35266"/>
    <cellStyle name="Total 12 9 3 2" xfId="35267"/>
    <cellStyle name="Total 12 9 3 2 2" xfId="62730"/>
    <cellStyle name="Total 12 9 3 3" xfId="35268"/>
    <cellStyle name="Total 12 9 3 4" xfId="53471"/>
    <cellStyle name="Total 12 9 4" xfId="35269"/>
    <cellStyle name="Total 12 9 4 2" xfId="35270"/>
    <cellStyle name="Total 12 9 4 2 2" xfId="62731"/>
    <cellStyle name="Total 12 9 4 3" xfId="35271"/>
    <cellStyle name="Total 12 9 4 4" xfId="53472"/>
    <cellStyle name="Total 12 9 5" xfId="35272"/>
    <cellStyle name="Total 12 9 5 2" xfId="35273"/>
    <cellStyle name="Total 12 9 5 2 2" xfId="62732"/>
    <cellStyle name="Total 12 9 5 3" xfId="35274"/>
    <cellStyle name="Total 12 9 5 4" xfId="53473"/>
    <cellStyle name="Total 12 9 6" xfId="35275"/>
    <cellStyle name="Total 12 9 6 2" xfId="35276"/>
    <cellStyle name="Total 12 9 6 2 2" xfId="62733"/>
    <cellStyle name="Total 12 9 6 3" xfId="35277"/>
    <cellStyle name="Total 12 9 6 4" xfId="53474"/>
    <cellStyle name="Total 12 9 7" xfId="35278"/>
    <cellStyle name="Total 12 9 7 2" xfId="35279"/>
    <cellStyle name="Total 12 9 7 2 2" xfId="62734"/>
    <cellStyle name="Total 12 9 7 3" xfId="35280"/>
    <cellStyle name="Total 12 9 7 4" xfId="53475"/>
    <cellStyle name="Total 12 9 8" xfId="35281"/>
    <cellStyle name="Total 12 9 8 2" xfId="35282"/>
    <cellStyle name="Total 12 9 8 2 2" xfId="62735"/>
    <cellStyle name="Total 12 9 8 3" xfId="35283"/>
    <cellStyle name="Total 12 9 8 4" xfId="53476"/>
    <cellStyle name="Total 12 9 9" xfId="35284"/>
    <cellStyle name="Total 12 9 9 2" xfId="35285"/>
    <cellStyle name="Total 12 9 9 2 2" xfId="62736"/>
    <cellStyle name="Total 12 9 9 3" xfId="35286"/>
    <cellStyle name="Total 12 9 9 4" xfId="53477"/>
    <cellStyle name="Total 13" xfId="35287"/>
    <cellStyle name="Total 13 10" xfId="35288"/>
    <cellStyle name="Total 13 10 2" xfId="35289"/>
    <cellStyle name="Total 13 10 2 2" xfId="62737"/>
    <cellStyle name="Total 13 10 3" xfId="35290"/>
    <cellStyle name="Total 13 10 4" xfId="53478"/>
    <cellStyle name="Total 13 11" xfId="35291"/>
    <cellStyle name="Total 13 11 2" xfId="35292"/>
    <cellStyle name="Total 13 11 2 2" xfId="62738"/>
    <cellStyle name="Total 13 11 3" xfId="35293"/>
    <cellStyle name="Total 13 11 4" xfId="53479"/>
    <cellStyle name="Total 13 12" xfId="35294"/>
    <cellStyle name="Total 13 12 2" xfId="35295"/>
    <cellStyle name="Total 13 12 2 2" xfId="62739"/>
    <cellStyle name="Total 13 12 3" xfId="35296"/>
    <cellStyle name="Total 13 12 4" xfId="53480"/>
    <cellStyle name="Total 13 13" xfId="35297"/>
    <cellStyle name="Total 13 13 2" xfId="35298"/>
    <cellStyle name="Total 13 13 2 2" xfId="62740"/>
    <cellStyle name="Total 13 13 3" xfId="35299"/>
    <cellStyle name="Total 13 13 4" xfId="53481"/>
    <cellStyle name="Total 13 14" xfId="35300"/>
    <cellStyle name="Total 13 14 2" xfId="35301"/>
    <cellStyle name="Total 13 14 2 2" xfId="62741"/>
    <cellStyle name="Total 13 14 3" xfId="35302"/>
    <cellStyle name="Total 13 14 4" xfId="53482"/>
    <cellStyle name="Total 13 15" xfId="35303"/>
    <cellStyle name="Total 13 15 2" xfId="35304"/>
    <cellStyle name="Total 13 15 2 2" xfId="62742"/>
    <cellStyle name="Total 13 15 3" xfId="35305"/>
    <cellStyle name="Total 13 15 4" xfId="53483"/>
    <cellStyle name="Total 13 16" xfId="35306"/>
    <cellStyle name="Total 13 16 2" xfId="35307"/>
    <cellStyle name="Total 13 16 2 2" xfId="62743"/>
    <cellStyle name="Total 13 16 3" xfId="35308"/>
    <cellStyle name="Total 13 16 4" xfId="53484"/>
    <cellStyle name="Total 13 17" xfId="35309"/>
    <cellStyle name="Total 13 17 2" xfId="35310"/>
    <cellStyle name="Total 13 17 2 2" xfId="62744"/>
    <cellStyle name="Total 13 17 3" xfId="35311"/>
    <cellStyle name="Total 13 17 4" xfId="53485"/>
    <cellStyle name="Total 13 18" xfId="35312"/>
    <cellStyle name="Total 13 18 2" xfId="35313"/>
    <cellStyle name="Total 13 18 2 2" xfId="62745"/>
    <cellStyle name="Total 13 18 3" xfId="35314"/>
    <cellStyle name="Total 13 18 4" xfId="53486"/>
    <cellStyle name="Total 13 19" xfId="35315"/>
    <cellStyle name="Total 13 19 2" xfId="35316"/>
    <cellStyle name="Total 13 19 2 2" xfId="62746"/>
    <cellStyle name="Total 13 19 3" xfId="35317"/>
    <cellStyle name="Total 13 19 4" xfId="53487"/>
    <cellStyle name="Total 13 2" xfId="35318"/>
    <cellStyle name="Total 13 2 2" xfId="35319"/>
    <cellStyle name="Total 13 2 2 2" xfId="62747"/>
    <cellStyle name="Total 13 2 3" xfId="35320"/>
    <cellStyle name="Total 13 2 4" xfId="53488"/>
    <cellStyle name="Total 13 20" xfId="35321"/>
    <cellStyle name="Total 13 20 2" xfId="35322"/>
    <cellStyle name="Total 13 20 3" xfId="53489"/>
    <cellStyle name="Total 13 20 4" xfId="53490"/>
    <cellStyle name="Total 13 21" xfId="53491"/>
    <cellStyle name="Total 13 22" xfId="53492"/>
    <cellStyle name="Total 13 3" xfId="35323"/>
    <cellStyle name="Total 13 3 2" xfId="35324"/>
    <cellStyle name="Total 13 3 2 2" xfId="62748"/>
    <cellStyle name="Total 13 3 3" xfId="35325"/>
    <cellStyle name="Total 13 3 4" xfId="53493"/>
    <cellStyle name="Total 13 4" xfId="35326"/>
    <cellStyle name="Total 13 4 2" xfId="35327"/>
    <cellStyle name="Total 13 4 2 2" xfId="62749"/>
    <cellStyle name="Total 13 4 3" xfId="35328"/>
    <cellStyle name="Total 13 4 4" xfId="53494"/>
    <cellStyle name="Total 13 5" xfId="35329"/>
    <cellStyle name="Total 13 5 2" xfId="35330"/>
    <cellStyle name="Total 13 5 2 2" xfId="62750"/>
    <cellStyle name="Total 13 5 3" xfId="35331"/>
    <cellStyle name="Total 13 5 4" xfId="53495"/>
    <cellStyle name="Total 13 6" xfId="35332"/>
    <cellStyle name="Total 13 6 2" xfId="35333"/>
    <cellStyle name="Total 13 6 2 2" xfId="62751"/>
    <cellStyle name="Total 13 6 3" xfId="35334"/>
    <cellStyle name="Total 13 6 4" xfId="53496"/>
    <cellStyle name="Total 13 7" xfId="35335"/>
    <cellStyle name="Total 13 7 2" xfId="35336"/>
    <cellStyle name="Total 13 7 2 2" xfId="62752"/>
    <cellStyle name="Total 13 7 3" xfId="35337"/>
    <cellStyle name="Total 13 7 4" xfId="53497"/>
    <cellStyle name="Total 13 8" xfId="35338"/>
    <cellStyle name="Total 13 8 2" xfId="35339"/>
    <cellStyle name="Total 13 8 2 2" xfId="62753"/>
    <cellStyle name="Total 13 8 3" xfId="35340"/>
    <cellStyle name="Total 13 8 4" xfId="53498"/>
    <cellStyle name="Total 13 9" xfId="35341"/>
    <cellStyle name="Total 13 9 2" xfId="35342"/>
    <cellStyle name="Total 13 9 2 2" xfId="62754"/>
    <cellStyle name="Total 13 9 3" xfId="35343"/>
    <cellStyle name="Total 13 9 4" xfId="53499"/>
    <cellStyle name="Total 14" xfId="35344"/>
    <cellStyle name="Total 14 10" xfId="35345"/>
    <cellStyle name="Total 14 10 2" xfId="35346"/>
    <cellStyle name="Total 14 10 2 2" xfId="62755"/>
    <cellStyle name="Total 14 10 3" xfId="35347"/>
    <cellStyle name="Total 14 10 4" xfId="53500"/>
    <cellStyle name="Total 14 11" xfId="35348"/>
    <cellStyle name="Total 14 11 2" xfId="35349"/>
    <cellStyle name="Total 14 11 2 2" xfId="62756"/>
    <cellStyle name="Total 14 11 3" xfId="35350"/>
    <cellStyle name="Total 14 11 4" xfId="53501"/>
    <cellStyle name="Total 14 12" xfId="35351"/>
    <cellStyle name="Total 14 12 2" xfId="35352"/>
    <cellStyle name="Total 14 12 2 2" xfId="62757"/>
    <cellStyle name="Total 14 12 3" xfId="35353"/>
    <cellStyle name="Total 14 12 4" xfId="53502"/>
    <cellStyle name="Total 14 13" xfId="35354"/>
    <cellStyle name="Total 14 13 2" xfId="35355"/>
    <cellStyle name="Total 14 13 2 2" xfId="62758"/>
    <cellStyle name="Total 14 13 3" xfId="35356"/>
    <cellStyle name="Total 14 13 4" xfId="53503"/>
    <cellStyle name="Total 14 14" xfId="35357"/>
    <cellStyle name="Total 14 14 2" xfId="35358"/>
    <cellStyle name="Total 14 14 2 2" xfId="62759"/>
    <cellStyle name="Total 14 14 3" xfId="35359"/>
    <cellStyle name="Total 14 14 4" xfId="53504"/>
    <cellStyle name="Total 14 15" xfId="35360"/>
    <cellStyle name="Total 14 15 2" xfId="35361"/>
    <cellStyle name="Total 14 15 2 2" xfId="62760"/>
    <cellStyle name="Total 14 15 3" xfId="35362"/>
    <cellStyle name="Total 14 15 4" xfId="53505"/>
    <cellStyle name="Total 14 16" xfId="35363"/>
    <cellStyle name="Total 14 16 2" xfId="35364"/>
    <cellStyle name="Total 14 16 2 2" xfId="62761"/>
    <cellStyle name="Total 14 16 3" xfId="35365"/>
    <cellStyle name="Total 14 16 4" xfId="53506"/>
    <cellStyle name="Total 14 17" xfId="35366"/>
    <cellStyle name="Total 14 17 2" xfId="35367"/>
    <cellStyle name="Total 14 17 2 2" xfId="62762"/>
    <cellStyle name="Total 14 17 3" xfId="35368"/>
    <cellStyle name="Total 14 17 4" xfId="53507"/>
    <cellStyle name="Total 14 18" xfId="35369"/>
    <cellStyle name="Total 14 18 2" xfId="35370"/>
    <cellStyle name="Total 14 18 2 2" xfId="62763"/>
    <cellStyle name="Total 14 18 3" xfId="35371"/>
    <cellStyle name="Total 14 18 4" xfId="53508"/>
    <cellStyle name="Total 14 19" xfId="35372"/>
    <cellStyle name="Total 14 19 2" xfId="35373"/>
    <cellStyle name="Total 14 19 2 2" xfId="62764"/>
    <cellStyle name="Total 14 19 3" xfId="35374"/>
    <cellStyle name="Total 14 19 4" xfId="53509"/>
    <cellStyle name="Total 14 2" xfId="35375"/>
    <cellStyle name="Total 14 2 2" xfId="35376"/>
    <cellStyle name="Total 14 2 2 2" xfId="62765"/>
    <cellStyle name="Total 14 2 3" xfId="35377"/>
    <cellStyle name="Total 14 2 4" xfId="53510"/>
    <cellStyle name="Total 14 20" xfId="35378"/>
    <cellStyle name="Total 14 20 2" xfId="35379"/>
    <cellStyle name="Total 14 20 3" xfId="53511"/>
    <cellStyle name="Total 14 20 4" xfId="53512"/>
    <cellStyle name="Total 14 21" xfId="53513"/>
    <cellStyle name="Total 14 22" xfId="53514"/>
    <cellStyle name="Total 14 3" xfId="35380"/>
    <cellStyle name="Total 14 3 2" xfId="35381"/>
    <cellStyle name="Total 14 3 2 2" xfId="62766"/>
    <cellStyle name="Total 14 3 3" xfId="35382"/>
    <cellStyle name="Total 14 3 4" xfId="53515"/>
    <cellStyle name="Total 14 4" xfId="35383"/>
    <cellStyle name="Total 14 4 2" xfId="35384"/>
    <cellStyle name="Total 14 4 2 2" xfId="62767"/>
    <cellStyle name="Total 14 4 3" xfId="35385"/>
    <cellStyle name="Total 14 4 4" xfId="53516"/>
    <cellStyle name="Total 14 5" xfId="35386"/>
    <cellStyle name="Total 14 5 2" xfId="35387"/>
    <cellStyle name="Total 14 5 2 2" xfId="62768"/>
    <cellStyle name="Total 14 5 3" xfId="35388"/>
    <cellStyle name="Total 14 5 4" xfId="53517"/>
    <cellStyle name="Total 14 6" xfId="35389"/>
    <cellStyle name="Total 14 6 2" xfId="35390"/>
    <cellStyle name="Total 14 6 2 2" xfId="62769"/>
    <cellStyle name="Total 14 6 3" xfId="35391"/>
    <cellStyle name="Total 14 6 4" xfId="53518"/>
    <cellStyle name="Total 14 7" xfId="35392"/>
    <cellStyle name="Total 14 7 2" xfId="35393"/>
    <cellStyle name="Total 14 7 2 2" xfId="62770"/>
    <cellStyle name="Total 14 7 3" xfId="35394"/>
    <cellStyle name="Total 14 7 4" xfId="53519"/>
    <cellStyle name="Total 14 8" xfId="35395"/>
    <cellStyle name="Total 14 8 2" xfId="35396"/>
    <cellStyle name="Total 14 8 2 2" xfId="62771"/>
    <cellStyle name="Total 14 8 3" xfId="35397"/>
    <cellStyle name="Total 14 8 4" xfId="53520"/>
    <cellStyle name="Total 14 9" xfId="35398"/>
    <cellStyle name="Total 14 9 2" xfId="35399"/>
    <cellStyle name="Total 14 9 2 2" xfId="62772"/>
    <cellStyle name="Total 14 9 3" xfId="35400"/>
    <cellStyle name="Total 14 9 4" xfId="53521"/>
    <cellStyle name="Total 15" xfId="35401"/>
    <cellStyle name="Total 15 10" xfId="35402"/>
    <cellStyle name="Total 15 10 2" xfId="35403"/>
    <cellStyle name="Total 15 10 2 2" xfId="62773"/>
    <cellStyle name="Total 15 10 3" xfId="35404"/>
    <cellStyle name="Total 15 10 4" xfId="53522"/>
    <cellStyle name="Total 15 11" xfId="35405"/>
    <cellStyle name="Total 15 11 2" xfId="35406"/>
    <cellStyle name="Total 15 11 2 2" xfId="62774"/>
    <cellStyle name="Total 15 11 3" xfId="35407"/>
    <cellStyle name="Total 15 11 4" xfId="53523"/>
    <cellStyle name="Total 15 12" xfId="35408"/>
    <cellStyle name="Total 15 12 2" xfId="35409"/>
    <cellStyle name="Total 15 12 2 2" xfId="62775"/>
    <cellStyle name="Total 15 12 3" xfId="35410"/>
    <cellStyle name="Total 15 12 4" xfId="53524"/>
    <cellStyle name="Total 15 13" xfId="35411"/>
    <cellStyle name="Total 15 13 2" xfId="35412"/>
    <cellStyle name="Total 15 13 2 2" xfId="62776"/>
    <cellStyle name="Total 15 13 3" xfId="35413"/>
    <cellStyle name="Total 15 13 4" xfId="53525"/>
    <cellStyle name="Total 15 14" xfId="35414"/>
    <cellStyle name="Total 15 14 2" xfId="35415"/>
    <cellStyle name="Total 15 14 2 2" xfId="62777"/>
    <cellStyle name="Total 15 14 3" xfId="35416"/>
    <cellStyle name="Total 15 14 4" xfId="53526"/>
    <cellStyle name="Total 15 15" xfId="35417"/>
    <cellStyle name="Total 15 15 2" xfId="35418"/>
    <cellStyle name="Total 15 15 2 2" xfId="62778"/>
    <cellStyle name="Total 15 15 3" xfId="35419"/>
    <cellStyle name="Total 15 15 4" xfId="53527"/>
    <cellStyle name="Total 15 16" xfId="35420"/>
    <cellStyle name="Total 15 16 2" xfId="35421"/>
    <cellStyle name="Total 15 16 2 2" xfId="62779"/>
    <cellStyle name="Total 15 16 3" xfId="35422"/>
    <cellStyle name="Total 15 16 4" xfId="53528"/>
    <cellStyle name="Total 15 17" xfId="35423"/>
    <cellStyle name="Total 15 17 2" xfId="35424"/>
    <cellStyle name="Total 15 17 2 2" xfId="62780"/>
    <cellStyle name="Total 15 17 3" xfId="35425"/>
    <cellStyle name="Total 15 17 4" xfId="53529"/>
    <cellStyle name="Total 15 18" xfId="35426"/>
    <cellStyle name="Total 15 18 2" xfId="35427"/>
    <cellStyle name="Total 15 18 2 2" xfId="62781"/>
    <cellStyle name="Total 15 18 3" xfId="35428"/>
    <cellStyle name="Total 15 18 4" xfId="53530"/>
    <cellStyle name="Total 15 19" xfId="35429"/>
    <cellStyle name="Total 15 19 2" xfId="35430"/>
    <cellStyle name="Total 15 19 2 2" xfId="62782"/>
    <cellStyle name="Total 15 19 3" xfId="35431"/>
    <cellStyle name="Total 15 19 4" xfId="53531"/>
    <cellStyle name="Total 15 2" xfId="35432"/>
    <cellStyle name="Total 15 2 2" xfId="35433"/>
    <cellStyle name="Total 15 2 2 2" xfId="62783"/>
    <cellStyle name="Total 15 2 3" xfId="35434"/>
    <cellStyle name="Total 15 2 4" xfId="53532"/>
    <cellStyle name="Total 15 20" xfId="35435"/>
    <cellStyle name="Total 15 20 2" xfId="35436"/>
    <cellStyle name="Total 15 20 3" xfId="53533"/>
    <cellStyle name="Total 15 20 4" xfId="53534"/>
    <cellStyle name="Total 15 21" xfId="53535"/>
    <cellStyle name="Total 15 22" xfId="53536"/>
    <cellStyle name="Total 15 3" xfId="35437"/>
    <cellStyle name="Total 15 3 2" xfId="35438"/>
    <cellStyle name="Total 15 3 2 2" xfId="62784"/>
    <cellStyle name="Total 15 3 3" xfId="35439"/>
    <cellStyle name="Total 15 3 4" xfId="53537"/>
    <cellStyle name="Total 15 4" xfId="35440"/>
    <cellStyle name="Total 15 4 2" xfId="35441"/>
    <cellStyle name="Total 15 4 2 2" xfId="62785"/>
    <cellStyle name="Total 15 4 3" xfId="35442"/>
    <cellStyle name="Total 15 4 4" xfId="53538"/>
    <cellStyle name="Total 15 5" xfId="35443"/>
    <cellStyle name="Total 15 5 2" xfId="35444"/>
    <cellStyle name="Total 15 5 2 2" xfId="62786"/>
    <cellStyle name="Total 15 5 3" xfId="35445"/>
    <cellStyle name="Total 15 5 4" xfId="53539"/>
    <cellStyle name="Total 15 6" xfId="35446"/>
    <cellStyle name="Total 15 6 2" xfId="35447"/>
    <cellStyle name="Total 15 6 2 2" xfId="62787"/>
    <cellStyle name="Total 15 6 3" xfId="35448"/>
    <cellStyle name="Total 15 6 4" xfId="53540"/>
    <cellStyle name="Total 15 7" xfId="35449"/>
    <cellStyle name="Total 15 7 2" xfId="35450"/>
    <cellStyle name="Total 15 7 2 2" xfId="62788"/>
    <cellStyle name="Total 15 7 3" xfId="35451"/>
    <cellStyle name="Total 15 7 4" xfId="53541"/>
    <cellStyle name="Total 15 8" xfId="35452"/>
    <cellStyle name="Total 15 8 2" xfId="35453"/>
    <cellStyle name="Total 15 8 2 2" xfId="62789"/>
    <cellStyle name="Total 15 8 3" xfId="35454"/>
    <cellStyle name="Total 15 8 4" xfId="53542"/>
    <cellStyle name="Total 15 9" xfId="35455"/>
    <cellStyle name="Total 15 9 2" xfId="35456"/>
    <cellStyle name="Total 15 9 2 2" xfId="62790"/>
    <cellStyle name="Total 15 9 3" xfId="35457"/>
    <cellStyle name="Total 15 9 4" xfId="53543"/>
    <cellStyle name="Total 16" xfId="35458"/>
    <cellStyle name="Total 16 2" xfId="35459"/>
    <cellStyle name="Total 16 2 2" xfId="62791"/>
    <cellStyle name="Total 16 3" xfId="53544"/>
    <cellStyle name="Total 17" xfId="35460"/>
    <cellStyle name="Total 17 2" xfId="35461"/>
    <cellStyle name="Total 17 2 2" xfId="62792"/>
    <cellStyle name="Total 17 3" xfId="35462"/>
    <cellStyle name="Total 17 4" xfId="53545"/>
    <cellStyle name="Total 18" xfId="35463"/>
    <cellStyle name="Total 18 2" xfId="35464"/>
    <cellStyle name="Total 18 2 2" xfId="62793"/>
    <cellStyle name="Total 18 3" xfId="35465"/>
    <cellStyle name="Total 18 4" xfId="53546"/>
    <cellStyle name="Total 19" xfId="35466"/>
    <cellStyle name="Total 19 2" xfId="35467"/>
    <cellStyle name="Total 19 2 2" xfId="62794"/>
    <cellStyle name="Total 19 3" xfId="35468"/>
    <cellStyle name="Total 19 4" xfId="53547"/>
    <cellStyle name="Total 2" xfId="35469"/>
    <cellStyle name="Total 2 10" xfId="35470"/>
    <cellStyle name="Total 2 10 2" xfId="35471"/>
    <cellStyle name="Total 2 10 2 2" xfId="62795"/>
    <cellStyle name="Total 2 10 3" xfId="35472"/>
    <cellStyle name="Total 2 10 4" xfId="53548"/>
    <cellStyle name="Total 2 11" xfId="35473"/>
    <cellStyle name="Total 2 11 2" xfId="35474"/>
    <cellStyle name="Total 2 11 2 2" xfId="62796"/>
    <cellStyle name="Total 2 11 3" xfId="35475"/>
    <cellStyle name="Total 2 11 4" xfId="53549"/>
    <cellStyle name="Total 2 12" xfId="35476"/>
    <cellStyle name="Total 2 12 2" xfId="35477"/>
    <cellStyle name="Total 2 12 2 2" xfId="62797"/>
    <cellStyle name="Total 2 12 3" xfId="35478"/>
    <cellStyle name="Total 2 12 4" xfId="53550"/>
    <cellStyle name="Total 2 13" xfId="35479"/>
    <cellStyle name="Total 2 13 2" xfId="35480"/>
    <cellStyle name="Total 2 13 2 2" xfId="62798"/>
    <cellStyle name="Total 2 13 3" xfId="35481"/>
    <cellStyle name="Total 2 13 4" xfId="53551"/>
    <cellStyle name="Total 2 14" xfId="35482"/>
    <cellStyle name="Total 2 14 2" xfId="35483"/>
    <cellStyle name="Total 2 14 2 2" xfId="62799"/>
    <cellStyle name="Total 2 14 3" xfId="35484"/>
    <cellStyle name="Total 2 14 4" xfId="53552"/>
    <cellStyle name="Total 2 15" xfId="35485"/>
    <cellStyle name="Total 2 15 2" xfId="35486"/>
    <cellStyle name="Total 2 15 2 2" xfId="62800"/>
    <cellStyle name="Total 2 15 3" xfId="35487"/>
    <cellStyle name="Total 2 15 4" xfId="53553"/>
    <cellStyle name="Total 2 16" xfId="35488"/>
    <cellStyle name="Total 2 16 2" xfId="35489"/>
    <cellStyle name="Total 2 16 2 2" xfId="62801"/>
    <cellStyle name="Total 2 16 3" xfId="35490"/>
    <cellStyle name="Total 2 16 4" xfId="53554"/>
    <cellStyle name="Total 2 17" xfId="35491"/>
    <cellStyle name="Total 2 17 2" xfId="35492"/>
    <cellStyle name="Total 2 17 2 2" xfId="62802"/>
    <cellStyle name="Total 2 17 3" xfId="35493"/>
    <cellStyle name="Total 2 17 4" xfId="53555"/>
    <cellStyle name="Total 2 18" xfId="35494"/>
    <cellStyle name="Total 2 18 2" xfId="35495"/>
    <cellStyle name="Total 2 18 2 2" xfId="62803"/>
    <cellStyle name="Total 2 18 3" xfId="35496"/>
    <cellStyle name="Total 2 18 4" xfId="53556"/>
    <cellStyle name="Total 2 19" xfId="35497"/>
    <cellStyle name="Total 2 19 2" xfId="35498"/>
    <cellStyle name="Total 2 19 2 2" xfId="62804"/>
    <cellStyle name="Total 2 19 3" xfId="35499"/>
    <cellStyle name="Total 2 19 4" xfId="53557"/>
    <cellStyle name="Total 2 2" xfId="35500"/>
    <cellStyle name="Total 2 2 10" xfId="35501"/>
    <cellStyle name="Total 2 2 10 2" xfId="35502"/>
    <cellStyle name="Total 2 2 10 2 2" xfId="62805"/>
    <cellStyle name="Total 2 2 10 3" xfId="35503"/>
    <cellStyle name="Total 2 2 10 4" xfId="53558"/>
    <cellStyle name="Total 2 2 11" xfId="35504"/>
    <cellStyle name="Total 2 2 11 2" xfId="35505"/>
    <cellStyle name="Total 2 2 11 2 2" xfId="62806"/>
    <cellStyle name="Total 2 2 11 3" xfId="35506"/>
    <cellStyle name="Total 2 2 11 4" xfId="53559"/>
    <cellStyle name="Total 2 2 12" xfId="35507"/>
    <cellStyle name="Total 2 2 12 2" xfId="35508"/>
    <cellStyle name="Total 2 2 12 2 2" xfId="62807"/>
    <cellStyle name="Total 2 2 12 3" xfId="35509"/>
    <cellStyle name="Total 2 2 12 4" xfId="53560"/>
    <cellStyle name="Total 2 2 13" xfId="35510"/>
    <cellStyle name="Total 2 2 13 2" xfId="35511"/>
    <cellStyle name="Total 2 2 13 2 2" xfId="62808"/>
    <cellStyle name="Total 2 2 13 3" xfId="35512"/>
    <cellStyle name="Total 2 2 13 4" xfId="53561"/>
    <cellStyle name="Total 2 2 14" xfId="35513"/>
    <cellStyle name="Total 2 2 14 2" xfId="35514"/>
    <cellStyle name="Total 2 2 14 2 2" xfId="62809"/>
    <cellStyle name="Total 2 2 14 3" xfId="35515"/>
    <cellStyle name="Total 2 2 14 4" xfId="53562"/>
    <cellStyle name="Total 2 2 15" xfId="35516"/>
    <cellStyle name="Total 2 2 15 2" xfId="35517"/>
    <cellStyle name="Total 2 2 15 2 2" xfId="62810"/>
    <cellStyle name="Total 2 2 15 3" xfId="35518"/>
    <cellStyle name="Total 2 2 15 4" xfId="53563"/>
    <cellStyle name="Total 2 2 16" xfId="35519"/>
    <cellStyle name="Total 2 2 16 2" xfId="35520"/>
    <cellStyle name="Total 2 2 16 2 2" xfId="62811"/>
    <cellStyle name="Total 2 2 16 3" xfId="35521"/>
    <cellStyle name="Total 2 2 16 4" xfId="53564"/>
    <cellStyle name="Total 2 2 17" xfId="35522"/>
    <cellStyle name="Total 2 2 17 2" xfId="35523"/>
    <cellStyle name="Total 2 2 17 2 2" xfId="62812"/>
    <cellStyle name="Total 2 2 17 3" xfId="35524"/>
    <cellStyle name="Total 2 2 17 4" xfId="53565"/>
    <cellStyle name="Total 2 2 18" xfId="35525"/>
    <cellStyle name="Total 2 2 18 2" xfId="35526"/>
    <cellStyle name="Total 2 2 18 2 2" xfId="62813"/>
    <cellStyle name="Total 2 2 18 3" xfId="35527"/>
    <cellStyle name="Total 2 2 18 4" xfId="53566"/>
    <cellStyle name="Total 2 2 19" xfId="35528"/>
    <cellStyle name="Total 2 2 19 2" xfId="35529"/>
    <cellStyle name="Total 2 2 19 2 2" xfId="62814"/>
    <cellStyle name="Total 2 2 19 3" xfId="35530"/>
    <cellStyle name="Total 2 2 19 4" xfId="53567"/>
    <cellStyle name="Total 2 2 2" xfId="35531"/>
    <cellStyle name="Total 2 2 2 2" xfId="35532"/>
    <cellStyle name="Total 2 2 2 2 2" xfId="62815"/>
    <cellStyle name="Total 2 2 2 3" xfId="35533"/>
    <cellStyle name="Total 2 2 2 4" xfId="53568"/>
    <cellStyle name="Total 2 2 20" xfId="35534"/>
    <cellStyle name="Total 2 2 20 2" xfId="35535"/>
    <cellStyle name="Total 2 2 20 3" xfId="53569"/>
    <cellStyle name="Total 2 2 20 4" xfId="53570"/>
    <cellStyle name="Total 2 2 21" xfId="53571"/>
    <cellStyle name="Total 2 2 22" xfId="53572"/>
    <cellStyle name="Total 2 2 3" xfId="35536"/>
    <cellStyle name="Total 2 2 3 2" xfId="35537"/>
    <cellStyle name="Total 2 2 3 2 2" xfId="62816"/>
    <cellStyle name="Total 2 2 3 3" xfId="35538"/>
    <cellStyle name="Total 2 2 3 4" xfId="53573"/>
    <cellStyle name="Total 2 2 4" xfId="35539"/>
    <cellStyle name="Total 2 2 4 2" xfId="35540"/>
    <cellStyle name="Total 2 2 4 2 2" xfId="62817"/>
    <cellStyle name="Total 2 2 4 3" xfId="35541"/>
    <cellStyle name="Total 2 2 4 4" xfId="53574"/>
    <cellStyle name="Total 2 2 5" xfId="35542"/>
    <cellStyle name="Total 2 2 5 2" xfId="35543"/>
    <cellStyle name="Total 2 2 5 2 2" xfId="62818"/>
    <cellStyle name="Total 2 2 5 3" xfId="35544"/>
    <cellStyle name="Total 2 2 5 4" xfId="53575"/>
    <cellStyle name="Total 2 2 6" xfId="35545"/>
    <cellStyle name="Total 2 2 6 2" xfId="35546"/>
    <cellStyle name="Total 2 2 6 2 2" xfId="62819"/>
    <cellStyle name="Total 2 2 6 3" xfId="35547"/>
    <cellStyle name="Total 2 2 6 4" xfId="53576"/>
    <cellStyle name="Total 2 2 7" xfId="35548"/>
    <cellStyle name="Total 2 2 7 2" xfId="35549"/>
    <cellStyle name="Total 2 2 7 2 2" xfId="62820"/>
    <cellStyle name="Total 2 2 7 3" xfId="35550"/>
    <cellStyle name="Total 2 2 7 4" xfId="53577"/>
    <cellStyle name="Total 2 2 8" xfId="35551"/>
    <cellStyle name="Total 2 2 8 2" xfId="35552"/>
    <cellStyle name="Total 2 2 8 2 2" xfId="62821"/>
    <cellStyle name="Total 2 2 8 3" xfId="35553"/>
    <cellStyle name="Total 2 2 8 4" xfId="53578"/>
    <cellStyle name="Total 2 2 9" xfId="35554"/>
    <cellStyle name="Total 2 2 9 2" xfId="35555"/>
    <cellStyle name="Total 2 2 9 2 2" xfId="62822"/>
    <cellStyle name="Total 2 2 9 3" xfId="35556"/>
    <cellStyle name="Total 2 2 9 4" xfId="53579"/>
    <cellStyle name="Total 2 20" xfId="35557"/>
    <cellStyle name="Total 2 20 2" xfId="35558"/>
    <cellStyle name="Total 2 20 2 2" xfId="62823"/>
    <cellStyle name="Total 2 20 3" xfId="35559"/>
    <cellStyle name="Total 2 20 4" xfId="53580"/>
    <cellStyle name="Total 2 21" xfId="35560"/>
    <cellStyle name="Total 2 21 2" xfId="35561"/>
    <cellStyle name="Total 2 21 2 2" xfId="62824"/>
    <cellStyle name="Total 2 21 3" xfId="35562"/>
    <cellStyle name="Total 2 21 4" xfId="53581"/>
    <cellStyle name="Total 2 22" xfId="35563"/>
    <cellStyle name="Total 2 22 2" xfId="35564"/>
    <cellStyle name="Total 2 22 2 2" xfId="62825"/>
    <cellStyle name="Total 2 22 3" xfId="35565"/>
    <cellStyle name="Total 2 22 4" xfId="53582"/>
    <cellStyle name="Total 2 23" xfId="35566"/>
    <cellStyle name="Total 2 23 2" xfId="35567"/>
    <cellStyle name="Total 2 23 2 2" xfId="62826"/>
    <cellStyle name="Total 2 23 3" xfId="35568"/>
    <cellStyle name="Total 2 23 4" xfId="53583"/>
    <cellStyle name="Total 2 24" xfId="35569"/>
    <cellStyle name="Total 2 24 2" xfId="35570"/>
    <cellStyle name="Total 2 24 2 2" xfId="62827"/>
    <cellStyle name="Total 2 24 3" xfId="35571"/>
    <cellStyle name="Total 2 24 4" xfId="53584"/>
    <cellStyle name="Total 2 25" xfId="35572"/>
    <cellStyle name="Total 2 25 2" xfId="35573"/>
    <cellStyle name="Total 2 25 2 2" xfId="62828"/>
    <cellStyle name="Total 2 25 3" xfId="35574"/>
    <cellStyle name="Total 2 25 4" xfId="53585"/>
    <cellStyle name="Total 2 26" xfId="35575"/>
    <cellStyle name="Total 2 26 2" xfId="35576"/>
    <cellStyle name="Total 2 26 2 2" xfId="62829"/>
    <cellStyle name="Total 2 26 3" xfId="35577"/>
    <cellStyle name="Total 2 26 4" xfId="53586"/>
    <cellStyle name="Total 2 27" xfId="35578"/>
    <cellStyle name="Total 2 27 2" xfId="35579"/>
    <cellStyle name="Total 2 27 2 2" xfId="62830"/>
    <cellStyle name="Total 2 27 3" xfId="35580"/>
    <cellStyle name="Total 2 27 4" xfId="53587"/>
    <cellStyle name="Total 2 28" xfId="35581"/>
    <cellStyle name="Total 2 28 2" xfId="62831"/>
    <cellStyle name="Total 2 29" xfId="35582"/>
    <cellStyle name="Total 2 29 2" xfId="62832"/>
    <cellStyle name="Total 2 3" xfId="35583"/>
    <cellStyle name="Total 2 3 10" xfId="35584"/>
    <cellStyle name="Total 2 3 10 2" xfId="35585"/>
    <cellStyle name="Total 2 3 10 2 2" xfId="62833"/>
    <cellStyle name="Total 2 3 10 3" xfId="35586"/>
    <cellStyle name="Total 2 3 10 4" xfId="53588"/>
    <cellStyle name="Total 2 3 11" xfId="35587"/>
    <cellStyle name="Total 2 3 11 2" xfId="35588"/>
    <cellStyle name="Total 2 3 11 2 2" xfId="62834"/>
    <cellStyle name="Total 2 3 11 3" xfId="35589"/>
    <cellStyle name="Total 2 3 11 4" xfId="53589"/>
    <cellStyle name="Total 2 3 12" xfId="35590"/>
    <cellStyle name="Total 2 3 12 2" xfId="35591"/>
    <cellStyle name="Total 2 3 12 2 2" xfId="62835"/>
    <cellStyle name="Total 2 3 12 3" xfId="35592"/>
    <cellStyle name="Total 2 3 12 4" xfId="53590"/>
    <cellStyle name="Total 2 3 13" xfId="35593"/>
    <cellStyle name="Total 2 3 13 2" xfId="35594"/>
    <cellStyle name="Total 2 3 13 2 2" xfId="62836"/>
    <cellStyle name="Total 2 3 13 3" xfId="35595"/>
    <cellStyle name="Total 2 3 13 4" xfId="53591"/>
    <cellStyle name="Total 2 3 14" xfId="35596"/>
    <cellStyle name="Total 2 3 14 2" xfId="35597"/>
    <cellStyle name="Total 2 3 14 2 2" xfId="62837"/>
    <cellStyle name="Total 2 3 14 3" xfId="35598"/>
    <cellStyle name="Total 2 3 14 4" xfId="53592"/>
    <cellStyle name="Total 2 3 15" xfId="35599"/>
    <cellStyle name="Total 2 3 15 2" xfId="35600"/>
    <cellStyle name="Total 2 3 15 2 2" xfId="62838"/>
    <cellStyle name="Total 2 3 15 3" xfId="35601"/>
    <cellStyle name="Total 2 3 15 4" xfId="53593"/>
    <cellStyle name="Total 2 3 16" xfId="35602"/>
    <cellStyle name="Total 2 3 16 2" xfId="35603"/>
    <cellStyle name="Total 2 3 16 2 2" xfId="62839"/>
    <cellStyle name="Total 2 3 16 3" xfId="35604"/>
    <cellStyle name="Total 2 3 16 4" xfId="53594"/>
    <cellStyle name="Total 2 3 17" xfId="35605"/>
    <cellStyle name="Total 2 3 17 2" xfId="35606"/>
    <cellStyle name="Total 2 3 17 2 2" xfId="62840"/>
    <cellStyle name="Total 2 3 17 3" xfId="35607"/>
    <cellStyle name="Total 2 3 17 4" xfId="53595"/>
    <cellStyle name="Total 2 3 18" xfId="35608"/>
    <cellStyle name="Total 2 3 18 2" xfId="35609"/>
    <cellStyle name="Total 2 3 18 2 2" xfId="62841"/>
    <cellStyle name="Total 2 3 18 3" xfId="35610"/>
    <cellStyle name="Total 2 3 18 4" xfId="53596"/>
    <cellStyle name="Total 2 3 19" xfId="35611"/>
    <cellStyle name="Total 2 3 19 2" xfId="35612"/>
    <cellStyle name="Total 2 3 19 2 2" xfId="62842"/>
    <cellStyle name="Total 2 3 19 3" xfId="35613"/>
    <cellStyle name="Total 2 3 19 4" xfId="53597"/>
    <cellStyle name="Total 2 3 2" xfId="35614"/>
    <cellStyle name="Total 2 3 2 2" xfId="35615"/>
    <cellStyle name="Total 2 3 2 2 2" xfId="62843"/>
    <cellStyle name="Total 2 3 2 3" xfId="35616"/>
    <cellStyle name="Total 2 3 2 4" xfId="53598"/>
    <cellStyle name="Total 2 3 20" xfId="35617"/>
    <cellStyle name="Total 2 3 20 2" xfId="35618"/>
    <cellStyle name="Total 2 3 20 3" xfId="53599"/>
    <cellStyle name="Total 2 3 20 4" xfId="53600"/>
    <cellStyle name="Total 2 3 21" xfId="53601"/>
    <cellStyle name="Total 2 3 22" xfId="53602"/>
    <cellStyle name="Total 2 3 3" xfId="35619"/>
    <cellStyle name="Total 2 3 3 2" xfId="35620"/>
    <cellStyle name="Total 2 3 3 2 2" xfId="62844"/>
    <cellStyle name="Total 2 3 3 3" xfId="35621"/>
    <cellStyle name="Total 2 3 3 4" xfId="53603"/>
    <cellStyle name="Total 2 3 4" xfId="35622"/>
    <cellStyle name="Total 2 3 4 2" xfId="35623"/>
    <cellStyle name="Total 2 3 4 2 2" xfId="62845"/>
    <cellStyle name="Total 2 3 4 3" xfId="35624"/>
    <cellStyle name="Total 2 3 4 4" xfId="53604"/>
    <cellStyle name="Total 2 3 5" xfId="35625"/>
    <cellStyle name="Total 2 3 5 2" xfId="35626"/>
    <cellStyle name="Total 2 3 5 2 2" xfId="62846"/>
    <cellStyle name="Total 2 3 5 3" xfId="35627"/>
    <cellStyle name="Total 2 3 5 4" xfId="53605"/>
    <cellStyle name="Total 2 3 6" xfId="35628"/>
    <cellStyle name="Total 2 3 6 2" xfId="35629"/>
    <cellStyle name="Total 2 3 6 2 2" xfId="62847"/>
    <cellStyle name="Total 2 3 6 3" xfId="35630"/>
    <cellStyle name="Total 2 3 6 4" xfId="53606"/>
    <cellStyle name="Total 2 3 7" xfId="35631"/>
    <cellStyle name="Total 2 3 7 2" xfId="35632"/>
    <cellStyle name="Total 2 3 7 2 2" xfId="62848"/>
    <cellStyle name="Total 2 3 7 3" xfId="35633"/>
    <cellStyle name="Total 2 3 7 4" xfId="53607"/>
    <cellStyle name="Total 2 3 8" xfId="35634"/>
    <cellStyle name="Total 2 3 8 2" xfId="35635"/>
    <cellStyle name="Total 2 3 8 2 2" xfId="62849"/>
    <cellStyle name="Total 2 3 8 3" xfId="35636"/>
    <cellStyle name="Total 2 3 8 4" xfId="53608"/>
    <cellStyle name="Total 2 3 9" xfId="35637"/>
    <cellStyle name="Total 2 3 9 2" xfId="35638"/>
    <cellStyle name="Total 2 3 9 2 2" xfId="62850"/>
    <cellStyle name="Total 2 3 9 3" xfId="35639"/>
    <cellStyle name="Total 2 3 9 4" xfId="53609"/>
    <cellStyle name="Total 2 30" xfId="35640"/>
    <cellStyle name="Total 2 31" xfId="53610"/>
    <cellStyle name="Total 2 4" xfId="35641"/>
    <cellStyle name="Total 2 4 10" xfId="35642"/>
    <cellStyle name="Total 2 4 10 2" xfId="35643"/>
    <cellStyle name="Total 2 4 10 2 2" xfId="62851"/>
    <cellStyle name="Total 2 4 10 3" xfId="35644"/>
    <cellStyle name="Total 2 4 10 4" xfId="53611"/>
    <cellStyle name="Total 2 4 11" xfId="35645"/>
    <cellStyle name="Total 2 4 11 2" xfId="35646"/>
    <cellStyle name="Total 2 4 11 2 2" xfId="62852"/>
    <cellStyle name="Total 2 4 11 3" xfId="35647"/>
    <cellStyle name="Total 2 4 11 4" xfId="53612"/>
    <cellStyle name="Total 2 4 12" xfId="35648"/>
    <cellStyle name="Total 2 4 12 2" xfId="35649"/>
    <cellStyle name="Total 2 4 12 2 2" xfId="62853"/>
    <cellStyle name="Total 2 4 12 3" xfId="35650"/>
    <cellStyle name="Total 2 4 12 4" xfId="53613"/>
    <cellStyle name="Total 2 4 13" xfId="35651"/>
    <cellStyle name="Total 2 4 13 2" xfId="35652"/>
    <cellStyle name="Total 2 4 13 2 2" xfId="62854"/>
    <cellStyle name="Total 2 4 13 3" xfId="35653"/>
    <cellStyle name="Total 2 4 13 4" xfId="53614"/>
    <cellStyle name="Total 2 4 14" xfId="35654"/>
    <cellStyle name="Total 2 4 14 2" xfId="35655"/>
    <cellStyle name="Total 2 4 14 2 2" xfId="62855"/>
    <cellStyle name="Total 2 4 14 3" xfId="35656"/>
    <cellStyle name="Total 2 4 14 4" xfId="53615"/>
    <cellStyle name="Total 2 4 15" xfId="35657"/>
    <cellStyle name="Total 2 4 15 2" xfId="35658"/>
    <cellStyle name="Total 2 4 15 2 2" xfId="62856"/>
    <cellStyle name="Total 2 4 15 3" xfId="35659"/>
    <cellStyle name="Total 2 4 15 4" xfId="53616"/>
    <cellStyle name="Total 2 4 16" xfId="35660"/>
    <cellStyle name="Total 2 4 16 2" xfId="35661"/>
    <cellStyle name="Total 2 4 16 2 2" xfId="62857"/>
    <cellStyle name="Total 2 4 16 3" xfId="35662"/>
    <cellStyle name="Total 2 4 16 4" xfId="53617"/>
    <cellStyle name="Total 2 4 17" xfId="35663"/>
    <cellStyle name="Total 2 4 17 2" xfId="35664"/>
    <cellStyle name="Total 2 4 17 2 2" xfId="62858"/>
    <cellStyle name="Total 2 4 17 3" xfId="35665"/>
    <cellStyle name="Total 2 4 17 4" xfId="53618"/>
    <cellStyle name="Total 2 4 18" xfId="35666"/>
    <cellStyle name="Total 2 4 18 2" xfId="35667"/>
    <cellStyle name="Total 2 4 18 2 2" xfId="62859"/>
    <cellStyle name="Total 2 4 18 3" xfId="35668"/>
    <cellStyle name="Total 2 4 18 4" xfId="53619"/>
    <cellStyle name="Total 2 4 19" xfId="35669"/>
    <cellStyle name="Total 2 4 19 2" xfId="35670"/>
    <cellStyle name="Total 2 4 19 2 2" xfId="62860"/>
    <cellStyle name="Total 2 4 19 3" xfId="35671"/>
    <cellStyle name="Total 2 4 19 4" xfId="53620"/>
    <cellStyle name="Total 2 4 2" xfId="35672"/>
    <cellStyle name="Total 2 4 2 2" xfId="35673"/>
    <cellStyle name="Total 2 4 2 2 2" xfId="62861"/>
    <cellStyle name="Total 2 4 2 3" xfId="35674"/>
    <cellStyle name="Total 2 4 2 4" xfId="53621"/>
    <cellStyle name="Total 2 4 20" xfId="35675"/>
    <cellStyle name="Total 2 4 20 2" xfId="35676"/>
    <cellStyle name="Total 2 4 20 3" xfId="53622"/>
    <cellStyle name="Total 2 4 20 4" xfId="53623"/>
    <cellStyle name="Total 2 4 21" xfId="53624"/>
    <cellStyle name="Total 2 4 22" xfId="53625"/>
    <cellStyle name="Total 2 4 3" xfId="35677"/>
    <cellStyle name="Total 2 4 3 2" xfId="35678"/>
    <cellStyle name="Total 2 4 3 2 2" xfId="62862"/>
    <cellStyle name="Total 2 4 3 3" xfId="35679"/>
    <cellStyle name="Total 2 4 3 4" xfId="53626"/>
    <cellStyle name="Total 2 4 4" xfId="35680"/>
    <cellStyle name="Total 2 4 4 2" xfId="35681"/>
    <cellStyle name="Total 2 4 4 2 2" xfId="62863"/>
    <cellStyle name="Total 2 4 4 3" xfId="35682"/>
    <cellStyle name="Total 2 4 4 4" xfId="53627"/>
    <cellStyle name="Total 2 4 5" xfId="35683"/>
    <cellStyle name="Total 2 4 5 2" xfId="35684"/>
    <cellStyle name="Total 2 4 5 2 2" xfId="62864"/>
    <cellStyle name="Total 2 4 5 3" xfId="35685"/>
    <cellStyle name="Total 2 4 5 4" xfId="53628"/>
    <cellStyle name="Total 2 4 6" xfId="35686"/>
    <cellStyle name="Total 2 4 6 2" xfId="35687"/>
    <cellStyle name="Total 2 4 6 2 2" xfId="62865"/>
    <cellStyle name="Total 2 4 6 3" xfId="35688"/>
    <cellStyle name="Total 2 4 6 4" xfId="53629"/>
    <cellStyle name="Total 2 4 7" xfId="35689"/>
    <cellStyle name="Total 2 4 7 2" xfId="35690"/>
    <cellStyle name="Total 2 4 7 2 2" xfId="62866"/>
    <cellStyle name="Total 2 4 7 3" xfId="35691"/>
    <cellStyle name="Total 2 4 7 4" xfId="53630"/>
    <cellStyle name="Total 2 4 8" xfId="35692"/>
    <cellStyle name="Total 2 4 8 2" xfId="35693"/>
    <cellStyle name="Total 2 4 8 2 2" xfId="62867"/>
    <cellStyle name="Total 2 4 8 3" xfId="35694"/>
    <cellStyle name="Total 2 4 8 4" xfId="53631"/>
    <cellStyle name="Total 2 4 9" xfId="35695"/>
    <cellStyle name="Total 2 4 9 2" xfId="35696"/>
    <cellStyle name="Total 2 4 9 2 2" xfId="62868"/>
    <cellStyle name="Total 2 4 9 3" xfId="35697"/>
    <cellStyle name="Total 2 4 9 4" xfId="53632"/>
    <cellStyle name="Total 2 5" xfId="35698"/>
    <cellStyle name="Total 2 5 10" xfId="35699"/>
    <cellStyle name="Total 2 5 10 2" xfId="35700"/>
    <cellStyle name="Total 2 5 10 2 2" xfId="62869"/>
    <cellStyle name="Total 2 5 10 3" xfId="35701"/>
    <cellStyle name="Total 2 5 10 4" xfId="53633"/>
    <cellStyle name="Total 2 5 11" xfId="35702"/>
    <cellStyle name="Total 2 5 11 2" xfId="35703"/>
    <cellStyle name="Total 2 5 11 2 2" xfId="62870"/>
    <cellStyle name="Total 2 5 11 3" xfId="35704"/>
    <cellStyle name="Total 2 5 11 4" xfId="53634"/>
    <cellStyle name="Total 2 5 12" xfId="35705"/>
    <cellStyle name="Total 2 5 12 2" xfId="35706"/>
    <cellStyle name="Total 2 5 12 2 2" xfId="62871"/>
    <cellStyle name="Total 2 5 12 3" xfId="35707"/>
    <cellStyle name="Total 2 5 12 4" xfId="53635"/>
    <cellStyle name="Total 2 5 13" xfId="35708"/>
    <cellStyle name="Total 2 5 13 2" xfId="35709"/>
    <cellStyle name="Total 2 5 13 2 2" xfId="62872"/>
    <cellStyle name="Total 2 5 13 3" xfId="35710"/>
    <cellStyle name="Total 2 5 13 4" xfId="53636"/>
    <cellStyle name="Total 2 5 14" xfId="35711"/>
    <cellStyle name="Total 2 5 14 2" xfId="35712"/>
    <cellStyle name="Total 2 5 14 2 2" xfId="62873"/>
    <cellStyle name="Total 2 5 14 3" xfId="35713"/>
    <cellStyle name="Total 2 5 14 4" xfId="53637"/>
    <cellStyle name="Total 2 5 15" xfId="35714"/>
    <cellStyle name="Total 2 5 15 2" xfId="35715"/>
    <cellStyle name="Total 2 5 15 2 2" xfId="62874"/>
    <cellStyle name="Total 2 5 15 3" xfId="35716"/>
    <cellStyle name="Total 2 5 15 4" xfId="53638"/>
    <cellStyle name="Total 2 5 16" xfId="35717"/>
    <cellStyle name="Total 2 5 16 2" xfId="35718"/>
    <cellStyle name="Total 2 5 16 2 2" xfId="62875"/>
    <cellStyle name="Total 2 5 16 3" xfId="35719"/>
    <cellStyle name="Total 2 5 16 4" xfId="53639"/>
    <cellStyle name="Total 2 5 17" xfId="35720"/>
    <cellStyle name="Total 2 5 17 2" xfId="35721"/>
    <cellStyle name="Total 2 5 17 2 2" xfId="62876"/>
    <cellStyle name="Total 2 5 17 3" xfId="35722"/>
    <cellStyle name="Total 2 5 17 4" xfId="53640"/>
    <cellStyle name="Total 2 5 18" xfId="35723"/>
    <cellStyle name="Total 2 5 18 2" xfId="35724"/>
    <cellStyle name="Total 2 5 18 2 2" xfId="62877"/>
    <cellStyle name="Total 2 5 18 3" xfId="35725"/>
    <cellStyle name="Total 2 5 18 4" xfId="53641"/>
    <cellStyle name="Total 2 5 19" xfId="35726"/>
    <cellStyle name="Total 2 5 19 2" xfId="35727"/>
    <cellStyle name="Total 2 5 19 2 2" xfId="62878"/>
    <cellStyle name="Total 2 5 19 3" xfId="35728"/>
    <cellStyle name="Total 2 5 19 4" xfId="53642"/>
    <cellStyle name="Total 2 5 2" xfId="35729"/>
    <cellStyle name="Total 2 5 2 2" xfId="35730"/>
    <cellStyle name="Total 2 5 2 2 2" xfId="62879"/>
    <cellStyle name="Total 2 5 2 3" xfId="35731"/>
    <cellStyle name="Total 2 5 2 4" xfId="53643"/>
    <cellStyle name="Total 2 5 20" xfId="35732"/>
    <cellStyle name="Total 2 5 20 2" xfId="35733"/>
    <cellStyle name="Total 2 5 20 3" xfId="53644"/>
    <cellStyle name="Total 2 5 20 4" xfId="53645"/>
    <cellStyle name="Total 2 5 21" xfId="53646"/>
    <cellStyle name="Total 2 5 22" xfId="53647"/>
    <cellStyle name="Total 2 5 3" xfId="35734"/>
    <cellStyle name="Total 2 5 3 2" xfId="35735"/>
    <cellStyle name="Total 2 5 3 2 2" xfId="62880"/>
    <cellStyle name="Total 2 5 3 3" xfId="35736"/>
    <cellStyle name="Total 2 5 3 4" xfId="53648"/>
    <cellStyle name="Total 2 5 4" xfId="35737"/>
    <cellStyle name="Total 2 5 4 2" xfId="35738"/>
    <cellStyle name="Total 2 5 4 2 2" xfId="62881"/>
    <cellStyle name="Total 2 5 4 3" xfId="35739"/>
    <cellStyle name="Total 2 5 4 4" xfId="53649"/>
    <cellStyle name="Total 2 5 5" xfId="35740"/>
    <cellStyle name="Total 2 5 5 2" xfId="35741"/>
    <cellStyle name="Total 2 5 5 2 2" xfId="62882"/>
    <cellStyle name="Total 2 5 5 3" xfId="35742"/>
    <cellStyle name="Total 2 5 5 4" xfId="53650"/>
    <cellStyle name="Total 2 5 6" xfId="35743"/>
    <cellStyle name="Total 2 5 6 2" xfId="35744"/>
    <cellStyle name="Total 2 5 6 2 2" xfId="62883"/>
    <cellStyle name="Total 2 5 6 3" xfId="35745"/>
    <cellStyle name="Total 2 5 6 4" xfId="53651"/>
    <cellStyle name="Total 2 5 7" xfId="35746"/>
    <cellStyle name="Total 2 5 7 2" xfId="35747"/>
    <cellStyle name="Total 2 5 7 2 2" xfId="62884"/>
    <cellStyle name="Total 2 5 7 3" xfId="35748"/>
    <cellStyle name="Total 2 5 7 4" xfId="53652"/>
    <cellStyle name="Total 2 5 8" xfId="35749"/>
    <cellStyle name="Total 2 5 8 2" xfId="35750"/>
    <cellStyle name="Total 2 5 8 2 2" xfId="62885"/>
    <cellStyle name="Total 2 5 8 3" xfId="35751"/>
    <cellStyle name="Total 2 5 8 4" xfId="53653"/>
    <cellStyle name="Total 2 5 9" xfId="35752"/>
    <cellStyle name="Total 2 5 9 2" xfId="35753"/>
    <cellStyle name="Total 2 5 9 2 2" xfId="62886"/>
    <cellStyle name="Total 2 5 9 3" xfId="35754"/>
    <cellStyle name="Total 2 5 9 4" xfId="53654"/>
    <cellStyle name="Total 2 6" xfId="35755"/>
    <cellStyle name="Total 2 6 10" xfId="35756"/>
    <cellStyle name="Total 2 6 10 2" xfId="35757"/>
    <cellStyle name="Total 2 6 10 2 2" xfId="62887"/>
    <cellStyle name="Total 2 6 10 3" xfId="35758"/>
    <cellStyle name="Total 2 6 10 4" xfId="53655"/>
    <cellStyle name="Total 2 6 11" xfId="35759"/>
    <cellStyle name="Total 2 6 11 2" xfId="35760"/>
    <cellStyle name="Total 2 6 11 2 2" xfId="62888"/>
    <cellStyle name="Total 2 6 11 3" xfId="35761"/>
    <cellStyle name="Total 2 6 11 4" xfId="53656"/>
    <cellStyle name="Total 2 6 12" xfId="35762"/>
    <cellStyle name="Total 2 6 12 2" xfId="35763"/>
    <cellStyle name="Total 2 6 12 2 2" xfId="62889"/>
    <cellStyle name="Total 2 6 12 3" xfId="35764"/>
    <cellStyle name="Total 2 6 12 4" xfId="53657"/>
    <cellStyle name="Total 2 6 13" xfId="35765"/>
    <cellStyle name="Total 2 6 13 2" xfId="35766"/>
    <cellStyle name="Total 2 6 13 2 2" xfId="62890"/>
    <cellStyle name="Total 2 6 13 3" xfId="35767"/>
    <cellStyle name="Total 2 6 13 4" xfId="53658"/>
    <cellStyle name="Total 2 6 14" xfId="35768"/>
    <cellStyle name="Total 2 6 14 2" xfId="35769"/>
    <cellStyle name="Total 2 6 14 2 2" xfId="62891"/>
    <cellStyle name="Total 2 6 14 3" xfId="35770"/>
    <cellStyle name="Total 2 6 14 4" xfId="53659"/>
    <cellStyle name="Total 2 6 15" xfId="35771"/>
    <cellStyle name="Total 2 6 15 2" xfId="35772"/>
    <cellStyle name="Total 2 6 15 2 2" xfId="62892"/>
    <cellStyle name="Total 2 6 15 3" xfId="35773"/>
    <cellStyle name="Total 2 6 15 4" xfId="53660"/>
    <cellStyle name="Total 2 6 16" xfId="35774"/>
    <cellStyle name="Total 2 6 16 2" xfId="35775"/>
    <cellStyle name="Total 2 6 16 2 2" xfId="62893"/>
    <cellStyle name="Total 2 6 16 3" xfId="35776"/>
    <cellStyle name="Total 2 6 16 4" xfId="53661"/>
    <cellStyle name="Total 2 6 17" xfId="35777"/>
    <cellStyle name="Total 2 6 17 2" xfId="35778"/>
    <cellStyle name="Total 2 6 17 2 2" xfId="62894"/>
    <cellStyle name="Total 2 6 17 3" xfId="35779"/>
    <cellStyle name="Total 2 6 17 4" xfId="53662"/>
    <cellStyle name="Total 2 6 18" xfId="35780"/>
    <cellStyle name="Total 2 6 18 2" xfId="35781"/>
    <cellStyle name="Total 2 6 18 2 2" xfId="62895"/>
    <cellStyle name="Total 2 6 18 3" xfId="35782"/>
    <cellStyle name="Total 2 6 18 4" xfId="53663"/>
    <cellStyle name="Total 2 6 19" xfId="35783"/>
    <cellStyle name="Total 2 6 19 2" xfId="35784"/>
    <cellStyle name="Total 2 6 19 2 2" xfId="62896"/>
    <cellStyle name="Total 2 6 19 3" xfId="35785"/>
    <cellStyle name="Total 2 6 19 4" xfId="53664"/>
    <cellStyle name="Total 2 6 2" xfId="35786"/>
    <cellStyle name="Total 2 6 2 2" xfId="35787"/>
    <cellStyle name="Total 2 6 2 2 2" xfId="62897"/>
    <cellStyle name="Total 2 6 2 3" xfId="35788"/>
    <cellStyle name="Total 2 6 2 4" xfId="53665"/>
    <cellStyle name="Total 2 6 20" xfId="35789"/>
    <cellStyle name="Total 2 6 20 2" xfId="35790"/>
    <cellStyle name="Total 2 6 20 3" xfId="53666"/>
    <cellStyle name="Total 2 6 20 4" xfId="53667"/>
    <cellStyle name="Total 2 6 21" xfId="53668"/>
    <cellStyle name="Total 2 6 22" xfId="53669"/>
    <cellStyle name="Total 2 6 3" xfId="35791"/>
    <cellStyle name="Total 2 6 3 2" xfId="35792"/>
    <cellStyle name="Total 2 6 3 2 2" xfId="62898"/>
    <cellStyle name="Total 2 6 3 3" xfId="35793"/>
    <cellStyle name="Total 2 6 3 4" xfId="53670"/>
    <cellStyle name="Total 2 6 4" xfId="35794"/>
    <cellStyle name="Total 2 6 4 2" xfId="35795"/>
    <cellStyle name="Total 2 6 4 2 2" xfId="62899"/>
    <cellStyle name="Total 2 6 4 3" xfId="35796"/>
    <cellStyle name="Total 2 6 4 4" xfId="53671"/>
    <cellStyle name="Total 2 6 5" xfId="35797"/>
    <cellStyle name="Total 2 6 5 2" xfId="35798"/>
    <cellStyle name="Total 2 6 5 2 2" xfId="62900"/>
    <cellStyle name="Total 2 6 5 3" xfId="35799"/>
    <cellStyle name="Total 2 6 5 4" xfId="53672"/>
    <cellStyle name="Total 2 6 6" xfId="35800"/>
    <cellStyle name="Total 2 6 6 2" xfId="35801"/>
    <cellStyle name="Total 2 6 6 2 2" xfId="62901"/>
    <cellStyle name="Total 2 6 6 3" xfId="35802"/>
    <cellStyle name="Total 2 6 6 4" xfId="53673"/>
    <cellStyle name="Total 2 6 7" xfId="35803"/>
    <cellStyle name="Total 2 6 7 2" xfId="35804"/>
    <cellStyle name="Total 2 6 7 2 2" xfId="62902"/>
    <cellStyle name="Total 2 6 7 3" xfId="35805"/>
    <cellStyle name="Total 2 6 7 4" xfId="53674"/>
    <cellStyle name="Total 2 6 8" xfId="35806"/>
    <cellStyle name="Total 2 6 8 2" xfId="35807"/>
    <cellStyle name="Total 2 6 8 2 2" xfId="62903"/>
    <cellStyle name="Total 2 6 8 3" xfId="35808"/>
    <cellStyle name="Total 2 6 8 4" xfId="53675"/>
    <cellStyle name="Total 2 6 9" xfId="35809"/>
    <cellStyle name="Total 2 6 9 2" xfId="35810"/>
    <cellStyle name="Total 2 6 9 2 2" xfId="62904"/>
    <cellStyle name="Total 2 6 9 3" xfId="35811"/>
    <cellStyle name="Total 2 6 9 4" xfId="53676"/>
    <cellStyle name="Total 2 7" xfId="35812"/>
    <cellStyle name="Total 2 7 10" xfId="35813"/>
    <cellStyle name="Total 2 7 10 2" xfId="35814"/>
    <cellStyle name="Total 2 7 10 2 2" xfId="62905"/>
    <cellStyle name="Total 2 7 10 3" xfId="35815"/>
    <cellStyle name="Total 2 7 10 4" xfId="53677"/>
    <cellStyle name="Total 2 7 11" xfId="35816"/>
    <cellStyle name="Total 2 7 11 2" xfId="35817"/>
    <cellStyle name="Total 2 7 11 2 2" xfId="62906"/>
    <cellStyle name="Total 2 7 11 3" xfId="35818"/>
    <cellStyle name="Total 2 7 11 4" xfId="53678"/>
    <cellStyle name="Total 2 7 12" xfId="35819"/>
    <cellStyle name="Total 2 7 12 2" xfId="35820"/>
    <cellStyle name="Total 2 7 12 2 2" xfId="62907"/>
    <cellStyle name="Total 2 7 12 3" xfId="35821"/>
    <cellStyle name="Total 2 7 12 4" xfId="53679"/>
    <cellStyle name="Total 2 7 13" xfId="35822"/>
    <cellStyle name="Total 2 7 13 2" xfId="35823"/>
    <cellStyle name="Total 2 7 13 2 2" xfId="62908"/>
    <cellStyle name="Total 2 7 13 3" xfId="35824"/>
    <cellStyle name="Total 2 7 13 4" xfId="53680"/>
    <cellStyle name="Total 2 7 14" xfId="35825"/>
    <cellStyle name="Total 2 7 14 2" xfId="35826"/>
    <cellStyle name="Total 2 7 14 2 2" xfId="62909"/>
    <cellStyle name="Total 2 7 14 3" xfId="35827"/>
    <cellStyle name="Total 2 7 14 4" xfId="53681"/>
    <cellStyle name="Total 2 7 15" xfId="35828"/>
    <cellStyle name="Total 2 7 15 2" xfId="35829"/>
    <cellStyle name="Total 2 7 15 2 2" xfId="62910"/>
    <cellStyle name="Total 2 7 15 3" xfId="35830"/>
    <cellStyle name="Total 2 7 15 4" xfId="53682"/>
    <cellStyle name="Total 2 7 16" xfId="35831"/>
    <cellStyle name="Total 2 7 16 2" xfId="35832"/>
    <cellStyle name="Total 2 7 16 2 2" xfId="62911"/>
    <cellStyle name="Total 2 7 16 3" xfId="35833"/>
    <cellStyle name="Total 2 7 16 4" xfId="53683"/>
    <cellStyle name="Total 2 7 17" xfId="35834"/>
    <cellStyle name="Total 2 7 17 2" xfId="35835"/>
    <cellStyle name="Total 2 7 17 2 2" xfId="62912"/>
    <cellStyle name="Total 2 7 17 3" xfId="35836"/>
    <cellStyle name="Total 2 7 17 4" xfId="53684"/>
    <cellStyle name="Total 2 7 18" xfId="35837"/>
    <cellStyle name="Total 2 7 18 2" xfId="35838"/>
    <cellStyle name="Total 2 7 18 2 2" xfId="62913"/>
    <cellStyle name="Total 2 7 18 3" xfId="35839"/>
    <cellStyle name="Total 2 7 18 4" xfId="53685"/>
    <cellStyle name="Total 2 7 19" xfId="35840"/>
    <cellStyle name="Total 2 7 19 2" xfId="35841"/>
    <cellStyle name="Total 2 7 19 2 2" xfId="62914"/>
    <cellStyle name="Total 2 7 19 3" xfId="35842"/>
    <cellStyle name="Total 2 7 19 4" xfId="53686"/>
    <cellStyle name="Total 2 7 2" xfId="35843"/>
    <cellStyle name="Total 2 7 2 2" xfId="35844"/>
    <cellStyle name="Total 2 7 2 2 2" xfId="62915"/>
    <cellStyle name="Total 2 7 2 3" xfId="35845"/>
    <cellStyle name="Total 2 7 2 4" xfId="53687"/>
    <cellStyle name="Total 2 7 20" xfId="35846"/>
    <cellStyle name="Total 2 7 20 2" xfId="35847"/>
    <cellStyle name="Total 2 7 20 3" xfId="53688"/>
    <cellStyle name="Total 2 7 20 4" xfId="53689"/>
    <cellStyle name="Total 2 7 21" xfId="53690"/>
    <cellStyle name="Total 2 7 22" xfId="53691"/>
    <cellStyle name="Total 2 7 3" xfId="35848"/>
    <cellStyle name="Total 2 7 3 2" xfId="35849"/>
    <cellStyle name="Total 2 7 3 2 2" xfId="62916"/>
    <cellStyle name="Total 2 7 3 3" xfId="35850"/>
    <cellStyle name="Total 2 7 3 4" xfId="53692"/>
    <cellStyle name="Total 2 7 4" xfId="35851"/>
    <cellStyle name="Total 2 7 4 2" xfId="35852"/>
    <cellStyle name="Total 2 7 4 2 2" xfId="62917"/>
    <cellStyle name="Total 2 7 4 3" xfId="35853"/>
    <cellStyle name="Total 2 7 4 4" xfId="53693"/>
    <cellStyle name="Total 2 7 5" xfId="35854"/>
    <cellStyle name="Total 2 7 5 2" xfId="35855"/>
    <cellStyle name="Total 2 7 5 2 2" xfId="62918"/>
    <cellStyle name="Total 2 7 5 3" xfId="35856"/>
    <cellStyle name="Total 2 7 5 4" xfId="53694"/>
    <cellStyle name="Total 2 7 6" xfId="35857"/>
    <cellStyle name="Total 2 7 6 2" xfId="35858"/>
    <cellStyle name="Total 2 7 6 2 2" xfId="62919"/>
    <cellStyle name="Total 2 7 6 3" xfId="35859"/>
    <cellStyle name="Total 2 7 6 4" xfId="53695"/>
    <cellStyle name="Total 2 7 7" xfId="35860"/>
    <cellStyle name="Total 2 7 7 2" xfId="35861"/>
    <cellStyle name="Total 2 7 7 2 2" xfId="62920"/>
    <cellStyle name="Total 2 7 7 3" xfId="35862"/>
    <cellStyle name="Total 2 7 7 4" xfId="53696"/>
    <cellStyle name="Total 2 7 8" xfId="35863"/>
    <cellStyle name="Total 2 7 8 2" xfId="35864"/>
    <cellStyle name="Total 2 7 8 2 2" xfId="62921"/>
    <cellStyle name="Total 2 7 8 3" xfId="35865"/>
    <cellStyle name="Total 2 7 8 4" xfId="53697"/>
    <cellStyle name="Total 2 7 9" xfId="35866"/>
    <cellStyle name="Total 2 7 9 2" xfId="35867"/>
    <cellStyle name="Total 2 7 9 2 2" xfId="62922"/>
    <cellStyle name="Total 2 7 9 3" xfId="35868"/>
    <cellStyle name="Total 2 7 9 4" xfId="53698"/>
    <cellStyle name="Total 2 8" xfId="35869"/>
    <cellStyle name="Total 2 8 10" xfId="35870"/>
    <cellStyle name="Total 2 8 10 2" xfId="35871"/>
    <cellStyle name="Total 2 8 10 2 2" xfId="62923"/>
    <cellStyle name="Total 2 8 10 3" xfId="35872"/>
    <cellStyle name="Total 2 8 10 4" xfId="53699"/>
    <cellStyle name="Total 2 8 11" xfId="35873"/>
    <cellStyle name="Total 2 8 11 2" xfId="35874"/>
    <cellStyle name="Total 2 8 11 2 2" xfId="62924"/>
    <cellStyle name="Total 2 8 11 3" xfId="35875"/>
    <cellStyle name="Total 2 8 11 4" xfId="53700"/>
    <cellStyle name="Total 2 8 12" xfId="35876"/>
    <cellStyle name="Total 2 8 12 2" xfId="35877"/>
    <cellStyle name="Total 2 8 12 2 2" xfId="62925"/>
    <cellStyle name="Total 2 8 12 3" xfId="35878"/>
    <cellStyle name="Total 2 8 12 4" xfId="53701"/>
    <cellStyle name="Total 2 8 13" xfId="35879"/>
    <cellStyle name="Total 2 8 13 2" xfId="35880"/>
    <cellStyle name="Total 2 8 13 2 2" xfId="62926"/>
    <cellStyle name="Total 2 8 13 3" xfId="35881"/>
    <cellStyle name="Total 2 8 13 4" xfId="53702"/>
    <cellStyle name="Total 2 8 14" xfId="35882"/>
    <cellStyle name="Total 2 8 14 2" xfId="35883"/>
    <cellStyle name="Total 2 8 14 2 2" xfId="62927"/>
    <cellStyle name="Total 2 8 14 3" xfId="35884"/>
    <cellStyle name="Total 2 8 14 4" xfId="53703"/>
    <cellStyle name="Total 2 8 15" xfId="35885"/>
    <cellStyle name="Total 2 8 15 2" xfId="35886"/>
    <cellStyle name="Total 2 8 15 2 2" xfId="62928"/>
    <cellStyle name="Total 2 8 15 3" xfId="35887"/>
    <cellStyle name="Total 2 8 15 4" xfId="53704"/>
    <cellStyle name="Total 2 8 16" xfId="35888"/>
    <cellStyle name="Total 2 8 16 2" xfId="35889"/>
    <cellStyle name="Total 2 8 16 2 2" xfId="62929"/>
    <cellStyle name="Total 2 8 16 3" xfId="35890"/>
    <cellStyle name="Total 2 8 16 4" xfId="53705"/>
    <cellStyle name="Total 2 8 17" xfId="35891"/>
    <cellStyle name="Total 2 8 17 2" xfId="35892"/>
    <cellStyle name="Total 2 8 17 2 2" xfId="62930"/>
    <cellStyle name="Total 2 8 17 3" xfId="35893"/>
    <cellStyle name="Total 2 8 17 4" xfId="53706"/>
    <cellStyle name="Total 2 8 18" xfId="35894"/>
    <cellStyle name="Total 2 8 18 2" xfId="35895"/>
    <cellStyle name="Total 2 8 18 2 2" xfId="62931"/>
    <cellStyle name="Total 2 8 18 3" xfId="35896"/>
    <cellStyle name="Total 2 8 18 4" xfId="53707"/>
    <cellStyle name="Total 2 8 19" xfId="35897"/>
    <cellStyle name="Total 2 8 19 2" xfId="35898"/>
    <cellStyle name="Total 2 8 19 2 2" xfId="62932"/>
    <cellStyle name="Total 2 8 19 3" xfId="35899"/>
    <cellStyle name="Total 2 8 19 4" xfId="53708"/>
    <cellStyle name="Total 2 8 2" xfId="35900"/>
    <cellStyle name="Total 2 8 2 2" xfId="35901"/>
    <cellStyle name="Total 2 8 2 2 2" xfId="62933"/>
    <cellStyle name="Total 2 8 2 3" xfId="35902"/>
    <cellStyle name="Total 2 8 2 4" xfId="53709"/>
    <cellStyle name="Total 2 8 20" xfId="35903"/>
    <cellStyle name="Total 2 8 20 2" xfId="35904"/>
    <cellStyle name="Total 2 8 20 3" xfId="53710"/>
    <cellStyle name="Total 2 8 20 4" xfId="53711"/>
    <cellStyle name="Total 2 8 21" xfId="53712"/>
    <cellStyle name="Total 2 8 22" xfId="53713"/>
    <cellStyle name="Total 2 8 3" xfId="35905"/>
    <cellStyle name="Total 2 8 3 2" xfId="35906"/>
    <cellStyle name="Total 2 8 3 2 2" xfId="62934"/>
    <cellStyle name="Total 2 8 3 3" xfId="35907"/>
    <cellStyle name="Total 2 8 3 4" xfId="53714"/>
    <cellStyle name="Total 2 8 4" xfId="35908"/>
    <cellStyle name="Total 2 8 4 2" xfId="35909"/>
    <cellStyle name="Total 2 8 4 2 2" xfId="62935"/>
    <cellStyle name="Total 2 8 4 3" xfId="35910"/>
    <cellStyle name="Total 2 8 4 4" xfId="53715"/>
    <cellStyle name="Total 2 8 5" xfId="35911"/>
    <cellStyle name="Total 2 8 5 2" xfId="35912"/>
    <cellStyle name="Total 2 8 5 2 2" xfId="62936"/>
    <cellStyle name="Total 2 8 5 3" xfId="35913"/>
    <cellStyle name="Total 2 8 5 4" xfId="53716"/>
    <cellStyle name="Total 2 8 6" xfId="35914"/>
    <cellStyle name="Total 2 8 6 2" xfId="35915"/>
    <cellStyle name="Total 2 8 6 2 2" xfId="62937"/>
    <cellStyle name="Total 2 8 6 3" xfId="35916"/>
    <cellStyle name="Total 2 8 6 4" xfId="53717"/>
    <cellStyle name="Total 2 8 7" xfId="35917"/>
    <cellStyle name="Total 2 8 7 2" xfId="35918"/>
    <cellStyle name="Total 2 8 7 2 2" xfId="62938"/>
    <cellStyle name="Total 2 8 7 3" xfId="35919"/>
    <cellStyle name="Total 2 8 7 4" xfId="53718"/>
    <cellStyle name="Total 2 8 8" xfId="35920"/>
    <cellStyle name="Total 2 8 8 2" xfId="35921"/>
    <cellStyle name="Total 2 8 8 2 2" xfId="62939"/>
    <cellStyle name="Total 2 8 8 3" xfId="35922"/>
    <cellStyle name="Total 2 8 8 4" xfId="53719"/>
    <cellStyle name="Total 2 8 9" xfId="35923"/>
    <cellStyle name="Total 2 8 9 2" xfId="35924"/>
    <cellStyle name="Total 2 8 9 2 2" xfId="62940"/>
    <cellStyle name="Total 2 8 9 3" xfId="35925"/>
    <cellStyle name="Total 2 8 9 4" xfId="53720"/>
    <cellStyle name="Total 2 9" xfId="35926"/>
    <cellStyle name="Total 2 9 2" xfId="35927"/>
    <cellStyle name="Total 2 9 2 2" xfId="62941"/>
    <cellStyle name="Total 2 9 3" xfId="53721"/>
    <cellStyle name="Total 2 9 4" xfId="62942"/>
    <cellStyle name="Total 20" xfId="35928"/>
    <cellStyle name="Total 20 2" xfId="35929"/>
    <cellStyle name="Total 20 2 2" xfId="62943"/>
    <cellStyle name="Total 20 3" xfId="35930"/>
    <cellStyle name="Total 20 4" xfId="53722"/>
    <cellStyle name="Total 21" xfId="35931"/>
    <cellStyle name="Total 21 2" xfId="35932"/>
    <cellStyle name="Total 21 2 2" xfId="62944"/>
    <cellStyle name="Total 21 3" xfId="35933"/>
    <cellStyle name="Total 21 4" xfId="53723"/>
    <cellStyle name="Total 22" xfId="35934"/>
    <cellStyle name="Total 22 2" xfId="35935"/>
    <cellStyle name="Total 22 2 2" xfId="62945"/>
    <cellStyle name="Total 22 3" xfId="35936"/>
    <cellStyle name="Total 22 4" xfId="53724"/>
    <cellStyle name="Total 23" xfId="35937"/>
    <cellStyle name="Total 23 2" xfId="35938"/>
    <cellStyle name="Total 23 2 2" xfId="62946"/>
    <cellStyle name="Total 23 3" xfId="35939"/>
    <cellStyle name="Total 23 4" xfId="53725"/>
    <cellStyle name="Total 24" xfId="35940"/>
    <cellStyle name="Total 24 2" xfId="35941"/>
    <cellStyle name="Total 24 2 2" xfId="62947"/>
    <cellStyle name="Total 24 3" xfId="35942"/>
    <cellStyle name="Total 24 4" xfId="53726"/>
    <cellStyle name="Total 25" xfId="35943"/>
    <cellStyle name="Total 25 2" xfId="35944"/>
    <cellStyle name="Total 25 2 2" xfId="62948"/>
    <cellStyle name="Total 25 3" xfId="35945"/>
    <cellStyle name="Total 25 4" xfId="53727"/>
    <cellStyle name="Total 26" xfId="35946"/>
    <cellStyle name="Total 26 2" xfId="35947"/>
    <cellStyle name="Total 26 2 2" xfId="62949"/>
    <cellStyle name="Total 26 3" xfId="35948"/>
    <cellStyle name="Total 26 4" xfId="53728"/>
    <cellStyle name="Total 27" xfId="35949"/>
    <cellStyle name="Total 27 2" xfId="35950"/>
    <cellStyle name="Total 27 2 2" xfId="62950"/>
    <cellStyle name="Total 27 3" xfId="35951"/>
    <cellStyle name="Total 27 4" xfId="53729"/>
    <cellStyle name="Total 28" xfId="35952"/>
    <cellStyle name="Total 28 2" xfId="35953"/>
    <cellStyle name="Total 28 2 2" xfId="62951"/>
    <cellStyle name="Total 28 3" xfId="35954"/>
    <cellStyle name="Total 28 4" xfId="53730"/>
    <cellStyle name="Total 29" xfId="35955"/>
    <cellStyle name="Total 29 2" xfId="35956"/>
    <cellStyle name="Total 29 2 2" xfId="62952"/>
    <cellStyle name="Total 29 3" xfId="35957"/>
    <cellStyle name="Total 29 4" xfId="53731"/>
    <cellStyle name="Total 3" xfId="35958"/>
    <cellStyle name="Total 3 10" xfId="35959"/>
    <cellStyle name="Total 3 10 2" xfId="35960"/>
    <cellStyle name="Total 3 10 2 2" xfId="62953"/>
    <cellStyle name="Total 3 10 3" xfId="35961"/>
    <cellStyle name="Total 3 10 4" xfId="53732"/>
    <cellStyle name="Total 3 11" xfId="35962"/>
    <cellStyle name="Total 3 11 2" xfId="35963"/>
    <cellStyle name="Total 3 11 2 2" xfId="62954"/>
    <cellStyle name="Total 3 11 3" xfId="35964"/>
    <cellStyle name="Total 3 11 4" xfId="53733"/>
    <cellStyle name="Total 3 12" xfId="35965"/>
    <cellStyle name="Total 3 12 2" xfId="35966"/>
    <cellStyle name="Total 3 12 2 2" xfId="62955"/>
    <cellStyle name="Total 3 12 3" xfId="35967"/>
    <cellStyle name="Total 3 12 4" xfId="53734"/>
    <cellStyle name="Total 3 13" xfId="35968"/>
    <cellStyle name="Total 3 13 2" xfId="35969"/>
    <cellStyle name="Total 3 13 2 2" xfId="62956"/>
    <cellStyle name="Total 3 13 3" xfId="35970"/>
    <cellStyle name="Total 3 13 4" xfId="53735"/>
    <cellStyle name="Total 3 14" xfId="35971"/>
    <cellStyle name="Total 3 14 2" xfId="35972"/>
    <cellStyle name="Total 3 14 2 2" xfId="62957"/>
    <cellStyle name="Total 3 14 3" xfId="35973"/>
    <cellStyle name="Total 3 14 4" xfId="53736"/>
    <cellStyle name="Total 3 15" xfId="35974"/>
    <cellStyle name="Total 3 15 2" xfId="35975"/>
    <cellStyle name="Total 3 15 2 2" xfId="62958"/>
    <cellStyle name="Total 3 15 3" xfId="35976"/>
    <cellStyle name="Total 3 15 4" xfId="53737"/>
    <cellStyle name="Total 3 16" xfId="35977"/>
    <cellStyle name="Total 3 16 2" xfId="35978"/>
    <cellStyle name="Total 3 16 2 2" xfId="62959"/>
    <cellStyle name="Total 3 16 3" xfId="35979"/>
    <cellStyle name="Total 3 16 4" xfId="53738"/>
    <cellStyle name="Total 3 17" xfId="35980"/>
    <cellStyle name="Total 3 17 2" xfId="35981"/>
    <cellStyle name="Total 3 17 2 2" xfId="62960"/>
    <cellStyle name="Total 3 17 3" xfId="35982"/>
    <cellStyle name="Total 3 17 4" xfId="53739"/>
    <cellStyle name="Total 3 18" xfId="35983"/>
    <cellStyle name="Total 3 18 2" xfId="35984"/>
    <cellStyle name="Total 3 18 2 2" xfId="62961"/>
    <cellStyle name="Total 3 18 3" xfId="35985"/>
    <cellStyle name="Total 3 18 4" xfId="53740"/>
    <cellStyle name="Total 3 19" xfId="35986"/>
    <cellStyle name="Total 3 19 2" xfId="35987"/>
    <cellStyle name="Total 3 19 2 2" xfId="62962"/>
    <cellStyle name="Total 3 19 3" xfId="35988"/>
    <cellStyle name="Total 3 19 4" xfId="53741"/>
    <cellStyle name="Total 3 2" xfId="35989"/>
    <cellStyle name="Total 3 2 10" xfId="35990"/>
    <cellStyle name="Total 3 2 10 2" xfId="35991"/>
    <cellStyle name="Total 3 2 10 2 2" xfId="62963"/>
    <cellStyle name="Total 3 2 10 3" xfId="35992"/>
    <cellStyle name="Total 3 2 10 4" xfId="53742"/>
    <cellStyle name="Total 3 2 11" xfId="35993"/>
    <cellStyle name="Total 3 2 11 2" xfId="35994"/>
    <cellStyle name="Total 3 2 11 2 2" xfId="62964"/>
    <cellStyle name="Total 3 2 11 3" xfId="35995"/>
    <cellStyle name="Total 3 2 11 4" xfId="53743"/>
    <cellStyle name="Total 3 2 12" xfId="35996"/>
    <cellStyle name="Total 3 2 12 2" xfId="35997"/>
    <cellStyle name="Total 3 2 12 2 2" xfId="62965"/>
    <cellStyle name="Total 3 2 12 3" xfId="35998"/>
    <cellStyle name="Total 3 2 12 4" xfId="53744"/>
    <cellStyle name="Total 3 2 13" xfId="35999"/>
    <cellStyle name="Total 3 2 13 2" xfId="36000"/>
    <cellStyle name="Total 3 2 13 2 2" xfId="62966"/>
    <cellStyle name="Total 3 2 13 3" xfId="36001"/>
    <cellStyle name="Total 3 2 13 4" xfId="53745"/>
    <cellStyle name="Total 3 2 14" xfId="36002"/>
    <cellStyle name="Total 3 2 14 2" xfId="36003"/>
    <cellStyle name="Total 3 2 14 2 2" xfId="62967"/>
    <cellStyle name="Total 3 2 14 3" xfId="36004"/>
    <cellStyle name="Total 3 2 14 4" xfId="53746"/>
    <cellStyle name="Total 3 2 15" xfId="36005"/>
    <cellStyle name="Total 3 2 15 2" xfId="36006"/>
    <cellStyle name="Total 3 2 15 2 2" xfId="62968"/>
    <cellStyle name="Total 3 2 15 3" xfId="36007"/>
    <cellStyle name="Total 3 2 15 4" xfId="53747"/>
    <cellStyle name="Total 3 2 16" xfId="36008"/>
    <cellStyle name="Total 3 2 16 2" xfId="36009"/>
    <cellStyle name="Total 3 2 16 2 2" xfId="62969"/>
    <cellStyle name="Total 3 2 16 3" xfId="36010"/>
    <cellStyle name="Total 3 2 16 4" xfId="53748"/>
    <cellStyle name="Total 3 2 17" xfId="36011"/>
    <cellStyle name="Total 3 2 17 2" xfId="36012"/>
    <cellStyle name="Total 3 2 17 2 2" xfId="62970"/>
    <cellStyle name="Total 3 2 17 3" xfId="36013"/>
    <cellStyle name="Total 3 2 17 4" xfId="53749"/>
    <cellStyle name="Total 3 2 18" xfId="36014"/>
    <cellStyle name="Total 3 2 18 2" xfId="36015"/>
    <cellStyle name="Total 3 2 18 2 2" xfId="62971"/>
    <cellStyle name="Total 3 2 18 3" xfId="36016"/>
    <cellStyle name="Total 3 2 18 4" xfId="53750"/>
    <cellStyle name="Total 3 2 19" xfId="36017"/>
    <cellStyle name="Total 3 2 19 2" xfId="36018"/>
    <cellStyle name="Total 3 2 19 2 2" xfId="62972"/>
    <cellStyle name="Total 3 2 19 3" xfId="36019"/>
    <cellStyle name="Total 3 2 19 4" xfId="53751"/>
    <cellStyle name="Total 3 2 2" xfId="36020"/>
    <cellStyle name="Total 3 2 2 2" xfId="36021"/>
    <cellStyle name="Total 3 2 2 2 2" xfId="62973"/>
    <cellStyle name="Total 3 2 2 3" xfId="36022"/>
    <cellStyle name="Total 3 2 2 4" xfId="53752"/>
    <cellStyle name="Total 3 2 20" xfId="36023"/>
    <cellStyle name="Total 3 2 20 2" xfId="36024"/>
    <cellStyle name="Total 3 2 20 3" xfId="53753"/>
    <cellStyle name="Total 3 2 20 4" xfId="53754"/>
    <cellStyle name="Total 3 2 21" xfId="53755"/>
    <cellStyle name="Total 3 2 22" xfId="53756"/>
    <cellStyle name="Total 3 2 3" xfId="36025"/>
    <cellStyle name="Total 3 2 3 2" xfId="36026"/>
    <cellStyle name="Total 3 2 3 2 2" xfId="62974"/>
    <cellStyle name="Total 3 2 3 3" xfId="36027"/>
    <cellStyle name="Total 3 2 3 4" xfId="53757"/>
    <cellStyle name="Total 3 2 4" xfId="36028"/>
    <cellStyle name="Total 3 2 4 2" xfId="36029"/>
    <cellStyle name="Total 3 2 4 2 2" xfId="62975"/>
    <cellStyle name="Total 3 2 4 3" xfId="36030"/>
    <cellStyle name="Total 3 2 4 4" xfId="53758"/>
    <cellStyle name="Total 3 2 5" xfId="36031"/>
    <cellStyle name="Total 3 2 5 2" xfId="36032"/>
    <cellStyle name="Total 3 2 5 2 2" xfId="62976"/>
    <cellStyle name="Total 3 2 5 3" xfId="36033"/>
    <cellStyle name="Total 3 2 5 4" xfId="53759"/>
    <cellStyle name="Total 3 2 6" xfId="36034"/>
    <cellStyle name="Total 3 2 6 2" xfId="36035"/>
    <cellStyle name="Total 3 2 6 2 2" xfId="62977"/>
    <cellStyle name="Total 3 2 6 3" xfId="36036"/>
    <cellStyle name="Total 3 2 6 4" xfId="53760"/>
    <cellStyle name="Total 3 2 7" xfId="36037"/>
    <cellStyle name="Total 3 2 7 2" xfId="36038"/>
    <cellStyle name="Total 3 2 7 2 2" xfId="62978"/>
    <cellStyle name="Total 3 2 7 3" xfId="36039"/>
    <cellStyle name="Total 3 2 7 4" xfId="53761"/>
    <cellStyle name="Total 3 2 8" xfId="36040"/>
    <cellStyle name="Total 3 2 8 2" xfId="36041"/>
    <cellStyle name="Total 3 2 8 2 2" xfId="62979"/>
    <cellStyle name="Total 3 2 8 3" xfId="36042"/>
    <cellStyle name="Total 3 2 8 4" xfId="53762"/>
    <cellStyle name="Total 3 2 9" xfId="36043"/>
    <cellStyle name="Total 3 2 9 2" xfId="36044"/>
    <cellStyle name="Total 3 2 9 2 2" xfId="62980"/>
    <cellStyle name="Total 3 2 9 3" xfId="36045"/>
    <cellStyle name="Total 3 2 9 4" xfId="53763"/>
    <cellStyle name="Total 3 20" xfId="36046"/>
    <cellStyle name="Total 3 20 2" xfId="36047"/>
    <cellStyle name="Total 3 20 2 2" xfId="62981"/>
    <cellStyle name="Total 3 20 3" xfId="36048"/>
    <cellStyle name="Total 3 20 4" xfId="53764"/>
    <cellStyle name="Total 3 21" xfId="36049"/>
    <cellStyle name="Total 3 21 2" xfId="36050"/>
    <cellStyle name="Total 3 21 2 2" xfId="62982"/>
    <cellStyle name="Total 3 21 3" xfId="36051"/>
    <cellStyle name="Total 3 21 4" xfId="53765"/>
    <cellStyle name="Total 3 22" xfId="36052"/>
    <cellStyle name="Total 3 22 2" xfId="36053"/>
    <cellStyle name="Total 3 22 2 2" xfId="62983"/>
    <cellStyle name="Total 3 22 3" xfId="36054"/>
    <cellStyle name="Total 3 22 4" xfId="53766"/>
    <cellStyle name="Total 3 23" xfId="53767"/>
    <cellStyle name="Total 3 24" xfId="53768"/>
    <cellStyle name="Total 3 3" xfId="36055"/>
    <cellStyle name="Total 3 3 10" xfId="36056"/>
    <cellStyle name="Total 3 3 10 2" xfId="36057"/>
    <cellStyle name="Total 3 3 10 2 2" xfId="62984"/>
    <cellStyle name="Total 3 3 10 3" xfId="36058"/>
    <cellStyle name="Total 3 3 10 4" xfId="53769"/>
    <cellStyle name="Total 3 3 11" xfId="36059"/>
    <cellStyle name="Total 3 3 11 2" xfId="36060"/>
    <cellStyle name="Total 3 3 11 2 2" xfId="62985"/>
    <cellStyle name="Total 3 3 11 3" xfId="36061"/>
    <cellStyle name="Total 3 3 11 4" xfId="53770"/>
    <cellStyle name="Total 3 3 12" xfId="36062"/>
    <cellStyle name="Total 3 3 12 2" xfId="36063"/>
    <cellStyle name="Total 3 3 12 2 2" xfId="62986"/>
    <cellStyle name="Total 3 3 12 3" xfId="36064"/>
    <cellStyle name="Total 3 3 12 4" xfId="53771"/>
    <cellStyle name="Total 3 3 13" xfId="36065"/>
    <cellStyle name="Total 3 3 13 2" xfId="36066"/>
    <cellStyle name="Total 3 3 13 2 2" xfId="62987"/>
    <cellStyle name="Total 3 3 13 3" xfId="36067"/>
    <cellStyle name="Total 3 3 13 4" xfId="53772"/>
    <cellStyle name="Total 3 3 14" xfId="36068"/>
    <cellStyle name="Total 3 3 14 2" xfId="36069"/>
    <cellStyle name="Total 3 3 14 2 2" xfId="62988"/>
    <cellStyle name="Total 3 3 14 3" xfId="36070"/>
    <cellStyle name="Total 3 3 14 4" xfId="53773"/>
    <cellStyle name="Total 3 3 15" xfId="36071"/>
    <cellStyle name="Total 3 3 15 2" xfId="36072"/>
    <cellStyle name="Total 3 3 15 2 2" xfId="62989"/>
    <cellStyle name="Total 3 3 15 3" xfId="36073"/>
    <cellStyle name="Total 3 3 15 4" xfId="53774"/>
    <cellStyle name="Total 3 3 16" xfId="36074"/>
    <cellStyle name="Total 3 3 16 2" xfId="36075"/>
    <cellStyle name="Total 3 3 16 2 2" xfId="62990"/>
    <cellStyle name="Total 3 3 16 3" xfId="36076"/>
    <cellStyle name="Total 3 3 16 4" xfId="53775"/>
    <cellStyle name="Total 3 3 17" xfId="36077"/>
    <cellStyle name="Total 3 3 17 2" xfId="36078"/>
    <cellStyle name="Total 3 3 17 2 2" xfId="62991"/>
    <cellStyle name="Total 3 3 17 3" xfId="36079"/>
    <cellStyle name="Total 3 3 17 4" xfId="53776"/>
    <cellStyle name="Total 3 3 18" xfId="36080"/>
    <cellStyle name="Total 3 3 18 2" xfId="36081"/>
    <cellStyle name="Total 3 3 18 2 2" xfId="62992"/>
    <cellStyle name="Total 3 3 18 3" xfId="36082"/>
    <cellStyle name="Total 3 3 18 4" xfId="53777"/>
    <cellStyle name="Total 3 3 19" xfId="36083"/>
    <cellStyle name="Total 3 3 19 2" xfId="36084"/>
    <cellStyle name="Total 3 3 19 2 2" xfId="62993"/>
    <cellStyle name="Total 3 3 19 3" xfId="36085"/>
    <cellStyle name="Total 3 3 19 4" xfId="53778"/>
    <cellStyle name="Total 3 3 2" xfId="36086"/>
    <cellStyle name="Total 3 3 2 2" xfId="36087"/>
    <cellStyle name="Total 3 3 2 2 2" xfId="62994"/>
    <cellStyle name="Total 3 3 2 3" xfId="36088"/>
    <cellStyle name="Total 3 3 2 4" xfId="53779"/>
    <cellStyle name="Total 3 3 20" xfId="36089"/>
    <cellStyle name="Total 3 3 20 2" xfId="36090"/>
    <cellStyle name="Total 3 3 20 3" xfId="53780"/>
    <cellStyle name="Total 3 3 20 4" xfId="53781"/>
    <cellStyle name="Total 3 3 21" xfId="53782"/>
    <cellStyle name="Total 3 3 22" xfId="53783"/>
    <cellStyle name="Total 3 3 3" xfId="36091"/>
    <cellStyle name="Total 3 3 3 2" xfId="36092"/>
    <cellStyle name="Total 3 3 3 2 2" xfId="62995"/>
    <cellStyle name="Total 3 3 3 3" xfId="36093"/>
    <cellStyle name="Total 3 3 3 4" xfId="53784"/>
    <cellStyle name="Total 3 3 4" xfId="36094"/>
    <cellStyle name="Total 3 3 4 2" xfId="36095"/>
    <cellStyle name="Total 3 3 4 2 2" xfId="62996"/>
    <cellStyle name="Total 3 3 4 3" xfId="36096"/>
    <cellStyle name="Total 3 3 4 4" xfId="53785"/>
    <cellStyle name="Total 3 3 5" xfId="36097"/>
    <cellStyle name="Total 3 3 5 2" xfId="36098"/>
    <cellStyle name="Total 3 3 5 2 2" xfId="62997"/>
    <cellStyle name="Total 3 3 5 3" xfId="36099"/>
    <cellStyle name="Total 3 3 5 4" xfId="53786"/>
    <cellStyle name="Total 3 3 6" xfId="36100"/>
    <cellStyle name="Total 3 3 6 2" xfId="36101"/>
    <cellStyle name="Total 3 3 6 2 2" xfId="62998"/>
    <cellStyle name="Total 3 3 6 3" xfId="36102"/>
    <cellStyle name="Total 3 3 6 4" xfId="53787"/>
    <cellStyle name="Total 3 3 7" xfId="36103"/>
    <cellStyle name="Total 3 3 7 2" xfId="36104"/>
    <cellStyle name="Total 3 3 7 2 2" xfId="62999"/>
    <cellStyle name="Total 3 3 7 3" xfId="36105"/>
    <cellStyle name="Total 3 3 7 4" xfId="53788"/>
    <cellStyle name="Total 3 3 8" xfId="36106"/>
    <cellStyle name="Total 3 3 8 2" xfId="36107"/>
    <cellStyle name="Total 3 3 8 2 2" xfId="63000"/>
    <cellStyle name="Total 3 3 8 3" xfId="36108"/>
    <cellStyle name="Total 3 3 8 4" xfId="53789"/>
    <cellStyle name="Total 3 3 9" xfId="36109"/>
    <cellStyle name="Total 3 3 9 2" xfId="36110"/>
    <cellStyle name="Total 3 3 9 2 2" xfId="63001"/>
    <cellStyle name="Total 3 3 9 3" xfId="36111"/>
    <cellStyle name="Total 3 3 9 4" xfId="53790"/>
    <cellStyle name="Total 3 4" xfId="36112"/>
    <cellStyle name="Total 3 4 2" xfId="36113"/>
    <cellStyle name="Total 3 4 2 2" xfId="63002"/>
    <cellStyle name="Total 3 4 3" xfId="53791"/>
    <cellStyle name="Total 3 5" xfId="36114"/>
    <cellStyle name="Total 3 5 2" xfId="36115"/>
    <cellStyle name="Total 3 5 2 2" xfId="63003"/>
    <cellStyle name="Total 3 5 3" xfId="36116"/>
    <cellStyle name="Total 3 5 4" xfId="53792"/>
    <cellStyle name="Total 3 6" xfId="36117"/>
    <cellStyle name="Total 3 6 2" xfId="36118"/>
    <cellStyle name="Total 3 6 2 2" xfId="63004"/>
    <cellStyle name="Total 3 6 3" xfId="36119"/>
    <cellStyle name="Total 3 6 4" xfId="53793"/>
    <cellStyle name="Total 3 7" xfId="36120"/>
    <cellStyle name="Total 3 7 2" xfId="36121"/>
    <cellStyle name="Total 3 7 2 2" xfId="63005"/>
    <cellStyle name="Total 3 7 3" xfId="36122"/>
    <cellStyle name="Total 3 7 4" xfId="53794"/>
    <cellStyle name="Total 3 8" xfId="36123"/>
    <cellStyle name="Total 3 8 2" xfId="36124"/>
    <cellStyle name="Total 3 8 2 2" xfId="63006"/>
    <cellStyle name="Total 3 8 3" xfId="36125"/>
    <cellStyle name="Total 3 8 4" xfId="53795"/>
    <cellStyle name="Total 3 9" xfId="36126"/>
    <cellStyle name="Total 3 9 2" xfId="36127"/>
    <cellStyle name="Total 3 9 2 2" xfId="63007"/>
    <cellStyle name="Total 3 9 3" xfId="36128"/>
    <cellStyle name="Total 3 9 4" xfId="53796"/>
    <cellStyle name="Total 30" xfId="36129"/>
    <cellStyle name="Total 30 2" xfId="36130"/>
    <cellStyle name="Total 30 2 2" xfId="63008"/>
    <cellStyle name="Total 30 3" xfId="36131"/>
    <cellStyle name="Total 30 4" xfId="53797"/>
    <cellStyle name="Total 31" xfId="36132"/>
    <cellStyle name="Total 31 2" xfId="36133"/>
    <cellStyle name="Total 31 2 2" xfId="63009"/>
    <cellStyle name="Total 31 3" xfId="36134"/>
    <cellStyle name="Total 31 4" xfId="53798"/>
    <cellStyle name="Total 32" xfId="36135"/>
    <cellStyle name="Total 32 2" xfId="36136"/>
    <cellStyle name="Total 32 2 2" xfId="63010"/>
    <cellStyle name="Total 32 3" xfId="36137"/>
    <cellStyle name="Total 32 4" xfId="53799"/>
    <cellStyle name="Total 33" xfId="36138"/>
    <cellStyle name="Total 33 2" xfId="36139"/>
    <cellStyle name="Total 33 2 2" xfId="63011"/>
    <cellStyle name="Total 33 3" xfId="36140"/>
    <cellStyle name="Total 33 4" xfId="53800"/>
    <cellStyle name="Total 34" xfId="36141"/>
    <cellStyle name="Total 34 2" xfId="36142"/>
    <cellStyle name="Total 34 2 2" xfId="63012"/>
    <cellStyle name="Total 34 3" xfId="36143"/>
    <cellStyle name="Total 34 4" xfId="53801"/>
    <cellStyle name="Total 35" xfId="36144"/>
    <cellStyle name="Total 35 2" xfId="36145"/>
    <cellStyle name="Total 36" xfId="36146"/>
    <cellStyle name="Total 36 2" xfId="36147"/>
    <cellStyle name="Total 37" xfId="36148"/>
    <cellStyle name="Total 37 2" xfId="63013"/>
    <cellStyle name="Total 38" xfId="36149"/>
    <cellStyle name="Total 39" xfId="36150"/>
    <cellStyle name="Total 4" xfId="36151"/>
    <cellStyle name="Total 4 10" xfId="36152"/>
    <cellStyle name="Total 4 10 2" xfId="36153"/>
    <cellStyle name="Total 4 10 2 2" xfId="63014"/>
    <cellStyle name="Total 4 10 3" xfId="36154"/>
    <cellStyle name="Total 4 10 4" xfId="53802"/>
    <cellStyle name="Total 4 11" xfId="36155"/>
    <cellStyle name="Total 4 11 2" xfId="36156"/>
    <cellStyle name="Total 4 11 2 2" xfId="63015"/>
    <cellStyle name="Total 4 11 3" xfId="36157"/>
    <cellStyle name="Total 4 11 4" xfId="53803"/>
    <cellStyle name="Total 4 12" xfId="36158"/>
    <cellStyle name="Total 4 12 2" xfId="36159"/>
    <cellStyle name="Total 4 12 2 2" xfId="63016"/>
    <cellStyle name="Total 4 12 3" xfId="36160"/>
    <cellStyle name="Total 4 12 4" xfId="53804"/>
    <cellStyle name="Total 4 13" xfId="36161"/>
    <cellStyle name="Total 4 13 2" xfId="36162"/>
    <cellStyle name="Total 4 13 2 2" xfId="63017"/>
    <cellStyle name="Total 4 13 3" xfId="36163"/>
    <cellStyle name="Total 4 13 4" xfId="53805"/>
    <cellStyle name="Total 4 14" xfId="36164"/>
    <cellStyle name="Total 4 14 2" xfId="36165"/>
    <cellStyle name="Total 4 14 2 2" xfId="63018"/>
    <cellStyle name="Total 4 14 3" xfId="36166"/>
    <cellStyle name="Total 4 14 4" xfId="53806"/>
    <cellStyle name="Total 4 15" xfId="36167"/>
    <cellStyle name="Total 4 15 2" xfId="36168"/>
    <cellStyle name="Total 4 15 2 2" xfId="63019"/>
    <cellStyle name="Total 4 15 3" xfId="36169"/>
    <cellStyle name="Total 4 15 4" xfId="53807"/>
    <cellStyle name="Total 4 16" xfId="36170"/>
    <cellStyle name="Total 4 16 2" xfId="36171"/>
    <cellStyle name="Total 4 16 2 2" xfId="63020"/>
    <cellStyle name="Total 4 16 3" xfId="36172"/>
    <cellStyle name="Total 4 16 4" xfId="53808"/>
    <cellStyle name="Total 4 17" xfId="36173"/>
    <cellStyle name="Total 4 17 2" xfId="36174"/>
    <cellStyle name="Total 4 17 2 2" xfId="63021"/>
    <cellStyle name="Total 4 17 3" xfId="36175"/>
    <cellStyle name="Total 4 17 4" xfId="53809"/>
    <cellStyle name="Total 4 18" xfId="36176"/>
    <cellStyle name="Total 4 18 2" xfId="36177"/>
    <cellStyle name="Total 4 18 2 2" xfId="63022"/>
    <cellStyle name="Total 4 18 3" xfId="36178"/>
    <cellStyle name="Total 4 18 4" xfId="53810"/>
    <cellStyle name="Total 4 19" xfId="36179"/>
    <cellStyle name="Total 4 19 2" xfId="36180"/>
    <cellStyle name="Total 4 19 2 2" xfId="63023"/>
    <cellStyle name="Total 4 19 3" xfId="36181"/>
    <cellStyle name="Total 4 19 4" xfId="53811"/>
    <cellStyle name="Total 4 2" xfId="36182"/>
    <cellStyle name="Total 4 2 10" xfId="36183"/>
    <cellStyle name="Total 4 2 10 2" xfId="36184"/>
    <cellStyle name="Total 4 2 10 2 2" xfId="63024"/>
    <cellStyle name="Total 4 2 10 3" xfId="36185"/>
    <cellStyle name="Total 4 2 10 4" xfId="53812"/>
    <cellStyle name="Total 4 2 11" xfId="36186"/>
    <cellStyle name="Total 4 2 11 2" xfId="36187"/>
    <cellStyle name="Total 4 2 11 2 2" xfId="63025"/>
    <cellStyle name="Total 4 2 11 3" xfId="36188"/>
    <cellStyle name="Total 4 2 11 4" xfId="53813"/>
    <cellStyle name="Total 4 2 12" xfId="36189"/>
    <cellStyle name="Total 4 2 12 2" xfId="36190"/>
    <cellStyle name="Total 4 2 12 2 2" xfId="63026"/>
    <cellStyle name="Total 4 2 12 3" xfId="36191"/>
    <cellStyle name="Total 4 2 12 4" xfId="53814"/>
    <cellStyle name="Total 4 2 13" xfId="36192"/>
    <cellStyle name="Total 4 2 13 2" xfId="36193"/>
    <cellStyle name="Total 4 2 13 2 2" xfId="63027"/>
    <cellStyle name="Total 4 2 13 3" xfId="36194"/>
    <cellStyle name="Total 4 2 13 4" xfId="53815"/>
    <cellStyle name="Total 4 2 14" xfId="36195"/>
    <cellStyle name="Total 4 2 14 2" xfId="36196"/>
    <cellStyle name="Total 4 2 14 2 2" xfId="63028"/>
    <cellStyle name="Total 4 2 14 3" xfId="36197"/>
    <cellStyle name="Total 4 2 14 4" xfId="53816"/>
    <cellStyle name="Total 4 2 15" xfId="36198"/>
    <cellStyle name="Total 4 2 15 2" xfId="36199"/>
    <cellStyle name="Total 4 2 15 2 2" xfId="63029"/>
    <cellStyle name="Total 4 2 15 3" xfId="36200"/>
    <cellStyle name="Total 4 2 15 4" xfId="53817"/>
    <cellStyle name="Total 4 2 16" xfId="36201"/>
    <cellStyle name="Total 4 2 16 2" xfId="36202"/>
    <cellStyle name="Total 4 2 16 2 2" xfId="63030"/>
    <cellStyle name="Total 4 2 16 3" xfId="36203"/>
    <cellStyle name="Total 4 2 16 4" xfId="53818"/>
    <cellStyle name="Total 4 2 17" xfId="36204"/>
    <cellStyle name="Total 4 2 17 2" xfId="36205"/>
    <cellStyle name="Total 4 2 17 2 2" xfId="63031"/>
    <cellStyle name="Total 4 2 17 3" xfId="36206"/>
    <cellStyle name="Total 4 2 17 4" xfId="53819"/>
    <cellStyle name="Total 4 2 18" xfId="36207"/>
    <cellStyle name="Total 4 2 18 2" xfId="36208"/>
    <cellStyle name="Total 4 2 18 2 2" xfId="63032"/>
    <cellStyle name="Total 4 2 18 3" xfId="36209"/>
    <cellStyle name="Total 4 2 18 4" xfId="53820"/>
    <cellStyle name="Total 4 2 19" xfId="36210"/>
    <cellStyle name="Total 4 2 19 2" xfId="36211"/>
    <cellStyle name="Total 4 2 19 2 2" xfId="63033"/>
    <cellStyle name="Total 4 2 19 3" xfId="36212"/>
    <cellStyle name="Total 4 2 19 4" xfId="53821"/>
    <cellStyle name="Total 4 2 2" xfId="36213"/>
    <cellStyle name="Total 4 2 2 2" xfId="36214"/>
    <cellStyle name="Total 4 2 2 2 2" xfId="63034"/>
    <cellStyle name="Total 4 2 2 3" xfId="36215"/>
    <cellStyle name="Total 4 2 2 4" xfId="53822"/>
    <cellStyle name="Total 4 2 20" xfId="36216"/>
    <cellStyle name="Total 4 2 20 2" xfId="36217"/>
    <cellStyle name="Total 4 2 20 3" xfId="53823"/>
    <cellStyle name="Total 4 2 20 4" xfId="53824"/>
    <cellStyle name="Total 4 2 21" xfId="53825"/>
    <cellStyle name="Total 4 2 22" xfId="53826"/>
    <cellStyle name="Total 4 2 3" xfId="36218"/>
    <cellStyle name="Total 4 2 3 2" xfId="36219"/>
    <cellStyle name="Total 4 2 3 2 2" xfId="63035"/>
    <cellStyle name="Total 4 2 3 3" xfId="36220"/>
    <cellStyle name="Total 4 2 3 4" xfId="53827"/>
    <cellStyle name="Total 4 2 4" xfId="36221"/>
    <cellStyle name="Total 4 2 4 2" xfId="36222"/>
    <cellStyle name="Total 4 2 4 2 2" xfId="63036"/>
    <cellStyle name="Total 4 2 4 3" xfId="36223"/>
    <cellStyle name="Total 4 2 4 4" xfId="53828"/>
    <cellStyle name="Total 4 2 5" xfId="36224"/>
    <cellStyle name="Total 4 2 5 2" xfId="36225"/>
    <cellStyle name="Total 4 2 5 2 2" xfId="63037"/>
    <cellStyle name="Total 4 2 5 3" xfId="36226"/>
    <cellStyle name="Total 4 2 5 4" xfId="53829"/>
    <cellStyle name="Total 4 2 6" xfId="36227"/>
    <cellStyle name="Total 4 2 6 2" xfId="36228"/>
    <cellStyle name="Total 4 2 6 2 2" xfId="63038"/>
    <cellStyle name="Total 4 2 6 3" xfId="36229"/>
    <cellStyle name="Total 4 2 6 4" xfId="53830"/>
    <cellStyle name="Total 4 2 7" xfId="36230"/>
    <cellStyle name="Total 4 2 7 2" xfId="36231"/>
    <cellStyle name="Total 4 2 7 2 2" xfId="63039"/>
    <cellStyle name="Total 4 2 7 3" xfId="36232"/>
    <cellStyle name="Total 4 2 7 4" xfId="53831"/>
    <cellStyle name="Total 4 2 8" xfId="36233"/>
    <cellStyle name="Total 4 2 8 2" xfId="36234"/>
    <cellStyle name="Total 4 2 8 2 2" xfId="63040"/>
    <cellStyle name="Total 4 2 8 3" xfId="36235"/>
    <cellStyle name="Total 4 2 8 4" xfId="53832"/>
    <cellStyle name="Total 4 2 9" xfId="36236"/>
    <cellStyle name="Total 4 2 9 2" xfId="36237"/>
    <cellStyle name="Total 4 2 9 2 2" xfId="63041"/>
    <cellStyle name="Total 4 2 9 3" xfId="36238"/>
    <cellStyle name="Total 4 2 9 4" xfId="53833"/>
    <cellStyle name="Total 4 20" xfId="36239"/>
    <cellStyle name="Total 4 20 2" xfId="36240"/>
    <cellStyle name="Total 4 20 2 2" xfId="63042"/>
    <cellStyle name="Total 4 20 3" xfId="36241"/>
    <cellStyle name="Total 4 20 4" xfId="53834"/>
    <cellStyle name="Total 4 21" xfId="36242"/>
    <cellStyle name="Total 4 21 2" xfId="36243"/>
    <cellStyle name="Total 4 21 2 2" xfId="63043"/>
    <cellStyle name="Total 4 21 3" xfId="36244"/>
    <cellStyle name="Total 4 21 4" xfId="53835"/>
    <cellStyle name="Total 4 22" xfId="36245"/>
    <cellStyle name="Total 4 22 2" xfId="36246"/>
    <cellStyle name="Total 4 22 2 2" xfId="63044"/>
    <cellStyle name="Total 4 22 3" xfId="36247"/>
    <cellStyle name="Total 4 22 4" xfId="53836"/>
    <cellStyle name="Total 4 23" xfId="53837"/>
    <cellStyle name="Total 4 24" xfId="53838"/>
    <cellStyle name="Total 4 3" xfId="36248"/>
    <cellStyle name="Total 4 3 10" xfId="36249"/>
    <cellStyle name="Total 4 3 10 2" xfId="36250"/>
    <cellStyle name="Total 4 3 10 2 2" xfId="63045"/>
    <cellStyle name="Total 4 3 10 3" xfId="36251"/>
    <cellStyle name="Total 4 3 10 4" xfId="53839"/>
    <cellStyle name="Total 4 3 11" xfId="36252"/>
    <cellStyle name="Total 4 3 11 2" xfId="36253"/>
    <cellStyle name="Total 4 3 11 2 2" xfId="63046"/>
    <cellStyle name="Total 4 3 11 3" xfId="36254"/>
    <cellStyle name="Total 4 3 11 4" xfId="53840"/>
    <cellStyle name="Total 4 3 12" xfId="36255"/>
    <cellStyle name="Total 4 3 12 2" xfId="36256"/>
    <cellStyle name="Total 4 3 12 2 2" xfId="63047"/>
    <cellStyle name="Total 4 3 12 3" xfId="36257"/>
    <cellStyle name="Total 4 3 12 4" xfId="53841"/>
    <cellStyle name="Total 4 3 13" xfId="36258"/>
    <cellStyle name="Total 4 3 13 2" xfId="36259"/>
    <cellStyle name="Total 4 3 13 2 2" xfId="63048"/>
    <cellStyle name="Total 4 3 13 3" xfId="36260"/>
    <cellStyle name="Total 4 3 13 4" xfId="53842"/>
    <cellStyle name="Total 4 3 14" xfId="36261"/>
    <cellStyle name="Total 4 3 14 2" xfId="36262"/>
    <cellStyle name="Total 4 3 14 2 2" xfId="63049"/>
    <cellStyle name="Total 4 3 14 3" xfId="36263"/>
    <cellStyle name="Total 4 3 14 4" xfId="53843"/>
    <cellStyle name="Total 4 3 15" xfId="36264"/>
    <cellStyle name="Total 4 3 15 2" xfId="36265"/>
    <cellStyle name="Total 4 3 15 2 2" xfId="63050"/>
    <cellStyle name="Total 4 3 15 3" xfId="36266"/>
    <cellStyle name="Total 4 3 15 4" xfId="53844"/>
    <cellStyle name="Total 4 3 16" xfId="36267"/>
    <cellStyle name="Total 4 3 16 2" xfId="36268"/>
    <cellStyle name="Total 4 3 16 2 2" xfId="63051"/>
    <cellStyle name="Total 4 3 16 3" xfId="36269"/>
    <cellStyle name="Total 4 3 16 4" xfId="53845"/>
    <cellStyle name="Total 4 3 17" xfId="36270"/>
    <cellStyle name="Total 4 3 17 2" xfId="36271"/>
    <cellStyle name="Total 4 3 17 2 2" xfId="63052"/>
    <cellStyle name="Total 4 3 17 3" xfId="36272"/>
    <cellStyle name="Total 4 3 17 4" xfId="53846"/>
    <cellStyle name="Total 4 3 18" xfId="36273"/>
    <cellStyle name="Total 4 3 18 2" xfId="36274"/>
    <cellStyle name="Total 4 3 18 2 2" xfId="63053"/>
    <cellStyle name="Total 4 3 18 3" xfId="36275"/>
    <cellStyle name="Total 4 3 18 4" xfId="53847"/>
    <cellStyle name="Total 4 3 19" xfId="36276"/>
    <cellStyle name="Total 4 3 19 2" xfId="36277"/>
    <cellStyle name="Total 4 3 19 2 2" xfId="63054"/>
    <cellStyle name="Total 4 3 19 3" xfId="36278"/>
    <cellStyle name="Total 4 3 19 4" xfId="53848"/>
    <cellStyle name="Total 4 3 2" xfId="36279"/>
    <cellStyle name="Total 4 3 2 2" xfId="36280"/>
    <cellStyle name="Total 4 3 2 2 2" xfId="63055"/>
    <cellStyle name="Total 4 3 2 3" xfId="36281"/>
    <cellStyle name="Total 4 3 2 4" xfId="53849"/>
    <cellStyle name="Total 4 3 20" xfId="36282"/>
    <cellStyle name="Total 4 3 20 2" xfId="36283"/>
    <cellStyle name="Total 4 3 20 3" xfId="53850"/>
    <cellStyle name="Total 4 3 20 4" xfId="53851"/>
    <cellStyle name="Total 4 3 21" xfId="53852"/>
    <cellStyle name="Total 4 3 22" xfId="53853"/>
    <cellStyle name="Total 4 3 3" xfId="36284"/>
    <cellStyle name="Total 4 3 3 2" xfId="36285"/>
    <cellStyle name="Total 4 3 3 2 2" xfId="63056"/>
    <cellStyle name="Total 4 3 3 3" xfId="36286"/>
    <cellStyle name="Total 4 3 3 4" xfId="53854"/>
    <cellStyle name="Total 4 3 4" xfId="36287"/>
    <cellStyle name="Total 4 3 4 2" xfId="36288"/>
    <cellStyle name="Total 4 3 4 2 2" xfId="63057"/>
    <cellStyle name="Total 4 3 4 3" xfId="36289"/>
    <cellStyle name="Total 4 3 4 4" xfId="53855"/>
    <cellStyle name="Total 4 3 5" xfId="36290"/>
    <cellStyle name="Total 4 3 5 2" xfId="36291"/>
    <cellStyle name="Total 4 3 5 2 2" xfId="63058"/>
    <cellStyle name="Total 4 3 5 3" xfId="36292"/>
    <cellStyle name="Total 4 3 5 4" xfId="53856"/>
    <cellStyle name="Total 4 3 6" xfId="36293"/>
    <cellStyle name="Total 4 3 6 2" xfId="36294"/>
    <cellStyle name="Total 4 3 6 2 2" xfId="63059"/>
    <cellStyle name="Total 4 3 6 3" xfId="36295"/>
    <cellStyle name="Total 4 3 6 4" xfId="53857"/>
    <cellStyle name="Total 4 3 7" xfId="36296"/>
    <cellStyle name="Total 4 3 7 2" xfId="36297"/>
    <cellStyle name="Total 4 3 7 2 2" xfId="63060"/>
    <cellStyle name="Total 4 3 7 3" xfId="36298"/>
    <cellStyle name="Total 4 3 7 4" xfId="53858"/>
    <cellStyle name="Total 4 3 8" xfId="36299"/>
    <cellStyle name="Total 4 3 8 2" xfId="36300"/>
    <cellStyle name="Total 4 3 8 2 2" xfId="63061"/>
    <cellStyle name="Total 4 3 8 3" xfId="36301"/>
    <cellStyle name="Total 4 3 8 4" xfId="53859"/>
    <cellStyle name="Total 4 3 9" xfId="36302"/>
    <cellStyle name="Total 4 3 9 2" xfId="36303"/>
    <cellStyle name="Total 4 3 9 2 2" xfId="63062"/>
    <cellStyle name="Total 4 3 9 3" xfId="36304"/>
    <cellStyle name="Total 4 3 9 4" xfId="53860"/>
    <cellStyle name="Total 4 4" xfId="36305"/>
    <cellStyle name="Total 4 4 2" xfId="36306"/>
    <cellStyle name="Total 4 4 2 2" xfId="63063"/>
    <cellStyle name="Total 4 4 3" xfId="53861"/>
    <cellStyle name="Total 4 5" xfId="36307"/>
    <cellStyle name="Total 4 5 2" xfId="36308"/>
    <cellStyle name="Total 4 5 2 2" xfId="63064"/>
    <cellStyle name="Total 4 5 3" xfId="36309"/>
    <cellStyle name="Total 4 5 4" xfId="53862"/>
    <cellStyle name="Total 4 6" xfId="36310"/>
    <cellStyle name="Total 4 6 2" xfId="36311"/>
    <cellStyle name="Total 4 6 2 2" xfId="63065"/>
    <cellStyle name="Total 4 6 3" xfId="36312"/>
    <cellStyle name="Total 4 6 4" xfId="53863"/>
    <cellStyle name="Total 4 7" xfId="36313"/>
    <cellStyle name="Total 4 7 2" xfId="36314"/>
    <cellStyle name="Total 4 7 2 2" xfId="63066"/>
    <cellStyle name="Total 4 7 3" xfId="36315"/>
    <cellStyle name="Total 4 7 4" xfId="53864"/>
    <cellStyle name="Total 4 8" xfId="36316"/>
    <cellStyle name="Total 4 8 2" xfId="36317"/>
    <cellStyle name="Total 4 8 2 2" xfId="63067"/>
    <cellStyle name="Total 4 8 3" xfId="36318"/>
    <cellStyle name="Total 4 8 4" xfId="53865"/>
    <cellStyle name="Total 4 9" xfId="36319"/>
    <cellStyle name="Total 4 9 2" xfId="36320"/>
    <cellStyle name="Total 4 9 2 2" xfId="63068"/>
    <cellStyle name="Total 4 9 3" xfId="36321"/>
    <cellStyle name="Total 4 9 4" xfId="53866"/>
    <cellStyle name="Total 40" xfId="63069"/>
    <cellStyle name="Total 5" xfId="36322"/>
    <cellStyle name="Total 5 10" xfId="36323"/>
    <cellStyle name="Total 5 10 2" xfId="36324"/>
    <cellStyle name="Total 5 10 2 2" xfId="63070"/>
    <cellStyle name="Total 5 10 3" xfId="36325"/>
    <cellStyle name="Total 5 10 4" xfId="53867"/>
    <cellStyle name="Total 5 11" xfId="36326"/>
    <cellStyle name="Total 5 11 2" xfId="36327"/>
    <cellStyle name="Total 5 11 2 2" xfId="63071"/>
    <cellStyle name="Total 5 11 3" xfId="36328"/>
    <cellStyle name="Total 5 11 4" xfId="53868"/>
    <cellStyle name="Total 5 12" xfId="36329"/>
    <cellStyle name="Total 5 12 2" xfId="36330"/>
    <cellStyle name="Total 5 12 2 2" xfId="63072"/>
    <cellStyle name="Total 5 12 3" xfId="36331"/>
    <cellStyle name="Total 5 12 4" xfId="53869"/>
    <cellStyle name="Total 5 13" xfId="36332"/>
    <cellStyle name="Total 5 13 2" xfId="36333"/>
    <cellStyle name="Total 5 13 2 2" xfId="63073"/>
    <cellStyle name="Total 5 13 3" xfId="36334"/>
    <cellStyle name="Total 5 13 4" xfId="53870"/>
    <cellStyle name="Total 5 14" xfId="36335"/>
    <cellStyle name="Total 5 14 2" xfId="36336"/>
    <cellStyle name="Total 5 14 2 2" xfId="63074"/>
    <cellStyle name="Total 5 14 3" xfId="36337"/>
    <cellStyle name="Total 5 14 4" xfId="53871"/>
    <cellStyle name="Total 5 15" xfId="36338"/>
    <cellStyle name="Total 5 15 2" xfId="36339"/>
    <cellStyle name="Total 5 15 2 2" xfId="63075"/>
    <cellStyle name="Total 5 15 3" xfId="36340"/>
    <cellStyle name="Total 5 15 4" xfId="53872"/>
    <cellStyle name="Total 5 16" xfId="36341"/>
    <cellStyle name="Total 5 16 2" xfId="36342"/>
    <cellStyle name="Total 5 16 2 2" xfId="63076"/>
    <cellStyle name="Total 5 16 3" xfId="36343"/>
    <cellStyle name="Total 5 16 4" xfId="53873"/>
    <cellStyle name="Total 5 17" xfId="36344"/>
    <cellStyle name="Total 5 17 2" xfId="36345"/>
    <cellStyle name="Total 5 17 2 2" xfId="63077"/>
    <cellStyle name="Total 5 17 3" xfId="36346"/>
    <cellStyle name="Total 5 17 4" xfId="53874"/>
    <cellStyle name="Total 5 18" xfId="36347"/>
    <cellStyle name="Total 5 18 2" xfId="36348"/>
    <cellStyle name="Total 5 18 2 2" xfId="63078"/>
    <cellStyle name="Total 5 18 3" xfId="36349"/>
    <cellStyle name="Total 5 18 4" xfId="53875"/>
    <cellStyle name="Total 5 19" xfId="36350"/>
    <cellStyle name="Total 5 19 2" xfId="36351"/>
    <cellStyle name="Total 5 19 2 2" xfId="63079"/>
    <cellStyle name="Total 5 19 3" xfId="36352"/>
    <cellStyle name="Total 5 19 4" xfId="53876"/>
    <cellStyle name="Total 5 2" xfId="36353"/>
    <cellStyle name="Total 5 2 10" xfId="36354"/>
    <cellStyle name="Total 5 2 10 2" xfId="36355"/>
    <cellStyle name="Total 5 2 10 2 2" xfId="63080"/>
    <cellStyle name="Total 5 2 10 3" xfId="36356"/>
    <cellStyle name="Total 5 2 10 4" xfId="53877"/>
    <cellStyle name="Total 5 2 11" xfId="36357"/>
    <cellStyle name="Total 5 2 11 2" xfId="36358"/>
    <cellStyle name="Total 5 2 11 2 2" xfId="63081"/>
    <cellStyle name="Total 5 2 11 3" xfId="36359"/>
    <cellStyle name="Total 5 2 11 4" xfId="53878"/>
    <cellStyle name="Total 5 2 12" xfId="36360"/>
    <cellStyle name="Total 5 2 12 2" xfId="36361"/>
    <cellStyle name="Total 5 2 12 2 2" xfId="63082"/>
    <cellStyle name="Total 5 2 12 3" xfId="36362"/>
    <cellStyle name="Total 5 2 12 4" xfId="53879"/>
    <cellStyle name="Total 5 2 13" xfId="36363"/>
    <cellStyle name="Total 5 2 13 2" xfId="36364"/>
    <cellStyle name="Total 5 2 13 2 2" xfId="63083"/>
    <cellStyle name="Total 5 2 13 3" xfId="36365"/>
    <cellStyle name="Total 5 2 13 4" xfId="53880"/>
    <cellStyle name="Total 5 2 14" xfId="36366"/>
    <cellStyle name="Total 5 2 14 2" xfId="36367"/>
    <cellStyle name="Total 5 2 14 2 2" xfId="63084"/>
    <cellStyle name="Total 5 2 14 3" xfId="36368"/>
    <cellStyle name="Total 5 2 14 4" xfId="53881"/>
    <cellStyle name="Total 5 2 15" xfId="36369"/>
    <cellStyle name="Total 5 2 15 2" xfId="36370"/>
    <cellStyle name="Total 5 2 15 2 2" xfId="63085"/>
    <cellStyle name="Total 5 2 15 3" xfId="36371"/>
    <cellStyle name="Total 5 2 15 4" xfId="53882"/>
    <cellStyle name="Total 5 2 16" xfId="36372"/>
    <cellStyle name="Total 5 2 16 2" xfId="36373"/>
    <cellStyle name="Total 5 2 16 2 2" xfId="63086"/>
    <cellStyle name="Total 5 2 16 3" xfId="36374"/>
    <cellStyle name="Total 5 2 16 4" xfId="53883"/>
    <cellStyle name="Total 5 2 17" xfId="36375"/>
    <cellStyle name="Total 5 2 17 2" xfId="36376"/>
    <cellStyle name="Total 5 2 17 2 2" xfId="63087"/>
    <cellStyle name="Total 5 2 17 3" xfId="36377"/>
    <cellStyle name="Total 5 2 17 4" xfId="53884"/>
    <cellStyle name="Total 5 2 18" xfId="36378"/>
    <cellStyle name="Total 5 2 18 2" xfId="36379"/>
    <cellStyle name="Total 5 2 18 2 2" xfId="63088"/>
    <cellStyle name="Total 5 2 18 3" xfId="36380"/>
    <cellStyle name="Total 5 2 18 4" xfId="53885"/>
    <cellStyle name="Total 5 2 19" xfId="36381"/>
    <cellStyle name="Total 5 2 19 2" xfId="36382"/>
    <cellStyle name="Total 5 2 19 2 2" xfId="63089"/>
    <cellStyle name="Total 5 2 19 3" xfId="36383"/>
    <cellStyle name="Total 5 2 19 4" xfId="53886"/>
    <cellStyle name="Total 5 2 2" xfId="36384"/>
    <cellStyle name="Total 5 2 2 2" xfId="36385"/>
    <cellStyle name="Total 5 2 2 2 2" xfId="63090"/>
    <cellStyle name="Total 5 2 2 3" xfId="36386"/>
    <cellStyle name="Total 5 2 2 4" xfId="53887"/>
    <cellStyle name="Total 5 2 20" xfId="36387"/>
    <cellStyle name="Total 5 2 20 2" xfId="36388"/>
    <cellStyle name="Total 5 2 20 3" xfId="53888"/>
    <cellStyle name="Total 5 2 20 4" xfId="53889"/>
    <cellStyle name="Total 5 2 21" xfId="53890"/>
    <cellStyle name="Total 5 2 22" xfId="53891"/>
    <cellStyle name="Total 5 2 3" xfId="36389"/>
    <cellStyle name="Total 5 2 3 2" xfId="36390"/>
    <cellStyle name="Total 5 2 3 2 2" xfId="63091"/>
    <cellStyle name="Total 5 2 3 3" xfId="36391"/>
    <cellStyle name="Total 5 2 3 4" xfId="53892"/>
    <cellStyle name="Total 5 2 4" xfId="36392"/>
    <cellStyle name="Total 5 2 4 2" xfId="36393"/>
    <cellStyle name="Total 5 2 4 2 2" xfId="63092"/>
    <cellStyle name="Total 5 2 4 3" xfId="36394"/>
    <cellStyle name="Total 5 2 4 4" xfId="53893"/>
    <cellStyle name="Total 5 2 5" xfId="36395"/>
    <cellStyle name="Total 5 2 5 2" xfId="36396"/>
    <cellStyle name="Total 5 2 5 2 2" xfId="63093"/>
    <cellStyle name="Total 5 2 5 3" xfId="36397"/>
    <cellStyle name="Total 5 2 5 4" xfId="53894"/>
    <cellStyle name="Total 5 2 6" xfId="36398"/>
    <cellStyle name="Total 5 2 6 2" xfId="36399"/>
    <cellStyle name="Total 5 2 6 2 2" xfId="63094"/>
    <cellStyle name="Total 5 2 6 3" xfId="36400"/>
    <cellStyle name="Total 5 2 6 4" xfId="53895"/>
    <cellStyle name="Total 5 2 7" xfId="36401"/>
    <cellStyle name="Total 5 2 7 2" xfId="36402"/>
    <cellStyle name="Total 5 2 7 2 2" xfId="63095"/>
    <cellStyle name="Total 5 2 7 3" xfId="36403"/>
    <cellStyle name="Total 5 2 7 4" xfId="53896"/>
    <cellStyle name="Total 5 2 8" xfId="36404"/>
    <cellStyle name="Total 5 2 8 2" xfId="36405"/>
    <cellStyle name="Total 5 2 8 2 2" xfId="63096"/>
    <cellStyle name="Total 5 2 8 3" xfId="36406"/>
    <cellStyle name="Total 5 2 8 4" xfId="53897"/>
    <cellStyle name="Total 5 2 9" xfId="36407"/>
    <cellStyle name="Total 5 2 9 2" xfId="36408"/>
    <cellStyle name="Total 5 2 9 2 2" xfId="63097"/>
    <cellStyle name="Total 5 2 9 3" xfId="36409"/>
    <cellStyle name="Total 5 2 9 4" xfId="53898"/>
    <cellStyle name="Total 5 20" xfId="36410"/>
    <cellStyle name="Total 5 20 2" xfId="36411"/>
    <cellStyle name="Total 5 20 2 2" xfId="63098"/>
    <cellStyle name="Total 5 20 3" xfId="36412"/>
    <cellStyle name="Total 5 20 4" xfId="53899"/>
    <cellStyle name="Total 5 21" xfId="36413"/>
    <cellStyle name="Total 5 21 2" xfId="36414"/>
    <cellStyle name="Total 5 21 2 2" xfId="63099"/>
    <cellStyle name="Total 5 21 3" xfId="36415"/>
    <cellStyle name="Total 5 21 4" xfId="53900"/>
    <cellStyle name="Total 5 22" xfId="36416"/>
    <cellStyle name="Total 5 22 2" xfId="36417"/>
    <cellStyle name="Total 5 22 2 2" xfId="63100"/>
    <cellStyle name="Total 5 22 3" xfId="36418"/>
    <cellStyle name="Total 5 22 4" xfId="53901"/>
    <cellStyle name="Total 5 23" xfId="53902"/>
    <cellStyle name="Total 5 24" xfId="53903"/>
    <cellStyle name="Total 5 3" xfId="36419"/>
    <cellStyle name="Total 5 3 10" xfId="36420"/>
    <cellStyle name="Total 5 3 10 2" xfId="36421"/>
    <cellStyle name="Total 5 3 10 2 2" xfId="63101"/>
    <cellStyle name="Total 5 3 10 3" xfId="36422"/>
    <cellStyle name="Total 5 3 10 4" xfId="53904"/>
    <cellStyle name="Total 5 3 11" xfId="36423"/>
    <cellStyle name="Total 5 3 11 2" xfId="36424"/>
    <cellStyle name="Total 5 3 11 2 2" xfId="63102"/>
    <cellStyle name="Total 5 3 11 3" xfId="36425"/>
    <cellStyle name="Total 5 3 11 4" xfId="53905"/>
    <cellStyle name="Total 5 3 12" xfId="36426"/>
    <cellStyle name="Total 5 3 12 2" xfId="36427"/>
    <cellStyle name="Total 5 3 12 2 2" xfId="63103"/>
    <cellStyle name="Total 5 3 12 3" xfId="36428"/>
    <cellStyle name="Total 5 3 12 4" xfId="53906"/>
    <cellStyle name="Total 5 3 13" xfId="36429"/>
    <cellStyle name="Total 5 3 13 2" xfId="36430"/>
    <cellStyle name="Total 5 3 13 2 2" xfId="63104"/>
    <cellStyle name="Total 5 3 13 3" xfId="36431"/>
    <cellStyle name="Total 5 3 13 4" xfId="53907"/>
    <cellStyle name="Total 5 3 14" xfId="36432"/>
    <cellStyle name="Total 5 3 14 2" xfId="36433"/>
    <cellStyle name="Total 5 3 14 2 2" xfId="63105"/>
    <cellStyle name="Total 5 3 14 3" xfId="36434"/>
    <cellStyle name="Total 5 3 14 4" xfId="53908"/>
    <cellStyle name="Total 5 3 15" xfId="36435"/>
    <cellStyle name="Total 5 3 15 2" xfId="36436"/>
    <cellStyle name="Total 5 3 15 2 2" xfId="63106"/>
    <cellStyle name="Total 5 3 15 3" xfId="36437"/>
    <cellStyle name="Total 5 3 15 4" xfId="53909"/>
    <cellStyle name="Total 5 3 16" xfId="36438"/>
    <cellStyle name="Total 5 3 16 2" xfId="36439"/>
    <cellStyle name="Total 5 3 16 2 2" xfId="63107"/>
    <cellStyle name="Total 5 3 16 3" xfId="36440"/>
    <cellStyle name="Total 5 3 16 4" xfId="53910"/>
    <cellStyle name="Total 5 3 17" xfId="36441"/>
    <cellStyle name="Total 5 3 17 2" xfId="36442"/>
    <cellStyle name="Total 5 3 17 2 2" xfId="63108"/>
    <cellStyle name="Total 5 3 17 3" xfId="36443"/>
    <cellStyle name="Total 5 3 17 4" xfId="53911"/>
    <cellStyle name="Total 5 3 18" xfId="36444"/>
    <cellStyle name="Total 5 3 18 2" xfId="36445"/>
    <cellStyle name="Total 5 3 18 2 2" xfId="63109"/>
    <cellStyle name="Total 5 3 18 3" xfId="36446"/>
    <cellStyle name="Total 5 3 18 4" xfId="53912"/>
    <cellStyle name="Total 5 3 19" xfId="36447"/>
    <cellStyle name="Total 5 3 19 2" xfId="36448"/>
    <cellStyle name="Total 5 3 19 2 2" xfId="63110"/>
    <cellStyle name="Total 5 3 19 3" xfId="36449"/>
    <cellStyle name="Total 5 3 19 4" xfId="53913"/>
    <cellStyle name="Total 5 3 2" xfId="36450"/>
    <cellStyle name="Total 5 3 2 2" xfId="36451"/>
    <cellStyle name="Total 5 3 2 2 2" xfId="63111"/>
    <cellStyle name="Total 5 3 2 3" xfId="36452"/>
    <cellStyle name="Total 5 3 2 4" xfId="53914"/>
    <cellStyle name="Total 5 3 20" xfId="36453"/>
    <cellStyle name="Total 5 3 20 2" xfId="36454"/>
    <cellStyle name="Total 5 3 20 3" xfId="53915"/>
    <cellStyle name="Total 5 3 20 4" xfId="53916"/>
    <cellStyle name="Total 5 3 21" xfId="53917"/>
    <cellStyle name="Total 5 3 22" xfId="53918"/>
    <cellStyle name="Total 5 3 3" xfId="36455"/>
    <cellStyle name="Total 5 3 3 2" xfId="36456"/>
    <cellStyle name="Total 5 3 3 2 2" xfId="63112"/>
    <cellStyle name="Total 5 3 3 3" xfId="36457"/>
    <cellStyle name="Total 5 3 3 4" xfId="53919"/>
    <cellStyle name="Total 5 3 4" xfId="36458"/>
    <cellStyle name="Total 5 3 4 2" xfId="36459"/>
    <cellStyle name="Total 5 3 4 2 2" xfId="63113"/>
    <cellStyle name="Total 5 3 4 3" xfId="36460"/>
    <cellStyle name="Total 5 3 4 4" xfId="53920"/>
    <cellStyle name="Total 5 3 5" xfId="36461"/>
    <cellStyle name="Total 5 3 5 2" xfId="36462"/>
    <cellStyle name="Total 5 3 5 2 2" xfId="63114"/>
    <cellStyle name="Total 5 3 5 3" xfId="36463"/>
    <cellStyle name="Total 5 3 5 4" xfId="53921"/>
    <cellStyle name="Total 5 3 6" xfId="36464"/>
    <cellStyle name="Total 5 3 6 2" xfId="36465"/>
    <cellStyle name="Total 5 3 6 2 2" xfId="63115"/>
    <cellStyle name="Total 5 3 6 3" xfId="36466"/>
    <cellStyle name="Total 5 3 6 4" xfId="53922"/>
    <cellStyle name="Total 5 3 7" xfId="36467"/>
    <cellStyle name="Total 5 3 7 2" xfId="36468"/>
    <cellStyle name="Total 5 3 7 2 2" xfId="63116"/>
    <cellStyle name="Total 5 3 7 3" xfId="36469"/>
    <cellStyle name="Total 5 3 7 4" xfId="53923"/>
    <cellStyle name="Total 5 3 8" xfId="36470"/>
    <cellStyle name="Total 5 3 8 2" xfId="36471"/>
    <cellStyle name="Total 5 3 8 2 2" xfId="63117"/>
    <cellStyle name="Total 5 3 8 3" xfId="36472"/>
    <cellStyle name="Total 5 3 8 4" xfId="53924"/>
    <cellStyle name="Total 5 3 9" xfId="36473"/>
    <cellStyle name="Total 5 3 9 2" xfId="36474"/>
    <cellStyle name="Total 5 3 9 2 2" xfId="63118"/>
    <cellStyle name="Total 5 3 9 3" xfId="36475"/>
    <cellStyle name="Total 5 3 9 4" xfId="53925"/>
    <cellStyle name="Total 5 4" xfId="36476"/>
    <cellStyle name="Total 5 4 2" xfId="36477"/>
    <cellStyle name="Total 5 4 2 2" xfId="63119"/>
    <cellStyle name="Total 5 4 3" xfId="53926"/>
    <cellStyle name="Total 5 5" xfId="36478"/>
    <cellStyle name="Total 5 5 2" xfId="36479"/>
    <cellStyle name="Total 5 5 2 2" xfId="63120"/>
    <cellStyle name="Total 5 5 3" xfId="36480"/>
    <cellStyle name="Total 5 5 4" xfId="53927"/>
    <cellStyle name="Total 5 6" xfId="36481"/>
    <cellStyle name="Total 5 6 2" xfId="36482"/>
    <cellStyle name="Total 5 6 2 2" xfId="63121"/>
    <cellStyle name="Total 5 6 3" xfId="36483"/>
    <cellStyle name="Total 5 6 4" xfId="53928"/>
    <cellStyle name="Total 5 7" xfId="36484"/>
    <cellStyle name="Total 5 7 2" xfId="36485"/>
    <cellStyle name="Total 5 7 2 2" xfId="63122"/>
    <cellStyle name="Total 5 7 3" xfId="36486"/>
    <cellStyle name="Total 5 7 4" xfId="53929"/>
    <cellStyle name="Total 5 8" xfId="36487"/>
    <cellStyle name="Total 5 8 2" xfId="36488"/>
    <cellStyle name="Total 5 8 2 2" xfId="63123"/>
    <cellStyle name="Total 5 8 3" xfId="36489"/>
    <cellStyle name="Total 5 8 4" xfId="53930"/>
    <cellStyle name="Total 5 9" xfId="36490"/>
    <cellStyle name="Total 5 9 2" xfId="36491"/>
    <cellStyle name="Total 5 9 2 2" xfId="63124"/>
    <cellStyle name="Total 5 9 3" xfId="36492"/>
    <cellStyle name="Total 5 9 4" xfId="53931"/>
    <cellStyle name="Total 6" xfId="36493"/>
    <cellStyle name="Total 6 10" xfId="36494"/>
    <cellStyle name="Total 6 10 2" xfId="36495"/>
    <cellStyle name="Total 6 10 2 2" xfId="63125"/>
    <cellStyle name="Total 6 10 3" xfId="36496"/>
    <cellStyle name="Total 6 10 4" xfId="53932"/>
    <cellStyle name="Total 6 11" xfId="36497"/>
    <cellStyle name="Total 6 11 2" xfId="36498"/>
    <cellStyle name="Total 6 11 2 2" xfId="63126"/>
    <cellStyle name="Total 6 11 3" xfId="36499"/>
    <cellStyle name="Total 6 11 4" xfId="53933"/>
    <cellStyle name="Total 6 12" xfId="36500"/>
    <cellStyle name="Total 6 12 2" xfId="36501"/>
    <cellStyle name="Total 6 12 2 2" xfId="63127"/>
    <cellStyle name="Total 6 12 3" xfId="36502"/>
    <cellStyle name="Total 6 12 4" xfId="53934"/>
    <cellStyle name="Total 6 13" xfId="36503"/>
    <cellStyle name="Total 6 13 2" xfId="36504"/>
    <cellStyle name="Total 6 13 2 2" xfId="63128"/>
    <cellStyle name="Total 6 13 3" xfId="36505"/>
    <cellStyle name="Total 6 13 4" xfId="53935"/>
    <cellStyle name="Total 6 14" xfId="36506"/>
    <cellStyle name="Total 6 14 2" xfId="36507"/>
    <cellStyle name="Total 6 14 2 2" xfId="63129"/>
    <cellStyle name="Total 6 14 3" xfId="36508"/>
    <cellStyle name="Total 6 14 4" xfId="53936"/>
    <cellStyle name="Total 6 15" xfId="36509"/>
    <cellStyle name="Total 6 15 2" xfId="36510"/>
    <cellStyle name="Total 6 15 2 2" xfId="63130"/>
    <cellStyle name="Total 6 15 3" xfId="36511"/>
    <cellStyle name="Total 6 15 4" xfId="53937"/>
    <cellStyle name="Total 6 16" xfId="36512"/>
    <cellStyle name="Total 6 16 2" xfId="36513"/>
    <cellStyle name="Total 6 16 2 2" xfId="63131"/>
    <cellStyle name="Total 6 16 3" xfId="36514"/>
    <cellStyle name="Total 6 16 4" xfId="53938"/>
    <cellStyle name="Total 6 17" xfId="36515"/>
    <cellStyle name="Total 6 17 2" xfId="36516"/>
    <cellStyle name="Total 6 17 2 2" xfId="63132"/>
    <cellStyle name="Total 6 17 3" xfId="36517"/>
    <cellStyle name="Total 6 17 4" xfId="53939"/>
    <cellStyle name="Total 6 18" xfId="36518"/>
    <cellStyle name="Total 6 18 2" xfId="36519"/>
    <cellStyle name="Total 6 18 2 2" xfId="63133"/>
    <cellStyle name="Total 6 18 3" xfId="36520"/>
    <cellStyle name="Total 6 18 4" xfId="53940"/>
    <cellStyle name="Total 6 19" xfId="36521"/>
    <cellStyle name="Total 6 19 2" xfId="36522"/>
    <cellStyle name="Total 6 19 2 2" xfId="63134"/>
    <cellStyle name="Total 6 19 3" xfId="36523"/>
    <cellStyle name="Total 6 19 4" xfId="53941"/>
    <cellStyle name="Total 6 2" xfId="36524"/>
    <cellStyle name="Total 6 2 2" xfId="36525"/>
    <cellStyle name="Total 6 2 2 10" xfId="36526"/>
    <cellStyle name="Total 6 2 2 10 2" xfId="36527"/>
    <cellStyle name="Total 6 2 2 10 2 2" xfId="63135"/>
    <cellStyle name="Total 6 2 2 10 3" xfId="36528"/>
    <cellStyle name="Total 6 2 2 10 4" xfId="53942"/>
    <cellStyle name="Total 6 2 2 11" xfId="36529"/>
    <cellStyle name="Total 6 2 2 11 2" xfId="36530"/>
    <cellStyle name="Total 6 2 2 11 2 2" xfId="63136"/>
    <cellStyle name="Total 6 2 2 11 3" xfId="36531"/>
    <cellStyle name="Total 6 2 2 11 4" xfId="53943"/>
    <cellStyle name="Total 6 2 2 12" xfId="36532"/>
    <cellStyle name="Total 6 2 2 12 2" xfId="36533"/>
    <cellStyle name="Total 6 2 2 12 2 2" xfId="63137"/>
    <cellStyle name="Total 6 2 2 12 3" xfId="36534"/>
    <cellStyle name="Total 6 2 2 12 4" xfId="53944"/>
    <cellStyle name="Total 6 2 2 13" xfId="36535"/>
    <cellStyle name="Total 6 2 2 13 2" xfId="36536"/>
    <cellStyle name="Total 6 2 2 13 2 2" xfId="63138"/>
    <cellStyle name="Total 6 2 2 13 3" xfId="36537"/>
    <cellStyle name="Total 6 2 2 13 4" xfId="53945"/>
    <cellStyle name="Total 6 2 2 14" xfId="36538"/>
    <cellStyle name="Total 6 2 2 14 2" xfId="36539"/>
    <cellStyle name="Total 6 2 2 14 2 2" xfId="63139"/>
    <cellStyle name="Total 6 2 2 14 3" xfId="36540"/>
    <cellStyle name="Total 6 2 2 14 4" xfId="53946"/>
    <cellStyle name="Total 6 2 2 15" xfId="36541"/>
    <cellStyle name="Total 6 2 2 15 2" xfId="36542"/>
    <cellStyle name="Total 6 2 2 15 2 2" xfId="63140"/>
    <cellStyle name="Total 6 2 2 15 3" xfId="36543"/>
    <cellStyle name="Total 6 2 2 15 4" xfId="53947"/>
    <cellStyle name="Total 6 2 2 16" xfId="36544"/>
    <cellStyle name="Total 6 2 2 16 2" xfId="36545"/>
    <cellStyle name="Total 6 2 2 16 2 2" xfId="63141"/>
    <cellStyle name="Total 6 2 2 16 3" xfId="36546"/>
    <cellStyle name="Total 6 2 2 16 4" xfId="53948"/>
    <cellStyle name="Total 6 2 2 17" xfId="36547"/>
    <cellStyle name="Total 6 2 2 17 2" xfId="36548"/>
    <cellStyle name="Total 6 2 2 17 2 2" xfId="63142"/>
    <cellStyle name="Total 6 2 2 17 3" xfId="36549"/>
    <cellStyle name="Total 6 2 2 17 4" xfId="53949"/>
    <cellStyle name="Total 6 2 2 18" xfId="36550"/>
    <cellStyle name="Total 6 2 2 18 2" xfId="36551"/>
    <cellStyle name="Total 6 2 2 18 2 2" xfId="63143"/>
    <cellStyle name="Total 6 2 2 18 3" xfId="36552"/>
    <cellStyle name="Total 6 2 2 18 4" xfId="53950"/>
    <cellStyle name="Total 6 2 2 19" xfId="36553"/>
    <cellStyle name="Total 6 2 2 19 2" xfId="36554"/>
    <cellStyle name="Total 6 2 2 19 2 2" xfId="63144"/>
    <cellStyle name="Total 6 2 2 19 3" xfId="36555"/>
    <cellStyle name="Total 6 2 2 19 4" xfId="53951"/>
    <cellStyle name="Total 6 2 2 2" xfId="36556"/>
    <cellStyle name="Total 6 2 2 2 2" xfId="36557"/>
    <cellStyle name="Total 6 2 2 2 2 2" xfId="63145"/>
    <cellStyle name="Total 6 2 2 2 3" xfId="36558"/>
    <cellStyle name="Total 6 2 2 2 4" xfId="53952"/>
    <cellStyle name="Total 6 2 2 20" xfId="36559"/>
    <cellStyle name="Total 6 2 2 20 2" xfId="36560"/>
    <cellStyle name="Total 6 2 2 20 3" xfId="53953"/>
    <cellStyle name="Total 6 2 2 20 4" xfId="53954"/>
    <cellStyle name="Total 6 2 2 21" xfId="53955"/>
    <cellStyle name="Total 6 2 2 22" xfId="53956"/>
    <cellStyle name="Total 6 2 2 3" xfId="36561"/>
    <cellStyle name="Total 6 2 2 3 2" xfId="36562"/>
    <cellStyle name="Total 6 2 2 3 2 2" xfId="63146"/>
    <cellStyle name="Total 6 2 2 3 3" xfId="36563"/>
    <cellStyle name="Total 6 2 2 3 4" xfId="53957"/>
    <cellStyle name="Total 6 2 2 4" xfId="36564"/>
    <cellStyle name="Total 6 2 2 4 2" xfId="36565"/>
    <cellStyle name="Total 6 2 2 4 2 2" xfId="63147"/>
    <cellStyle name="Total 6 2 2 4 3" xfId="36566"/>
    <cellStyle name="Total 6 2 2 4 4" xfId="53958"/>
    <cellStyle name="Total 6 2 2 5" xfId="36567"/>
    <cellStyle name="Total 6 2 2 5 2" xfId="36568"/>
    <cellStyle name="Total 6 2 2 5 2 2" xfId="63148"/>
    <cellStyle name="Total 6 2 2 5 3" xfId="36569"/>
    <cellStyle name="Total 6 2 2 5 4" xfId="53959"/>
    <cellStyle name="Total 6 2 2 6" xfId="36570"/>
    <cellStyle name="Total 6 2 2 6 2" xfId="36571"/>
    <cellStyle name="Total 6 2 2 6 2 2" xfId="63149"/>
    <cellStyle name="Total 6 2 2 6 3" xfId="36572"/>
    <cellStyle name="Total 6 2 2 6 4" xfId="53960"/>
    <cellStyle name="Total 6 2 2 7" xfId="36573"/>
    <cellStyle name="Total 6 2 2 7 2" xfId="36574"/>
    <cellStyle name="Total 6 2 2 7 2 2" xfId="63150"/>
    <cellStyle name="Total 6 2 2 7 3" xfId="36575"/>
    <cellStyle name="Total 6 2 2 7 4" xfId="53961"/>
    <cellStyle name="Total 6 2 2 8" xfId="36576"/>
    <cellStyle name="Total 6 2 2 8 2" xfId="36577"/>
    <cellStyle name="Total 6 2 2 8 2 2" xfId="63151"/>
    <cellStyle name="Total 6 2 2 8 3" xfId="36578"/>
    <cellStyle name="Total 6 2 2 8 4" xfId="53962"/>
    <cellStyle name="Total 6 2 2 9" xfId="36579"/>
    <cellStyle name="Total 6 2 2 9 2" xfId="36580"/>
    <cellStyle name="Total 6 2 2 9 2 2" xfId="63152"/>
    <cellStyle name="Total 6 2 2 9 3" xfId="36581"/>
    <cellStyle name="Total 6 2 2 9 4" xfId="53963"/>
    <cellStyle name="Total 6 2 3" xfId="53964"/>
    <cellStyle name="Total 6 20" xfId="36582"/>
    <cellStyle name="Total 6 20 2" xfId="36583"/>
    <cellStyle name="Total 6 20 2 2" xfId="63153"/>
    <cellStyle name="Total 6 20 3" xfId="36584"/>
    <cellStyle name="Total 6 20 4" xfId="53965"/>
    <cellStyle name="Total 6 21" xfId="36585"/>
    <cellStyle name="Total 6 21 2" xfId="36586"/>
    <cellStyle name="Total 6 21 2 2" xfId="63154"/>
    <cellStyle name="Total 6 21 3" xfId="36587"/>
    <cellStyle name="Total 6 21 4" xfId="53966"/>
    <cellStyle name="Total 6 22" xfId="36588"/>
    <cellStyle name="Total 6 22 2" xfId="36589"/>
    <cellStyle name="Total 6 22 3" xfId="53967"/>
    <cellStyle name="Total 6 22 4" xfId="53968"/>
    <cellStyle name="Total 6 23" xfId="53969"/>
    <cellStyle name="Total 6 24" xfId="53970"/>
    <cellStyle name="Total 6 3" xfId="36590"/>
    <cellStyle name="Total 6 3 10" xfId="36591"/>
    <cellStyle name="Total 6 3 10 2" xfId="36592"/>
    <cellStyle name="Total 6 3 10 2 2" xfId="63155"/>
    <cellStyle name="Total 6 3 10 3" xfId="36593"/>
    <cellStyle name="Total 6 3 10 4" xfId="53971"/>
    <cellStyle name="Total 6 3 11" xfId="36594"/>
    <cellStyle name="Total 6 3 11 2" xfId="36595"/>
    <cellStyle name="Total 6 3 11 2 2" xfId="63156"/>
    <cellStyle name="Total 6 3 11 3" xfId="36596"/>
    <cellStyle name="Total 6 3 11 4" xfId="53972"/>
    <cellStyle name="Total 6 3 12" xfId="36597"/>
    <cellStyle name="Total 6 3 12 2" xfId="36598"/>
    <cellStyle name="Total 6 3 12 2 2" xfId="63157"/>
    <cellStyle name="Total 6 3 12 3" xfId="36599"/>
    <cellStyle name="Total 6 3 12 4" xfId="53973"/>
    <cellStyle name="Total 6 3 13" xfId="36600"/>
    <cellStyle name="Total 6 3 13 2" xfId="36601"/>
    <cellStyle name="Total 6 3 13 2 2" xfId="63158"/>
    <cellStyle name="Total 6 3 13 3" xfId="36602"/>
    <cellStyle name="Total 6 3 13 4" xfId="53974"/>
    <cellStyle name="Total 6 3 14" xfId="36603"/>
    <cellStyle name="Total 6 3 14 2" xfId="36604"/>
    <cellStyle name="Total 6 3 14 2 2" xfId="63159"/>
    <cellStyle name="Total 6 3 14 3" xfId="36605"/>
    <cellStyle name="Total 6 3 14 4" xfId="53975"/>
    <cellStyle name="Total 6 3 15" xfId="36606"/>
    <cellStyle name="Total 6 3 15 2" xfId="36607"/>
    <cellStyle name="Total 6 3 15 2 2" xfId="63160"/>
    <cellStyle name="Total 6 3 15 3" xfId="36608"/>
    <cellStyle name="Total 6 3 15 4" xfId="53976"/>
    <cellStyle name="Total 6 3 16" xfId="36609"/>
    <cellStyle name="Total 6 3 16 2" xfId="36610"/>
    <cellStyle name="Total 6 3 16 2 2" xfId="63161"/>
    <cellStyle name="Total 6 3 16 3" xfId="36611"/>
    <cellStyle name="Total 6 3 16 4" xfId="53977"/>
    <cellStyle name="Total 6 3 17" xfId="36612"/>
    <cellStyle name="Total 6 3 17 2" xfId="36613"/>
    <cellStyle name="Total 6 3 17 2 2" xfId="63162"/>
    <cellStyle name="Total 6 3 17 3" xfId="36614"/>
    <cellStyle name="Total 6 3 17 4" xfId="53978"/>
    <cellStyle name="Total 6 3 18" xfId="36615"/>
    <cellStyle name="Total 6 3 18 2" xfId="36616"/>
    <cellStyle name="Total 6 3 18 2 2" xfId="63163"/>
    <cellStyle name="Total 6 3 18 3" xfId="36617"/>
    <cellStyle name="Total 6 3 18 4" xfId="53979"/>
    <cellStyle name="Total 6 3 19" xfId="36618"/>
    <cellStyle name="Total 6 3 19 2" xfId="36619"/>
    <cellStyle name="Total 6 3 19 2 2" xfId="63164"/>
    <cellStyle name="Total 6 3 19 3" xfId="36620"/>
    <cellStyle name="Total 6 3 19 4" xfId="53980"/>
    <cellStyle name="Total 6 3 2" xfId="36621"/>
    <cellStyle name="Total 6 3 2 2" xfId="36622"/>
    <cellStyle name="Total 6 3 2 2 2" xfId="63165"/>
    <cellStyle name="Total 6 3 2 3" xfId="36623"/>
    <cellStyle name="Total 6 3 2 4" xfId="53981"/>
    <cellStyle name="Total 6 3 20" xfId="36624"/>
    <cellStyle name="Total 6 3 20 2" xfId="36625"/>
    <cellStyle name="Total 6 3 20 3" xfId="53982"/>
    <cellStyle name="Total 6 3 20 4" xfId="53983"/>
    <cellStyle name="Total 6 3 21" xfId="53984"/>
    <cellStyle name="Total 6 3 22" xfId="53985"/>
    <cellStyle name="Total 6 3 3" xfId="36626"/>
    <cellStyle name="Total 6 3 3 2" xfId="36627"/>
    <cellStyle name="Total 6 3 3 2 2" xfId="63166"/>
    <cellStyle name="Total 6 3 3 3" xfId="36628"/>
    <cellStyle name="Total 6 3 3 4" xfId="53986"/>
    <cellStyle name="Total 6 3 4" xfId="36629"/>
    <cellStyle name="Total 6 3 4 2" xfId="36630"/>
    <cellStyle name="Total 6 3 4 2 2" xfId="63167"/>
    <cellStyle name="Total 6 3 4 3" xfId="36631"/>
    <cellStyle name="Total 6 3 4 4" xfId="53987"/>
    <cellStyle name="Total 6 3 5" xfId="36632"/>
    <cellStyle name="Total 6 3 5 2" xfId="36633"/>
    <cellStyle name="Total 6 3 5 2 2" xfId="63168"/>
    <cellStyle name="Total 6 3 5 3" xfId="36634"/>
    <cellStyle name="Total 6 3 5 4" xfId="53988"/>
    <cellStyle name="Total 6 3 6" xfId="36635"/>
    <cellStyle name="Total 6 3 6 2" xfId="36636"/>
    <cellStyle name="Total 6 3 6 2 2" xfId="63169"/>
    <cellStyle name="Total 6 3 6 3" xfId="36637"/>
    <cellStyle name="Total 6 3 6 4" xfId="53989"/>
    <cellStyle name="Total 6 3 7" xfId="36638"/>
    <cellStyle name="Total 6 3 7 2" xfId="36639"/>
    <cellStyle name="Total 6 3 7 2 2" xfId="63170"/>
    <cellStyle name="Total 6 3 7 3" xfId="36640"/>
    <cellStyle name="Total 6 3 7 4" xfId="53990"/>
    <cellStyle name="Total 6 3 8" xfId="36641"/>
    <cellStyle name="Total 6 3 8 2" xfId="36642"/>
    <cellStyle name="Total 6 3 8 2 2" xfId="63171"/>
    <cellStyle name="Total 6 3 8 3" xfId="36643"/>
    <cellStyle name="Total 6 3 8 4" xfId="53991"/>
    <cellStyle name="Total 6 3 9" xfId="36644"/>
    <cellStyle name="Total 6 3 9 2" xfId="36645"/>
    <cellStyle name="Total 6 3 9 2 2" xfId="63172"/>
    <cellStyle name="Total 6 3 9 3" xfId="36646"/>
    <cellStyle name="Total 6 3 9 4" xfId="53992"/>
    <cellStyle name="Total 6 4" xfId="36647"/>
    <cellStyle name="Total 6 4 2" xfId="36648"/>
    <cellStyle name="Total 6 4 2 2" xfId="63173"/>
    <cellStyle name="Total 6 4 3" xfId="36649"/>
    <cellStyle name="Total 6 4 4" xfId="53993"/>
    <cellStyle name="Total 6 5" xfId="36650"/>
    <cellStyle name="Total 6 5 2" xfId="36651"/>
    <cellStyle name="Total 6 5 2 2" xfId="63174"/>
    <cellStyle name="Total 6 5 3" xfId="36652"/>
    <cellStyle name="Total 6 5 4" xfId="53994"/>
    <cellStyle name="Total 6 6" xfId="36653"/>
    <cellStyle name="Total 6 6 2" xfId="36654"/>
    <cellStyle name="Total 6 6 2 2" xfId="63175"/>
    <cellStyle name="Total 6 6 3" xfId="36655"/>
    <cellStyle name="Total 6 6 4" xfId="53995"/>
    <cellStyle name="Total 6 7" xfId="36656"/>
    <cellStyle name="Total 6 7 2" xfId="36657"/>
    <cellStyle name="Total 6 7 2 2" xfId="63176"/>
    <cellStyle name="Total 6 7 3" xfId="36658"/>
    <cellStyle name="Total 6 7 4" xfId="53996"/>
    <cellStyle name="Total 6 8" xfId="36659"/>
    <cellStyle name="Total 6 8 2" xfId="36660"/>
    <cellStyle name="Total 6 8 2 2" xfId="63177"/>
    <cellStyle name="Total 6 8 3" xfId="36661"/>
    <cellStyle name="Total 6 8 4" xfId="53997"/>
    <cellStyle name="Total 6 9" xfId="36662"/>
    <cellStyle name="Total 6 9 2" xfId="36663"/>
    <cellStyle name="Total 6 9 2 2" xfId="63178"/>
    <cellStyle name="Total 6 9 3" xfId="36664"/>
    <cellStyle name="Total 6 9 4" xfId="53998"/>
    <cellStyle name="Total 7" xfId="36665"/>
    <cellStyle name="Total 7 10" xfId="36666"/>
    <cellStyle name="Total 7 10 10" xfId="36667"/>
    <cellStyle name="Total 7 10 10 2" xfId="36668"/>
    <cellStyle name="Total 7 10 10 2 2" xfId="63179"/>
    <cellStyle name="Total 7 10 10 3" xfId="36669"/>
    <cellStyle name="Total 7 10 10 4" xfId="53999"/>
    <cellStyle name="Total 7 10 11" xfId="36670"/>
    <cellStyle name="Total 7 10 11 2" xfId="36671"/>
    <cellStyle name="Total 7 10 11 2 2" xfId="63180"/>
    <cellStyle name="Total 7 10 11 3" xfId="36672"/>
    <cellStyle name="Total 7 10 11 4" xfId="54000"/>
    <cellStyle name="Total 7 10 12" xfId="36673"/>
    <cellStyle name="Total 7 10 12 2" xfId="36674"/>
    <cellStyle name="Total 7 10 12 2 2" xfId="63181"/>
    <cellStyle name="Total 7 10 12 3" xfId="36675"/>
    <cellStyle name="Total 7 10 12 4" xfId="54001"/>
    <cellStyle name="Total 7 10 13" xfId="36676"/>
    <cellStyle name="Total 7 10 13 2" xfId="36677"/>
    <cellStyle name="Total 7 10 13 2 2" xfId="63182"/>
    <cellStyle name="Total 7 10 13 3" xfId="36678"/>
    <cellStyle name="Total 7 10 13 4" xfId="54002"/>
    <cellStyle name="Total 7 10 14" xfId="36679"/>
    <cellStyle name="Total 7 10 14 2" xfId="36680"/>
    <cellStyle name="Total 7 10 14 2 2" xfId="63183"/>
    <cellStyle name="Total 7 10 14 3" xfId="36681"/>
    <cellStyle name="Total 7 10 14 4" xfId="54003"/>
    <cellStyle name="Total 7 10 15" xfId="36682"/>
    <cellStyle name="Total 7 10 15 2" xfId="36683"/>
    <cellStyle name="Total 7 10 15 2 2" xfId="63184"/>
    <cellStyle name="Total 7 10 15 3" xfId="36684"/>
    <cellStyle name="Total 7 10 15 4" xfId="54004"/>
    <cellStyle name="Total 7 10 16" xfId="36685"/>
    <cellStyle name="Total 7 10 16 2" xfId="36686"/>
    <cellStyle name="Total 7 10 16 2 2" xfId="63185"/>
    <cellStyle name="Total 7 10 16 3" xfId="36687"/>
    <cellStyle name="Total 7 10 16 4" xfId="54005"/>
    <cellStyle name="Total 7 10 17" xfId="36688"/>
    <cellStyle name="Total 7 10 17 2" xfId="36689"/>
    <cellStyle name="Total 7 10 17 2 2" xfId="63186"/>
    <cellStyle name="Total 7 10 17 3" xfId="36690"/>
    <cellStyle name="Total 7 10 17 4" xfId="54006"/>
    <cellStyle name="Total 7 10 18" xfId="36691"/>
    <cellStyle name="Total 7 10 18 2" xfId="36692"/>
    <cellStyle name="Total 7 10 18 2 2" xfId="63187"/>
    <cellStyle name="Total 7 10 18 3" xfId="36693"/>
    <cellStyle name="Total 7 10 18 4" xfId="54007"/>
    <cellStyle name="Total 7 10 19" xfId="36694"/>
    <cellStyle name="Total 7 10 19 2" xfId="36695"/>
    <cellStyle name="Total 7 10 19 2 2" xfId="63188"/>
    <cellStyle name="Total 7 10 19 3" xfId="36696"/>
    <cellStyle name="Total 7 10 19 4" xfId="54008"/>
    <cellStyle name="Total 7 10 2" xfId="36697"/>
    <cellStyle name="Total 7 10 2 2" xfId="36698"/>
    <cellStyle name="Total 7 10 2 2 2" xfId="63189"/>
    <cellStyle name="Total 7 10 2 3" xfId="36699"/>
    <cellStyle name="Total 7 10 2 4" xfId="54009"/>
    <cellStyle name="Total 7 10 20" xfId="36700"/>
    <cellStyle name="Total 7 10 20 2" xfId="36701"/>
    <cellStyle name="Total 7 10 20 3" xfId="54010"/>
    <cellStyle name="Total 7 10 20 4" xfId="54011"/>
    <cellStyle name="Total 7 10 21" xfId="54012"/>
    <cellStyle name="Total 7 10 22" xfId="54013"/>
    <cellStyle name="Total 7 10 3" xfId="36702"/>
    <cellStyle name="Total 7 10 3 2" xfId="36703"/>
    <cellStyle name="Total 7 10 3 2 2" xfId="63190"/>
    <cellStyle name="Total 7 10 3 3" xfId="36704"/>
    <cellStyle name="Total 7 10 3 4" xfId="54014"/>
    <cellStyle name="Total 7 10 4" xfId="36705"/>
    <cellStyle name="Total 7 10 4 2" xfId="36706"/>
    <cellStyle name="Total 7 10 4 2 2" xfId="63191"/>
    <cellStyle name="Total 7 10 4 3" xfId="36707"/>
    <cellStyle name="Total 7 10 4 4" xfId="54015"/>
    <cellStyle name="Total 7 10 5" xfId="36708"/>
    <cellStyle name="Total 7 10 5 2" xfId="36709"/>
    <cellStyle name="Total 7 10 5 2 2" xfId="63192"/>
    <cellStyle name="Total 7 10 5 3" xfId="36710"/>
    <cellStyle name="Total 7 10 5 4" xfId="54016"/>
    <cellStyle name="Total 7 10 6" xfId="36711"/>
    <cellStyle name="Total 7 10 6 2" xfId="36712"/>
    <cellStyle name="Total 7 10 6 2 2" xfId="63193"/>
    <cellStyle name="Total 7 10 6 3" xfId="36713"/>
    <cellStyle name="Total 7 10 6 4" xfId="54017"/>
    <cellStyle name="Total 7 10 7" xfId="36714"/>
    <cellStyle name="Total 7 10 7 2" xfId="36715"/>
    <cellStyle name="Total 7 10 7 2 2" xfId="63194"/>
    <cellStyle name="Total 7 10 7 3" xfId="36716"/>
    <cellStyle name="Total 7 10 7 4" xfId="54018"/>
    <cellStyle name="Total 7 10 8" xfId="36717"/>
    <cellStyle name="Total 7 10 8 2" xfId="36718"/>
    <cellStyle name="Total 7 10 8 2 2" xfId="63195"/>
    <cellStyle name="Total 7 10 8 3" xfId="36719"/>
    <cellStyle name="Total 7 10 8 4" xfId="54019"/>
    <cellStyle name="Total 7 10 9" xfId="36720"/>
    <cellStyle name="Total 7 10 9 2" xfId="36721"/>
    <cellStyle name="Total 7 10 9 2 2" xfId="63196"/>
    <cellStyle name="Total 7 10 9 3" xfId="36722"/>
    <cellStyle name="Total 7 10 9 4" xfId="54020"/>
    <cellStyle name="Total 7 11" xfId="36723"/>
    <cellStyle name="Total 7 11 10" xfId="36724"/>
    <cellStyle name="Total 7 11 10 2" xfId="36725"/>
    <cellStyle name="Total 7 11 10 2 2" xfId="63197"/>
    <cellStyle name="Total 7 11 10 3" xfId="36726"/>
    <cellStyle name="Total 7 11 10 4" xfId="54021"/>
    <cellStyle name="Total 7 11 11" xfId="36727"/>
    <cellStyle name="Total 7 11 11 2" xfId="36728"/>
    <cellStyle name="Total 7 11 11 2 2" xfId="63198"/>
    <cellStyle name="Total 7 11 11 3" xfId="36729"/>
    <cellStyle name="Total 7 11 11 4" xfId="54022"/>
    <cellStyle name="Total 7 11 12" xfId="36730"/>
    <cellStyle name="Total 7 11 12 2" xfId="36731"/>
    <cellStyle name="Total 7 11 12 2 2" xfId="63199"/>
    <cellStyle name="Total 7 11 12 3" xfId="36732"/>
    <cellStyle name="Total 7 11 12 4" xfId="54023"/>
    <cellStyle name="Total 7 11 13" xfId="36733"/>
    <cellStyle name="Total 7 11 13 2" xfId="36734"/>
    <cellStyle name="Total 7 11 13 2 2" xfId="63200"/>
    <cellStyle name="Total 7 11 13 3" xfId="36735"/>
    <cellStyle name="Total 7 11 13 4" xfId="54024"/>
    <cellStyle name="Total 7 11 14" xfId="36736"/>
    <cellStyle name="Total 7 11 14 2" xfId="36737"/>
    <cellStyle name="Total 7 11 14 2 2" xfId="63201"/>
    <cellStyle name="Total 7 11 14 3" xfId="36738"/>
    <cellStyle name="Total 7 11 14 4" xfId="54025"/>
    <cellStyle name="Total 7 11 15" xfId="36739"/>
    <cellStyle name="Total 7 11 15 2" xfId="36740"/>
    <cellStyle name="Total 7 11 15 2 2" xfId="63202"/>
    <cellStyle name="Total 7 11 15 3" xfId="36741"/>
    <cellStyle name="Total 7 11 15 4" xfId="54026"/>
    <cellStyle name="Total 7 11 16" xfId="36742"/>
    <cellStyle name="Total 7 11 16 2" xfId="36743"/>
    <cellStyle name="Total 7 11 16 2 2" xfId="63203"/>
    <cellStyle name="Total 7 11 16 3" xfId="36744"/>
    <cellStyle name="Total 7 11 16 4" xfId="54027"/>
    <cellStyle name="Total 7 11 17" xfId="36745"/>
    <cellStyle name="Total 7 11 17 2" xfId="36746"/>
    <cellStyle name="Total 7 11 17 2 2" xfId="63204"/>
    <cellStyle name="Total 7 11 17 3" xfId="36747"/>
    <cellStyle name="Total 7 11 17 4" xfId="54028"/>
    <cellStyle name="Total 7 11 18" xfId="36748"/>
    <cellStyle name="Total 7 11 18 2" xfId="36749"/>
    <cellStyle name="Total 7 11 18 2 2" xfId="63205"/>
    <cellStyle name="Total 7 11 18 3" xfId="36750"/>
    <cellStyle name="Total 7 11 18 4" xfId="54029"/>
    <cellStyle name="Total 7 11 19" xfId="36751"/>
    <cellStyle name="Total 7 11 19 2" xfId="36752"/>
    <cellStyle name="Total 7 11 19 2 2" xfId="63206"/>
    <cellStyle name="Total 7 11 19 3" xfId="36753"/>
    <cellStyle name="Total 7 11 19 4" xfId="54030"/>
    <cellStyle name="Total 7 11 2" xfId="36754"/>
    <cellStyle name="Total 7 11 2 2" xfId="36755"/>
    <cellStyle name="Total 7 11 2 2 2" xfId="63207"/>
    <cellStyle name="Total 7 11 2 3" xfId="36756"/>
    <cellStyle name="Total 7 11 2 4" xfId="54031"/>
    <cellStyle name="Total 7 11 20" xfId="36757"/>
    <cellStyle name="Total 7 11 20 2" xfId="36758"/>
    <cellStyle name="Total 7 11 20 3" xfId="54032"/>
    <cellStyle name="Total 7 11 20 4" xfId="54033"/>
    <cellStyle name="Total 7 11 21" xfId="54034"/>
    <cellStyle name="Total 7 11 22" xfId="54035"/>
    <cellStyle name="Total 7 11 3" xfId="36759"/>
    <cellStyle name="Total 7 11 3 2" xfId="36760"/>
    <cellStyle name="Total 7 11 3 2 2" xfId="63208"/>
    <cellStyle name="Total 7 11 3 3" xfId="36761"/>
    <cellStyle name="Total 7 11 3 4" xfId="54036"/>
    <cellStyle name="Total 7 11 4" xfId="36762"/>
    <cellStyle name="Total 7 11 4 2" xfId="36763"/>
    <cellStyle name="Total 7 11 4 2 2" xfId="63209"/>
    <cellStyle name="Total 7 11 4 3" xfId="36764"/>
    <cellStyle name="Total 7 11 4 4" xfId="54037"/>
    <cellStyle name="Total 7 11 5" xfId="36765"/>
    <cellStyle name="Total 7 11 5 2" xfId="36766"/>
    <cellStyle name="Total 7 11 5 2 2" xfId="63210"/>
    <cellStyle name="Total 7 11 5 3" xfId="36767"/>
    <cellStyle name="Total 7 11 5 4" xfId="54038"/>
    <cellStyle name="Total 7 11 6" xfId="36768"/>
    <cellStyle name="Total 7 11 6 2" xfId="36769"/>
    <cellStyle name="Total 7 11 6 2 2" xfId="63211"/>
    <cellStyle name="Total 7 11 6 3" xfId="36770"/>
    <cellStyle name="Total 7 11 6 4" xfId="54039"/>
    <cellStyle name="Total 7 11 7" xfId="36771"/>
    <cellStyle name="Total 7 11 7 2" xfId="36772"/>
    <cellStyle name="Total 7 11 7 2 2" xfId="63212"/>
    <cellStyle name="Total 7 11 7 3" xfId="36773"/>
    <cellStyle name="Total 7 11 7 4" xfId="54040"/>
    <cellStyle name="Total 7 11 8" xfId="36774"/>
    <cellStyle name="Total 7 11 8 2" xfId="36775"/>
    <cellStyle name="Total 7 11 8 2 2" xfId="63213"/>
    <cellStyle name="Total 7 11 8 3" xfId="36776"/>
    <cellStyle name="Total 7 11 8 4" xfId="54041"/>
    <cellStyle name="Total 7 11 9" xfId="36777"/>
    <cellStyle name="Total 7 11 9 2" xfId="36778"/>
    <cellStyle name="Total 7 11 9 2 2" xfId="63214"/>
    <cellStyle name="Total 7 11 9 3" xfId="36779"/>
    <cellStyle name="Total 7 11 9 4" xfId="54042"/>
    <cellStyle name="Total 7 12" xfId="36780"/>
    <cellStyle name="Total 7 12 2" xfId="36781"/>
    <cellStyle name="Total 7 12 2 2" xfId="63215"/>
    <cellStyle name="Total 7 12 3" xfId="36782"/>
    <cellStyle name="Total 7 12 4" xfId="54043"/>
    <cellStyle name="Total 7 13" xfId="36783"/>
    <cellStyle name="Total 7 13 2" xfId="36784"/>
    <cellStyle name="Total 7 13 2 2" xfId="63216"/>
    <cellStyle name="Total 7 13 3" xfId="36785"/>
    <cellStyle name="Total 7 13 4" xfId="54044"/>
    <cellStyle name="Total 7 14" xfId="36786"/>
    <cellStyle name="Total 7 14 2" xfId="36787"/>
    <cellStyle name="Total 7 14 2 2" xfId="63217"/>
    <cellStyle name="Total 7 14 3" xfId="36788"/>
    <cellStyle name="Total 7 14 4" xfId="54045"/>
    <cellStyle name="Total 7 15" xfId="36789"/>
    <cellStyle name="Total 7 15 2" xfId="36790"/>
    <cellStyle name="Total 7 15 2 2" xfId="63218"/>
    <cellStyle name="Total 7 15 3" xfId="36791"/>
    <cellStyle name="Total 7 15 4" xfId="54046"/>
    <cellStyle name="Total 7 16" xfId="36792"/>
    <cellStyle name="Total 7 16 2" xfId="36793"/>
    <cellStyle name="Total 7 16 2 2" xfId="63219"/>
    <cellStyle name="Total 7 16 3" xfId="36794"/>
    <cellStyle name="Total 7 16 4" xfId="54047"/>
    <cellStyle name="Total 7 17" xfId="36795"/>
    <cellStyle name="Total 7 17 2" xfId="36796"/>
    <cellStyle name="Total 7 17 2 2" xfId="63220"/>
    <cellStyle name="Total 7 17 3" xfId="36797"/>
    <cellStyle name="Total 7 17 4" xfId="54048"/>
    <cellStyle name="Total 7 18" xfId="36798"/>
    <cellStyle name="Total 7 18 2" xfId="36799"/>
    <cellStyle name="Total 7 18 2 2" xfId="63221"/>
    <cellStyle name="Total 7 18 3" xfId="36800"/>
    <cellStyle name="Total 7 18 4" xfId="54049"/>
    <cellStyle name="Total 7 19" xfId="36801"/>
    <cellStyle name="Total 7 19 2" xfId="36802"/>
    <cellStyle name="Total 7 19 2 2" xfId="63222"/>
    <cellStyle name="Total 7 19 3" xfId="36803"/>
    <cellStyle name="Total 7 19 4" xfId="54050"/>
    <cellStyle name="Total 7 2" xfId="36804"/>
    <cellStyle name="Total 7 2 10" xfId="36805"/>
    <cellStyle name="Total 7 2 10 2" xfId="36806"/>
    <cellStyle name="Total 7 2 10 2 2" xfId="63223"/>
    <cellStyle name="Total 7 2 10 3" xfId="36807"/>
    <cellStyle name="Total 7 2 10 4" xfId="54051"/>
    <cellStyle name="Total 7 2 11" xfId="36808"/>
    <cellStyle name="Total 7 2 11 2" xfId="36809"/>
    <cellStyle name="Total 7 2 11 2 2" xfId="63224"/>
    <cellStyle name="Total 7 2 11 3" xfId="36810"/>
    <cellStyle name="Total 7 2 11 4" xfId="54052"/>
    <cellStyle name="Total 7 2 12" xfId="36811"/>
    <cellStyle name="Total 7 2 12 2" xfId="36812"/>
    <cellStyle name="Total 7 2 12 2 2" xfId="63225"/>
    <cellStyle name="Total 7 2 12 3" xfId="36813"/>
    <cellStyle name="Total 7 2 12 4" xfId="54053"/>
    <cellStyle name="Total 7 2 13" xfId="36814"/>
    <cellStyle name="Total 7 2 13 2" xfId="36815"/>
    <cellStyle name="Total 7 2 13 2 2" xfId="63226"/>
    <cellStyle name="Total 7 2 13 3" xfId="36816"/>
    <cellStyle name="Total 7 2 13 4" xfId="54054"/>
    <cellStyle name="Total 7 2 14" xfId="36817"/>
    <cellStyle name="Total 7 2 14 2" xfId="36818"/>
    <cellStyle name="Total 7 2 14 2 2" xfId="63227"/>
    <cellStyle name="Total 7 2 14 3" xfId="36819"/>
    <cellStyle name="Total 7 2 14 4" xfId="54055"/>
    <cellStyle name="Total 7 2 15" xfId="36820"/>
    <cellStyle name="Total 7 2 15 2" xfId="36821"/>
    <cellStyle name="Total 7 2 15 2 2" xfId="63228"/>
    <cellStyle name="Total 7 2 15 3" xfId="36822"/>
    <cellStyle name="Total 7 2 15 4" xfId="54056"/>
    <cellStyle name="Total 7 2 16" xfId="36823"/>
    <cellStyle name="Total 7 2 16 2" xfId="36824"/>
    <cellStyle name="Total 7 2 16 2 2" xfId="63229"/>
    <cellStyle name="Total 7 2 16 3" xfId="36825"/>
    <cellStyle name="Total 7 2 16 4" xfId="54057"/>
    <cellStyle name="Total 7 2 17" xfId="36826"/>
    <cellStyle name="Total 7 2 17 2" xfId="36827"/>
    <cellStyle name="Total 7 2 17 2 2" xfId="63230"/>
    <cellStyle name="Total 7 2 17 3" xfId="36828"/>
    <cellStyle name="Total 7 2 17 4" xfId="54058"/>
    <cellStyle name="Total 7 2 18" xfId="36829"/>
    <cellStyle name="Total 7 2 18 2" xfId="36830"/>
    <cellStyle name="Total 7 2 18 2 2" xfId="63231"/>
    <cellStyle name="Total 7 2 18 3" xfId="36831"/>
    <cellStyle name="Total 7 2 18 4" xfId="54059"/>
    <cellStyle name="Total 7 2 19" xfId="36832"/>
    <cellStyle name="Total 7 2 19 2" xfId="36833"/>
    <cellStyle name="Total 7 2 19 2 2" xfId="63232"/>
    <cellStyle name="Total 7 2 19 3" xfId="36834"/>
    <cellStyle name="Total 7 2 19 4" xfId="54060"/>
    <cellStyle name="Total 7 2 2" xfId="36835"/>
    <cellStyle name="Total 7 2 2 2" xfId="36836"/>
    <cellStyle name="Total 7 2 2 2 2" xfId="63233"/>
    <cellStyle name="Total 7 2 2 3" xfId="36837"/>
    <cellStyle name="Total 7 2 2 4" xfId="54061"/>
    <cellStyle name="Total 7 2 20" xfId="36838"/>
    <cellStyle name="Total 7 2 20 2" xfId="36839"/>
    <cellStyle name="Total 7 2 20 3" xfId="54062"/>
    <cellStyle name="Total 7 2 20 4" xfId="54063"/>
    <cellStyle name="Total 7 2 21" xfId="54064"/>
    <cellStyle name="Total 7 2 22" xfId="54065"/>
    <cellStyle name="Total 7 2 3" xfId="36840"/>
    <cellStyle name="Total 7 2 3 2" xfId="36841"/>
    <cellStyle name="Total 7 2 3 2 2" xfId="63234"/>
    <cellStyle name="Total 7 2 3 3" xfId="36842"/>
    <cellStyle name="Total 7 2 3 4" xfId="54066"/>
    <cellStyle name="Total 7 2 4" xfId="36843"/>
    <cellStyle name="Total 7 2 4 2" xfId="36844"/>
    <cellStyle name="Total 7 2 4 2 2" xfId="63235"/>
    <cellStyle name="Total 7 2 4 3" xfId="36845"/>
    <cellStyle name="Total 7 2 4 4" xfId="54067"/>
    <cellStyle name="Total 7 2 5" xfId="36846"/>
    <cellStyle name="Total 7 2 5 2" xfId="36847"/>
    <cellStyle name="Total 7 2 5 2 2" xfId="63236"/>
    <cellStyle name="Total 7 2 5 3" xfId="36848"/>
    <cellStyle name="Total 7 2 5 4" xfId="54068"/>
    <cellStyle name="Total 7 2 6" xfId="36849"/>
    <cellStyle name="Total 7 2 6 2" xfId="36850"/>
    <cellStyle name="Total 7 2 6 2 2" xfId="63237"/>
    <cellStyle name="Total 7 2 6 3" xfId="36851"/>
    <cellStyle name="Total 7 2 6 4" xfId="54069"/>
    <cellStyle name="Total 7 2 7" xfId="36852"/>
    <cellStyle name="Total 7 2 7 2" xfId="36853"/>
    <cellStyle name="Total 7 2 7 2 2" xfId="63238"/>
    <cellStyle name="Total 7 2 7 3" xfId="36854"/>
    <cellStyle name="Total 7 2 7 4" xfId="54070"/>
    <cellStyle name="Total 7 2 8" xfId="36855"/>
    <cellStyle name="Total 7 2 8 2" xfId="36856"/>
    <cellStyle name="Total 7 2 8 2 2" xfId="63239"/>
    <cellStyle name="Total 7 2 8 3" xfId="36857"/>
    <cellStyle name="Total 7 2 8 4" xfId="54071"/>
    <cellStyle name="Total 7 2 9" xfId="36858"/>
    <cellStyle name="Total 7 2 9 2" xfId="36859"/>
    <cellStyle name="Total 7 2 9 2 2" xfId="63240"/>
    <cellStyle name="Total 7 2 9 3" xfId="36860"/>
    <cellStyle name="Total 7 2 9 4" xfId="54072"/>
    <cellStyle name="Total 7 20" xfId="36861"/>
    <cellStyle name="Total 7 20 2" xfId="36862"/>
    <cellStyle name="Total 7 20 2 2" xfId="63241"/>
    <cellStyle name="Total 7 20 3" xfId="36863"/>
    <cellStyle name="Total 7 20 4" xfId="54073"/>
    <cellStyle name="Total 7 21" xfId="36864"/>
    <cellStyle name="Total 7 21 2" xfId="36865"/>
    <cellStyle name="Total 7 21 2 2" xfId="63242"/>
    <cellStyle name="Total 7 21 3" xfId="36866"/>
    <cellStyle name="Total 7 21 4" xfId="54074"/>
    <cellStyle name="Total 7 22" xfId="36867"/>
    <cellStyle name="Total 7 22 2" xfId="36868"/>
    <cellStyle name="Total 7 22 2 2" xfId="63243"/>
    <cellStyle name="Total 7 22 3" xfId="36869"/>
    <cellStyle name="Total 7 22 4" xfId="54075"/>
    <cellStyle name="Total 7 23" xfId="36870"/>
    <cellStyle name="Total 7 23 2" xfId="36871"/>
    <cellStyle name="Total 7 23 2 2" xfId="63244"/>
    <cellStyle name="Total 7 23 3" xfId="36872"/>
    <cellStyle name="Total 7 23 4" xfId="54076"/>
    <cellStyle name="Total 7 24" xfId="36873"/>
    <cellStyle name="Total 7 24 2" xfId="36874"/>
    <cellStyle name="Total 7 24 2 2" xfId="63245"/>
    <cellStyle name="Total 7 24 3" xfId="36875"/>
    <cellStyle name="Total 7 24 4" xfId="54077"/>
    <cellStyle name="Total 7 25" xfId="36876"/>
    <cellStyle name="Total 7 25 2" xfId="36877"/>
    <cellStyle name="Total 7 25 2 2" xfId="63246"/>
    <cellStyle name="Total 7 25 3" xfId="36878"/>
    <cellStyle name="Total 7 25 4" xfId="54078"/>
    <cellStyle name="Total 7 26" xfId="36879"/>
    <cellStyle name="Total 7 26 2" xfId="36880"/>
    <cellStyle name="Total 7 26 2 2" xfId="63247"/>
    <cellStyle name="Total 7 26 3" xfId="36881"/>
    <cellStyle name="Total 7 26 4" xfId="54079"/>
    <cellStyle name="Total 7 27" xfId="36882"/>
    <cellStyle name="Total 7 27 2" xfId="36883"/>
    <cellStyle name="Total 7 27 2 2" xfId="63248"/>
    <cellStyle name="Total 7 27 3" xfId="36884"/>
    <cellStyle name="Total 7 27 4" xfId="54080"/>
    <cellStyle name="Total 7 28" xfId="36885"/>
    <cellStyle name="Total 7 28 2" xfId="36886"/>
    <cellStyle name="Total 7 28 2 2" xfId="63249"/>
    <cellStyle name="Total 7 28 3" xfId="36887"/>
    <cellStyle name="Total 7 28 4" xfId="54081"/>
    <cellStyle name="Total 7 29" xfId="36888"/>
    <cellStyle name="Total 7 29 2" xfId="36889"/>
    <cellStyle name="Total 7 29 2 2" xfId="63250"/>
    <cellStyle name="Total 7 29 3" xfId="36890"/>
    <cellStyle name="Total 7 29 4" xfId="54082"/>
    <cellStyle name="Total 7 3" xfId="36891"/>
    <cellStyle name="Total 7 3 10" xfId="36892"/>
    <cellStyle name="Total 7 3 10 2" xfId="36893"/>
    <cellStyle name="Total 7 3 10 2 2" xfId="63251"/>
    <cellStyle name="Total 7 3 10 3" xfId="36894"/>
    <cellStyle name="Total 7 3 10 4" xfId="54083"/>
    <cellStyle name="Total 7 3 11" xfId="36895"/>
    <cellStyle name="Total 7 3 11 2" xfId="36896"/>
    <cellStyle name="Total 7 3 11 2 2" xfId="63252"/>
    <cellStyle name="Total 7 3 11 3" xfId="36897"/>
    <cellStyle name="Total 7 3 11 4" xfId="54084"/>
    <cellStyle name="Total 7 3 12" xfId="36898"/>
    <cellStyle name="Total 7 3 12 2" xfId="36899"/>
    <cellStyle name="Total 7 3 12 2 2" xfId="63253"/>
    <cellStyle name="Total 7 3 12 3" xfId="36900"/>
    <cellStyle name="Total 7 3 12 4" xfId="54085"/>
    <cellStyle name="Total 7 3 13" xfId="36901"/>
    <cellStyle name="Total 7 3 13 2" xfId="36902"/>
    <cellStyle name="Total 7 3 13 2 2" xfId="63254"/>
    <cellStyle name="Total 7 3 13 3" xfId="36903"/>
    <cellStyle name="Total 7 3 13 4" xfId="54086"/>
    <cellStyle name="Total 7 3 14" xfId="36904"/>
    <cellStyle name="Total 7 3 14 2" xfId="36905"/>
    <cellStyle name="Total 7 3 14 2 2" xfId="63255"/>
    <cellStyle name="Total 7 3 14 3" xfId="36906"/>
    <cellStyle name="Total 7 3 14 4" xfId="54087"/>
    <cellStyle name="Total 7 3 15" xfId="36907"/>
    <cellStyle name="Total 7 3 15 2" xfId="36908"/>
    <cellStyle name="Total 7 3 15 2 2" xfId="63256"/>
    <cellStyle name="Total 7 3 15 3" xfId="36909"/>
    <cellStyle name="Total 7 3 15 4" xfId="54088"/>
    <cellStyle name="Total 7 3 16" xfId="36910"/>
    <cellStyle name="Total 7 3 16 2" xfId="36911"/>
    <cellStyle name="Total 7 3 16 2 2" xfId="63257"/>
    <cellStyle name="Total 7 3 16 3" xfId="36912"/>
    <cellStyle name="Total 7 3 16 4" xfId="54089"/>
    <cellStyle name="Total 7 3 17" xfId="36913"/>
    <cellStyle name="Total 7 3 17 2" xfId="36914"/>
    <cellStyle name="Total 7 3 17 2 2" xfId="63258"/>
    <cellStyle name="Total 7 3 17 3" xfId="36915"/>
    <cellStyle name="Total 7 3 17 4" xfId="54090"/>
    <cellStyle name="Total 7 3 18" xfId="36916"/>
    <cellStyle name="Total 7 3 18 2" xfId="36917"/>
    <cellStyle name="Total 7 3 18 2 2" xfId="63259"/>
    <cellStyle name="Total 7 3 18 3" xfId="36918"/>
    <cellStyle name="Total 7 3 18 4" xfId="54091"/>
    <cellStyle name="Total 7 3 19" xfId="36919"/>
    <cellStyle name="Total 7 3 19 2" xfId="36920"/>
    <cellStyle name="Total 7 3 19 2 2" xfId="63260"/>
    <cellStyle name="Total 7 3 19 3" xfId="36921"/>
    <cellStyle name="Total 7 3 19 4" xfId="54092"/>
    <cellStyle name="Total 7 3 2" xfId="36922"/>
    <cellStyle name="Total 7 3 2 2" xfId="36923"/>
    <cellStyle name="Total 7 3 2 2 2" xfId="63261"/>
    <cellStyle name="Total 7 3 2 3" xfId="36924"/>
    <cellStyle name="Total 7 3 2 4" xfId="54093"/>
    <cellStyle name="Total 7 3 20" xfId="36925"/>
    <cellStyle name="Total 7 3 20 2" xfId="36926"/>
    <cellStyle name="Total 7 3 20 3" xfId="54094"/>
    <cellStyle name="Total 7 3 20 4" xfId="54095"/>
    <cellStyle name="Total 7 3 21" xfId="54096"/>
    <cellStyle name="Total 7 3 22" xfId="54097"/>
    <cellStyle name="Total 7 3 3" xfId="36927"/>
    <cellStyle name="Total 7 3 3 2" xfId="36928"/>
    <cellStyle name="Total 7 3 3 2 2" xfId="63262"/>
    <cellStyle name="Total 7 3 3 3" xfId="36929"/>
    <cellStyle name="Total 7 3 3 4" xfId="54098"/>
    <cellStyle name="Total 7 3 4" xfId="36930"/>
    <cellStyle name="Total 7 3 4 2" xfId="36931"/>
    <cellStyle name="Total 7 3 4 2 2" xfId="63263"/>
    <cellStyle name="Total 7 3 4 3" xfId="36932"/>
    <cellStyle name="Total 7 3 4 4" xfId="54099"/>
    <cellStyle name="Total 7 3 5" xfId="36933"/>
    <cellStyle name="Total 7 3 5 2" xfId="36934"/>
    <cellStyle name="Total 7 3 5 2 2" xfId="63264"/>
    <cellStyle name="Total 7 3 5 3" xfId="36935"/>
    <cellStyle name="Total 7 3 5 4" xfId="54100"/>
    <cellStyle name="Total 7 3 6" xfId="36936"/>
    <cellStyle name="Total 7 3 6 2" xfId="36937"/>
    <cellStyle name="Total 7 3 6 2 2" xfId="63265"/>
    <cellStyle name="Total 7 3 6 3" xfId="36938"/>
    <cellStyle name="Total 7 3 6 4" xfId="54101"/>
    <cellStyle name="Total 7 3 7" xfId="36939"/>
    <cellStyle name="Total 7 3 7 2" xfId="36940"/>
    <cellStyle name="Total 7 3 7 2 2" xfId="63266"/>
    <cellStyle name="Total 7 3 7 3" xfId="36941"/>
    <cellStyle name="Total 7 3 7 4" xfId="54102"/>
    <cellStyle name="Total 7 3 8" xfId="36942"/>
    <cellStyle name="Total 7 3 8 2" xfId="36943"/>
    <cellStyle name="Total 7 3 8 2 2" xfId="63267"/>
    <cellStyle name="Total 7 3 8 3" xfId="36944"/>
    <cellStyle name="Total 7 3 8 4" xfId="54103"/>
    <cellStyle name="Total 7 3 9" xfId="36945"/>
    <cellStyle name="Total 7 3 9 2" xfId="36946"/>
    <cellStyle name="Total 7 3 9 2 2" xfId="63268"/>
    <cellStyle name="Total 7 3 9 3" xfId="36947"/>
    <cellStyle name="Total 7 3 9 4" xfId="54104"/>
    <cellStyle name="Total 7 30" xfId="36948"/>
    <cellStyle name="Total 7 30 2" xfId="36949"/>
    <cellStyle name="Total 7 30 3" xfId="54105"/>
    <cellStyle name="Total 7 30 4" xfId="54106"/>
    <cellStyle name="Total 7 31" xfId="54107"/>
    <cellStyle name="Total 7 32" xfId="54108"/>
    <cellStyle name="Total 7 4" xfId="36950"/>
    <cellStyle name="Total 7 4 10" xfId="36951"/>
    <cellStyle name="Total 7 4 10 2" xfId="36952"/>
    <cellStyle name="Total 7 4 10 2 2" xfId="63269"/>
    <cellStyle name="Total 7 4 10 3" xfId="36953"/>
    <cellStyle name="Total 7 4 10 4" xfId="54109"/>
    <cellStyle name="Total 7 4 11" xfId="36954"/>
    <cellStyle name="Total 7 4 11 2" xfId="36955"/>
    <cellStyle name="Total 7 4 11 2 2" xfId="63270"/>
    <cellStyle name="Total 7 4 11 3" xfId="36956"/>
    <cellStyle name="Total 7 4 11 4" xfId="54110"/>
    <cellStyle name="Total 7 4 12" xfId="36957"/>
    <cellStyle name="Total 7 4 12 2" xfId="36958"/>
    <cellStyle name="Total 7 4 12 2 2" xfId="63271"/>
    <cellStyle name="Total 7 4 12 3" xfId="36959"/>
    <cellStyle name="Total 7 4 12 4" xfId="54111"/>
    <cellStyle name="Total 7 4 13" xfId="36960"/>
    <cellStyle name="Total 7 4 13 2" xfId="36961"/>
    <cellStyle name="Total 7 4 13 2 2" xfId="63272"/>
    <cellStyle name="Total 7 4 13 3" xfId="36962"/>
    <cellStyle name="Total 7 4 13 4" xfId="54112"/>
    <cellStyle name="Total 7 4 14" xfId="36963"/>
    <cellStyle name="Total 7 4 14 2" xfId="36964"/>
    <cellStyle name="Total 7 4 14 2 2" xfId="63273"/>
    <cellStyle name="Total 7 4 14 3" xfId="36965"/>
    <cellStyle name="Total 7 4 14 4" xfId="54113"/>
    <cellStyle name="Total 7 4 15" xfId="36966"/>
    <cellStyle name="Total 7 4 15 2" xfId="36967"/>
    <cellStyle name="Total 7 4 15 2 2" xfId="63274"/>
    <cellStyle name="Total 7 4 15 3" xfId="36968"/>
    <cellStyle name="Total 7 4 15 4" xfId="54114"/>
    <cellStyle name="Total 7 4 16" xfId="36969"/>
    <cellStyle name="Total 7 4 16 2" xfId="36970"/>
    <cellStyle name="Total 7 4 16 2 2" xfId="63275"/>
    <cellStyle name="Total 7 4 16 3" xfId="36971"/>
    <cellStyle name="Total 7 4 16 4" xfId="54115"/>
    <cellStyle name="Total 7 4 17" xfId="36972"/>
    <cellStyle name="Total 7 4 17 2" xfId="36973"/>
    <cellStyle name="Total 7 4 17 2 2" xfId="63276"/>
    <cellStyle name="Total 7 4 17 3" xfId="36974"/>
    <cellStyle name="Total 7 4 17 4" xfId="54116"/>
    <cellStyle name="Total 7 4 18" xfId="36975"/>
    <cellStyle name="Total 7 4 18 2" xfId="36976"/>
    <cellStyle name="Total 7 4 18 2 2" xfId="63277"/>
    <cellStyle name="Total 7 4 18 3" xfId="36977"/>
    <cellStyle name="Total 7 4 18 4" xfId="54117"/>
    <cellStyle name="Total 7 4 19" xfId="36978"/>
    <cellStyle name="Total 7 4 19 2" xfId="36979"/>
    <cellStyle name="Total 7 4 19 2 2" xfId="63278"/>
    <cellStyle name="Total 7 4 19 3" xfId="36980"/>
    <cellStyle name="Total 7 4 19 4" xfId="54118"/>
    <cellStyle name="Total 7 4 2" xfId="36981"/>
    <cellStyle name="Total 7 4 2 2" xfId="36982"/>
    <cellStyle name="Total 7 4 2 2 2" xfId="63279"/>
    <cellStyle name="Total 7 4 2 3" xfId="36983"/>
    <cellStyle name="Total 7 4 2 4" xfId="54119"/>
    <cellStyle name="Total 7 4 20" xfId="36984"/>
    <cellStyle name="Total 7 4 20 2" xfId="36985"/>
    <cellStyle name="Total 7 4 20 3" xfId="54120"/>
    <cellStyle name="Total 7 4 20 4" xfId="54121"/>
    <cellStyle name="Total 7 4 21" xfId="54122"/>
    <cellStyle name="Total 7 4 22" xfId="54123"/>
    <cellStyle name="Total 7 4 3" xfId="36986"/>
    <cellStyle name="Total 7 4 3 2" xfId="36987"/>
    <cellStyle name="Total 7 4 3 2 2" xfId="63280"/>
    <cellStyle name="Total 7 4 3 3" xfId="36988"/>
    <cellStyle name="Total 7 4 3 4" xfId="54124"/>
    <cellStyle name="Total 7 4 4" xfId="36989"/>
    <cellStyle name="Total 7 4 4 2" xfId="36990"/>
    <cellStyle name="Total 7 4 4 2 2" xfId="63281"/>
    <cellStyle name="Total 7 4 4 3" xfId="36991"/>
    <cellStyle name="Total 7 4 4 4" xfId="54125"/>
    <cellStyle name="Total 7 4 5" xfId="36992"/>
    <cellStyle name="Total 7 4 5 2" xfId="36993"/>
    <cellStyle name="Total 7 4 5 2 2" xfId="63282"/>
    <cellStyle name="Total 7 4 5 3" xfId="36994"/>
    <cellStyle name="Total 7 4 5 4" xfId="54126"/>
    <cellStyle name="Total 7 4 6" xfId="36995"/>
    <cellStyle name="Total 7 4 6 2" xfId="36996"/>
    <cellStyle name="Total 7 4 6 2 2" xfId="63283"/>
    <cellStyle name="Total 7 4 6 3" xfId="36997"/>
    <cellStyle name="Total 7 4 6 4" xfId="54127"/>
    <cellStyle name="Total 7 4 7" xfId="36998"/>
    <cellStyle name="Total 7 4 7 2" xfId="36999"/>
    <cellStyle name="Total 7 4 7 2 2" xfId="63284"/>
    <cellStyle name="Total 7 4 7 3" xfId="37000"/>
    <cellStyle name="Total 7 4 7 4" xfId="54128"/>
    <cellStyle name="Total 7 4 8" xfId="37001"/>
    <cellStyle name="Total 7 4 8 2" xfId="37002"/>
    <cellStyle name="Total 7 4 8 2 2" xfId="63285"/>
    <cellStyle name="Total 7 4 8 3" xfId="37003"/>
    <cellStyle name="Total 7 4 8 4" xfId="54129"/>
    <cellStyle name="Total 7 4 9" xfId="37004"/>
    <cellStyle name="Total 7 4 9 2" xfId="37005"/>
    <cellStyle name="Total 7 4 9 2 2" xfId="63286"/>
    <cellStyle name="Total 7 4 9 3" xfId="37006"/>
    <cellStyle name="Total 7 4 9 4" xfId="54130"/>
    <cellStyle name="Total 7 5" xfId="37007"/>
    <cellStyle name="Total 7 5 10" xfId="37008"/>
    <cellStyle name="Total 7 5 10 2" xfId="37009"/>
    <cellStyle name="Total 7 5 10 2 2" xfId="63287"/>
    <cellStyle name="Total 7 5 10 3" xfId="37010"/>
    <cellStyle name="Total 7 5 10 4" xfId="54131"/>
    <cellStyle name="Total 7 5 11" xfId="37011"/>
    <cellStyle name="Total 7 5 11 2" xfId="37012"/>
    <cellStyle name="Total 7 5 11 2 2" xfId="63288"/>
    <cellStyle name="Total 7 5 11 3" xfId="37013"/>
    <cellStyle name="Total 7 5 11 4" xfId="54132"/>
    <cellStyle name="Total 7 5 12" xfId="37014"/>
    <cellStyle name="Total 7 5 12 2" xfId="37015"/>
    <cellStyle name="Total 7 5 12 2 2" xfId="63289"/>
    <cellStyle name="Total 7 5 12 3" xfId="37016"/>
    <cellStyle name="Total 7 5 12 4" xfId="54133"/>
    <cellStyle name="Total 7 5 13" xfId="37017"/>
    <cellStyle name="Total 7 5 13 2" xfId="37018"/>
    <cellStyle name="Total 7 5 13 2 2" xfId="63290"/>
    <cellStyle name="Total 7 5 13 3" xfId="37019"/>
    <cellStyle name="Total 7 5 13 4" xfId="54134"/>
    <cellStyle name="Total 7 5 14" xfId="37020"/>
    <cellStyle name="Total 7 5 14 2" xfId="37021"/>
    <cellStyle name="Total 7 5 14 2 2" xfId="63291"/>
    <cellStyle name="Total 7 5 14 3" xfId="37022"/>
    <cellStyle name="Total 7 5 14 4" xfId="54135"/>
    <cellStyle name="Total 7 5 15" xfId="37023"/>
    <cellStyle name="Total 7 5 15 2" xfId="37024"/>
    <cellStyle name="Total 7 5 15 2 2" xfId="63292"/>
    <cellStyle name="Total 7 5 15 3" xfId="37025"/>
    <cellStyle name="Total 7 5 15 4" xfId="54136"/>
    <cellStyle name="Total 7 5 16" xfId="37026"/>
    <cellStyle name="Total 7 5 16 2" xfId="37027"/>
    <cellStyle name="Total 7 5 16 2 2" xfId="63293"/>
    <cellStyle name="Total 7 5 16 3" xfId="37028"/>
    <cellStyle name="Total 7 5 16 4" xfId="54137"/>
    <cellStyle name="Total 7 5 17" xfId="37029"/>
    <cellStyle name="Total 7 5 17 2" xfId="37030"/>
    <cellStyle name="Total 7 5 17 2 2" xfId="63294"/>
    <cellStyle name="Total 7 5 17 3" xfId="37031"/>
    <cellStyle name="Total 7 5 17 4" xfId="54138"/>
    <cellStyle name="Total 7 5 18" xfId="37032"/>
    <cellStyle name="Total 7 5 18 2" xfId="37033"/>
    <cellStyle name="Total 7 5 18 2 2" xfId="63295"/>
    <cellStyle name="Total 7 5 18 3" xfId="37034"/>
    <cellStyle name="Total 7 5 18 4" xfId="54139"/>
    <cellStyle name="Total 7 5 19" xfId="37035"/>
    <cellStyle name="Total 7 5 19 2" xfId="37036"/>
    <cellStyle name="Total 7 5 19 2 2" xfId="63296"/>
    <cellStyle name="Total 7 5 19 3" xfId="37037"/>
    <cellStyle name="Total 7 5 19 4" xfId="54140"/>
    <cellStyle name="Total 7 5 2" xfId="37038"/>
    <cellStyle name="Total 7 5 2 2" xfId="37039"/>
    <cellStyle name="Total 7 5 2 2 2" xfId="63297"/>
    <cellStyle name="Total 7 5 2 3" xfId="37040"/>
    <cellStyle name="Total 7 5 2 4" xfId="54141"/>
    <cellStyle name="Total 7 5 20" xfId="37041"/>
    <cellStyle name="Total 7 5 20 2" xfId="37042"/>
    <cellStyle name="Total 7 5 20 3" xfId="54142"/>
    <cellStyle name="Total 7 5 20 4" xfId="54143"/>
    <cellStyle name="Total 7 5 21" xfId="54144"/>
    <cellStyle name="Total 7 5 22" xfId="54145"/>
    <cellStyle name="Total 7 5 3" xfId="37043"/>
    <cellStyle name="Total 7 5 3 2" xfId="37044"/>
    <cellStyle name="Total 7 5 3 2 2" xfId="63298"/>
    <cellStyle name="Total 7 5 3 3" xfId="37045"/>
    <cellStyle name="Total 7 5 3 4" xfId="54146"/>
    <cellStyle name="Total 7 5 4" xfId="37046"/>
    <cellStyle name="Total 7 5 4 2" xfId="37047"/>
    <cellStyle name="Total 7 5 4 2 2" xfId="63299"/>
    <cellStyle name="Total 7 5 4 3" xfId="37048"/>
    <cellStyle name="Total 7 5 4 4" xfId="54147"/>
    <cellStyle name="Total 7 5 5" xfId="37049"/>
    <cellStyle name="Total 7 5 5 2" xfId="37050"/>
    <cellStyle name="Total 7 5 5 2 2" xfId="63300"/>
    <cellStyle name="Total 7 5 5 3" xfId="37051"/>
    <cellStyle name="Total 7 5 5 4" xfId="54148"/>
    <cellStyle name="Total 7 5 6" xfId="37052"/>
    <cellStyle name="Total 7 5 6 2" xfId="37053"/>
    <cellStyle name="Total 7 5 6 2 2" xfId="63301"/>
    <cellStyle name="Total 7 5 6 3" xfId="37054"/>
    <cellStyle name="Total 7 5 6 4" xfId="54149"/>
    <cellStyle name="Total 7 5 7" xfId="37055"/>
    <cellStyle name="Total 7 5 7 2" xfId="37056"/>
    <cellStyle name="Total 7 5 7 2 2" xfId="63302"/>
    <cellStyle name="Total 7 5 7 3" xfId="37057"/>
    <cellStyle name="Total 7 5 7 4" xfId="54150"/>
    <cellStyle name="Total 7 5 8" xfId="37058"/>
    <cellStyle name="Total 7 5 8 2" xfId="37059"/>
    <cellStyle name="Total 7 5 8 2 2" xfId="63303"/>
    <cellStyle name="Total 7 5 8 3" xfId="37060"/>
    <cellStyle name="Total 7 5 8 4" xfId="54151"/>
    <cellStyle name="Total 7 5 9" xfId="37061"/>
    <cellStyle name="Total 7 5 9 2" xfId="37062"/>
    <cellStyle name="Total 7 5 9 2 2" xfId="63304"/>
    <cellStyle name="Total 7 5 9 3" xfId="37063"/>
    <cellStyle name="Total 7 5 9 4" xfId="54152"/>
    <cellStyle name="Total 7 6" xfId="37064"/>
    <cellStyle name="Total 7 6 10" xfId="37065"/>
    <cellStyle name="Total 7 6 10 2" xfId="37066"/>
    <cellStyle name="Total 7 6 10 2 2" xfId="63305"/>
    <cellStyle name="Total 7 6 10 3" xfId="37067"/>
    <cellStyle name="Total 7 6 10 4" xfId="54153"/>
    <cellStyle name="Total 7 6 11" xfId="37068"/>
    <cellStyle name="Total 7 6 11 2" xfId="37069"/>
    <cellStyle name="Total 7 6 11 2 2" xfId="63306"/>
    <cellStyle name="Total 7 6 11 3" xfId="37070"/>
    <cellStyle name="Total 7 6 11 4" xfId="54154"/>
    <cellStyle name="Total 7 6 12" xfId="37071"/>
    <cellStyle name="Total 7 6 12 2" xfId="37072"/>
    <cellStyle name="Total 7 6 12 2 2" xfId="63307"/>
    <cellStyle name="Total 7 6 12 3" xfId="37073"/>
    <cellStyle name="Total 7 6 12 4" xfId="54155"/>
    <cellStyle name="Total 7 6 13" xfId="37074"/>
    <cellStyle name="Total 7 6 13 2" xfId="37075"/>
    <cellStyle name="Total 7 6 13 2 2" xfId="63308"/>
    <cellStyle name="Total 7 6 13 3" xfId="37076"/>
    <cellStyle name="Total 7 6 13 4" xfId="54156"/>
    <cellStyle name="Total 7 6 14" xfId="37077"/>
    <cellStyle name="Total 7 6 14 2" xfId="37078"/>
    <cellStyle name="Total 7 6 14 2 2" xfId="63309"/>
    <cellStyle name="Total 7 6 14 3" xfId="37079"/>
    <cellStyle name="Total 7 6 14 4" xfId="54157"/>
    <cellStyle name="Total 7 6 15" xfId="37080"/>
    <cellStyle name="Total 7 6 15 2" xfId="37081"/>
    <cellStyle name="Total 7 6 15 2 2" xfId="63310"/>
    <cellStyle name="Total 7 6 15 3" xfId="37082"/>
    <cellStyle name="Total 7 6 15 4" xfId="54158"/>
    <cellStyle name="Total 7 6 16" xfId="37083"/>
    <cellStyle name="Total 7 6 16 2" xfId="37084"/>
    <cellStyle name="Total 7 6 16 2 2" xfId="63311"/>
    <cellStyle name="Total 7 6 16 3" xfId="37085"/>
    <cellStyle name="Total 7 6 16 4" xfId="54159"/>
    <cellStyle name="Total 7 6 17" xfId="37086"/>
    <cellStyle name="Total 7 6 17 2" xfId="37087"/>
    <cellStyle name="Total 7 6 17 2 2" xfId="63312"/>
    <cellStyle name="Total 7 6 17 3" xfId="37088"/>
    <cellStyle name="Total 7 6 17 4" xfId="54160"/>
    <cellStyle name="Total 7 6 18" xfId="37089"/>
    <cellStyle name="Total 7 6 18 2" xfId="37090"/>
    <cellStyle name="Total 7 6 18 2 2" xfId="63313"/>
    <cellStyle name="Total 7 6 18 3" xfId="37091"/>
    <cellStyle name="Total 7 6 18 4" xfId="54161"/>
    <cellStyle name="Total 7 6 19" xfId="37092"/>
    <cellStyle name="Total 7 6 19 2" xfId="37093"/>
    <cellStyle name="Total 7 6 19 2 2" xfId="63314"/>
    <cellStyle name="Total 7 6 19 3" xfId="37094"/>
    <cellStyle name="Total 7 6 19 4" xfId="54162"/>
    <cellStyle name="Total 7 6 2" xfId="37095"/>
    <cellStyle name="Total 7 6 2 2" xfId="37096"/>
    <cellStyle name="Total 7 6 2 2 2" xfId="63315"/>
    <cellStyle name="Total 7 6 2 3" xfId="37097"/>
    <cellStyle name="Total 7 6 2 4" xfId="54163"/>
    <cellStyle name="Total 7 6 20" xfId="37098"/>
    <cellStyle name="Total 7 6 20 2" xfId="37099"/>
    <cellStyle name="Total 7 6 20 3" xfId="54164"/>
    <cellStyle name="Total 7 6 20 4" xfId="54165"/>
    <cellStyle name="Total 7 6 21" xfId="54166"/>
    <cellStyle name="Total 7 6 22" xfId="54167"/>
    <cellStyle name="Total 7 6 3" xfId="37100"/>
    <cellStyle name="Total 7 6 3 2" xfId="37101"/>
    <cellStyle name="Total 7 6 3 2 2" xfId="63316"/>
    <cellStyle name="Total 7 6 3 3" xfId="37102"/>
    <cellStyle name="Total 7 6 3 4" xfId="54168"/>
    <cellStyle name="Total 7 6 4" xfId="37103"/>
    <cellStyle name="Total 7 6 4 2" xfId="37104"/>
    <cellStyle name="Total 7 6 4 2 2" xfId="63317"/>
    <cellStyle name="Total 7 6 4 3" xfId="37105"/>
    <cellStyle name="Total 7 6 4 4" xfId="54169"/>
    <cellStyle name="Total 7 6 5" xfId="37106"/>
    <cellStyle name="Total 7 6 5 2" xfId="37107"/>
    <cellStyle name="Total 7 6 5 2 2" xfId="63318"/>
    <cellStyle name="Total 7 6 5 3" xfId="37108"/>
    <cellStyle name="Total 7 6 5 4" xfId="54170"/>
    <cellStyle name="Total 7 6 6" xfId="37109"/>
    <cellStyle name="Total 7 6 6 2" xfId="37110"/>
    <cellStyle name="Total 7 6 6 2 2" xfId="63319"/>
    <cellStyle name="Total 7 6 6 3" xfId="37111"/>
    <cellStyle name="Total 7 6 6 4" xfId="54171"/>
    <cellStyle name="Total 7 6 7" xfId="37112"/>
    <cellStyle name="Total 7 6 7 2" xfId="37113"/>
    <cellStyle name="Total 7 6 7 2 2" xfId="63320"/>
    <cellStyle name="Total 7 6 7 3" xfId="37114"/>
    <cellStyle name="Total 7 6 7 4" xfId="54172"/>
    <cellStyle name="Total 7 6 8" xfId="37115"/>
    <cellStyle name="Total 7 6 8 2" xfId="37116"/>
    <cellStyle name="Total 7 6 8 2 2" xfId="63321"/>
    <cellStyle name="Total 7 6 8 3" xfId="37117"/>
    <cellStyle name="Total 7 6 8 4" xfId="54173"/>
    <cellStyle name="Total 7 6 9" xfId="37118"/>
    <cellStyle name="Total 7 6 9 2" xfId="37119"/>
    <cellStyle name="Total 7 6 9 2 2" xfId="63322"/>
    <cellStyle name="Total 7 6 9 3" xfId="37120"/>
    <cellStyle name="Total 7 6 9 4" xfId="54174"/>
    <cellStyle name="Total 7 7" xfId="37121"/>
    <cellStyle name="Total 7 7 10" xfId="37122"/>
    <cellStyle name="Total 7 7 10 2" xfId="37123"/>
    <cellStyle name="Total 7 7 10 2 2" xfId="63323"/>
    <cellStyle name="Total 7 7 10 3" xfId="37124"/>
    <cellStyle name="Total 7 7 10 4" xfId="54175"/>
    <cellStyle name="Total 7 7 11" xfId="37125"/>
    <cellStyle name="Total 7 7 11 2" xfId="37126"/>
    <cellStyle name="Total 7 7 11 2 2" xfId="63324"/>
    <cellStyle name="Total 7 7 11 3" xfId="37127"/>
    <cellStyle name="Total 7 7 11 4" xfId="54176"/>
    <cellStyle name="Total 7 7 12" xfId="37128"/>
    <cellStyle name="Total 7 7 12 2" xfId="37129"/>
    <cellStyle name="Total 7 7 12 2 2" xfId="63325"/>
    <cellStyle name="Total 7 7 12 3" xfId="37130"/>
    <cellStyle name="Total 7 7 12 4" xfId="54177"/>
    <cellStyle name="Total 7 7 13" xfId="37131"/>
    <cellStyle name="Total 7 7 13 2" xfId="37132"/>
    <cellStyle name="Total 7 7 13 2 2" xfId="63326"/>
    <cellStyle name="Total 7 7 13 3" xfId="37133"/>
    <cellStyle name="Total 7 7 13 4" xfId="54178"/>
    <cellStyle name="Total 7 7 14" xfId="37134"/>
    <cellStyle name="Total 7 7 14 2" xfId="37135"/>
    <cellStyle name="Total 7 7 14 2 2" xfId="63327"/>
    <cellStyle name="Total 7 7 14 3" xfId="37136"/>
    <cellStyle name="Total 7 7 14 4" xfId="54179"/>
    <cellStyle name="Total 7 7 15" xfId="37137"/>
    <cellStyle name="Total 7 7 15 2" xfId="37138"/>
    <cellStyle name="Total 7 7 15 2 2" xfId="63328"/>
    <cellStyle name="Total 7 7 15 3" xfId="37139"/>
    <cellStyle name="Total 7 7 15 4" xfId="54180"/>
    <cellStyle name="Total 7 7 16" xfId="37140"/>
    <cellStyle name="Total 7 7 16 2" xfId="37141"/>
    <cellStyle name="Total 7 7 16 2 2" xfId="63329"/>
    <cellStyle name="Total 7 7 16 3" xfId="37142"/>
    <cellStyle name="Total 7 7 16 4" xfId="54181"/>
    <cellStyle name="Total 7 7 17" xfId="37143"/>
    <cellStyle name="Total 7 7 17 2" xfId="37144"/>
    <cellStyle name="Total 7 7 17 2 2" xfId="63330"/>
    <cellStyle name="Total 7 7 17 3" xfId="37145"/>
    <cellStyle name="Total 7 7 17 4" xfId="54182"/>
    <cellStyle name="Total 7 7 18" xfId="37146"/>
    <cellStyle name="Total 7 7 18 2" xfId="37147"/>
    <cellStyle name="Total 7 7 18 2 2" xfId="63331"/>
    <cellStyle name="Total 7 7 18 3" xfId="37148"/>
    <cellStyle name="Total 7 7 18 4" xfId="54183"/>
    <cellStyle name="Total 7 7 19" xfId="37149"/>
    <cellStyle name="Total 7 7 19 2" xfId="37150"/>
    <cellStyle name="Total 7 7 19 2 2" xfId="63332"/>
    <cellStyle name="Total 7 7 19 3" xfId="37151"/>
    <cellStyle name="Total 7 7 19 4" xfId="54184"/>
    <cellStyle name="Total 7 7 2" xfId="37152"/>
    <cellStyle name="Total 7 7 2 2" xfId="37153"/>
    <cellStyle name="Total 7 7 2 2 2" xfId="63333"/>
    <cellStyle name="Total 7 7 2 3" xfId="37154"/>
    <cellStyle name="Total 7 7 2 4" xfId="54185"/>
    <cellStyle name="Total 7 7 20" xfId="37155"/>
    <cellStyle name="Total 7 7 20 2" xfId="37156"/>
    <cellStyle name="Total 7 7 20 3" xfId="54186"/>
    <cellStyle name="Total 7 7 20 4" xfId="54187"/>
    <cellStyle name="Total 7 7 21" xfId="54188"/>
    <cellStyle name="Total 7 7 22" xfId="54189"/>
    <cellStyle name="Total 7 7 3" xfId="37157"/>
    <cellStyle name="Total 7 7 3 2" xfId="37158"/>
    <cellStyle name="Total 7 7 3 2 2" xfId="63334"/>
    <cellStyle name="Total 7 7 3 3" xfId="37159"/>
    <cellStyle name="Total 7 7 3 4" xfId="54190"/>
    <cellStyle name="Total 7 7 4" xfId="37160"/>
    <cellStyle name="Total 7 7 4 2" xfId="37161"/>
    <cellStyle name="Total 7 7 4 2 2" xfId="63335"/>
    <cellStyle name="Total 7 7 4 3" xfId="37162"/>
    <cellStyle name="Total 7 7 4 4" xfId="54191"/>
    <cellStyle name="Total 7 7 5" xfId="37163"/>
    <cellStyle name="Total 7 7 5 2" xfId="37164"/>
    <cellStyle name="Total 7 7 5 2 2" xfId="63336"/>
    <cellStyle name="Total 7 7 5 3" xfId="37165"/>
    <cellStyle name="Total 7 7 5 4" xfId="54192"/>
    <cellStyle name="Total 7 7 6" xfId="37166"/>
    <cellStyle name="Total 7 7 6 2" xfId="37167"/>
    <cellStyle name="Total 7 7 6 2 2" xfId="63337"/>
    <cellStyle name="Total 7 7 6 3" xfId="37168"/>
    <cellStyle name="Total 7 7 6 4" xfId="54193"/>
    <cellStyle name="Total 7 7 7" xfId="37169"/>
    <cellStyle name="Total 7 7 7 2" xfId="37170"/>
    <cellStyle name="Total 7 7 7 2 2" xfId="63338"/>
    <cellStyle name="Total 7 7 7 3" xfId="37171"/>
    <cellStyle name="Total 7 7 7 4" xfId="54194"/>
    <cellStyle name="Total 7 7 8" xfId="37172"/>
    <cellStyle name="Total 7 7 8 2" xfId="37173"/>
    <cellStyle name="Total 7 7 8 2 2" xfId="63339"/>
    <cellStyle name="Total 7 7 8 3" xfId="37174"/>
    <cellStyle name="Total 7 7 8 4" xfId="54195"/>
    <cellStyle name="Total 7 7 9" xfId="37175"/>
    <cellStyle name="Total 7 7 9 2" xfId="37176"/>
    <cellStyle name="Total 7 7 9 2 2" xfId="63340"/>
    <cellStyle name="Total 7 7 9 3" xfId="37177"/>
    <cellStyle name="Total 7 7 9 4" xfId="54196"/>
    <cellStyle name="Total 7 8" xfId="37178"/>
    <cellStyle name="Total 7 8 10" xfId="37179"/>
    <cellStyle name="Total 7 8 10 2" xfId="37180"/>
    <cellStyle name="Total 7 8 10 2 2" xfId="63341"/>
    <cellStyle name="Total 7 8 10 3" xfId="37181"/>
    <cellStyle name="Total 7 8 10 4" xfId="54197"/>
    <cellStyle name="Total 7 8 11" xfId="37182"/>
    <cellStyle name="Total 7 8 11 2" xfId="37183"/>
    <cellStyle name="Total 7 8 11 2 2" xfId="63342"/>
    <cellStyle name="Total 7 8 11 3" xfId="37184"/>
    <cellStyle name="Total 7 8 11 4" xfId="54198"/>
    <cellStyle name="Total 7 8 12" xfId="37185"/>
    <cellStyle name="Total 7 8 12 2" xfId="37186"/>
    <cellStyle name="Total 7 8 12 2 2" xfId="63343"/>
    <cellStyle name="Total 7 8 12 3" xfId="37187"/>
    <cellStyle name="Total 7 8 12 4" xfId="54199"/>
    <cellStyle name="Total 7 8 13" xfId="37188"/>
    <cellStyle name="Total 7 8 13 2" xfId="37189"/>
    <cellStyle name="Total 7 8 13 2 2" xfId="63344"/>
    <cellStyle name="Total 7 8 13 3" xfId="37190"/>
    <cellStyle name="Total 7 8 13 4" xfId="54200"/>
    <cellStyle name="Total 7 8 14" xfId="37191"/>
    <cellStyle name="Total 7 8 14 2" xfId="37192"/>
    <cellStyle name="Total 7 8 14 2 2" xfId="63345"/>
    <cellStyle name="Total 7 8 14 3" xfId="37193"/>
    <cellStyle name="Total 7 8 14 4" xfId="54201"/>
    <cellStyle name="Total 7 8 15" xfId="37194"/>
    <cellStyle name="Total 7 8 15 2" xfId="37195"/>
    <cellStyle name="Total 7 8 15 2 2" xfId="63346"/>
    <cellStyle name="Total 7 8 15 3" xfId="37196"/>
    <cellStyle name="Total 7 8 15 4" xfId="54202"/>
    <cellStyle name="Total 7 8 16" xfId="37197"/>
    <cellStyle name="Total 7 8 16 2" xfId="37198"/>
    <cellStyle name="Total 7 8 16 2 2" xfId="63347"/>
    <cellStyle name="Total 7 8 16 3" xfId="37199"/>
    <cellStyle name="Total 7 8 16 4" xfId="54203"/>
    <cellStyle name="Total 7 8 17" xfId="37200"/>
    <cellStyle name="Total 7 8 17 2" xfId="37201"/>
    <cellStyle name="Total 7 8 17 2 2" xfId="63348"/>
    <cellStyle name="Total 7 8 17 3" xfId="37202"/>
    <cellStyle name="Total 7 8 17 4" xfId="54204"/>
    <cellStyle name="Total 7 8 18" xfId="37203"/>
    <cellStyle name="Total 7 8 18 2" xfId="37204"/>
    <cellStyle name="Total 7 8 18 2 2" xfId="63349"/>
    <cellStyle name="Total 7 8 18 3" xfId="37205"/>
    <cellStyle name="Total 7 8 18 4" xfId="54205"/>
    <cellStyle name="Total 7 8 19" xfId="37206"/>
    <cellStyle name="Total 7 8 19 2" xfId="37207"/>
    <cellStyle name="Total 7 8 19 2 2" xfId="63350"/>
    <cellStyle name="Total 7 8 19 3" xfId="37208"/>
    <cellStyle name="Total 7 8 19 4" xfId="54206"/>
    <cellStyle name="Total 7 8 2" xfId="37209"/>
    <cellStyle name="Total 7 8 2 2" xfId="37210"/>
    <cellStyle name="Total 7 8 2 2 2" xfId="63351"/>
    <cellStyle name="Total 7 8 2 3" xfId="37211"/>
    <cellStyle name="Total 7 8 2 4" xfId="54207"/>
    <cellStyle name="Total 7 8 20" xfId="37212"/>
    <cellStyle name="Total 7 8 20 2" xfId="37213"/>
    <cellStyle name="Total 7 8 20 3" xfId="54208"/>
    <cellStyle name="Total 7 8 20 4" xfId="54209"/>
    <cellStyle name="Total 7 8 21" xfId="54210"/>
    <cellStyle name="Total 7 8 22" xfId="54211"/>
    <cellStyle name="Total 7 8 3" xfId="37214"/>
    <cellStyle name="Total 7 8 3 2" xfId="37215"/>
    <cellStyle name="Total 7 8 3 2 2" xfId="63352"/>
    <cellStyle name="Total 7 8 3 3" xfId="37216"/>
    <cellStyle name="Total 7 8 3 4" xfId="54212"/>
    <cellStyle name="Total 7 8 4" xfId="37217"/>
    <cellStyle name="Total 7 8 4 2" xfId="37218"/>
    <cellStyle name="Total 7 8 4 2 2" xfId="63353"/>
    <cellStyle name="Total 7 8 4 3" xfId="37219"/>
    <cellStyle name="Total 7 8 4 4" xfId="54213"/>
    <cellStyle name="Total 7 8 5" xfId="37220"/>
    <cellStyle name="Total 7 8 5 2" xfId="37221"/>
    <cellStyle name="Total 7 8 5 2 2" xfId="63354"/>
    <cellStyle name="Total 7 8 5 3" xfId="37222"/>
    <cellStyle name="Total 7 8 5 4" xfId="54214"/>
    <cellStyle name="Total 7 8 6" xfId="37223"/>
    <cellStyle name="Total 7 8 6 2" xfId="37224"/>
    <cellStyle name="Total 7 8 6 2 2" xfId="63355"/>
    <cellStyle name="Total 7 8 6 3" xfId="37225"/>
    <cellStyle name="Total 7 8 6 4" xfId="54215"/>
    <cellStyle name="Total 7 8 7" xfId="37226"/>
    <cellStyle name="Total 7 8 7 2" xfId="37227"/>
    <cellStyle name="Total 7 8 7 2 2" xfId="63356"/>
    <cellStyle name="Total 7 8 7 3" xfId="37228"/>
    <cellStyle name="Total 7 8 7 4" xfId="54216"/>
    <cellStyle name="Total 7 8 8" xfId="37229"/>
    <cellStyle name="Total 7 8 8 2" xfId="37230"/>
    <cellStyle name="Total 7 8 8 2 2" xfId="63357"/>
    <cellStyle name="Total 7 8 8 3" xfId="37231"/>
    <cellStyle name="Total 7 8 8 4" xfId="54217"/>
    <cellStyle name="Total 7 8 9" xfId="37232"/>
    <cellStyle name="Total 7 8 9 2" xfId="37233"/>
    <cellStyle name="Total 7 8 9 2 2" xfId="63358"/>
    <cellStyle name="Total 7 8 9 3" xfId="37234"/>
    <cellStyle name="Total 7 8 9 4" xfId="54218"/>
    <cellStyle name="Total 7 9" xfId="37235"/>
    <cellStyle name="Total 7 9 10" xfId="37236"/>
    <cellStyle name="Total 7 9 10 2" xfId="37237"/>
    <cellStyle name="Total 7 9 10 2 2" xfId="63359"/>
    <cellStyle name="Total 7 9 10 3" xfId="37238"/>
    <cellStyle name="Total 7 9 10 4" xfId="54219"/>
    <cellStyle name="Total 7 9 11" xfId="37239"/>
    <cellStyle name="Total 7 9 11 2" xfId="37240"/>
    <cellStyle name="Total 7 9 11 2 2" xfId="63360"/>
    <cellStyle name="Total 7 9 11 3" xfId="37241"/>
    <cellStyle name="Total 7 9 11 4" xfId="54220"/>
    <cellStyle name="Total 7 9 12" xfId="37242"/>
    <cellStyle name="Total 7 9 12 2" xfId="37243"/>
    <cellStyle name="Total 7 9 12 2 2" xfId="63361"/>
    <cellStyle name="Total 7 9 12 3" xfId="37244"/>
    <cellStyle name="Total 7 9 12 4" xfId="54221"/>
    <cellStyle name="Total 7 9 13" xfId="37245"/>
    <cellStyle name="Total 7 9 13 2" xfId="37246"/>
    <cellStyle name="Total 7 9 13 2 2" xfId="63362"/>
    <cellStyle name="Total 7 9 13 3" xfId="37247"/>
    <cellStyle name="Total 7 9 13 4" xfId="54222"/>
    <cellStyle name="Total 7 9 14" xfId="37248"/>
    <cellStyle name="Total 7 9 14 2" xfId="37249"/>
    <cellStyle name="Total 7 9 14 2 2" xfId="63363"/>
    <cellStyle name="Total 7 9 14 3" xfId="37250"/>
    <cellStyle name="Total 7 9 14 4" xfId="54223"/>
    <cellStyle name="Total 7 9 15" xfId="37251"/>
    <cellStyle name="Total 7 9 15 2" xfId="37252"/>
    <cellStyle name="Total 7 9 15 2 2" xfId="63364"/>
    <cellStyle name="Total 7 9 15 3" xfId="37253"/>
    <cellStyle name="Total 7 9 15 4" xfId="54224"/>
    <cellStyle name="Total 7 9 16" xfId="37254"/>
    <cellStyle name="Total 7 9 16 2" xfId="37255"/>
    <cellStyle name="Total 7 9 16 2 2" xfId="63365"/>
    <cellStyle name="Total 7 9 16 3" xfId="37256"/>
    <cellStyle name="Total 7 9 16 4" xfId="54225"/>
    <cellStyle name="Total 7 9 17" xfId="37257"/>
    <cellStyle name="Total 7 9 17 2" xfId="37258"/>
    <cellStyle name="Total 7 9 17 2 2" xfId="63366"/>
    <cellStyle name="Total 7 9 17 3" xfId="37259"/>
    <cellStyle name="Total 7 9 17 4" xfId="54226"/>
    <cellStyle name="Total 7 9 18" xfId="37260"/>
    <cellStyle name="Total 7 9 18 2" xfId="37261"/>
    <cellStyle name="Total 7 9 18 2 2" xfId="63367"/>
    <cellStyle name="Total 7 9 18 3" xfId="37262"/>
    <cellStyle name="Total 7 9 18 4" xfId="54227"/>
    <cellStyle name="Total 7 9 19" xfId="37263"/>
    <cellStyle name="Total 7 9 19 2" xfId="37264"/>
    <cellStyle name="Total 7 9 19 2 2" xfId="63368"/>
    <cellStyle name="Total 7 9 19 3" xfId="37265"/>
    <cellStyle name="Total 7 9 19 4" xfId="54228"/>
    <cellStyle name="Total 7 9 2" xfId="37266"/>
    <cellStyle name="Total 7 9 2 2" xfId="37267"/>
    <cellStyle name="Total 7 9 2 2 2" xfId="63369"/>
    <cellStyle name="Total 7 9 2 3" xfId="37268"/>
    <cellStyle name="Total 7 9 2 4" xfId="54229"/>
    <cellStyle name="Total 7 9 20" xfId="37269"/>
    <cellStyle name="Total 7 9 20 2" xfId="37270"/>
    <cellStyle name="Total 7 9 20 3" xfId="54230"/>
    <cellStyle name="Total 7 9 20 4" xfId="54231"/>
    <cellStyle name="Total 7 9 21" xfId="54232"/>
    <cellStyle name="Total 7 9 22" xfId="54233"/>
    <cellStyle name="Total 7 9 3" xfId="37271"/>
    <cellStyle name="Total 7 9 3 2" xfId="37272"/>
    <cellStyle name="Total 7 9 3 2 2" xfId="63370"/>
    <cellStyle name="Total 7 9 3 3" xfId="37273"/>
    <cellStyle name="Total 7 9 3 4" xfId="54234"/>
    <cellStyle name="Total 7 9 4" xfId="37274"/>
    <cellStyle name="Total 7 9 4 2" xfId="37275"/>
    <cellStyle name="Total 7 9 4 2 2" xfId="63371"/>
    <cellStyle name="Total 7 9 4 3" xfId="37276"/>
    <cellStyle name="Total 7 9 4 4" xfId="54235"/>
    <cellStyle name="Total 7 9 5" xfId="37277"/>
    <cellStyle name="Total 7 9 5 2" xfId="37278"/>
    <cellStyle name="Total 7 9 5 2 2" xfId="63372"/>
    <cellStyle name="Total 7 9 5 3" xfId="37279"/>
    <cellStyle name="Total 7 9 5 4" xfId="54236"/>
    <cellStyle name="Total 7 9 6" xfId="37280"/>
    <cellStyle name="Total 7 9 6 2" xfId="37281"/>
    <cellStyle name="Total 7 9 6 2 2" xfId="63373"/>
    <cellStyle name="Total 7 9 6 3" xfId="37282"/>
    <cellStyle name="Total 7 9 6 4" xfId="54237"/>
    <cellStyle name="Total 7 9 7" xfId="37283"/>
    <cellStyle name="Total 7 9 7 2" xfId="37284"/>
    <cellStyle name="Total 7 9 7 2 2" xfId="63374"/>
    <cellStyle name="Total 7 9 7 3" xfId="37285"/>
    <cellStyle name="Total 7 9 7 4" xfId="54238"/>
    <cellStyle name="Total 7 9 8" xfId="37286"/>
    <cellStyle name="Total 7 9 8 2" xfId="37287"/>
    <cellStyle name="Total 7 9 8 2 2" xfId="63375"/>
    <cellStyle name="Total 7 9 8 3" xfId="37288"/>
    <cellStyle name="Total 7 9 8 4" xfId="54239"/>
    <cellStyle name="Total 7 9 9" xfId="37289"/>
    <cellStyle name="Total 7 9 9 2" xfId="37290"/>
    <cellStyle name="Total 7 9 9 2 2" xfId="63376"/>
    <cellStyle name="Total 7 9 9 3" xfId="37291"/>
    <cellStyle name="Total 7 9 9 4" xfId="54240"/>
    <cellStyle name="Total 8" xfId="37292"/>
    <cellStyle name="Total 8 10" xfId="37293"/>
    <cellStyle name="Total 8 10 2" xfId="37294"/>
    <cellStyle name="Total 8 10 2 2" xfId="63377"/>
    <cellStyle name="Total 8 10 3" xfId="37295"/>
    <cellStyle name="Total 8 10 4" xfId="54241"/>
    <cellStyle name="Total 8 11" xfId="37296"/>
    <cellStyle name="Total 8 11 2" xfId="37297"/>
    <cellStyle name="Total 8 11 2 2" xfId="63378"/>
    <cellStyle name="Total 8 11 3" xfId="37298"/>
    <cellStyle name="Total 8 11 4" xfId="54242"/>
    <cellStyle name="Total 8 12" xfId="37299"/>
    <cellStyle name="Total 8 12 2" xfId="37300"/>
    <cellStyle name="Total 8 12 2 2" xfId="63379"/>
    <cellStyle name="Total 8 12 3" xfId="37301"/>
    <cellStyle name="Total 8 12 4" xfId="54243"/>
    <cellStyle name="Total 8 13" xfId="37302"/>
    <cellStyle name="Total 8 13 2" xfId="37303"/>
    <cellStyle name="Total 8 13 2 2" xfId="63380"/>
    <cellStyle name="Total 8 13 3" xfId="37304"/>
    <cellStyle name="Total 8 13 4" xfId="54244"/>
    <cellStyle name="Total 8 14" xfId="37305"/>
    <cellStyle name="Total 8 14 2" xfId="37306"/>
    <cellStyle name="Total 8 14 2 2" xfId="63381"/>
    <cellStyle name="Total 8 14 3" xfId="37307"/>
    <cellStyle name="Total 8 14 4" xfId="54245"/>
    <cellStyle name="Total 8 15" xfId="37308"/>
    <cellStyle name="Total 8 15 2" xfId="37309"/>
    <cellStyle name="Total 8 15 2 2" xfId="63382"/>
    <cellStyle name="Total 8 15 3" xfId="37310"/>
    <cellStyle name="Total 8 15 4" xfId="54246"/>
    <cellStyle name="Total 8 16" xfId="37311"/>
    <cellStyle name="Total 8 16 2" xfId="37312"/>
    <cellStyle name="Total 8 16 2 2" xfId="63383"/>
    <cellStyle name="Total 8 16 3" xfId="37313"/>
    <cellStyle name="Total 8 16 4" xfId="54247"/>
    <cellStyle name="Total 8 17" xfId="37314"/>
    <cellStyle name="Total 8 17 2" xfId="37315"/>
    <cellStyle name="Total 8 17 2 2" xfId="63384"/>
    <cellStyle name="Total 8 17 3" xfId="37316"/>
    <cellStyle name="Total 8 17 4" xfId="54248"/>
    <cellStyle name="Total 8 18" xfId="37317"/>
    <cellStyle name="Total 8 18 2" xfId="37318"/>
    <cellStyle name="Total 8 18 2 2" xfId="63385"/>
    <cellStyle name="Total 8 18 3" xfId="37319"/>
    <cellStyle name="Total 8 18 4" xfId="54249"/>
    <cellStyle name="Total 8 19" xfId="37320"/>
    <cellStyle name="Total 8 19 2" xfId="37321"/>
    <cellStyle name="Total 8 19 2 2" xfId="63386"/>
    <cellStyle name="Total 8 19 3" xfId="37322"/>
    <cellStyle name="Total 8 19 4" xfId="54250"/>
    <cellStyle name="Total 8 2" xfId="37323"/>
    <cellStyle name="Total 8 2 2" xfId="37324"/>
    <cellStyle name="Total 8 2 2 2" xfId="63387"/>
    <cellStyle name="Total 8 2 3" xfId="37325"/>
    <cellStyle name="Total 8 2 4" xfId="54251"/>
    <cellStyle name="Total 8 20" xfId="37326"/>
    <cellStyle name="Total 8 20 2" xfId="37327"/>
    <cellStyle name="Total 8 20 3" xfId="54252"/>
    <cellStyle name="Total 8 20 4" xfId="54253"/>
    <cellStyle name="Total 8 21" xfId="54254"/>
    <cellStyle name="Total 8 22" xfId="54255"/>
    <cellStyle name="Total 8 3" xfId="37328"/>
    <cellStyle name="Total 8 3 2" xfId="37329"/>
    <cellStyle name="Total 8 3 2 2" xfId="63388"/>
    <cellStyle name="Total 8 3 3" xfId="37330"/>
    <cellStyle name="Total 8 3 4" xfId="54256"/>
    <cellStyle name="Total 8 4" xfId="37331"/>
    <cellStyle name="Total 8 4 2" xfId="37332"/>
    <cellStyle name="Total 8 4 2 2" xfId="63389"/>
    <cellStyle name="Total 8 4 3" xfId="37333"/>
    <cellStyle name="Total 8 4 4" xfId="54257"/>
    <cellStyle name="Total 8 5" xfId="37334"/>
    <cellStyle name="Total 8 5 2" xfId="37335"/>
    <cellStyle name="Total 8 5 2 2" xfId="63390"/>
    <cellStyle name="Total 8 5 3" xfId="37336"/>
    <cellStyle name="Total 8 5 4" xfId="54258"/>
    <cellStyle name="Total 8 6" xfId="37337"/>
    <cellStyle name="Total 8 6 2" xfId="37338"/>
    <cellStyle name="Total 8 6 2 2" xfId="63391"/>
    <cellStyle name="Total 8 6 3" xfId="37339"/>
    <cellStyle name="Total 8 6 4" xfId="54259"/>
    <cellStyle name="Total 8 7" xfId="37340"/>
    <cellStyle name="Total 8 7 2" xfId="37341"/>
    <cellStyle name="Total 8 7 2 2" xfId="63392"/>
    <cellStyle name="Total 8 7 3" xfId="37342"/>
    <cellStyle name="Total 8 7 4" xfId="54260"/>
    <cellStyle name="Total 8 8" xfId="37343"/>
    <cellStyle name="Total 8 8 2" xfId="37344"/>
    <cellStyle name="Total 8 8 2 2" xfId="63393"/>
    <cellStyle name="Total 8 8 3" xfId="37345"/>
    <cellStyle name="Total 8 8 4" xfId="54261"/>
    <cellStyle name="Total 8 9" xfId="37346"/>
    <cellStyle name="Total 8 9 2" xfId="37347"/>
    <cellStyle name="Total 8 9 2 2" xfId="63394"/>
    <cellStyle name="Total 8 9 3" xfId="37348"/>
    <cellStyle name="Total 8 9 4" xfId="54262"/>
    <cellStyle name="Total 9" xfId="37349"/>
    <cellStyle name="Total 9 10" xfId="37350"/>
    <cellStyle name="Total 9 10 2" xfId="37351"/>
    <cellStyle name="Total 9 10 2 2" xfId="63395"/>
    <cellStyle name="Total 9 10 3" xfId="37352"/>
    <cellStyle name="Total 9 10 4" xfId="54263"/>
    <cellStyle name="Total 9 11" xfId="37353"/>
    <cellStyle name="Total 9 11 2" xfId="37354"/>
    <cellStyle name="Total 9 11 2 2" xfId="63396"/>
    <cellStyle name="Total 9 11 3" xfId="37355"/>
    <cellStyle name="Total 9 11 4" xfId="54264"/>
    <cellStyle name="Total 9 12" xfId="37356"/>
    <cellStyle name="Total 9 12 2" xfId="37357"/>
    <cellStyle name="Total 9 12 2 2" xfId="63397"/>
    <cellStyle name="Total 9 12 3" xfId="37358"/>
    <cellStyle name="Total 9 12 4" xfId="54265"/>
    <cellStyle name="Total 9 13" xfId="37359"/>
    <cellStyle name="Total 9 13 2" xfId="37360"/>
    <cellStyle name="Total 9 13 2 2" xfId="63398"/>
    <cellStyle name="Total 9 13 3" xfId="37361"/>
    <cellStyle name="Total 9 13 4" xfId="54266"/>
    <cellStyle name="Total 9 14" xfId="37362"/>
    <cellStyle name="Total 9 14 2" xfId="37363"/>
    <cellStyle name="Total 9 14 2 2" xfId="63399"/>
    <cellStyle name="Total 9 14 3" xfId="37364"/>
    <cellStyle name="Total 9 14 4" xfId="54267"/>
    <cellStyle name="Total 9 15" xfId="37365"/>
    <cellStyle name="Total 9 15 2" xfId="37366"/>
    <cellStyle name="Total 9 15 2 2" xfId="63400"/>
    <cellStyle name="Total 9 15 3" xfId="37367"/>
    <cellStyle name="Total 9 15 4" xfId="54268"/>
    <cellStyle name="Total 9 16" xfId="37368"/>
    <cellStyle name="Total 9 16 2" xfId="37369"/>
    <cellStyle name="Total 9 16 2 2" xfId="63401"/>
    <cellStyle name="Total 9 16 3" xfId="37370"/>
    <cellStyle name="Total 9 16 4" xfId="54269"/>
    <cellStyle name="Total 9 17" xfId="37371"/>
    <cellStyle name="Total 9 17 2" xfId="37372"/>
    <cellStyle name="Total 9 17 2 2" xfId="63402"/>
    <cellStyle name="Total 9 17 3" xfId="37373"/>
    <cellStyle name="Total 9 17 4" xfId="54270"/>
    <cellStyle name="Total 9 18" xfId="37374"/>
    <cellStyle name="Total 9 18 2" xfId="37375"/>
    <cellStyle name="Total 9 18 2 2" xfId="63403"/>
    <cellStyle name="Total 9 18 3" xfId="37376"/>
    <cellStyle name="Total 9 18 4" xfId="54271"/>
    <cellStyle name="Total 9 19" xfId="37377"/>
    <cellStyle name="Total 9 19 2" xfId="37378"/>
    <cellStyle name="Total 9 19 2 2" xfId="63404"/>
    <cellStyle name="Total 9 19 3" xfId="37379"/>
    <cellStyle name="Total 9 19 4" xfId="54272"/>
    <cellStyle name="Total 9 2" xfId="37380"/>
    <cellStyle name="Total 9 2 2" xfId="37381"/>
    <cellStyle name="Total 9 2 2 2" xfId="63405"/>
    <cellStyle name="Total 9 2 3" xfId="37382"/>
    <cellStyle name="Total 9 2 4" xfId="54273"/>
    <cellStyle name="Total 9 20" xfId="37383"/>
    <cellStyle name="Total 9 20 2" xfId="37384"/>
    <cellStyle name="Total 9 20 3" xfId="54274"/>
    <cellStyle name="Total 9 20 4" xfId="54275"/>
    <cellStyle name="Total 9 21" xfId="54276"/>
    <cellStyle name="Total 9 22" xfId="54277"/>
    <cellStyle name="Total 9 3" xfId="37385"/>
    <cellStyle name="Total 9 3 2" xfId="37386"/>
    <cellStyle name="Total 9 3 2 2" xfId="63406"/>
    <cellStyle name="Total 9 3 3" xfId="37387"/>
    <cellStyle name="Total 9 3 4" xfId="54278"/>
    <cellStyle name="Total 9 4" xfId="37388"/>
    <cellStyle name="Total 9 4 2" xfId="37389"/>
    <cellStyle name="Total 9 4 2 2" xfId="63407"/>
    <cellStyle name="Total 9 4 3" xfId="37390"/>
    <cellStyle name="Total 9 4 4" xfId="54279"/>
    <cellStyle name="Total 9 5" xfId="37391"/>
    <cellStyle name="Total 9 5 2" xfId="37392"/>
    <cellStyle name="Total 9 5 2 2" xfId="63408"/>
    <cellStyle name="Total 9 5 3" xfId="37393"/>
    <cellStyle name="Total 9 5 4" xfId="54280"/>
    <cellStyle name="Total 9 6" xfId="37394"/>
    <cellStyle name="Total 9 6 2" xfId="37395"/>
    <cellStyle name="Total 9 6 2 2" xfId="63409"/>
    <cellStyle name="Total 9 6 3" xfId="37396"/>
    <cellStyle name="Total 9 6 4" xfId="54281"/>
    <cellStyle name="Total 9 7" xfId="37397"/>
    <cellStyle name="Total 9 7 2" xfId="37398"/>
    <cellStyle name="Total 9 7 2 2" xfId="63410"/>
    <cellStyle name="Total 9 7 3" xfId="37399"/>
    <cellStyle name="Total 9 7 4" xfId="54282"/>
    <cellStyle name="Total 9 8" xfId="37400"/>
    <cellStyle name="Total 9 8 2" xfId="37401"/>
    <cellStyle name="Total 9 8 2 2" xfId="63411"/>
    <cellStyle name="Total 9 8 3" xfId="37402"/>
    <cellStyle name="Total 9 8 4" xfId="54283"/>
    <cellStyle name="Total 9 9" xfId="37403"/>
    <cellStyle name="Total 9 9 2" xfId="37404"/>
    <cellStyle name="Total 9 9 2 2" xfId="63412"/>
    <cellStyle name="Total 9 9 3" xfId="37405"/>
    <cellStyle name="Total 9 9 4" xfId="54284"/>
    <cellStyle name="Warning Text 10" xfId="37406"/>
    <cellStyle name="Warning Text 10 2" xfId="54285"/>
    <cellStyle name="Warning Text 11" xfId="37407"/>
    <cellStyle name="Warning Text 11 2" xfId="54286"/>
    <cellStyle name="Warning Text 12" xfId="37408"/>
    <cellStyle name="Warning Text 12 10" xfId="37409"/>
    <cellStyle name="Warning Text 12 10 2" xfId="54287"/>
    <cellStyle name="Warning Text 12 11" xfId="37410"/>
    <cellStyle name="Warning Text 12 11 2" xfId="54288"/>
    <cellStyle name="Warning Text 12 12" xfId="37411"/>
    <cellStyle name="Warning Text 12 12 2" xfId="54289"/>
    <cellStyle name="Warning Text 12 13" xfId="37412"/>
    <cellStyle name="Warning Text 12 13 2" xfId="54290"/>
    <cellStyle name="Warning Text 12 14" xfId="37413"/>
    <cellStyle name="Warning Text 12 14 2" xfId="54291"/>
    <cellStyle name="Warning Text 12 15" xfId="37414"/>
    <cellStyle name="Warning Text 12 15 2" xfId="54292"/>
    <cellStyle name="Warning Text 12 16" xfId="37415"/>
    <cellStyle name="Warning Text 12 16 2" xfId="54293"/>
    <cellStyle name="Warning Text 12 17" xfId="37416"/>
    <cellStyle name="Warning Text 12 17 2" xfId="54294"/>
    <cellStyle name="Warning Text 12 18" xfId="37417"/>
    <cellStyle name="Warning Text 12 18 2" xfId="54295"/>
    <cellStyle name="Warning Text 12 19" xfId="37418"/>
    <cellStyle name="Warning Text 12 19 2" xfId="54296"/>
    <cellStyle name="Warning Text 12 2" xfId="37419"/>
    <cellStyle name="Warning Text 12 2 2" xfId="54297"/>
    <cellStyle name="Warning Text 12 20" xfId="37420"/>
    <cellStyle name="Warning Text 12 20 2" xfId="54298"/>
    <cellStyle name="Warning Text 12 21" xfId="37421"/>
    <cellStyle name="Warning Text 12 21 2" xfId="54299"/>
    <cellStyle name="Warning Text 12 22" xfId="37422"/>
    <cellStyle name="Warning Text 12 22 2" xfId="54300"/>
    <cellStyle name="Warning Text 12 23" xfId="37423"/>
    <cellStyle name="Warning Text 12 23 2" xfId="54301"/>
    <cellStyle name="Warning Text 12 24" xfId="37424"/>
    <cellStyle name="Warning Text 12 24 2" xfId="54302"/>
    <cellStyle name="Warning Text 12 25" xfId="37425"/>
    <cellStyle name="Warning Text 12 25 2" xfId="54303"/>
    <cellStyle name="Warning Text 12 26" xfId="37426"/>
    <cellStyle name="Warning Text 12 26 2" xfId="54304"/>
    <cellStyle name="Warning Text 12 27" xfId="37427"/>
    <cellStyle name="Warning Text 12 27 2" xfId="54305"/>
    <cellStyle name="Warning Text 12 28" xfId="37428"/>
    <cellStyle name="Warning Text 12 28 2" xfId="54306"/>
    <cellStyle name="Warning Text 12 29" xfId="37429"/>
    <cellStyle name="Warning Text 12 29 2" xfId="54307"/>
    <cellStyle name="Warning Text 12 3" xfId="37430"/>
    <cellStyle name="Warning Text 12 3 2" xfId="54308"/>
    <cellStyle name="Warning Text 12 30" xfId="37431"/>
    <cellStyle name="Warning Text 12 30 2" xfId="54309"/>
    <cellStyle name="Warning Text 12 31" xfId="54310"/>
    <cellStyle name="Warning Text 12 4" xfId="37432"/>
    <cellStyle name="Warning Text 12 4 2" xfId="54311"/>
    <cellStyle name="Warning Text 12 5" xfId="37433"/>
    <cellStyle name="Warning Text 12 5 2" xfId="54312"/>
    <cellStyle name="Warning Text 12 6" xfId="37434"/>
    <cellStyle name="Warning Text 12 6 2" xfId="54313"/>
    <cellStyle name="Warning Text 12 7" xfId="37435"/>
    <cellStyle name="Warning Text 12 7 2" xfId="54314"/>
    <cellStyle name="Warning Text 12 8" xfId="37436"/>
    <cellStyle name="Warning Text 12 8 2" xfId="54315"/>
    <cellStyle name="Warning Text 12 9" xfId="37437"/>
    <cellStyle name="Warning Text 12 9 2" xfId="54316"/>
    <cellStyle name="Warning Text 13" xfId="37438"/>
    <cellStyle name="Warning Text 13 2" xfId="54317"/>
    <cellStyle name="Warning Text 14" xfId="37439"/>
    <cellStyle name="Warning Text 14 2" xfId="54318"/>
    <cellStyle name="Warning Text 15" xfId="37440"/>
    <cellStyle name="Warning Text 15 2" xfId="54319"/>
    <cellStyle name="Warning Text 16" xfId="37441"/>
    <cellStyle name="Warning Text 16 2" xfId="63413"/>
    <cellStyle name="Warning Text 17" xfId="37442"/>
    <cellStyle name="Warning Text 18" xfId="37443"/>
    <cellStyle name="Warning Text 2" xfId="37444"/>
    <cellStyle name="Warning Text 2 10" xfId="37445"/>
    <cellStyle name="Warning Text 2 10 2" xfId="63414"/>
    <cellStyle name="Warning Text 2 11" xfId="37446"/>
    <cellStyle name="Warning Text 2 2" xfId="37447"/>
    <cellStyle name="Warning Text 2 2 2" xfId="54320"/>
    <cellStyle name="Warning Text 2 3" xfId="37448"/>
    <cellStyle name="Warning Text 2 3 2" xfId="54321"/>
    <cellStyle name="Warning Text 2 4" xfId="37449"/>
    <cellStyle name="Warning Text 2 4 2" xfId="54322"/>
    <cellStyle name="Warning Text 2 5" xfId="37450"/>
    <cellStyle name="Warning Text 2 5 2" xfId="54323"/>
    <cellStyle name="Warning Text 2 6" xfId="37451"/>
    <cellStyle name="Warning Text 2 6 2" xfId="54324"/>
    <cellStyle name="Warning Text 2 7" xfId="37452"/>
    <cellStyle name="Warning Text 2 7 2" xfId="54325"/>
    <cellStyle name="Warning Text 2 8" xfId="37453"/>
    <cellStyle name="Warning Text 2 8 2" xfId="54326"/>
    <cellStyle name="Warning Text 2 9" xfId="37454"/>
    <cellStyle name="Warning Text 2 9 2" xfId="63415"/>
    <cellStyle name="Warning Text 3" xfId="37455"/>
    <cellStyle name="Warning Text 3 2" xfId="37456"/>
    <cellStyle name="Warning Text 3 2 2" xfId="54327"/>
    <cellStyle name="Warning Text 3 3" xfId="54328"/>
    <cellStyle name="Warning Text 4" xfId="37457"/>
    <cellStyle name="Warning Text 4 2" xfId="37458"/>
    <cellStyle name="Warning Text 4 2 2" xfId="54329"/>
    <cellStyle name="Warning Text 4 3" xfId="54330"/>
    <cellStyle name="Warning Text 5" xfId="37459"/>
    <cellStyle name="Warning Text 5 2" xfId="37460"/>
    <cellStyle name="Warning Text 5 2 2" xfId="54331"/>
    <cellStyle name="Warning Text 5 3" xfId="54332"/>
    <cellStyle name="Warning Text 6" xfId="37461"/>
    <cellStyle name="Warning Text 6 2" xfId="37462"/>
    <cellStyle name="Warning Text 6 2 2" xfId="54333"/>
    <cellStyle name="Warning Text 6 3" xfId="54334"/>
    <cellStyle name="Warning Text 6 4" xfId="63416"/>
    <cellStyle name="Warning Text 7" xfId="37463"/>
    <cellStyle name="Warning Text 7 10" xfId="37464"/>
    <cellStyle name="Warning Text 7 10 2" xfId="54335"/>
    <cellStyle name="Warning Text 7 11" xfId="37465"/>
    <cellStyle name="Warning Text 7 11 2" xfId="54336"/>
    <cellStyle name="Warning Text 7 12" xfId="54337"/>
    <cellStyle name="Warning Text 7 2" xfId="37466"/>
    <cellStyle name="Warning Text 7 2 2" xfId="54338"/>
    <cellStyle name="Warning Text 7 3" xfId="37467"/>
    <cellStyle name="Warning Text 7 3 2" xfId="54339"/>
    <cellStyle name="Warning Text 7 4" xfId="37468"/>
    <cellStyle name="Warning Text 7 4 2" xfId="54340"/>
    <cellStyle name="Warning Text 7 5" xfId="37469"/>
    <cellStyle name="Warning Text 7 5 2" xfId="54341"/>
    <cellStyle name="Warning Text 7 6" xfId="37470"/>
    <cellStyle name="Warning Text 7 6 2" xfId="54342"/>
    <cellStyle name="Warning Text 7 7" xfId="37471"/>
    <cellStyle name="Warning Text 7 7 2" xfId="54343"/>
    <cellStyle name="Warning Text 7 8" xfId="37472"/>
    <cellStyle name="Warning Text 7 8 2" xfId="54344"/>
    <cellStyle name="Warning Text 7 9" xfId="37473"/>
    <cellStyle name="Warning Text 7 9 2" xfId="54345"/>
    <cellStyle name="Warning Text 8" xfId="37474"/>
    <cellStyle name="Warning Text 8 2" xfId="54346"/>
    <cellStyle name="Warning Text 9" xfId="37475"/>
    <cellStyle name="Warning Text 9 2" xfId="54347"/>
  </cellStyles>
  <dxfs count="22">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C2CD23"/>
      <color rgb="FF5BC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Half Hour Demand Tariffs</a:t>
            </a:r>
          </a:p>
        </c:rich>
      </c:tx>
      <c:overlay val="0"/>
    </c:title>
    <c:autoTitleDeleted val="0"/>
    <c:plotArea>
      <c:layout>
        <c:manualLayout>
          <c:layoutTarget val="inner"/>
          <c:xMode val="edge"/>
          <c:yMode val="edge"/>
          <c:x val="0.16103944197047812"/>
          <c:y val="0.14764055808813373"/>
          <c:w val="0.80933093468417838"/>
          <c:h val="0.62689882514685669"/>
        </c:manualLayout>
      </c:layout>
      <c:lineChart>
        <c:grouping val="standard"/>
        <c:varyColors val="0"/>
        <c:ser>
          <c:idx val="4"/>
          <c:order val="0"/>
          <c:tx>
            <c:strRef>
              <c:f>'TC FD'!$D$4</c:f>
              <c:strCache>
                <c:ptCount val="1"/>
                <c:pt idx="0">
                  <c:v>2020/21</c:v>
                </c:pt>
              </c:strCache>
            </c:strRef>
          </c:tx>
          <c:spPr>
            <a:ln>
              <a:solidFill>
                <a:schemeClr val="accent6">
                  <a:lumMod val="75000"/>
                </a:schemeClr>
              </a:solidFill>
            </a:ln>
          </c:spPr>
          <c:marker>
            <c:symbol val="diamond"/>
            <c:size val="7"/>
            <c:spPr>
              <a:solidFill>
                <a:schemeClr val="accent6">
                  <a:lumMod val="75000"/>
                </a:schemeClr>
              </a:solidFill>
              <a:ln>
                <a:noFill/>
              </a:ln>
            </c:spPr>
          </c:marker>
          <c:val>
            <c:numRef>
              <c:f>'TC FD'!$D$6:$D$19</c:f>
              <c:numCache>
                <c:formatCode>0.000000</c:formatCode>
                <c:ptCount val="14"/>
                <c:pt idx="0">
                  <c:v>23.03344828483683</c:v>
                </c:pt>
                <c:pt idx="1">
                  <c:v>30.974803128626352</c:v>
                </c:pt>
                <c:pt idx="2">
                  <c:v>43.081997013138476</c:v>
                </c:pt>
                <c:pt idx="3">
                  <c:v>50.320339855365511</c:v>
                </c:pt>
                <c:pt idx="4">
                  <c:v>50.02222001924136</c:v>
                </c:pt>
                <c:pt idx="5">
                  <c:v>52.246053127289294</c:v>
                </c:pt>
                <c:pt idx="6">
                  <c:v>53.573334616155122</c:v>
                </c:pt>
                <c:pt idx="7">
                  <c:v>55.089520892923886</c:v>
                </c:pt>
                <c:pt idx="8">
                  <c:v>55.349685911858437</c:v>
                </c:pt>
                <c:pt idx="9">
                  <c:v>50.891739187218604</c:v>
                </c:pt>
                <c:pt idx="10">
                  <c:v>57.737310020805936</c:v>
                </c:pt>
                <c:pt idx="11">
                  <c:v>61.323957444282712</c:v>
                </c:pt>
                <c:pt idx="12">
                  <c:v>59.010698101924774</c:v>
                </c:pt>
                <c:pt idx="13">
                  <c:v>57.09896399470486</c:v>
                </c:pt>
              </c:numCache>
            </c:numRef>
          </c:val>
          <c:smooth val="0"/>
          <c:extLst>
            <c:ext xmlns:c16="http://schemas.microsoft.com/office/drawing/2014/chart" uri="{C3380CC4-5D6E-409C-BE32-E72D297353CC}">
              <c16:uniqueId val="{00000000-870A-4D9D-BF7D-EFCFCFCBE935}"/>
            </c:ext>
          </c:extLst>
        </c:ser>
        <c:ser>
          <c:idx val="0"/>
          <c:order val="1"/>
          <c:tx>
            <c:strRef>
              <c:f>'TC FD'!$E$4</c:f>
              <c:strCache>
                <c:ptCount val="1"/>
                <c:pt idx="0">
                  <c:v>2021/22</c:v>
                </c:pt>
              </c:strCache>
            </c:strRef>
          </c:tx>
          <c:marker>
            <c:symbol val="diamond"/>
            <c:size val="5"/>
          </c:marker>
          <c:cat>
            <c:numRef>
              <c:f>'TC FD'!$B$6:$B$19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'TC FD'!$E$6:$E$19</c:f>
              <c:numCache>
                <c:formatCode>0.000000</c:formatCode>
                <c:ptCount val="14"/>
                <c:pt idx="0">
                  <c:v>23.266925484653598</c:v>
                </c:pt>
                <c:pt idx="1">
                  <c:v>32.310476437446539</c:v>
                </c:pt>
                <c:pt idx="2">
                  <c:v>44.439332773417227</c:v>
                </c:pt>
                <c:pt idx="3">
                  <c:v>50.269473270417677</c:v>
                </c:pt>
                <c:pt idx="4">
                  <c:v>51.473265214638545</c:v>
                </c:pt>
                <c:pt idx="5">
                  <c:v>51.377834307063807</c:v>
                </c:pt>
                <c:pt idx="6">
                  <c:v>55.536941670809178</c:v>
                </c:pt>
                <c:pt idx="7">
                  <c:v>56.286107183460693</c:v>
                </c:pt>
                <c:pt idx="8">
                  <c:v>58.2411715492632</c:v>
                </c:pt>
                <c:pt idx="9">
                  <c:v>53.487641645182464</c:v>
                </c:pt>
                <c:pt idx="10">
                  <c:v>60.58160661423036</c:v>
                </c:pt>
                <c:pt idx="11">
                  <c:v>63.89945775837716</c:v>
                </c:pt>
                <c:pt idx="12">
                  <c:v>61.769844259861387</c:v>
                </c:pt>
                <c:pt idx="13">
                  <c:v>59.897517704427955</c:v>
                </c:pt>
              </c:numCache>
            </c:numRef>
          </c:val>
          <c:smooth val="0"/>
          <c:extLst>
            <c:ext xmlns:c16="http://schemas.microsoft.com/office/drawing/2014/chart" uri="{C3380CC4-5D6E-409C-BE32-E72D297353CC}">
              <c16:uniqueId val="{00000001-870A-4D9D-BF7D-EFCFCFCBE935}"/>
            </c:ext>
          </c:extLst>
        </c:ser>
        <c:ser>
          <c:idx val="1"/>
          <c:order val="2"/>
          <c:tx>
            <c:strRef>
              <c:f>'TC FD'!$F$4</c:f>
              <c:strCache>
                <c:ptCount val="1"/>
                <c:pt idx="0">
                  <c:v>2022/23</c:v>
                </c:pt>
              </c:strCache>
            </c:strRef>
          </c:tx>
          <c:marker>
            <c:symbol val="diamond"/>
            <c:size val="5"/>
          </c:marker>
          <c:cat>
            <c:numRef>
              <c:f>'TC FD'!$B$6:$B$19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'TC FD'!$F$6:$F$19</c:f>
              <c:numCache>
                <c:formatCode>0.000000</c:formatCode>
                <c:ptCount val="14"/>
                <c:pt idx="0">
                  <c:v>24.665565197937653</c:v>
                </c:pt>
                <c:pt idx="1">
                  <c:v>33.53327836083561</c:v>
                </c:pt>
                <c:pt idx="2">
                  <c:v>45.552281557641706</c:v>
                </c:pt>
                <c:pt idx="3">
                  <c:v>52.373264222634461</c:v>
                </c:pt>
                <c:pt idx="4">
                  <c:v>52.648819143383513</c:v>
                </c:pt>
                <c:pt idx="5">
                  <c:v>53.751088884721462</c:v>
                </c:pt>
                <c:pt idx="6">
                  <c:v>57.387502739910822</c:v>
                </c:pt>
                <c:pt idx="7">
                  <c:v>58.522063308737394</c:v>
                </c:pt>
                <c:pt idx="8">
                  <c:v>59.700635289082712</c:v>
                </c:pt>
                <c:pt idx="9">
                  <c:v>57.510014604490863</c:v>
                </c:pt>
                <c:pt idx="10">
                  <c:v>62.305934185076907</c:v>
                </c:pt>
                <c:pt idx="11">
                  <c:v>66.143539148746726</c:v>
                </c:pt>
                <c:pt idx="12">
                  <c:v>64.105647994775353</c:v>
                </c:pt>
                <c:pt idx="13">
                  <c:v>63.457502872762952</c:v>
                </c:pt>
              </c:numCache>
            </c:numRef>
          </c:val>
          <c:smooth val="0"/>
          <c:extLst>
            <c:ext xmlns:c16="http://schemas.microsoft.com/office/drawing/2014/chart" uri="{C3380CC4-5D6E-409C-BE32-E72D297353CC}">
              <c16:uniqueId val="{00000002-870A-4D9D-BF7D-EFCFCFCBE935}"/>
            </c:ext>
          </c:extLst>
        </c:ser>
        <c:ser>
          <c:idx val="2"/>
          <c:order val="3"/>
          <c:tx>
            <c:strRef>
              <c:f>'TC FD'!$G$4</c:f>
              <c:strCache>
                <c:ptCount val="1"/>
                <c:pt idx="0">
                  <c:v>2023/24</c:v>
                </c:pt>
              </c:strCache>
            </c:strRef>
          </c:tx>
          <c:marker>
            <c:symbol val="diamond"/>
            <c:size val="5"/>
          </c:marker>
          <c:cat>
            <c:numRef>
              <c:f>'TC FD'!$B$6:$B$19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'TC FD'!$G$6:$G$19</c:f>
              <c:numCache>
                <c:formatCode>0.000000</c:formatCode>
                <c:ptCount val="14"/>
                <c:pt idx="0">
                  <c:v>24.785070188621958</c:v>
                </c:pt>
                <c:pt idx="1">
                  <c:v>33.424911577197975</c:v>
                </c:pt>
                <c:pt idx="2">
                  <c:v>47.992719512722871</c:v>
                </c:pt>
                <c:pt idx="3">
                  <c:v>55.98603158495294</c:v>
                </c:pt>
                <c:pt idx="4">
                  <c:v>56.031250424715395</c:v>
                </c:pt>
                <c:pt idx="5">
                  <c:v>58.276642484106411</c:v>
                </c:pt>
                <c:pt idx="6">
                  <c:v>60.808958856180482</c:v>
                </c:pt>
                <c:pt idx="7">
                  <c:v>62.566267905502336</c:v>
                </c:pt>
                <c:pt idx="8">
                  <c:v>62.695504546032247</c:v>
                </c:pt>
                <c:pt idx="9">
                  <c:v>62.315813348930725</c:v>
                </c:pt>
                <c:pt idx="10">
                  <c:v>65.374676973979632</c:v>
                </c:pt>
                <c:pt idx="11">
                  <c:v>69.320600751638608</c:v>
                </c:pt>
                <c:pt idx="12">
                  <c:v>67.261357619205725</c:v>
                </c:pt>
                <c:pt idx="13">
                  <c:v>64.432902009744296</c:v>
                </c:pt>
              </c:numCache>
            </c:numRef>
          </c:val>
          <c:smooth val="0"/>
          <c:extLst>
            <c:ext xmlns:c16="http://schemas.microsoft.com/office/drawing/2014/chart" uri="{C3380CC4-5D6E-409C-BE32-E72D297353CC}">
              <c16:uniqueId val="{00000003-870A-4D9D-BF7D-EFCFCFCBE935}"/>
            </c:ext>
          </c:extLst>
        </c:ser>
        <c:ser>
          <c:idx val="3"/>
          <c:order val="4"/>
          <c:tx>
            <c:strRef>
              <c:f>'TC FD'!$H$4</c:f>
              <c:strCache>
                <c:ptCount val="1"/>
                <c:pt idx="0">
                  <c:v>2024/25</c:v>
                </c:pt>
              </c:strCache>
            </c:strRef>
          </c:tx>
          <c:marker>
            <c:symbol val="diamond"/>
            <c:size val="5"/>
            <c:spPr>
              <a:solidFill>
                <a:schemeClr val="accent4">
                  <a:lumMod val="75000"/>
                </a:schemeClr>
              </a:solidFill>
            </c:spPr>
          </c:marker>
          <c:cat>
            <c:numRef>
              <c:f>'TC FD'!$B$6:$B$19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'TC FD'!$H$6:$H$19</c:f>
              <c:numCache>
                <c:formatCode>0.000000</c:formatCode>
                <c:ptCount val="14"/>
                <c:pt idx="0">
                  <c:v>26.587752560557171</c:v>
                </c:pt>
                <c:pt idx="1">
                  <c:v>35.673977065102463</c:v>
                </c:pt>
                <c:pt idx="2">
                  <c:v>49.70693864400107</c:v>
                </c:pt>
                <c:pt idx="3">
                  <c:v>58.027653108233096</c:v>
                </c:pt>
                <c:pt idx="4">
                  <c:v>58.171952379018379</c:v>
                </c:pt>
                <c:pt idx="5">
                  <c:v>62.014207133919683</c:v>
                </c:pt>
                <c:pt idx="6">
                  <c:v>63.398507776699788</c:v>
                </c:pt>
                <c:pt idx="7">
                  <c:v>65.541952356858786</c:v>
                </c:pt>
                <c:pt idx="8">
                  <c:v>65.332764971112269</c:v>
                </c:pt>
                <c:pt idx="9">
                  <c:v>64.166026433567879</c:v>
                </c:pt>
                <c:pt idx="10">
                  <c:v>68.161107130440428</c:v>
                </c:pt>
                <c:pt idx="11">
                  <c:v>72.273762831481662</c:v>
                </c:pt>
                <c:pt idx="12">
                  <c:v>70.177071600006158</c:v>
                </c:pt>
                <c:pt idx="13">
                  <c:v>67.45923727315602</c:v>
                </c:pt>
              </c:numCache>
            </c:numRef>
          </c:val>
          <c:smooth val="0"/>
          <c:extLst>
            <c:ext xmlns:c16="http://schemas.microsoft.com/office/drawing/2014/chart" uri="{C3380CC4-5D6E-409C-BE32-E72D297353CC}">
              <c16:uniqueId val="{00000004-870A-4D9D-BF7D-EFCFCFCBE935}"/>
            </c:ext>
          </c:extLst>
        </c:ser>
        <c:dLbls>
          <c:showLegendKey val="0"/>
          <c:showVal val="0"/>
          <c:showCatName val="0"/>
          <c:showSerName val="0"/>
          <c:showPercent val="0"/>
          <c:showBubbleSize val="0"/>
        </c:dLbls>
        <c:marker val="1"/>
        <c:smooth val="0"/>
        <c:axId val="361299968"/>
        <c:axId val="361302656"/>
      </c:lineChart>
      <c:catAx>
        <c:axId val="361299968"/>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nextTo"/>
        <c:crossAx val="361302656"/>
        <c:crosses val="autoZero"/>
        <c:auto val="1"/>
        <c:lblAlgn val="ctr"/>
        <c:lblOffset val="100"/>
        <c:noMultiLvlLbl val="0"/>
      </c:catAx>
      <c:valAx>
        <c:axId val="361302656"/>
        <c:scaling>
          <c:orientation val="minMax"/>
        </c:scaling>
        <c:delete val="0"/>
        <c:axPos val="l"/>
        <c:majorGridlines/>
        <c:title>
          <c:tx>
            <c:rich>
              <a:bodyPr rot="-5400000" vert="horz"/>
              <a:lstStyle/>
              <a:p>
                <a:pPr>
                  <a:defRPr/>
                </a:pPr>
                <a:r>
                  <a:rPr lang="en-US"/>
                  <a:t>£/kW</a:t>
                </a:r>
              </a:p>
            </c:rich>
          </c:tx>
          <c:overlay val="0"/>
        </c:title>
        <c:numFmt formatCode="0.000000" sourceLinked="1"/>
        <c:majorTickMark val="out"/>
        <c:minorTickMark val="none"/>
        <c:tickLblPos val="nextTo"/>
        <c:crossAx val="3612999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Embedded Export Tariffs</a:t>
            </a:r>
          </a:p>
        </c:rich>
      </c:tx>
      <c:overlay val="0"/>
    </c:title>
    <c:autoTitleDeleted val="0"/>
    <c:plotArea>
      <c:layout>
        <c:manualLayout>
          <c:layoutTarget val="inner"/>
          <c:xMode val="edge"/>
          <c:yMode val="edge"/>
          <c:x val="0.16103944197047812"/>
          <c:y val="0.14764055808813373"/>
          <c:w val="0.80933093468417838"/>
          <c:h val="0.62689882514685669"/>
        </c:manualLayout>
      </c:layout>
      <c:lineChart>
        <c:grouping val="standard"/>
        <c:varyColors val="0"/>
        <c:ser>
          <c:idx val="4"/>
          <c:order val="0"/>
          <c:tx>
            <c:strRef>
              <c:f>'TE FF'!$D$4</c:f>
              <c:strCache>
                <c:ptCount val="1"/>
                <c:pt idx="0">
                  <c:v>2020/21</c:v>
                </c:pt>
              </c:strCache>
            </c:strRef>
          </c:tx>
          <c:spPr>
            <a:ln>
              <a:solidFill>
                <a:schemeClr val="accent6">
                  <a:lumMod val="75000"/>
                </a:schemeClr>
              </a:solidFill>
            </a:ln>
          </c:spPr>
          <c:marker>
            <c:symbol val="diamond"/>
            <c:size val="7"/>
            <c:spPr>
              <a:solidFill>
                <a:schemeClr val="accent6">
                  <a:lumMod val="75000"/>
                </a:schemeClr>
              </a:solidFill>
              <a:ln>
                <a:noFill/>
              </a:ln>
            </c:spPr>
          </c:marker>
          <c:val>
            <c:numRef>
              <c:f>'TE FF'!$D$6:$D$19</c:f>
              <c:numCache>
                <c:formatCode>0.000000</c:formatCode>
                <c:ptCount val="14"/>
                <c:pt idx="0">
                  <c:v>0</c:v>
                </c:pt>
                <c:pt idx="1">
                  <c:v>0</c:v>
                </c:pt>
                <c:pt idx="2">
                  <c:v>0</c:v>
                </c:pt>
                <c:pt idx="3">
                  <c:v>0</c:v>
                </c:pt>
                <c:pt idx="4">
                  <c:v>9.2345999999999998E-2</c:v>
                </c:pt>
                <c:pt idx="5">
                  <c:v>0.314195</c:v>
                </c:pt>
                <c:pt idx="6">
                  <c:v>3.547431</c:v>
                </c:pt>
                <c:pt idx="7">
                  <c:v>4.5514799999999997</c:v>
                </c:pt>
                <c:pt idx="8">
                  <c:v>5.6973549999999999</c:v>
                </c:pt>
                <c:pt idx="9">
                  <c:v>1.663999</c:v>
                </c:pt>
                <c:pt idx="10">
                  <c:v>8.1146089999999997</c:v>
                </c:pt>
                <c:pt idx="11">
                  <c:v>11.545412000000001</c:v>
                </c:pt>
                <c:pt idx="12">
                  <c:v>9.5437729999999998</c:v>
                </c:pt>
                <c:pt idx="13">
                  <c:v>7.7802110000000004</c:v>
                </c:pt>
              </c:numCache>
            </c:numRef>
          </c:val>
          <c:smooth val="0"/>
          <c:extLst>
            <c:ext xmlns:c16="http://schemas.microsoft.com/office/drawing/2014/chart" uri="{C3380CC4-5D6E-409C-BE32-E72D297353CC}">
              <c16:uniqueId val="{00000000-F52F-42D6-96B7-D3FAABDCD598}"/>
            </c:ext>
          </c:extLst>
        </c:ser>
        <c:ser>
          <c:idx val="0"/>
          <c:order val="1"/>
          <c:tx>
            <c:strRef>
              <c:f>'TE FF'!$E$4</c:f>
              <c:strCache>
                <c:ptCount val="1"/>
                <c:pt idx="0">
                  <c:v>2021/22</c:v>
                </c:pt>
              </c:strCache>
            </c:strRef>
          </c:tx>
          <c:marker>
            <c:symbol val="diamond"/>
            <c:size val="5"/>
          </c:marker>
          <c:cat>
            <c:numRef>
              <c:f>'TE FF'!$B$6:$B$19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'TE FF'!$E$6:$E$19</c:f>
              <c:numCache>
                <c:formatCode>0.000000</c:formatCode>
                <c:ptCount val="14"/>
                <c:pt idx="0">
                  <c:v>0</c:v>
                </c:pt>
                <c:pt idx="1">
                  <c:v>0</c:v>
                </c:pt>
                <c:pt idx="2">
                  <c:v>0</c:v>
                </c:pt>
                <c:pt idx="3">
                  <c:v>0</c:v>
                </c:pt>
                <c:pt idx="4">
                  <c:v>0</c:v>
                </c:pt>
                <c:pt idx="5">
                  <c:v>0</c:v>
                </c:pt>
                <c:pt idx="6">
                  <c:v>2.9807649999999999</c:v>
                </c:pt>
                <c:pt idx="7">
                  <c:v>3.72993</c:v>
                </c:pt>
                <c:pt idx="8">
                  <c:v>5.6849949999999998</c:v>
                </c:pt>
                <c:pt idx="9">
                  <c:v>0.93146499999999999</c:v>
                </c:pt>
                <c:pt idx="10">
                  <c:v>8.0254300000000001</c:v>
                </c:pt>
                <c:pt idx="11">
                  <c:v>11.343280999999999</c:v>
                </c:pt>
                <c:pt idx="12">
                  <c:v>9.2136669999999992</c:v>
                </c:pt>
                <c:pt idx="13">
                  <c:v>7.3413409999999999</c:v>
                </c:pt>
              </c:numCache>
            </c:numRef>
          </c:val>
          <c:smooth val="0"/>
          <c:extLst>
            <c:ext xmlns:c16="http://schemas.microsoft.com/office/drawing/2014/chart" uri="{C3380CC4-5D6E-409C-BE32-E72D297353CC}">
              <c16:uniqueId val="{00000001-F52F-42D6-96B7-D3FAABDCD598}"/>
            </c:ext>
          </c:extLst>
        </c:ser>
        <c:ser>
          <c:idx val="1"/>
          <c:order val="2"/>
          <c:tx>
            <c:strRef>
              <c:f>'TE FF'!$F$4</c:f>
              <c:strCache>
                <c:ptCount val="1"/>
                <c:pt idx="0">
                  <c:v>2022/23</c:v>
                </c:pt>
              </c:strCache>
            </c:strRef>
          </c:tx>
          <c:marker>
            <c:symbol val="diamond"/>
            <c:size val="5"/>
          </c:marker>
          <c:cat>
            <c:numRef>
              <c:f>'TE FF'!$B$6:$B$19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'TE FF'!$F$6:$F$19</c:f>
              <c:numCache>
                <c:formatCode>0.000000</c:formatCode>
                <c:ptCount val="14"/>
                <c:pt idx="0">
                  <c:v>0</c:v>
                </c:pt>
                <c:pt idx="1">
                  <c:v>0</c:v>
                </c:pt>
                <c:pt idx="2">
                  <c:v>0</c:v>
                </c:pt>
                <c:pt idx="3">
                  <c:v>0</c:v>
                </c:pt>
                <c:pt idx="4">
                  <c:v>0</c:v>
                </c:pt>
                <c:pt idx="5">
                  <c:v>0</c:v>
                </c:pt>
                <c:pt idx="6">
                  <c:v>3.411041</c:v>
                </c:pt>
                <c:pt idx="7">
                  <c:v>4.5456009999999996</c:v>
                </c:pt>
                <c:pt idx="8">
                  <c:v>5.7241730000000004</c:v>
                </c:pt>
                <c:pt idx="9">
                  <c:v>3.5335529999999999</c:v>
                </c:pt>
                <c:pt idx="10">
                  <c:v>8.3294720000000009</c:v>
                </c:pt>
                <c:pt idx="11">
                  <c:v>12.167077000000001</c:v>
                </c:pt>
                <c:pt idx="12">
                  <c:v>10.129186000000001</c:v>
                </c:pt>
                <c:pt idx="13">
                  <c:v>9.4810409999999994</c:v>
                </c:pt>
              </c:numCache>
            </c:numRef>
          </c:val>
          <c:smooth val="0"/>
          <c:extLst>
            <c:ext xmlns:c16="http://schemas.microsoft.com/office/drawing/2014/chart" uri="{C3380CC4-5D6E-409C-BE32-E72D297353CC}">
              <c16:uniqueId val="{00000002-F52F-42D6-96B7-D3FAABDCD598}"/>
            </c:ext>
          </c:extLst>
        </c:ser>
        <c:ser>
          <c:idx val="2"/>
          <c:order val="3"/>
          <c:tx>
            <c:strRef>
              <c:f>'TE FF'!$G$4</c:f>
              <c:strCache>
                <c:ptCount val="1"/>
                <c:pt idx="0">
                  <c:v>2023/24</c:v>
                </c:pt>
              </c:strCache>
            </c:strRef>
          </c:tx>
          <c:marker>
            <c:symbol val="diamond"/>
            <c:size val="5"/>
          </c:marker>
          <c:cat>
            <c:numRef>
              <c:f>'TE FF'!$B$6:$B$19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'TE FF'!$G$6:$G$19</c:f>
              <c:numCache>
                <c:formatCode>0.000000</c:formatCode>
                <c:ptCount val="14"/>
                <c:pt idx="0">
                  <c:v>0</c:v>
                </c:pt>
                <c:pt idx="1">
                  <c:v>0</c:v>
                </c:pt>
                <c:pt idx="2">
                  <c:v>0</c:v>
                </c:pt>
                <c:pt idx="3">
                  <c:v>0</c:v>
                </c:pt>
                <c:pt idx="4">
                  <c:v>0</c:v>
                </c:pt>
                <c:pt idx="5">
                  <c:v>1.050082</c:v>
                </c:pt>
                <c:pt idx="6">
                  <c:v>3.582398</c:v>
                </c:pt>
                <c:pt idx="7">
                  <c:v>5.3397069999999998</c:v>
                </c:pt>
                <c:pt idx="8">
                  <c:v>5.4689439999999996</c:v>
                </c:pt>
                <c:pt idx="9">
                  <c:v>5.0892530000000002</c:v>
                </c:pt>
                <c:pt idx="10">
                  <c:v>8.1481159999999999</c:v>
                </c:pt>
                <c:pt idx="11">
                  <c:v>12.09404</c:v>
                </c:pt>
                <c:pt idx="12">
                  <c:v>10.034796999999999</c:v>
                </c:pt>
                <c:pt idx="13">
                  <c:v>7.2063410000000001</c:v>
                </c:pt>
              </c:numCache>
            </c:numRef>
          </c:val>
          <c:smooth val="0"/>
          <c:extLst>
            <c:ext xmlns:c16="http://schemas.microsoft.com/office/drawing/2014/chart" uri="{C3380CC4-5D6E-409C-BE32-E72D297353CC}">
              <c16:uniqueId val="{00000003-F52F-42D6-96B7-D3FAABDCD598}"/>
            </c:ext>
          </c:extLst>
        </c:ser>
        <c:ser>
          <c:idx val="3"/>
          <c:order val="4"/>
          <c:tx>
            <c:strRef>
              <c:f>'TE FF'!$H$4</c:f>
              <c:strCache>
                <c:ptCount val="1"/>
                <c:pt idx="0">
                  <c:v>2024/25</c:v>
                </c:pt>
              </c:strCache>
            </c:strRef>
          </c:tx>
          <c:marker>
            <c:symbol val="diamond"/>
            <c:size val="5"/>
            <c:spPr>
              <a:solidFill>
                <a:schemeClr val="accent4">
                  <a:lumMod val="75000"/>
                </a:schemeClr>
              </a:solidFill>
            </c:spPr>
          </c:marker>
          <c:cat>
            <c:numRef>
              <c:f>'TE FF'!$B$6:$B$19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'TE FF'!$H$6:$H$19</c:f>
              <c:numCache>
                <c:formatCode>0.000000</c:formatCode>
                <c:ptCount val="14"/>
                <c:pt idx="0">
                  <c:v>0</c:v>
                </c:pt>
                <c:pt idx="1">
                  <c:v>0</c:v>
                </c:pt>
                <c:pt idx="2">
                  <c:v>0</c:v>
                </c:pt>
                <c:pt idx="3">
                  <c:v>0</c:v>
                </c:pt>
                <c:pt idx="4">
                  <c:v>0</c:v>
                </c:pt>
                <c:pt idx="5">
                  <c:v>2.3454899999999999</c:v>
                </c:pt>
                <c:pt idx="6">
                  <c:v>3.7297910000000001</c:v>
                </c:pt>
                <c:pt idx="7">
                  <c:v>5.8732360000000003</c:v>
                </c:pt>
                <c:pt idx="8">
                  <c:v>5.6640480000000002</c:v>
                </c:pt>
                <c:pt idx="9">
                  <c:v>4.4973099999999997</c:v>
                </c:pt>
                <c:pt idx="10">
                  <c:v>8.4923900000000003</c:v>
                </c:pt>
                <c:pt idx="11">
                  <c:v>12.605046</c:v>
                </c:pt>
                <c:pt idx="12">
                  <c:v>10.508355</c:v>
                </c:pt>
                <c:pt idx="13">
                  <c:v>7.790521</c:v>
                </c:pt>
              </c:numCache>
            </c:numRef>
          </c:val>
          <c:smooth val="0"/>
          <c:extLst>
            <c:ext xmlns:c16="http://schemas.microsoft.com/office/drawing/2014/chart" uri="{C3380CC4-5D6E-409C-BE32-E72D297353CC}">
              <c16:uniqueId val="{00000004-F52F-42D6-96B7-D3FAABDCD598}"/>
            </c:ext>
          </c:extLst>
        </c:ser>
        <c:dLbls>
          <c:showLegendKey val="0"/>
          <c:showVal val="0"/>
          <c:showCatName val="0"/>
          <c:showSerName val="0"/>
          <c:showPercent val="0"/>
          <c:showBubbleSize val="0"/>
        </c:dLbls>
        <c:marker val="1"/>
        <c:smooth val="0"/>
        <c:axId val="215976576"/>
        <c:axId val="215979136"/>
      </c:lineChart>
      <c:catAx>
        <c:axId val="215976576"/>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nextTo"/>
        <c:crossAx val="215979136"/>
        <c:crosses val="autoZero"/>
        <c:auto val="1"/>
        <c:lblAlgn val="ctr"/>
        <c:lblOffset val="100"/>
        <c:noMultiLvlLbl val="0"/>
      </c:catAx>
      <c:valAx>
        <c:axId val="215979136"/>
        <c:scaling>
          <c:orientation val="minMax"/>
        </c:scaling>
        <c:delete val="0"/>
        <c:axPos val="l"/>
        <c:majorGridlines/>
        <c:title>
          <c:tx>
            <c:rich>
              <a:bodyPr rot="-5400000" vert="horz"/>
              <a:lstStyle/>
              <a:p>
                <a:pPr>
                  <a:defRPr/>
                </a:pPr>
                <a:r>
                  <a:rPr lang="en-US"/>
                  <a:t>£/kW</a:t>
                </a:r>
              </a:p>
            </c:rich>
          </c:tx>
          <c:overlay val="0"/>
        </c:title>
        <c:numFmt formatCode="0.000000" sourceLinked="1"/>
        <c:majorTickMark val="out"/>
        <c:minorTickMark val="none"/>
        <c:tickLblPos val="nextTo"/>
        <c:crossAx val="2159765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Non-Half Hour Demand Tariffs</a:t>
            </a:r>
          </a:p>
        </c:rich>
      </c:tx>
      <c:overlay val="0"/>
    </c:title>
    <c:autoTitleDeleted val="0"/>
    <c:plotArea>
      <c:layout>
        <c:manualLayout>
          <c:layoutTarget val="inner"/>
          <c:xMode val="edge"/>
          <c:yMode val="edge"/>
          <c:x val="0.14248933727034122"/>
          <c:y val="0.14764055808813373"/>
          <c:w val="0.82886482939632544"/>
          <c:h val="0.65116784086199753"/>
        </c:manualLayout>
      </c:layout>
      <c:lineChart>
        <c:grouping val="standard"/>
        <c:varyColors val="0"/>
        <c:ser>
          <c:idx val="4"/>
          <c:order val="0"/>
          <c:tx>
            <c:strRef>
              <c:f>'TG FH'!$D$4</c:f>
              <c:strCache>
                <c:ptCount val="1"/>
                <c:pt idx="0">
                  <c:v>2020/21</c:v>
                </c:pt>
              </c:strCache>
            </c:strRef>
          </c:tx>
          <c:spPr>
            <a:ln>
              <a:solidFill>
                <a:schemeClr val="accent6">
                  <a:lumMod val="75000"/>
                </a:schemeClr>
              </a:solidFill>
            </a:ln>
          </c:spPr>
          <c:marker>
            <c:symbol val="diamond"/>
            <c:size val="7"/>
            <c:spPr>
              <a:solidFill>
                <a:schemeClr val="accent6">
                  <a:lumMod val="75000"/>
                </a:schemeClr>
              </a:solidFill>
              <a:ln>
                <a:noFill/>
              </a:ln>
            </c:spPr>
          </c:marker>
          <c:val>
            <c:numRef>
              <c:f>'TG FH'!$D$6:$D$19</c:f>
              <c:numCache>
                <c:formatCode>#,##0.000000_ ;\-#,##0.000000\ </c:formatCode>
                <c:ptCount val="14"/>
                <c:pt idx="0">
                  <c:v>3.135707</c:v>
                </c:pt>
                <c:pt idx="1">
                  <c:v>4.1027699999999996</c:v>
                </c:pt>
                <c:pt idx="2">
                  <c:v>5.3348740000000001</c:v>
                </c:pt>
                <c:pt idx="3">
                  <c:v>6.2043460000000001</c:v>
                </c:pt>
                <c:pt idx="4">
                  <c:v>6.1756719999999996</c:v>
                </c:pt>
                <c:pt idx="5">
                  <c:v>6.2456069999999997</c:v>
                </c:pt>
                <c:pt idx="6">
                  <c:v>6.8076720000000002</c:v>
                </c:pt>
                <c:pt idx="7">
                  <c:v>7.0814170000000001</c:v>
                </c:pt>
                <c:pt idx="8">
                  <c:v>7.5610429999999997</c:v>
                </c:pt>
                <c:pt idx="9">
                  <c:v>5.9293930000000001</c:v>
                </c:pt>
                <c:pt idx="10">
                  <c:v>8.0304629999999992</c:v>
                </c:pt>
                <c:pt idx="11">
                  <c:v>6.3654989999999998</c:v>
                </c:pt>
                <c:pt idx="12">
                  <c:v>7.6614380000000004</c:v>
                </c:pt>
                <c:pt idx="13">
                  <c:v>8.0087089999999996</c:v>
                </c:pt>
              </c:numCache>
            </c:numRef>
          </c:val>
          <c:smooth val="0"/>
          <c:extLst>
            <c:ext xmlns:c16="http://schemas.microsoft.com/office/drawing/2014/chart" uri="{C3380CC4-5D6E-409C-BE32-E72D297353CC}">
              <c16:uniqueId val="{00000000-EA31-4F7F-9A63-1A9F1DAC1E84}"/>
            </c:ext>
          </c:extLst>
        </c:ser>
        <c:ser>
          <c:idx val="0"/>
          <c:order val="1"/>
          <c:tx>
            <c:strRef>
              <c:f>'TG FH'!$E$4</c:f>
              <c:strCache>
                <c:ptCount val="1"/>
                <c:pt idx="0">
                  <c:v>2021/22</c:v>
                </c:pt>
              </c:strCache>
            </c:strRef>
          </c:tx>
          <c:marker>
            <c:symbol val="diamond"/>
            <c:size val="5"/>
          </c:marker>
          <c:cat>
            <c:numRef>
              <c:f>'TG FH'!$B$6:$B$19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'TG FH'!$E$6:$E$19</c:f>
              <c:numCache>
                <c:formatCode>#,##0.000000_ ;\-#,##0.000000\ </c:formatCode>
                <c:ptCount val="14"/>
                <c:pt idx="0">
                  <c:v>3.196488</c:v>
                </c:pt>
                <c:pt idx="1">
                  <c:v>4.2135530000000001</c:v>
                </c:pt>
                <c:pt idx="2">
                  <c:v>5.6199690000000002</c:v>
                </c:pt>
                <c:pt idx="3">
                  <c:v>6.4512289999999997</c:v>
                </c:pt>
                <c:pt idx="4">
                  <c:v>6.4282779999999997</c:v>
                </c:pt>
                <c:pt idx="5">
                  <c:v>6.5006320000000004</c:v>
                </c:pt>
                <c:pt idx="6">
                  <c:v>7.1648930000000002</c:v>
                </c:pt>
                <c:pt idx="7">
                  <c:v>7.3661890000000003</c:v>
                </c:pt>
                <c:pt idx="8">
                  <c:v>8.0070549999999994</c:v>
                </c:pt>
                <c:pt idx="9">
                  <c:v>6.3084709999999999</c:v>
                </c:pt>
                <c:pt idx="10">
                  <c:v>8.4623659999999994</c:v>
                </c:pt>
                <c:pt idx="11">
                  <c:v>6.6005070000000003</c:v>
                </c:pt>
                <c:pt idx="12">
                  <c:v>8.0465800000000005</c:v>
                </c:pt>
                <c:pt idx="13">
                  <c:v>8.3879629999999992</c:v>
                </c:pt>
              </c:numCache>
            </c:numRef>
          </c:val>
          <c:smooth val="0"/>
          <c:extLst>
            <c:ext xmlns:c16="http://schemas.microsoft.com/office/drawing/2014/chart" uri="{C3380CC4-5D6E-409C-BE32-E72D297353CC}">
              <c16:uniqueId val="{00000001-EA31-4F7F-9A63-1A9F1DAC1E84}"/>
            </c:ext>
          </c:extLst>
        </c:ser>
        <c:ser>
          <c:idx val="1"/>
          <c:order val="2"/>
          <c:tx>
            <c:strRef>
              <c:f>'TG FH'!$F$4</c:f>
              <c:strCache>
                <c:ptCount val="1"/>
                <c:pt idx="0">
                  <c:v>2022/23</c:v>
                </c:pt>
              </c:strCache>
            </c:strRef>
          </c:tx>
          <c:marker>
            <c:symbol val="diamond"/>
            <c:size val="5"/>
          </c:marker>
          <c:cat>
            <c:numRef>
              <c:f>'TG FH'!$B$6:$B$19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'TG FH'!$F$6:$F$19</c:f>
              <c:numCache>
                <c:formatCode>#,##0.000000_ ;\-#,##0.000000\ </c:formatCode>
                <c:ptCount val="14"/>
                <c:pt idx="0">
                  <c:v>3.3117480000000001</c:v>
                </c:pt>
                <c:pt idx="1">
                  <c:v>4.3322159999999998</c:v>
                </c:pt>
                <c:pt idx="2">
                  <c:v>5.7756040000000004</c:v>
                </c:pt>
                <c:pt idx="3">
                  <c:v>6.7848470000000001</c:v>
                </c:pt>
                <c:pt idx="4">
                  <c:v>6.6355740000000001</c:v>
                </c:pt>
                <c:pt idx="5">
                  <c:v>6.7683489999999997</c:v>
                </c:pt>
                <c:pt idx="6">
                  <c:v>7.4039469999999996</c:v>
                </c:pt>
                <c:pt idx="7">
                  <c:v>7.6608070000000001</c:v>
                </c:pt>
                <c:pt idx="8">
                  <c:v>8.2591099999999997</c:v>
                </c:pt>
                <c:pt idx="9">
                  <c:v>6.7624199999999997</c:v>
                </c:pt>
                <c:pt idx="10">
                  <c:v>8.7806920000000002</c:v>
                </c:pt>
                <c:pt idx="11">
                  <c:v>6.8776400000000004</c:v>
                </c:pt>
                <c:pt idx="12">
                  <c:v>8.3865449999999999</c:v>
                </c:pt>
                <c:pt idx="13">
                  <c:v>8.8851899999999997</c:v>
                </c:pt>
              </c:numCache>
            </c:numRef>
          </c:val>
          <c:smooth val="0"/>
          <c:extLst>
            <c:ext xmlns:c16="http://schemas.microsoft.com/office/drawing/2014/chart" uri="{C3380CC4-5D6E-409C-BE32-E72D297353CC}">
              <c16:uniqueId val="{00000002-EA31-4F7F-9A63-1A9F1DAC1E84}"/>
            </c:ext>
          </c:extLst>
        </c:ser>
        <c:ser>
          <c:idx val="2"/>
          <c:order val="3"/>
          <c:tx>
            <c:strRef>
              <c:f>'TG FH'!$G$4</c:f>
              <c:strCache>
                <c:ptCount val="1"/>
                <c:pt idx="0">
                  <c:v>2023/24</c:v>
                </c:pt>
              </c:strCache>
            </c:strRef>
          </c:tx>
          <c:marker>
            <c:symbol val="diamond"/>
            <c:size val="5"/>
          </c:marker>
          <c:cat>
            <c:numRef>
              <c:f>'TG FH'!$B$6:$B$19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'TG FH'!$G$6:$G$19</c:f>
              <c:numCache>
                <c:formatCode>#,##0.000000_ ;\-#,##0.000000\ </c:formatCode>
                <c:ptCount val="14"/>
                <c:pt idx="0">
                  <c:v>3.320459</c:v>
                </c:pt>
                <c:pt idx="1">
                  <c:v>4.375051</c:v>
                </c:pt>
                <c:pt idx="2">
                  <c:v>6.1178290000000004</c:v>
                </c:pt>
                <c:pt idx="3">
                  <c:v>7.2600939999999996</c:v>
                </c:pt>
                <c:pt idx="4">
                  <c:v>7.0740129999999999</c:v>
                </c:pt>
                <c:pt idx="5">
                  <c:v>7.4023890000000003</c:v>
                </c:pt>
                <c:pt idx="6">
                  <c:v>7.8964400000000001</c:v>
                </c:pt>
                <c:pt idx="7">
                  <c:v>8.2483149999999998</c:v>
                </c:pt>
                <c:pt idx="8">
                  <c:v>8.6948089999999993</c:v>
                </c:pt>
                <c:pt idx="9">
                  <c:v>7.3903720000000002</c:v>
                </c:pt>
                <c:pt idx="10">
                  <c:v>9.2202800000000007</c:v>
                </c:pt>
                <c:pt idx="11">
                  <c:v>7.2347720000000004</c:v>
                </c:pt>
                <c:pt idx="12">
                  <c:v>8.8375059999999994</c:v>
                </c:pt>
                <c:pt idx="13">
                  <c:v>9.0884389999999993</c:v>
                </c:pt>
              </c:numCache>
            </c:numRef>
          </c:val>
          <c:smooth val="0"/>
          <c:extLst>
            <c:ext xmlns:c16="http://schemas.microsoft.com/office/drawing/2014/chart" uri="{C3380CC4-5D6E-409C-BE32-E72D297353CC}">
              <c16:uniqueId val="{00000003-EA31-4F7F-9A63-1A9F1DAC1E84}"/>
            </c:ext>
          </c:extLst>
        </c:ser>
        <c:ser>
          <c:idx val="3"/>
          <c:order val="4"/>
          <c:tx>
            <c:strRef>
              <c:f>'TG FH'!$H$4</c:f>
              <c:strCache>
                <c:ptCount val="1"/>
                <c:pt idx="0">
                  <c:v>2024/25</c:v>
                </c:pt>
              </c:strCache>
            </c:strRef>
          </c:tx>
          <c:marker>
            <c:symbol val="diamond"/>
            <c:size val="5"/>
          </c:marker>
          <c:cat>
            <c:numRef>
              <c:f>'TG FH'!$B$6:$B$19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'TG FH'!$H$6:$H$19</c:f>
              <c:numCache>
                <c:formatCode>#,##0.000000_ ;\-#,##0.000000\ </c:formatCode>
                <c:ptCount val="14"/>
                <c:pt idx="0">
                  <c:v>3.591269</c:v>
                </c:pt>
                <c:pt idx="1">
                  <c:v>4.6661000000000001</c:v>
                </c:pt>
                <c:pt idx="2">
                  <c:v>6.4159030000000001</c:v>
                </c:pt>
                <c:pt idx="3">
                  <c:v>7.573785</c:v>
                </c:pt>
                <c:pt idx="4">
                  <c:v>7.3848180000000001</c:v>
                </c:pt>
                <c:pt idx="5">
                  <c:v>7.8660249999999996</c:v>
                </c:pt>
                <c:pt idx="6">
                  <c:v>8.2803470000000008</c:v>
                </c:pt>
                <c:pt idx="7">
                  <c:v>8.7096940000000007</c:v>
                </c:pt>
                <c:pt idx="8">
                  <c:v>9.1082059999999991</c:v>
                </c:pt>
                <c:pt idx="9">
                  <c:v>7.6333869999999999</c:v>
                </c:pt>
                <c:pt idx="10">
                  <c:v>9.6505500000000008</c:v>
                </c:pt>
                <c:pt idx="11">
                  <c:v>7.5940390000000004</c:v>
                </c:pt>
                <c:pt idx="12">
                  <c:v>9.2682579999999994</c:v>
                </c:pt>
                <c:pt idx="13">
                  <c:v>9.523873</c:v>
                </c:pt>
              </c:numCache>
            </c:numRef>
          </c:val>
          <c:smooth val="0"/>
          <c:extLst>
            <c:ext xmlns:c16="http://schemas.microsoft.com/office/drawing/2014/chart" uri="{C3380CC4-5D6E-409C-BE32-E72D297353CC}">
              <c16:uniqueId val="{00000004-EA31-4F7F-9A63-1A9F1DAC1E84}"/>
            </c:ext>
          </c:extLst>
        </c:ser>
        <c:dLbls>
          <c:showLegendKey val="0"/>
          <c:showVal val="0"/>
          <c:showCatName val="0"/>
          <c:showSerName val="0"/>
          <c:showPercent val="0"/>
          <c:showBubbleSize val="0"/>
        </c:dLbls>
        <c:marker val="1"/>
        <c:smooth val="0"/>
        <c:axId val="216407424"/>
        <c:axId val="216409600"/>
      </c:lineChart>
      <c:catAx>
        <c:axId val="216407424"/>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nextTo"/>
        <c:crossAx val="216409600"/>
        <c:crosses val="autoZero"/>
        <c:auto val="1"/>
        <c:lblAlgn val="ctr"/>
        <c:lblOffset val="100"/>
        <c:noMultiLvlLbl val="0"/>
      </c:catAx>
      <c:valAx>
        <c:axId val="216409600"/>
        <c:scaling>
          <c:orientation val="minMax"/>
        </c:scaling>
        <c:delete val="0"/>
        <c:axPos val="l"/>
        <c:majorGridlines/>
        <c:title>
          <c:tx>
            <c:rich>
              <a:bodyPr rot="-5400000" vert="horz"/>
              <a:lstStyle/>
              <a:p>
                <a:pPr>
                  <a:defRPr/>
                </a:pPr>
                <a:r>
                  <a:rPr lang="en-US"/>
                  <a:t>p/kWh</a:t>
                </a:r>
              </a:p>
            </c:rich>
          </c:tx>
          <c:overlay val="0"/>
        </c:title>
        <c:numFmt formatCode="#,##0.000000_ ;\-#,##0.000000\ " sourceLinked="1"/>
        <c:majorTickMark val="out"/>
        <c:minorTickMark val="none"/>
        <c:tickLblPos val="nextTo"/>
        <c:crossAx val="2164074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'TP FQ'!$B$4:$C$4</c:f>
          <c:strCache>
            <c:ptCount val="2"/>
            <c:pt idx="0">
              <c:v>Wider Tariffs for a Conventional Carbon 80% Generator</c:v>
            </c:pt>
          </c:strCache>
        </c:strRef>
      </c:tx>
      <c:layout>
        <c:manualLayout>
          <c:xMode val="edge"/>
          <c:yMode val="edge"/>
          <c:x val="0.16380658700459577"/>
          <c:y val="7.7994433531137592E-3"/>
        </c:manualLayout>
      </c:layout>
      <c:overlay val="0"/>
    </c:title>
    <c:autoTitleDeleted val="0"/>
    <c:plotArea>
      <c:layout/>
      <c:lineChart>
        <c:grouping val="standard"/>
        <c:varyColors val="0"/>
        <c:ser>
          <c:idx val="0"/>
          <c:order val="0"/>
          <c:tx>
            <c:strRef>
              <c:f>'TP FQ'!$D$4</c:f>
              <c:strCache>
                <c:ptCount val="1"/>
                <c:pt idx="0">
                  <c:v>2020/21</c:v>
                </c:pt>
              </c:strCache>
            </c:strRef>
          </c:tx>
          <c:spPr>
            <a:ln>
              <a:solidFill>
                <a:schemeClr val="accent6">
                  <a:lumMod val="75000"/>
                </a:schemeClr>
              </a:solidFill>
            </a:ln>
          </c:spPr>
          <c:marker>
            <c:symbol val="diamond"/>
            <c:size val="7"/>
            <c:spPr>
              <a:solidFill>
                <a:schemeClr val="accent6">
                  <a:lumMod val="75000"/>
                </a:schemeClr>
              </a:solidFill>
              <a:ln>
                <a:noFill/>
              </a:ln>
            </c:spPr>
          </c:marker>
          <c:cat>
            <c:numRef>
              <c:f>'TP FQ'!$B$6:$B$32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'TP FQ'!$D$6:$D$32</c:f>
              <c:numCache>
                <c:formatCode>#,##0.00</c:formatCode>
                <c:ptCount val="27"/>
                <c:pt idx="0">
                  <c:v>25.986922</c:v>
                </c:pt>
                <c:pt idx="1">
                  <c:v>22.079325999999998</c:v>
                </c:pt>
                <c:pt idx="2">
                  <c:v>24.263102</c:v>
                </c:pt>
                <c:pt idx="3">
                  <c:v>29.185798999999999</c:v>
                </c:pt>
                <c:pt idx="4">
                  <c:v>22.792784000000001</c:v>
                </c:pt>
                <c:pt idx="5">
                  <c:v>22.710436000000001</c:v>
                </c:pt>
                <c:pt idx="6">
                  <c:v>27.908632000000001</c:v>
                </c:pt>
                <c:pt idx="7">
                  <c:v>19.032964</c:v>
                </c:pt>
                <c:pt idx="8">
                  <c:v>15.410702000000001</c:v>
                </c:pt>
                <c:pt idx="9">
                  <c:v>16.060594999999999</c:v>
                </c:pt>
                <c:pt idx="10">
                  <c:v>13.251459000000001</c:v>
                </c:pt>
                <c:pt idx="11">
                  <c:v>8.2152270000000005</c:v>
                </c:pt>
                <c:pt idx="12">
                  <c:v>6.9674069999999997</c:v>
                </c:pt>
                <c:pt idx="13">
                  <c:v>2.9377230000000001</c:v>
                </c:pt>
                <c:pt idx="14">
                  <c:v>1.2687710000000001</c:v>
                </c:pt>
                <c:pt idx="15">
                  <c:v>-0.57871399999999995</c:v>
                </c:pt>
                <c:pt idx="16">
                  <c:v>-2.3701279999999998</c:v>
                </c:pt>
                <c:pt idx="17">
                  <c:v>-2.7612220000000001</c:v>
                </c:pt>
                <c:pt idx="18">
                  <c:v>1.1664030000000001</c:v>
                </c:pt>
                <c:pt idx="19">
                  <c:v>1.8614120000000001</c:v>
                </c:pt>
                <c:pt idx="20">
                  <c:v>-1.2373289999999999</c:v>
                </c:pt>
                <c:pt idx="21">
                  <c:v>-4.4543280000000003</c:v>
                </c:pt>
                <c:pt idx="22">
                  <c:v>-13.582287000000001</c:v>
                </c:pt>
                <c:pt idx="23">
                  <c:v>-6.0329579999999998</c:v>
                </c:pt>
                <c:pt idx="24">
                  <c:v>-7.7215179999999997</c:v>
                </c:pt>
                <c:pt idx="25">
                  <c:v>-7.9855179999999999</c:v>
                </c:pt>
                <c:pt idx="26">
                  <c:v>-8.2267139999999994</c:v>
                </c:pt>
              </c:numCache>
            </c:numRef>
          </c:val>
          <c:smooth val="0"/>
          <c:extLst>
            <c:ext xmlns:c16="http://schemas.microsoft.com/office/drawing/2014/chart" uri="{C3380CC4-5D6E-409C-BE32-E72D297353CC}">
              <c16:uniqueId val="{00000000-879B-45C5-993D-6A4D56E56EA5}"/>
            </c:ext>
          </c:extLst>
        </c:ser>
        <c:ser>
          <c:idx val="1"/>
          <c:order val="1"/>
          <c:tx>
            <c:strRef>
              <c:f>'TP FQ'!$E$4</c:f>
              <c:strCache>
                <c:ptCount val="1"/>
                <c:pt idx="0">
                  <c:v>2021/22</c:v>
                </c:pt>
              </c:strCache>
            </c:strRef>
          </c:tx>
          <c:spPr>
            <a:ln>
              <a:solidFill>
                <a:schemeClr val="accent1"/>
              </a:solidFill>
            </a:ln>
          </c:spPr>
          <c:marker>
            <c:symbol val="diamond"/>
            <c:size val="7"/>
            <c:spPr>
              <a:solidFill>
                <a:schemeClr val="accent1"/>
              </a:solidFill>
              <a:ln>
                <a:noFill/>
              </a:ln>
            </c:spPr>
          </c:marker>
          <c:cat>
            <c:numRef>
              <c:f>'TP FQ'!$B$6:$B$32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'TP FQ'!$E$6:$E$32</c:f>
              <c:numCache>
                <c:formatCode>#,##0.00</c:formatCode>
                <c:ptCount val="27"/>
                <c:pt idx="0">
                  <c:v>27.442609000000001</c:v>
                </c:pt>
                <c:pt idx="1">
                  <c:v>22.908852</c:v>
                </c:pt>
                <c:pt idx="2">
                  <c:v>25.234293000000001</c:v>
                </c:pt>
                <c:pt idx="3">
                  <c:v>30.312268</c:v>
                </c:pt>
                <c:pt idx="4">
                  <c:v>24.247050999999999</c:v>
                </c:pt>
                <c:pt idx="5">
                  <c:v>24.027335000000001</c:v>
                </c:pt>
                <c:pt idx="6">
                  <c:v>29.617708</c:v>
                </c:pt>
                <c:pt idx="7">
                  <c:v>20.060224000000002</c:v>
                </c:pt>
                <c:pt idx="8">
                  <c:v>15.789574</c:v>
                </c:pt>
                <c:pt idx="9">
                  <c:v>17.487929000000001</c:v>
                </c:pt>
                <c:pt idx="10">
                  <c:v>11.493397</c:v>
                </c:pt>
                <c:pt idx="11">
                  <c:v>8.7199539999999995</c:v>
                </c:pt>
                <c:pt idx="12">
                  <c:v>6.2106820000000003</c:v>
                </c:pt>
                <c:pt idx="13">
                  <c:v>2.9642680000000001</c:v>
                </c:pt>
                <c:pt idx="14">
                  <c:v>0.52690999999999999</c:v>
                </c:pt>
                <c:pt idx="15">
                  <c:v>-1.534497</c:v>
                </c:pt>
                <c:pt idx="16">
                  <c:v>-3.5572050000000002</c:v>
                </c:pt>
                <c:pt idx="17">
                  <c:v>-3.7147250000000001</c:v>
                </c:pt>
                <c:pt idx="18">
                  <c:v>0.92758700000000005</c:v>
                </c:pt>
                <c:pt idx="19">
                  <c:v>1.0547420000000001</c:v>
                </c:pt>
                <c:pt idx="20">
                  <c:v>-2.1456900000000001</c:v>
                </c:pt>
                <c:pt idx="21">
                  <c:v>-5.4661119999999999</c:v>
                </c:pt>
                <c:pt idx="22">
                  <c:v>-14.973471999999999</c:v>
                </c:pt>
                <c:pt idx="23">
                  <c:v>-7.1881399999999998</c:v>
                </c:pt>
                <c:pt idx="24">
                  <c:v>-8.9547179999999997</c:v>
                </c:pt>
                <c:pt idx="25">
                  <c:v>-9.1535139999999995</c:v>
                </c:pt>
                <c:pt idx="26">
                  <c:v>-9.3814309999999992</c:v>
                </c:pt>
              </c:numCache>
            </c:numRef>
          </c:val>
          <c:smooth val="0"/>
          <c:extLst>
            <c:ext xmlns:c16="http://schemas.microsoft.com/office/drawing/2014/chart" uri="{C3380CC4-5D6E-409C-BE32-E72D297353CC}">
              <c16:uniqueId val="{00000001-879B-45C5-993D-6A4D56E56EA5}"/>
            </c:ext>
          </c:extLst>
        </c:ser>
        <c:ser>
          <c:idx val="2"/>
          <c:order val="2"/>
          <c:tx>
            <c:strRef>
              <c:f>'TP FQ'!$F$4</c:f>
              <c:strCache>
                <c:ptCount val="1"/>
                <c:pt idx="0">
                  <c:v>2022/23</c:v>
                </c:pt>
              </c:strCache>
            </c:strRef>
          </c:tx>
          <c:spPr>
            <a:ln>
              <a:solidFill>
                <a:schemeClr val="accent2"/>
              </a:solidFill>
            </a:ln>
          </c:spPr>
          <c:marker>
            <c:symbol val="diamond"/>
            <c:size val="7"/>
            <c:spPr>
              <a:solidFill>
                <a:schemeClr val="accent2"/>
              </a:solidFill>
              <a:ln>
                <a:noFill/>
              </a:ln>
            </c:spPr>
          </c:marker>
          <c:cat>
            <c:numRef>
              <c:f>'TP FQ'!$B$6:$B$32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'TP FQ'!$F$6:$F$32</c:f>
              <c:numCache>
                <c:formatCode>#,##0.00</c:formatCode>
                <c:ptCount val="27"/>
                <c:pt idx="0">
                  <c:v>29.166027</c:v>
                </c:pt>
                <c:pt idx="1">
                  <c:v>21.912707000000001</c:v>
                </c:pt>
                <c:pt idx="2">
                  <c:v>25.383127000000002</c:v>
                </c:pt>
                <c:pt idx="3">
                  <c:v>24.514219000000001</c:v>
                </c:pt>
                <c:pt idx="4">
                  <c:v>24.793420999999999</c:v>
                </c:pt>
                <c:pt idx="5">
                  <c:v>23.581102000000001</c:v>
                </c:pt>
                <c:pt idx="6">
                  <c:v>28.618487999999999</c:v>
                </c:pt>
                <c:pt idx="7">
                  <c:v>19.354164999999998</c:v>
                </c:pt>
                <c:pt idx="8">
                  <c:v>14.962351</c:v>
                </c:pt>
                <c:pt idx="9">
                  <c:v>16.454706000000002</c:v>
                </c:pt>
                <c:pt idx="10">
                  <c:v>10.656138</c:v>
                </c:pt>
                <c:pt idx="11">
                  <c:v>7.4779549999999997</c:v>
                </c:pt>
                <c:pt idx="12">
                  <c:v>5.3856719999999996</c:v>
                </c:pt>
                <c:pt idx="13">
                  <c:v>1.272122</c:v>
                </c:pt>
                <c:pt idx="14">
                  <c:v>-0.39654</c:v>
                </c:pt>
                <c:pt idx="15">
                  <c:v>-2.8377289999999999</c:v>
                </c:pt>
                <c:pt idx="16">
                  <c:v>-4.5169579999999998</c:v>
                </c:pt>
                <c:pt idx="17">
                  <c:v>-5.2987029999999997</c:v>
                </c:pt>
                <c:pt idx="18">
                  <c:v>-0.66639999999999999</c:v>
                </c:pt>
                <c:pt idx="19">
                  <c:v>-1.204175</c:v>
                </c:pt>
                <c:pt idx="20">
                  <c:v>-5.6992269999999996</c:v>
                </c:pt>
                <c:pt idx="21">
                  <c:v>-8.4084529999999997</c:v>
                </c:pt>
                <c:pt idx="22">
                  <c:v>-16.547497</c:v>
                </c:pt>
                <c:pt idx="23">
                  <c:v>-8.5788440000000001</c:v>
                </c:pt>
                <c:pt idx="24">
                  <c:v>-10.318917000000001</c:v>
                </c:pt>
                <c:pt idx="25">
                  <c:v>-11.354734000000001</c:v>
                </c:pt>
                <c:pt idx="26">
                  <c:v>-11.878416</c:v>
                </c:pt>
              </c:numCache>
            </c:numRef>
          </c:val>
          <c:smooth val="0"/>
          <c:extLst>
            <c:ext xmlns:c16="http://schemas.microsoft.com/office/drawing/2014/chart" uri="{C3380CC4-5D6E-409C-BE32-E72D297353CC}">
              <c16:uniqueId val="{00000002-879B-45C5-993D-6A4D56E56EA5}"/>
            </c:ext>
          </c:extLst>
        </c:ser>
        <c:ser>
          <c:idx val="3"/>
          <c:order val="3"/>
          <c:tx>
            <c:strRef>
              <c:f>'TP FQ'!$G$4</c:f>
              <c:strCache>
                <c:ptCount val="1"/>
                <c:pt idx="0">
                  <c:v>2023/24</c:v>
                </c:pt>
              </c:strCache>
            </c:strRef>
          </c:tx>
          <c:spPr>
            <a:ln>
              <a:solidFill>
                <a:schemeClr val="accent3"/>
              </a:solidFill>
            </a:ln>
          </c:spPr>
          <c:marker>
            <c:symbol val="diamond"/>
            <c:size val="7"/>
            <c:spPr>
              <a:solidFill>
                <a:schemeClr val="accent3"/>
              </a:solidFill>
              <a:ln>
                <a:noFill/>
              </a:ln>
            </c:spPr>
          </c:marker>
          <c:cat>
            <c:numRef>
              <c:f>'TP FQ'!$B$6:$B$32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'TP FQ'!$G$6:$G$32</c:f>
              <c:numCache>
                <c:formatCode>#,##0.00</c:formatCode>
                <c:ptCount val="27"/>
                <c:pt idx="0">
                  <c:v>29.104403000000001</c:v>
                </c:pt>
                <c:pt idx="1">
                  <c:v>20.950427999999999</c:v>
                </c:pt>
                <c:pt idx="2">
                  <c:v>26.785059</c:v>
                </c:pt>
                <c:pt idx="3">
                  <c:v>31.351883999999998</c:v>
                </c:pt>
                <c:pt idx="4">
                  <c:v>25.818125999999999</c:v>
                </c:pt>
                <c:pt idx="5">
                  <c:v>24.531448999999999</c:v>
                </c:pt>
                <c:pt idx="6">
                  <c:v>29.976035</c:v>
                </c:pt>
                <c:pt idx="7">
                  <c:v>20.145230999999999</c:v>
                </c:pt>
                <c:pt idx="8">
                  <c:v>17.819040000000001</c:v>
                </c:pt>
                <c:pt idx="9">
                  <c:v>16.219488999999999</c:v>
                </c:pt>
                <c:pt idx="10">
                  <c:v>10.338457</c:v>
                </c:pt>
                <c:pt idx="11">
                  <c:v>6.9663149999999998</c:v>
                </c:pt>
                <c:pt idx="12">
                  <c:v>4.0991070000000001</c:v>
                </c:pt>
                <c:pt idx="13">
                  <c:v>-1.2103980000000001</c:v>
                </c:pt>
                <c:pt idx="14">
                  <c:v>-2.144809</c:v>
                </c:pt>
                <c:pt idx="15">
                  <c:v>-5.0869540000000004</c:v>
                </c:pt>
                <c:pt idx="16">
                  <c:v>-5.9104320000000001</c:v>
                </c:pt>
                <c:pt idx="17">
                  <c:v>-6.8518140000000001</c:v>
                </c:pt>
                <c:pt idx="18">
                  <c:v>-4.002122</c:v>
                </c:pt>
                <c:pt idx="19">
                  <c:v>-4.1772119999999999</c:v>
                </c:pt>
                <c:pt idx="20">
                  <c:v>-8.881596</c:v>
                </c:pt>
                <c:pt idx="21">
                  <c:v>-9.4136030000000002</c:v>
                </c:pt>
                <c:pt idx="22">
                  <c:v>-18.312028000000002</c:v>
                </c:pt>
                <c:pt idx="23">
                  <c:v>-9.8056420000000006</c:v>
                </c:pt>
                <c:pt idx="24">
                  <c:v>-11.98798</c:v>
                </c:pt>
                <c:pt idx="25">
                  <c:v>-11.525378999999999</c:v>
                </c:pt>
                <c:pt idx="26">
                  <c:v>-8.6149459999999998</c:v>
                </c:pt>
              </c:numCache>
            </c:numRef>
          </c:val>
          <c:smooth val="0"/>
          <c:extLst>
            <c:ext xmlns:c16="http://schemas.microsoft.com/office/drawing/2014/chart" uri="{C3380CC4-5D6E-409C-BE32-E72D297353CC}">
              <c16:uniqueId val="{00000003-879B-45C5-993D-6A4D56E56EA5}"/>
            </c:ext>
          </c:extLst>
        </c:ser>
        <c:ser>
          <c:idx val="4"/>
          <c:order val="4"/>
          <c:tx>
            <c:strRef>
              <c:f>'TP FQ'!$H$4</c:f>
              <c:strCache>
                <c:ptCount val="1"/>
                <c:pt idx="0">
                  <c:v>2024/25</c:v>
                </c:pt>
              </c:strCache>
            </c:strRef>
          </c:tx>
          <c:spPr>
            <a:ln>
              <a:solidFill>
                <a:schemeClr val="accent4"/>
              </a:solidFill>
            </a:ln>
          </c:spPr>
          <c:marker>
            <c:symbol val="diamond"/>
            <c:size val="7"/>
            <c:spPr>
              <a:solidFill>
                <a:schemeClr val="accent4"/>
              </a:solidFill>
              <a:ln>
                <a:noFill/>
              </a:ln>
            </c:spPr>
          </c:marker>
          <c:cat>
            <c:numRef>
              <c:f>'TP FQ'!$B$6:$B$32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'TP FQ'!$H$6:$H$32</c:f>
              <c:numCache>
                <c:formatCode>#,##0.00</c:formatCode>
                <c:ptCount val="27"/>
                <c:pt idx="0">
                  <c:v>28.716365</c:v>
                </c:pt>
                <c:pt idx="1">
                  <c:v>20.132127000000001</c:v>
                </c:pt>
                <c:pt idx="2">
                  <c:v>25.903527</c:v>
                </c:pt>
                <c:pt idx="3">
                  <c:v>30.590230999999999</c:v>
                </c:pt>
                <c:pt idx="4">
                  <c:v>24.737504000000001</c:v>
                </c:pt>
                <c:pt idx="5">
                  <c:v>23.062149999999999</c:v>
                </c:pt>
                <c:pt idx="6">
                  <c:v>28.502725999999999</c:v>
                </c:pt>
                <c:pt idx="7">
                  <c:v>18.831772999999998</c:v>
                </c:pt>
                <c:pt idx="8">
                  <c:v>17.249334999999999</c:v>
                </c:pt>
                <c:pt idx="9">
                  <c:v>14.300762000000001</c:v>
                </c:pt>
                <c:pt idx="10">
                  <c:v>10.515632999999999</c:v>
                </c:pt>
                <c:pt idx="11">
                  <c:v>5.6881550000000001</c:v>
                </c:pt>
                <c:pt idx="12">
                  <c:v>3.6519430000000002</c:v>
                </c:pt>
                <c:pt idx="13">
                  <c:v>-2.4966889999999999</c:v>
                </c:pt>
                <c:pt idx="14">
                  <c:v>-3.0868159999999998</c:v>
                </c:pt>
                <c:pt idx="15">
                  <c:v>-6.5269700000000004</c:v>
                </c:pt>
                <c:pt idx="16">
                  <c:v>-7.4536790000000002</c:v>
                </c:pt>
                <c:pt idx="17">
                  <c:v>-7.9387160000000003</c:v>
                </c:pt>
                <c:pt idx="18">
                  <c:v>-7.1720839999999999</c:v>
                </c:pt>
                <c:pt idx="19">
                  <c:v>-4.7239490000000002</c:v>
                </c:pt>
                <c:pt idx="20">
                  <c:v>-9.5235099999999999</c:v>
                </c:pt>
                <c:pt idx="21">
                  <c:v>-12.415350999999999</c:v>
                </c:pt>
                <c:pt idx="22">
                  <c:v>-18.903255999999999</c:v>
                </c:pt>
                <c:pt idx="23">
                  <c:v>-11.114259000000001</c:v>
                </c:pt>
                <c:pt idx="24">
                  <c:v>-13.469939999999999</c:v>
                </c:pt>
                <c:pt idx="25">
                  <c:v>-13.060492</c:v>
                </c:pt>
                <c:pt idx="26">
                  <c:v>-10.105695000000001</c:v>
                </c:pt>
              </c:numCache>
            </c:numRef>
          </c:val>
          <c:smooth val="0"/>
          <c:extLst>
            <c:ext xmlns:c16="http://schemas.microsoft.com/office/drawing/2014/chart" uri="{C3380CC4-5D6E-409C-BE32-E72D297353CC}">
              <c16:uniqueId val="{00000004-879B-45C5-993D-6A4D56E56EA5}"/>
            </c:ext>
          </c:extLst>
        </c:ser>
        <c:dLbls>
          <c:showLegendKey val="0"/>
          <c:showVal val="0"/>
          <c:showCatName val="0"/>
          <c:showSerName val="0"/>
          <c:showPercent val="0"/>
          <c:showBubbleSize val="0"/>
        </c:dLbls>
        <c:marker val="1"/>
        <c:smooth val="0"/>
        <c:axId val="234591744"/>
        <c:axId val="234602496"/>
      </c:lineChart>
      <c:catAx>
        <c:axId val="234591744"/>
        <c:scaling>
          <c:orientation val="minMax"/>
        </c:scaling>
        <c:delete val="0"/>
        <c:axPos val="b"/>
        <c:title>
          <c:tx>
            <c:rich>
              <a:bodyPr/>
              <a:lstStyle/>
              <a:p>
                <a:pPr>
                  <a:defRPr/>
                </a:pPr>
                <a:r>
                  <a:rPr lang="en-US"/>
                  <a:t>Generation Zone</a:t>
                </a:r>
              </a:p>
            </c:rich>
          </c:tx>
          <c:overlay val="0"/>
        </c:title>
        <c:numFmt formatCode="0_)" sourceLinked="1"/>
        <c:majorTickMark val="out"/>
        <c:minorTickMark val="none"/>
        <c:tickLblPos val="low"/>
        <c:crossAx val="234602496"/>
        <c:crosses val="autoZero"/>
        <c:auto val="1"/>
        <c:lblAlgn val="ctr"/>
        <c:lblOffset val="100"/>
        <c:noMultiLvlLbl val="0"/>
      </c:catAx>
      <c:valAx>
        <c:axId val="234602496"/>
        <c:scaling>
          <c:orientation val="minMax"/>
        </c:scaling>
        <c:delete val="0"/>
        <c:axPos val="l"/>
        <c:majorGridlines/>
        <c:title>
          <c:tx>
            <c:rich>
              <a:bodyPr rot="-5400000" vert="horz"/>
              <a:lstStyle/>
              <a:p>
                <a:pPr>
                  <a:defRPr/>
                </a:pPr>
                <a:r>
                  <a:rPr lang="en-US"/>
                  <a:t>£/kW</a:t>
                </a:r>
              </a:p>
            </c:rich>
          </c:tx>
          <c:overlay val="0"/>
        </c:title>
        <c:numFmt formatCode="#,##0.00" sourceLinked="1"/>
        <c:majorTickMark val="out"/>
        <c:minorTickMark val="none"/>
        <c:tickLblPos val="nextTo"/>
        <c:crossAx val="234591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Wider Tariffs for a Conventional Low</a:t>
            </a:r>
            <a:r>
              <a:rPr lang="en-US" baseline="0"/>
              <a:t> Carbon 8</a:t>
            </a:r>
            <a:r>
              <a:rPr lang="en-US"/>
              <a:t>0% Generator</a:t>
            </a:r>
          </a:p>
        </c:rich>
      </c:tx>
      <c:overlay val="0"/>
    </c:title>
    <c:autoTitleDeleted val="0"/>
    <c:plotArea>
      <c:layout/>
      <c:lineChart>
        <c:grouping val="standard"/>
        <c:varyColors val="0"/>
        <c:ser>
          <c:idx val="0"/>
          <c:order val="0"/>
          <c:tx>
            <c:strRef>
              <c:f>'TR FS'!$D$4</c:f>
              <c:strCache>
                <c:ptCount val="1"/>
                <c:pt idx="0">
                  <c:v>2020/21</c:v>
                </c:pt>
              </c:strCache>
            </c:strRef>
          </c:tx>
          <c:spPr>
            <a:ln>
              <a:solidFill>
                <a:schemeClr val="accent6">
                  <a:lumMod val="75000"/>
                </a:schemeClr>
              </a:solidFill>
            </a:ln>
          </c:spPr>
          <c:marker>
            <c:symbol val="diamond"/>
            <c:size val="7"/>
            <c:spPr>
              <a:solidFill>
                <a:schemeClr val="accent6">
                  <a:lumMod val="75000"/>
                </a:schemeClr>
              </a:solidFill>
              <a:ln>
                <a:noFill/>
              </a:ln>
            </c:spPr>
          </c:marker>
          <c:cat>
            <c:numRef>
              <c:f>'TR FS'!$B$6:$B$32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'TR FS'!$D$6:$D$32</c:f>
              <c:numCache>
                <c:formatCode>#,##0.00</c:formatCode>
                <c:ptCount val="27"/>
                <c:pt idx="0">
                  <c:v>28.911935</c:v>
                </c:pt>
                <c:pt idx="1">
                  <c:v>25.004338000000001</c:v>
                </c:pt>
                <c:pt idx="2">
                  <c:v>27.158636999999999</c:v>
                </c:pt>
                <c:pt idx="3">
                  <c:v>33.324474000000002</c:v>
                </c:pt>
                <c:pt idx="4">
                  <c:v>25.567049999999998</c:v>
                </c:pt>
                <c:pt idx="5">
                  <c:v>25.402940999999998</c:v>
                </c:pt>
                <c:pt idx="6">
                  <c:v>32.572674999999997</c:v>
                </c:pt>
                <c:pt idx="7">
                  <c:v>21.416233999999999</c:v>
                </c:pt>
                <c:pt idx="8">
                  <c:v>17.645620000000001</c:v>
                </c:pt>
                <c:pt idx="9">
                  <c:v>18.302927</c:v>
                </c:pt>
                <c:pt idx="10">
                  <c:v>14.556873</c:v>
                </c:pt>
                <c:pt idx="11">
                  <c:v>9.4696309999999997</c:v>
                </c:pt>
                <c:pt idx="12">
                  <c:v>7.7686060000000001</c:v>
                </c:pt>
                <c:pt idx="13">
                  <c:v>3.1638839999999999</c:v>
                </c:pt>
                <c:pt idx="14">
                  <c:v>1.2866869999999999</c:v>
                </c:pt>
                <c:pt idx="15">
                  <c:v>-0.57871399999999995</c:v>
                </c:pt>
                <c:pt idx="16">
                  <c:v>-2.3701279999999998</c:v>
                </c:pt>
                <c:pt idx="17">
                  <c:v>-2.7612220000000001</c:v>
                </c:pt>
                <c:pt idx="18">
                  <c:v>1.1664030000000001</c:v>
                </c:pt>
                <c:pt idx="19">
                  <c:v>1.8614120000000001</c:v>
                </c:pt>
                <c:pt idx="20">
                  <c:v>-1.2373289999999999</c:v>
                </c:pt>
                <c:pt idx="21">
                  <c:v>-5.9269090000000002</c:v>
                </c:pt>
                <c:pt idx="22">
                  <c:v>-14.970309</c:v>
                </c:pt>
                <c:pt idx="23">
                  <c:v>-6.0329579999999998</c:v>
                </c:pt>
                <c:pt idx="24">
                  <c:v>-7.7215179999999997</c:v>
                </c:pt>
                <c:pt idx="25">
                  <c:v>-7.9855179999999999</c:v>
                </c:pt>
                <c:pt idx="26">
                  <c:v>-8.2267139999999994</c:v>
                </c:pt>
              </c:numCache>
            </c:numRef>
          </c:val>
          <c:smooth val="0"/>
          <c:extLst>
            <c:ext xmlns:c16="http://schemas.microsoft.com/office/drawing/2014/chart" uri="{C3380CC4-5D6E-409C-BE32-E72D297353CC}">
              <c16:uniqueId val="{00000000-A2DA-4EA9-810D-0F5EEC52A477}"/>
            </c:ext>
          </c:extLst>
        </c:ser>
        <c:ser>
          <c:idx val="1"/>
          <c:order val="1"/>
          <c:tx>
            <c:strRef>
              <c:f>'TR FS'!$E$4</c:f>
              <c:strCache>
                <c:ptCount val="1"/>
                <c:pt idx="0">
                  <c:v>2021/22</c:v>
                </c:pt>
              </c:strCache>
            </c:strRef>
          </c:tx>
          <c:spPr>
            <a:ln>
              <a:solidFill>
                <a:schemeClr val="accent1"/>
              </a:solidFill>
            </a:ln>
          </c:spPr>
          <c:marker>
            <c:symbol val="diamond"/>
            <c:size val="7"/>
            <c:spPr>
              <a:solidFill>
                <a:schemeClr val="accent1"/>
              </a:solidFill>
              <a:ln>
                <a:noFill/>
              </a:ln>
            </c:spPr>
          </c:marker>
          <c:cat>
            <c:numRef>
              <c:f>'TR FS'!$B$6:$B$32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'TR FS'!$E$6:$E$32</c:f>
              <c:numCache>
                <c:formatCode>#,##0.00</c:formatCode>
                <c:ptCount val="27"/>
                <c:pt idx="0">
                  <c:v>30.792549999999999</c:v>
                </c:pt>
                <c:pt idx="1">
                  <c:v>26.258793000000001</c:v>
                </c:pt>
                <c:pt idx="2">
                  <c:v>28.532413999999999</c:v>
                </c:pt>
                <c:pt idx="3">
                  <c:v>34.893352</c:v>
                </c:pt>
                <c:pt idx="4">
                  <c:v>27.422858000000002</c:v>
                </c:pt>
                <c:pt idx="5">
                  <c:v>27.114647000000001</c:v>
                </c:pt>
                <c:pt idx="6">
                  <c:v>34.770527000000001</c:v>
                </c:pt>
                <c:pt idx="7">
                  <c:v>22.800487</c:v>
                </c:pt>
                <c:pt idx="8">
                  <c:v>18.350936000000001</c:v>
                </c:pt>
                <c:pt idx="9">
                  <c:v>20.080683000000001</c:v>
                </c:pt>
                <c:pt idx="10">
                  <c:v>12.874983</c:v>
                </c:pt>
                <c:pt idx="11">
                  <c:v>10.197554</c:v>
                </c:pt>
                <c:pt idx="12">
                  <c:v>7.1027509999999996</c:v>
                </c:pt>
                <c:pt idx="13">
                  <c:v>3.371178</c:v>
                </c:pt>
                <c:pt idx="14">
                  <c:v>0.55634700000000004</c:v>
                </c:pt>
                <c:pt idx="15">
                  <c:v>-1.534497</c:v>
                </c:pt>
                <c:pt idx="16">
                  <c:v>-3.5572050000000002</c:v>
                </c:pt>
                <c:pt idx="17">
                  <c:v>-3.7147250000000001</c:v>
                </c:pt>
                <c:pt idx="18">
                  <c:v>0.92758700000000005</c:v>
                </c:pt>
                <c:pt idx="19">
                  <c:v>1.0547420000000001</c:v>
                </c:pt>
                <c:pt idx="20">
                  <c:v>-2.1456900000000001</c:v>
                </c:pt>
                <c:pt idx="21">
                  <c:v>-6.9599520000000004</c:v>
                </c:pt>
                <c:pt idx="22">
                  <c:v>-16.397074</c:v>
                </c:pt>
                <c:pt idx="23">
                  <c:v>-7.1881399999999998</c:v>
                </c:pt>
                <c:pt idx="24">
                  <c:v>-8.9547179999999997</c:v>
                </c:pt>
                <c:pt idx="25">
                  <c:v>-9.1535139999999995</c:v>
                </c:pt>
                <c:pt idx="26">
                  <c:v>-9.3814309999999992</c:v>
                </c:pt>
              </c:numCache>
            </c:numRef>
          </c:val>
          <c:smooth val="0"/>
          <c:extLst>
            <c:ext xmlns:c16="http://schemas.microsoft.com/office/drawing/2014/chart" uri="{C3380CC4-5D6E-409C-BE32-E72D297353CC}">
              <c16:uniqueId val="{00000001-A2DA-4EA9-810D-0F5EEC52A477}"/>
            </c:ext>
          </c:extLst>
        </c:ser>
        <c:ser>
          <c:idx val="2"/>
          <c:order val="2"/>
          <c:tx>
            <c:strRef>
              <c:f>'TR FS'!$F$4</c:f>
              <c:strCache>
                <c:ptCount val="1"/>
                <c:pt idx="0">
                  <c:v>2022/23</c:v>
                </c:pt>
              </c:strCache>
            </c:strRef>
          </c:tx>
          <c:spPr>
            <a:ln>
              <a:solidFill>
                <a:schemeClr val="accent2"/>
              </a:solidFill>
            </a:ln>
          </c:spPr>
          <c:marker>
            <c:symbol val="diamond"/>
            <c:size val="7"/>
            <c:spPr>
              <a:solidFill>
                <a:schemeClr val="accent2"/>
              </a:solidFill>
              <a:ln>
                <a:noFill/>
              </a:ln>
            </c:spPr>
          </c:marker>
          <c:cat>
            <c:numRef>
              <c:f>'TR FS'!$B$6:$B$32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'TR FS'!$F$6:$F$32</c:f>
              <c:numCache>
                <c:formatCode>#,##0.00</c:formatCode>
                <c:ptCount val="27"/>
                <c:pt idx="0">
                  <c:v>33.457824000000002</c:v>
                </c:pt>
                <c:pt idx="1">
                  <c:v>26.204504</c:v>
                </c:pt>
                <c:pt idx="2">
                  <c:v>29.356618000000001</c:v>
                </c:pt>
                <c:pt idx="3">
                  <c:v>28.281655000000001</c:v>
                </c:pt>
                <c:pt idx="4">
                  <c:v>28.452978000000002</c:v>
                </c:pt>
                <c:pt idx="5">
                  <c:v>27.074161</c:v>
                </c:pt>
                <c:pt idx="6">
                  <c:v>33.973219999999998</c:v>
                </c:pt>
                <c:pt idx="7">
                  <c:v>22.345324999999999</c:v>
                </c:pt>
                <c:pt idx="8">
                  <c:v>17.665396000000001</c:v>
                </c:pt>
                <c:pt idx="9">
                  <c:v>19.205687000000001</c:v>
                </c:pt>
                <c:pt idx="10">
                  <c:v>12.197846999999999</c:v>
                </c:pt>
                <c:pt idx="11">
                  <c:v>9.0489859999999993</c:v>
                </c:pt>
                <c:pt idx="12">
                  <c:v>6.3500920000000001</c:v>
                </c:pt>
                <c:pt idx="13">
                  <c:v>1.70461</c:v>
                </c:pt>
                <c:pt idx="14">
                  <c:v>-0.35401300000000002</c:v>
                </c:pt>
                <c:pt idx="15">
                  <c:v>-2.8377289999999999</c:v>
                </c:pt>
                <c:pt idx="16">
                  <c:v>-4.5169579999999998</c:v>
                </c:pt>
                <c:pt idx="17">
                  <c:v>-5.2987029999999997</c:v>
                </c:pt>
                <c:pt idx="18">
                  <c:v>-0.66639999999999999</c:v>
                </c:pt>
                <c:pt idx="19">
                  <c:v>-1.204175</c:v>
                </c:pt>
                <c:pt idx="20">
                  <c:v>-5.6992269999999996</c:v>
                </c:pt>
                <c:pt idx="21">
                  <c:v>-10.121065</c:v>
                </c:pt>
                <c:pt idx="22">
                  <c:v>-18.021930000000001</c:v>
                </c:pt>
                <c:pt idx="23">
                  <c:v>-8.5788440000000001</c:v>
                </c:pt>
                <c:pt idx="24">
                  <c:v>-10.318917000000001</c:v>
                </c:pt>
                <c:pt idx="25">
                  <c:v>-11.354734000000001</c:v>
                </c:pt>
                <c:pt idx="26">
                  <c:v>-11.878416</c:v>
                </c:pt>
              </c:numCache>
            </c:numRef>
          </c:val>
          <c:smooth val="0"/>
          <c:extLst>
            <c:ext xmlns:c16="http://schemas.microsoft.com/office/drawing/2014/chart" uri="{C3380CC4-5D6E-409C-BE32-E72D297353CC}">
              <c16:uniqueId val="{00000002-A2DA-4EA9-810D-0F5EEC52A477}"/>
            </c:ext>
          </c:extLst>
        </c:ser>
        <c:ser>
          <c:idx val="3"/>
          <c:order val="3"/>
          <c:tx>
            <c:strRef>
              <c:f>'TR FS'!$G$4</c:f>
              <c:strCache>
                <c:ptCount val="1"/>
                <c:pt idx="0">
                  <c:v>2023/24</c:v>
                </c:pt>
              </c:strCache>
            </c:strRef>
          </c:tx>
          <c:spPr>
            <a:ln>
              <a:solidFill>
                <a:schemeClr val="accent3"/>
              </a:solidFill>
            </a:ln>
          </c:spPr>
          <c:marker>
            <c:symbol val="diamond"/>
            <c:size val="7"/>
            <c:spPr>
              <a:solidFill>
                <a:schemeClr val="accent3"/>
              </a:solidFill>
              <a:ln>
                <a:noFill/>
              </a:ln>
            </c:spPr>
          </c:marker>
          <c:cat>
            <c:numRef>
              <c:f>'TR FS'!$B$6:$B$32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'TR FS'!$G$6:$G$32</c:f>
              <c:numCache>
                <c:formatCode>#,##0.00</c:formatCode>
                <c:ptCount val="27"/>
                <c:pt idx="0">
                  <c:v>34.129030999999998</c:v>
                </c:pt>
                <c:pt idx="1">
                  <c:v>25.975055000000001</c:v>
                </c:pt>
                <c:pt idx="2">
                  <c:v>31.499538999999999</c:v>
                </c:pt>
                <c:pt idx="3">
                  <c:v>37.225814</c:v>
                </c:pt>
                <c:pt idx="4">
                  <c:v>30.125032999999998</c:v>
                </c:pt>
                <c:pt idx="5">
                  <c:v>28.641318999999999</c:v>
                </c:pt>
                <c:pt idx="6">
                  <c:v>35.744852999999999</c:v>
                </c:pt>
                <c:pt idx="7">
                  <c:v>23.744340000000001</c:v>
                </c:pt>
                <c:pt idx="8">
                  <c:v>21.271270999999999</c:v>
                </c:pt>
                <c:pt idx="9">
                  <c:v>19.362148999999999</c:v>
                </c:pt>
                <c:pt idx="10">
                  <c:v>12.161580000000001</c:v>
                </c:pt>
                <c:pt idx="11">
                  <c:v>8.7454359999999998</c:v>
                </c:pt>
                <c:pt idx="12">
                  <c:v>5.0787589999999998</c:v>
                </c:pt>
                <c:pt idx="13">
                  <c:v>-0.981298</c:v>
                </c:pt>
                <c:pt idx="14">
                  <c:v>-2.091701</c:v>
                </c:pt>
                <c:pt idx="15">
                  <c:v>-5.0869540000000004</c:v>
                </c:pt>
                <c:pt idx="16">
                  <c:v>-5.9104320000000001</c:v>
                </c:pt>
                <c:pt idx="17">
                  <c:v>-6.8518140000000001</c:v>
                </c:pt>
                <c:pt idx="18">
                  <c:v>-4.002122</c:v>
                </c:pt>
                <c:pt idx="19">
                  <c:v>-4.1772119999999999</c:v>
                </c:pt>
                <c:pt idx="20">
                  <c:v>-8.881596</c:v>
                </c:pt>
                <c:pt idx="21">
                  <c:v>-11.015202</c:v>
                </c:pt>
                <c:pt idx="22">
                  <c:v>-19.868532999999999</c:v>
                </c:pt>
                <c:pt idx="23">
                  <c:v>-9.8056420000000006</c:v>
                </c:pt>
                <c:pt idx="24">
                  <c:v>-11.98798</c:v>
                </c:pt>
                <c:pt idx="25">
                  <c:v>-11.525378999999999</c:v>
                </c:pt>
                <c:pt idx="26">
                  <c:v>-8.5838359999999998</c:v>
                </c:pt>
              </c:numCache>
            </c:numRef>
          </c:val>
          <c:smooth val="0"/>
          <c:extLst>
            <c:ext xmlns:c16="http://schemas.microsoft.com/office/drawing/2014/chart" uri="{C3380CC4-5D6E-409C-BE32-E72D297353CC}">
              <c16:uniqueId val="{00000003-A2DA-4EA9-810D-0F5EEC52A477}"/>
            </c:ext>
          </c:extLst>
        </c:ser>
        <c:ser>
          <c:idx val="4"/>
          <c:order val="4"/>
          <c:tx>
            <c:strRef>
              <c:f>'TR FS'!$H$4</c:f>
              <c:strCache>
                <c:ptCount val="1"/>
                <c:pt idx="0">
                  <c:v>2024/25</c:v>
                </c:pt>
              </c:strCache>
            </c:strRef>
          </c:tx>
          <c:spPr>
            <a:ln>
              <a:solidFill>
                <a:schemeClr val="accent4"/>
              </a:solidFill>
            </a:ln>
          </c:spPr>
          <c:marker>
            <c:symbol val="diamond"/>
            <c:size val="7"/>
            <c:spPr>
              <a:solidFill>
                <a:schemeClr val="accent4"/>
              </a:solidFill>
              <a:ln>
                <a:noFill/>
              </a:ln>
            </c:spPr>
          </c:marker>
          <c:cat>
            <c:numRef>
              <c:f>'TR FS'!$B$6:$B$32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'TR FS'!$H$6:$H$32</c:f>
              <c:numCache>
                <c:formatCode>#,##0.00</c:formatCode>
                <c:ptCount val="27"/>
                <c:pt idx="0">
                  <c:v>33.937049000000002</c:v>
                </c:pt>
                <c:pt idx="1">
                  <c:v>25.352810000000002</c:v>
                </c:pt>
                <c:pt idx="2">
                  <c:v>30.740492</c:v>
                </c:pt>
                <c:pt idx="3">
                  <c:v>36.616653999999997</c:v>
                </c:pt>
                <c:pt idx="4">
                  <c:v>29.089780000000001</c:v>
                </c:pt>
                <c:pt idx="5">
                  <c:v>27.204269</c:v>
                </c:pt>
                <c:pt idx="6">
                  <c:v>34.329956000000003</c:v>
                </c:pt>
                <c:pt idx="7">
                  <c:v>22.494319000000001</c:v>
                </c:pt>
                <c:pt idx="8">
                  <c:v>20.846471999999999</c:v>
                </c:pt>
                <c:pt idx="9">
                  <c:v>17.539169999999999</c:v>
                </c:pt>
                <c:pt idx="10">
                  <c:v>12.442712</c:v>
                </c:pt>
                <c:pt idx="11">
                  <c:v>7.4632329999999998</c:v>
                </c:pt>
                <c:pt idx="12">
                  <c:v>4.7006300000000003</c:v>
                </c:pt>
                <c:pt idx="13">
                  <c:v>-2.3305790000000002</c:v>
                </c:pt>
                <c:pt idx="14">
                  <c:v>-3.031301</c:v>
                </c:pt>
                <c:pt idx="15">
                  <c:v>-6.5269700000000004</c:v>
                </c:pt>
                <c:pt idx="16">
                  <c:v>-7.4536790000000002</c:v>
                </c:pt>
                <c:pt idx="17">
                  <c:v>-7.9387160000000003</c:v>
                </c:pt>
                <c:pt idx="18">
                  <c:v>-7.1720839999999999</c:v>
                </c:pt>
                <c:pt idx="19">
                  <c:v>-4.7239490000000002</c:v>
                </c:pt>
                <c:pt idx="20">
                  <c:v>-9.5235099999999999</c:v>
                </c:pt>
                <c:pt idx="21">
                  <c:v>-14.197455</c:v>
                </c:pt>
                <c:pt idx="22">
                  <c:v>-20.358184000000001</c:v>
                </c:pt>
                <c:pt idx="23">
                  <c:v>-11.114259000000001</c:v>
                </c:pt>
                <c:pt idx="24">
                  <c:v>-13.469939999999999</c:v>
                </c:pt>
                <c:pt idx="25">
                  <c:v>-13.060492</c:v>
                </c:pt>
                <c:pt idx="26">
                  <c:v>-10.071327999999999</c:v>
                </c:pt>
              </c:numCache>
            </c:numRef>
          </c:val>
          <c:smooth val="0"/>
          <c:extLst>
            <c:ext xmlns:c16="http://schemas.microsoft.com/office/drawing/2014/chart" uri="{C3380CC4-5D6E-409C-BE32-E72D297353CC}">
              <c16:uniqueId val="{00000004-A2DA-4EA9-810D-0F5EEC52A477}"/>
            </c:ext>
          </c:extLst>
        </c:ser>
        <c:dLbls>
          <c:showLegendKey val="0"/>
          <c:showVal val="0"/>
          <c:showCatName val="0"/>
          <c:showSerName val="0"/>
          <c:showPercent val="0"/>
          <c:showBubbleSize val="0"/>
        </c:dLbls>
        <c:marker val="1"/>
        <c:smooth val="0"/>
        <c:axId val="234727296"/>
        <c:axId val="234738048"/>
      </c:lineChart>
      <c:catAx>
        <c:axId val="234727296"/>
        <c:scaling>
          <c:orientation val="minMax"/>
        </c:scaling>
        <c:delete val="0"/>
        <c:axPos val="b"/>
        <c:title>
          <c:tx>
            <c:rich>
              <a:bodyPr/>
              <a:lstStyle/>
              <a:p>
                <a:pPr>
                  <a:defRPr/>
                </a:pPr>
                <a:r>
                  <a:rPr lang="en-US"/>
                  <a:t>Generation Zone</a:t>
                </a:r>
              </a:p>
            </c:rich>
          </c:tx>
          <c:overlay val="0"/>
        </c:title>
        <c:numFmt formatCode="0_)" sourceLinked="1"/>
        <c:majorTickMark val="out"/>
        <c:minorTickMark val="none"/>
        <c:tickLblPos val="low"/>
        <c:crossAx val="234738048"/>
        <c:crosses val="autoZero"/>
        <c:auto val="1"/>
        <c:lblAlgn val="ctr"/>
        <c:lblOffset val="100"/>
        <c:noMultiLvlLbl val="0"/>
      </c:catAx>
      <c:valAx>
        <c:axId val="234738048"/>
        <c:scaling>
          <c:orientation val="minMax"/>
        </c:scaling>
        <c:delete val="0"/>
        <c:axPos val="l"/>
        <c:majorGridlines/>
        <c:title>
          <c:tx>
            <c:rich>
              <a:bodyPr rot="-5400000" vert="horz"/>
              <a:lstStyle/>
              <a:p>
                <a:pPr>
                  <a:defRPr/>
                </a:pPr>
                <a:r>
                  <a:rPr lang="en-US"/>
                  <a:t>£/kW</a:t>
                </a:r>
              </a:p>
            </c:rich>
          </c:tx>
          <c:overlay val="0"/>
        </c:title>
        <c:numFmt formatCode="#,##0.00" sourceLinked="1"/>
        <c:majorTickMark val="out"/>
        <c:minorTickMark val="none"/>
        <c:tickLblPos val="nextTo"/>
        <c:crossAx val="2347272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Wider Tariffs for an Intermittent 40% Generator</a:t>
            </a:r>
          </a:p>
        </c:rich>
      </c:tx>
      <c:overlay val="0"/>
    </c:title>
    <c:autoTitleDeleted val="0"/>
    <c:plotArea>
      <c:layout/>
      <c:lineChart>
        <c:grouping val="standard"/>
        <c:varyColors val="0"/>
        <c:ser>
          <c:idx val="0"/>
          <c:order val="0"/>
          <c:tx>
            <c:strRef>
              <c:f>'TT FU'!$D$4</c:f>
              <c:strCache>
                <c:ptCount val="1"/>
                <c:pt idx="0">
                  <c:v>2020/21</c:v>
                </c:pt>
              </c:strCache>
            </c:strRef>
          </c:tx>
          <c:spPr>
            <a:ln>
              <a:solidFill>
                <a:schemeClr val="accent6">
                  <a:lumMod val="75000"/>
                </a:schemeClr>
              </a:solidFill>
            </a:ln>
          </c:spPr>
          <c:marker>
            <c:symbol val="diamond"/>
            <c:size val="7"/>
            <c:spPr>
              <a:solidFill>
                <a:schemeClr val="accent6">
                  <a:lumMod val="75000"/>
                </a:schemeClr>
              </a:solidFill>
              <a:ln>
                <a:noFill/>
              </a:ln>
            </c:spPr>
          </c:marker>
          <c:cat>
            <c:numRef>
              <c:f>'TT FU'!$B$6:$B$32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'TT FU'!$D$6:$D$32</c:f>
              <c:numCache>
                <c:formatCode>#,##0.00</c:formatCode>
                <c:ptCount val="27"/>
                <c:pt idx="0">
                  <c:v>18.405384000000002</c:v>
                </c:pt>
                <c:pt idx="1">
                  <c:v>15.252584000000001</c:v>
                </c:pt>
                <c:pt idx="2">
                  <c:v>17.740649000000001</c:v>
                </c:pt>
                <c:pt idx="3">
                  <c:v>23.956347000000001</c:v>
                </c:pt>
                <c:pt idx="4">
                  <c:v>16.303018000000002</c:v>
                </c:pt>
                <c:pt idx="5">
                  <c:v>15.552431</c:v>
                </c:pt>
                <c:pt idx="6">
                  <c:v>24.172940000000001</c:v>
                </c:pt>
                <c:pt idx="7">
                  <c:v>12.769075000000001</c:v>
                </c:pt>
                <c:pt idx="8">
                  <c:v>11.141158000000001</c:v>
                </c:pt>
                <c:pt idx="9">
                  <c:v>11.230119999999999</c:v>
                </c:pt>
                <c:pt idx="10">
                  <c:v>6.5455300000000003</c:v>
                </c:pt>
                <c:pt idx="11">
                  <c:v>4.90252</c:v>
                </c:pt>
                <c:pt idx="12">
                  <c:v>2.0205980000000001</c:v>
                </c:pt>
                <c:pt idx="13">
                  <c:v>-0.85459200000000002</c:v>
                </c:pt>
                <c:pt idx="14">
                  <c:v>-3.4070879999999999</c:v>
                </c:pt>
                <c:pt idx="15">
                  <c:v>-4.087968</c:v>
                </c:pt>
                <c:pt idx="16">
                  <c:v>-4.0665009999999997</c:v>
                </c:pt>
                <c:pt idx="17">
                  <c:v>-3.9684170000000001</c:v>
                </c:pt>
                <c:pt idx="18">
                  <c:v>-3.9689830000000001</c:v>
                </c:pt>
                <c:pt idx="19">
                  <c:v>-5.8200089999999998</c:v>
                </c:pt>
                <c:pt idx="20">
                  <c:v>-5.8021180000000001</c:v>
                </c:pt>
                <c:pt idx="21">
                  <c:v>-10.204567000000001</c:v>
                </c:pt>
                <c:pt idx="22">
                  <c:v>-9.7817710000000009</c:v>
                </c:pt>
                <c:pt idx="23">
                  <c:v>-2.8416619999999999</c:v>
                </c:pt>
                <c:pt idx="24">
                  <c:v>-5.0101240000000002</c:v>
                </c:pt>
                <c:pt idx="25">
                  <c:v>-5.1870779999999996</c:v>
                </c:pt>
                <c:pt idx="26">
                  <c:v>-6.1582280000000003</c:v>
                </c:pt>
              </c:numCache>
            </c:numRef>
          </c:val>
          <c:smooth val="0"/>
          <c:extLst>
            <c:ext xmlns:c16="http://schemas.microsoft.com/office/drawing/2014/chart" uri="{C3380CC4-5D6E-409C-BE32-E72D297353CC}">
              <c16:uniqueId val="{00000000-5D14-41E1-96F9-4D3C222F1B4F}"/>
            </c:ext>
          </c:extLst>
        </c:ser>
        <c:ser>
          <c:idx val="1"/>
          <c:order val="1"/>
          <c:tx>
            <c:strRef>
              <c:f>'TT FU'!$E$4</c:f>
              <c:strCache>
                <c:ptCount val="1"/>
                <c:pt idx="0">
                  <c:v>2021/22</c:v>
                </c:pt>
              </c:strCache>
            </c:strRef>
          </c:tx>
          <c:spPr>
            <a:ln>
              <a:solidFill>
                <a:schemeClr val="accent1"/>
              </a:solidFill>
            </a:ln>
          </c:spPr>
          <c:marker>
            <c:symbol val="diamond"/>
            <c:size val="7"/>
            <c:spPr>
              <a:solidFill>
                <a:schemeClr val="accent1"/>
              </a:solidFill>
              <a:ln>
                <a:noFill/>
              </a:ln>
            </c:spPr>
          </c:marker>
          <c:cat>
            <c:numRef>
              <c:f>'TT FU'!$B$6:$B$32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'TT FU'!$E$6:$E$32</c:f>
              <c:numCache>
                <c:formatCode>#,##0.00</c:formatCode>
                <c:ptCount val="27"/>
                <c:pt idx="0">
                  <c:v>19.1464</c:v>
                </c:pt>
                <c:pt idx="1">
                  <c:v>15.822015</c:v>
                </c:pt>
                <c:pt idx="2">
                  <c:v>18.215758000000001</c:v>
                </c:pt>
                <c:pt idx="3">
                  <c:v>24.630576999999999</c:v>
                </c:pt>
                <c:pt idx="4">
                  <c:v>16.885923999999999</c:v>
                </c:pt>
                <c:pt idx="5">
                  <c:v>16.107780000000002</c:v>
                </c:pt>
                <c:pt idx="6">
                  <c:v>25.170377999999999</c:v>
                </c:pt>
                <c:pt idx="7">
                  <c:v>13.1076</c:v>
                </c:pt>
                <c:pt idx="8">
                  <c:v>11.252428</c:v>
                </c:pt>
                <c:pt idx="9">
                  <c:v>11.604901999999999</c:v>
                </c:pt>
                <c:pt idx="10">
                  <c:v>5.5490599999999999</c:v>
                </c:pt>
                <c:pt idx="11">
                  <c:v>4.6781800000000002</c:v>
                </c:pt>
                <c:pt idx="12">
                  <c:v>1.06003</c:v>
                </c:pt>
                <c:pt idx="13">
                  <c:v>-1.3657680000000001</c:v>
                </c:pt>
                <c:pt idx="14">
                  <c:v>-4.6011930000000003</c:v>
                </c:pt>
                <c:pt idx="15">
                  <c:v>-5.3332369999999996</c:v>
                </c:pt>
                <c:pt idx="16">
                  <c:v>-5.3198189999999999</c:v>
                </c:pt>
                <c:pt idx="17">
                  <c:v>-5.1425679999999998</c:v>
                </c:pt>
                <c:pt idx="18">
                  <c:v>-5.1866050000000001</c:v>
                </c:pt>
                <c:pt idx="19">
                  <c:v>-7.2690520000000003</c:v>
                </c:pt>
                <c:pt idx="20">
                  <c:v>-7.2532129999999997</c:v>
                </c:pt>
                <c:pt idx="21">
                  <c:v>-11.72099</c:v>
                </c:pt>
                <c:pt idx="22">
                  <c:v>-11.369802999999999</c:v>
                </c:pt>
                <c:pt idx="23">
                  <c:v>-4.2517940000000003</c:v>
                </c:pt>
                <c:pt idx="24">
                  <c:v>-6.4774570000000002</c:v>
                </c:pt>
                <c:pt idx="25">
                  <c:v>-6.6475559999999998</c:v>
                </c:pt>
                <c:pt idx="26">
                  <c:v>-7.6333219999999997</c:v>
                </c:pt>
              </c:numCache>
            </c:numRef>
          </c:val>
          <c:smooth val="0"/>
          <c:extLst>
            <c:ext xmlns:c16="http://schemas.microsoft.com/office/drawing/2014/chart" uri="{C3380CC4-5D6E-409C-BE32-E72D297353CC}">
              <c16:uniqueId val="{00000001-5D14-41E1-96F9-4D3C222F1B4F}"/>
            </c:ext>
          </c:extLst>
        </c:ser>
        <c:ser>
          <c:idx val="2"/>
          <c:order val="2"/>
          <c:tx>
            <c:strRef>
              <c:f>'TT FU'!$F$4</c:f>
              <c:strCache>
                <c:ptCount val="1"/>
                <c:pt idx="0">
                  <c:v>2022/23</c:v>
                </c:pt>
              </c:strCache>
            </c:strRef>
          </c:tx>
          <c:spPr>
            <a:ln>
              <a:solidFill>
                <a:schemeClr val="accent2"/>
              </a:solidFill>
            </a:ln>
          </c:spPr>
          <c:marker>
            <c:symbol val="diamond"/>
            <c:size val="7"/>
            <c:spPr>
              <a:solidFill>
                <a:schemeClr val="accent2"/>
              </a:solidFill>
              <a:ln>
                <a:noFill/>
              </a:ln>
            </c:spPr>
          </c:marker>
          <c:cat>
            <c:numRef>
              <c:f>'TT FU'!$B$6:$B$32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'TT FU'!$F$6:$F$32</c:f>
              <c:numCache>
                <c:formatCode>#,##0.00</c:formatCode>
                <c:ptCount val="27"/>
                <c:pt idx="0">
                  <c:v>22.413485000000001</c:v>
                </c:pt>
                <c:pt idx="1">
                  <c:v>18.395163</c:v>
                </c:pt>
                <c:pt idx="2">
                  <c:v>19.755306999999998</c:v>
                </c:pt>
                <c:pt idx="3">
                  <c:v>18.725031000000001</c:v>
                </c:pt>
                <c:pt idx="4">
                  <c:v>17.398115000000001</c:v>
                </c:pt>
                <c:pt idx="5">
                  <c:v>16.245650999999999</c:v>
                </c:pt>
                <c:pt idx="6">
                  <c:v>24.608972000000001</c:v>
                </c:pt>
                <c:pt idx="7">
                  <c:v>12.791116000000001</c:v>
                </c:pt>
                <c:pt idx="8">
                  <c:v>10.60047</c:v>
                </c:pt>
                <c:pt idx="9">
                  <c:v>10.978358999999999</c:v>
                </c:pt>
                <c:pt idx="10">
                  <c:v>4.9319990000000002</c:v>
                </c:pt>
                <c:pt idx="11">
                  <c:v>3.7765080000000002</c:v>
                </c:pt>
                <c:pt idx="12">
                  <c:v>8.7110000000000007E-2</c:v>
                </c:pt>
                <c:pt idx="13">
                  <c:v>-2.5725500000000001</c:v>
                </c:pt>
                <c:pt idx="14">
                  <c:v>-5.8424829999999996</c:v>
                </c:pt>
                <c:pt idx="15">
                  <c:v>-6.6239869999999996</c:v>
                </c:pt>
                <c:pt idx="16">
                  <c:v>-6.6482200000000002</c:v>
                </c:pt>
                <c:pt idx="17">
                  <c:v>-6.5744220000000002</c:v>
                </c:pt>
                <c:pt idx="18">
                  <c:v>-6.724723</c:v>
                </c:pt>
                <c:pt idx="19">
                  <c:v>-8.7476529999999997</c:v>
                </c:pt>
                <c:pt idx="20">
                  <c:v>-8.9881849999999996</c:v>
                </c:pt>
                <c:pt idx="21">
                  <c:v>-13.955398000000001</c:v>
                </c:pt>
                <c:pt idx="22">
                  <c:v>-12.764504000000001</c:v>
                </c:pt>
                <c:pt idx="23">
                  <c:v>-5.3923410000000001</c:v>
                </c:pt>
                <c:pt idx="24">
                  <c:v>-7.7242920000000002</c:v>
                </c:pt>
                <c:pt idx="25">
                  <c:v>-8.0230250000000005</c:v>
                </c:pt>
                <c:pt idx="26">
                  <c:v>-9.119942</c:v>
                </c:pt>
              </c:numCache>
            </c:numRef>
          </c:val>
          <c:smooth val="0"/>
          <c:extLst>
            <c:ext xmlns:c16="http://schemas.microsoft.com/office/drawing/2014/chart" uri="{C3380CC4-5D6E-409C-BE32-E72D297353CC}">
              <c16:uniqueId val="{00000002-5D14-41E1-96F9-4D3C222F1B4F}"/>
            </c:ext>
          </c:extLst>
        </c:ser>
        <c:ser>
          <c:idx val="3"/>
          <c:order val="3"/>
          <c:tx>
            <c:strRef>
              <c:f>'TT FU'!$G$4</c:f>
              <c:strCache>
                <c:ptCount val="1"/>
                <c:pt idx="0">
                  <c:v>2023/24</c:v>
                </c:pt>
              </c:strCache>
            </c:strRef>
          </c:tx>
          <c:spPr>
            <a:ln>
              <a:solidFill>
                <a:schemeClr val="accent3"/>
              </a:solidFill>
            </a:ln>
          </c:spPr>
          <c:marker>
            <c:symbol val="diamond"/>
            <c:size val="7"/>
            <c:spPr>
              <a:solidFill>
                <a:schemeClr val="accent3"/>
              </a:solidFill>
              <a:ln>
                <a:noFill/>
              </a:ln>
            </c:spPr>
          </c:marker>
          <c:cat>
            <c:numRef>
              <c:f>'TT FU'!$B$6:$B$32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'TT FU'!$G$6:$G$32</c:f>
              <c:numCache>
                <c:formatCode>#,##0.00</c:formatCode>
                <c:ptCount val="27"/>
                <c:pt idx="0">
                  <c:v>24.178193</c:v>
                </c:pt>
                <c:pt idx="1">
                  <c:v>20.189527999999999</c:v>
                </c:pt>
                <c:pt idx="2">
                  <c:v>22.031510000000001</c:v>
                </c:pt>
                <c:pt idx="3">
                  <c:v>27.828759999999999</c:v>
                </c:pt>
                <c:pt idx="4">
                  <c:v>19.336953000000001</c:v>
                </c:pt>
                <c:pt idx="5">
                  <c:v>18.086351000000001</c:v>
                </c:pt>
                <c:pt idx="6">
                  <c:v>25.70288</c:v>
                </c:pt>
                <c:pt idx="7">
                  <c:v>14.854335000000001</c:v>
                </c:pt>
                <c:pt idx="8">
                  <c:v>13.858188999999999</c:v>
                </c:pt>
                <c:pt idx="9">
                  <c:v>11.775911000000001</c:v>
                </c:pt>
                <c:pt idx="10">
                  <c:v>5.1782250000000003</c:v>
                </c:pt>
                <c:pt idx="11">
                  <c:v>3.6498889999999999</c:v>
                </c:pt>
                <c:pt idx="12">
                  <c:v>-1.0688009999999999</c:v>
                </c:pt>
                <c:pt idx="13">
                  <c:v>-4.8215620000000001</c:v>
                </c:pt>
                <c:pt idx="14">
                  <c:v>-7.2761430000000002</c:v>
                </c:pt>
                <c:pt idx="15">
                  <c:v>-8.274718</c:v>
                </c:pt>
                <c:pt idx="16">
                  <c:v>-8.715052</c:v>
                </c:pt>
                <c:pt idx="17">
                  <c:v>-8.6574480000000005</c:v>
                </c:pt>
                <c:pt idx="18">
                  <c:v>-8.4048269999999992</c:v>
                </c:pt>
                <c:pt idx="19">
                  <c:v>-11.000128999999999</c:v>
                </c:pt>
                <c:pt idx="20">
                  <c:v>-11.272000999999999</c:v>
                </c:pt>
                <c:pt idx="21">
                  <c:v>-15.417037000000001</c:v>
                </c:pt>
                <c:pt idx="22">
                  <c:v>-15.191564</c:v>
                </c:pt>
                <c:pt idx="23">
                  <c:v>-7.4090410000000002</c:v>
                </c:pt>
                <c:pt idx="24">
                  <c:v>-9.7241099999999996</c:v>
                </c:pt>
                <c:pt idx="25">
                  <c:v>-9.7258949999999995</c:v>
                </c:pt>
                <c:pt idx="26">
                  <c:v>-9.0833870000000001</c:v>
                </c:pt>
              </c:numCache>
            </c:numRef>
          </c:val>
          <c:smooth val="0"/>
          <c:extLst>
            <c:ext xmlns:c16="http://schemas.microsoft.com/office/drawing/2014/chart" uri="{C3380CC4-5D6E-409C-BE32-E72D297353CC}">
              <c16:uniqueId val="{00000003-5D14-41E1-96F9-4D3C222F1B4F}"/>
            </c:ext>
          </c:extLst>
        </c:ser>
        <c:ser>
          <c:idx val="4"/>
          <c:order val="4"/>
          <c:tx>
            <c:strRef>
              <c:f>'TT FU'!$H$4</c:f>
              <c:strCache>
                <c:ptCount val="1"/>
                <c:pt idx="0">
                  <c:v>2024/25</c:v>
                </c:pt>
              </c:strCache>
            </c:strRef>
          </c:tx>
          <c:spPr>
            <a:ln>
              <a:solidFill>
                <a:schemeClr val="accent4"/>
              </a:solidFill>
            </a:ln>
          </c:spPr>
          <c:marker>
            <c:symbol val="diamond"/>
            <c:size val="7"/>
            <c:spPr>
              <a:solidFill>
                <a:schemeClr val="accent4"/>
              </a:solidFill>
              <a:ln>
                <a:noFill/>
              </a:ln>
            </c:spPr>
          </c:marker>
          <c:cat>
            <c:numRef>
              <c:f>'TT FU'!$B$6:$B$32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'TT FU'!$H$6:$H$32</c:f>
              <c:numCache>
                <c:formatCode>#,##0.00</c:formatCode>
                <c:ptCount val="27"/>
                <c:pt idx="0">
                  <c:v>24.090776999999999</c:v>
                </c:pt>
                <c:pt idx="1">
                  <c:v>19.918604999999999</c:v>
                </c:pt>
                <c:pt idx="2">
                  <c:v>21.461269000000001</c:v>
                </c:pt>
                <c:pt idx="3">
                  <c:v>27.408560000000001</c:v>
                </c:pt>
                <c:pt idx="4">
                  <c:v>18.280467000000002</c:v>
                </c:pt>
                <c:pt idx="5">
                  <c:v>16.953776999999999</c:v>
                </c:pt>
                <c:pt idx="6">
                  <c:v>24.758462999999999</c:v>
                </c:pt>
                <c:pt idx="7">
                  <c:v>13.935045000000001</c:v>
                </c:pt>
                <c:pt idx="8">
                  <c:v>13.494446</c:v>
                </c:pt>
                <c:pt idx="9">
                  <c:v>11.156577</c:v>
                </c:pt>
                <c:pt idx="10">
                  <c:v>4.5999299999999996</c:v>
                </c:pt>
                <c:pt idx="11">
                  <c:v>2.4114770000000001</c:v>
                </c:pt>
                <c:pt idx="12">
                  <c:v>-1.8757299999999999</c:v>
                </c:pt>
                <c:pt idx="13">
                  <c:v>-6.2886170000000003</c:v>
                </c:pt>
                <c:pt idx="14">
                  <c:v>-8.5290520000000001</c:v>
                </c:pt>
                <c:pt idx="15">
                  <c:v>-9.8035800000000002</c:v>
                </c:pt>
                <c:pt idx="16">
                  <c:v>-9.2966099999999994</c:v>
                </c:pt>
                <c:pt idx="17">
                  <c:v>-9.4736239999999992</c:v>
                </c:pt>
                <c:pt idx="18">
                  <c:v>-10.211206000000001</c:v>
                </c:pt>
                <c:pt idx="19">
                  <c:v>-12.396587</c:v>
                </c:pt>
                <c:pt idx="20">
                  <c:v>-12.627808</c:v>
                </c:pt>
                <c:pt idx="21">
                  <c:v>-17.826578999999999</c:v>
                </c:pt>
                <c:pt idx="22">
                  <c:v>-16.190698000000001</c:v>
                </c:pt>
                <c:pt idx="23">
                  <c:v>-8.9160559999999993</c:v>
                </c:pt>
                <c:pt idx="24">
                  <c:v>-11.225213</c:v>
                </c:pt>
                <c:pt idx="25">
                  <c:v>-11.290228000000001</c:v>
                </c:pt>
                <c:pt idx="26">
                  <c:v>-10.580458</c:v>
                </c:pt>
              </c:numCache>
            </c:numRef>
          </c:val>
          <c:smooth val="0"/>
          <c:extLst>
            <c:ext xmlns:c16="http://schemas.microsoft.com/office/drawing/2014/chart" uri="{C3380CC4-5D6E-409C-BE32-E72D297353CC}">
              <c16:uniqueId val="{00000004-5D14-41E1-96F9-4D3C222F1B4F}"/>
            </c:ext>
          </c:extLst>
        </c:ser>
        <c:dLbls>
          <c:showLegendKey val="0"/>
          <c:showVal val="0"/>
          <c:showCatName val="0"/>
          <c:showSerName val="0"/>
          <c:showPercent val="0"/>
          <c:showBubbleSize val="0"/>
        </c:dLbls>
        <c:marker val="1"/>
        <c:smooth val="0"/>
        <c:axId val="235092224"/>
        <c:axId val="235119360"/>
      </c:lineChart>
      <c:catAx>
        <c:axId val="235092224"/>
        <c:scaling>
          <c:orientation val="minMax"/>
        </c:scaling>
        <c:delete val="0"/>
        <c:axPos val="b"/>
        <c:title>
          <c:tx>
            <c:rich>
              <a:bodyPr/>
              <a:lstStyle/>
              <a:p>
                <a:pPr>
                  <a:defRPr/>
                </a:pPr>
                <a:r>
                  <a:rPr lang="en-US"/>
                  <a:t>Generation Zone</a:t>
                </a:r>
              </a:p>
            </c:rich>
          </c:tx>
          <c:overlay val="0"/>
        </c:title>
        <c:numFmt formatCode="0_)" sourceLinked="1"/>
        <c:majorTickMark val="out"/>
        <c:minorTickMark val="none"/>
        <c:tickLblPos val="low"/>
        <c:crossAx val="235119360"/>
        <c:crosses val="autoZero"/>
        <c:auto val="1"/>
        <c:lblAlgn val="ctr"/>
        <c:lblOffset val="100"/>
        <c:noMultiLvlLbl val="0"/>
      </c:catAx>
      <c:valAx>
        <c:axId val="235119360"/>
        <c:scaling>
          <c:orientation val="minMax"/>
        </c:scaling>
        <c:delete val="0"/>
        <c:axPos val="l"/>
        <c:majorGridlines/>
        <c:title>
          <c:tx>
            <c:rich>
              <a:bodyPr rot="-5400000" vert="horz"/>
              <a:lstStyle/>
              <a:p>
                <a:pPr>
                  <a:defRPr/>
                </a:pPr>
                <a:r>
                  <a:rPr lang="en-US"/>
                  <a:t>£/kW</a:t>
                </a:r>
              </a:p>
            </c:rich>
          </c:tx>
          <c:overlay val="0"/>
        </c:title>
        <c:numFmt formatCode="#,##0.00" sourceLinked="1"/>
        <c:majorTickMark val="out"/>
        <c:minorTickMark val="none"/>
        <c:tickLblPos val="nextTo"/>
        <c:crossAx val="2350922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Five Year TNUoS</a:t>
            </a:r>
            <a:r>
              <a:rPr lang="en-GB" baseline="0"/>
              <a:t> Revenues</a:t>
            </a:r>
          </a:p>
        </c:rich>
      </c:tx>
      <c:overlay val="0"/>
    </c:title>
    <c:autoTitleDeleted val="0"/>
    <c:plotArea>
      <c:layout>
        <c:manualLayout>
          <c:layoutTarget val="inner"/>
          <c:xMode val="edge"/>
          <c:yMode val="edge"/>
          <c:x val="8.8969017249227622E-2"/>
          <c:y val="0.12817133618806775"/>
          <c:w val="0.88397071214806633"/>
          <c:h val="0.62810366482626234"/>
        </c:manualLayout>
      </c:layout>
      <c:barChart>
        <c:barDir val="col"/>
        <c:grouping val="stacked"/>
        <c:varyColors val="0"/>
        <c:ser>
          <c:idx val="0"/>
          <c:order val="0"/>
          <c:tx>
            <c:strRef>
              <c:f>TDD!$B$5</c:f>
              <c:strCache>
                <c:ptCount val="1"/>
                <c:pt idx="0">
                  <c:v>National Grid Electricity Transmission</c:v>
                </c:pt>
              </c:strCache>
            </c:strRef>
          </c:tx>
          <c:invertIfNegative val="0"/>
          <c:cat>
            <c:strRef>
              <c:f>TDD!$C$4:$G$4</c:f>
              <c:strCache>
                <c:ptCount val="5"/>
                <c:pt idx="0">
                  <c:v>2020/21</c:v>
                </c:pt>
                <c:pt idx="1">
                  <c:v>2021/22</c:v>
                </c:pt>
                <c:pt idx="2">
                  <c:v>2022/23</c:v>
                </c:pt>
                <c:pt idx="3">
                  <c:v>2023/24</c:v>
                </c:pt>
                <c:pt idx="4">
                  <c:v>2024/25</c:v>
                </c:pt>
              </c:strCache>
            </c:strRef>
          </c:cat>
          <c:val>
            <c:numRef>
              <c:f>TDD!$C$8:$G$8</c:f>
              <c:numCache>
                <c:formatCode>_(* #,##0.0_);_(* \(#,##0.0\);_(* "-"??_);_(@_)</c:formatCode>
                <c:ptCount val="5"/>
                <c:pt idx="0">
                  <c:v>1751.3887580335536</c:v>
                </c:pt>
                <c:pt idx="1">
                  <c:v>1791.302269299227</c:v>
                </c:pt>
                <c:pt idx="2">
                  <c:v>1845.991511343927</c:v>
                </c:pt>
                <c:pt idx="3">
                  <c:v>1902.3222180466473</c:v>
                </c:pt>
                <c:pt idx="4">
                  <c:v>1960.3436569803653</c:v>
                </c:pt>
              </c:numCache>
            </c:numRef>
          </c:val>
          <c:extLst>
            <c:ext xmlns:c16="http://schemas.microsoft.com/office/drawing/2014/chart" uri="{C3380CC4-5D6E-409C-BE32-E72D297353CC}">
              <c16:uniqueId val="{00000000-3DF0-4FE9-8896-DC1CAEB930C1}"/>
            </c:ext>
          </c:extLst>
        </c:ser>
        <c:ser>
          <c:idx val="1"/>
          <c:order val="1"/>
          <c:tx>
            <c:strRef>
              <c:f>TDD!$B$10</c:f>
              <c:strCache>
                <c:ptCount val="1"/>
                <c:pt idx="0">
                  <c:v>Scottish Power Transmission</c:v>
                </c:pt>
              </c:strCache>
            </c:strRef>
          </c:tx>
          <c:invertIfNegative val="0"/>
          <c:cat>
            <c:strRef>
              <c:f>TDD!$C$4:$G$4</c:f>
              <c:strCache>
                <c:ptCount val="5"/>
                <c:pt idx="0">
                  <c:v>2020/21</c:v>
                </c:pt>
                <c:pt idx="1">
                  <c:v>2021/22</c:v>
                </c:pt>
                <c:pt idx="2">
                  <c:v>2022/23</c:v>
                </c:pt>
                <c:pt idx="3">
                  <c:v>2023/24</c:v>
                </c:pt>
                <c:pt idx="4">
                  <c:v>2024/25</c:v>
                </c:pt>
              </c:strCache>
            </c:strRef>
          </c:cat>
          <c:val>
            <c:numRef>
              <c:f>TDD!$C$13:$G$13</c:f>
              <c:numCache>
                <c:formatCode>_(* #,##0.0_);_(* \(#,##0.0\);_(* "-"??_);_(@_)</c:formatCode>
                <c:ptCount val="5"/>
                <c:pt idx="0">
                  <c:v>368.73997139902542</c:v>
                </c:pt>
                <c:pt idx="1">
                  <c:v>384.18360707906589</c:v>
                </c:pt>
                <c:pt idx="2">
                  <c:v>363.82838564656862</c:v>
                </c:pt>
                <c:pt idx="3">
                  <c:v>378.61175038272904</c:v>
                </c:pt>
                <c:pt idx="4">
                  <c:v>378.64988608272898</c:v>
                </c:pt>
              </c:numCache>
            </c:numRef>
          </c:val>
          <c:extLst>
            <c:ext xmlns:c16="http://schemas.microsoft.com/office/drawing/2014/chart" uri="{C3380CC4-5D6E-409C-BE32-E72D297353CC}">
              <c16:uniqueId val="{00000001-3DF0-4FE9-8896-DC1CAEB930C1}"/>
            </c:ext>
          </c:extLst>
        </c:ser>
        <c:ser>
          <c:idx val="2"/>
          <c:order val="2"/>
          <c:tx>
            <c:strRef>
              <c:f>TDD!$B$15</c:f>
              <c:strCache>
                <c:ptCount val="1"/>
                <c:pt idx="0">
                  <c:v>SHE Transmission</c:v>
                </c:pt>
              </c:strCache>
            </c:strRef>
          </c:tx>
          <c:invertIfNegative val="0"/>
          <c:cat>
            <c:strRef>
              <c:f>TDD!$C$4:$G$4</c:f>
              <c:strCache>
                <c:ptCount val="5"/>
                <c:pt idx="0">
                  <c:v>2020/21</c:v>
                </c:pt>
                <c:pt idx="1">
                  <c:v>2021/22</c:v>
                </c:pt>
                <c:pt idx="2">
                  <c:v>2022/23</c:v>
                </c:pt>
                <c:pt idx="3">
                  <c:v>2023/24</c:v>
                </c:pt>
                <c:pt idx="4">
                  <c:v>2024/25</c:v>
                </c:pt>
              </c:strCache>
            </c:strRef>
          </c:cat>
          <c:val>
            <c:numRef>
              <c:f>TDD!$C$18:$G$18</c:f>
              <c:numCache>
                <c:formatCode>_(* #,##0.0_);_(* \(#,##0.0\);_(* "-"??_);_(@_)</c:formatCode>
                <c:ptCount val="5"/>
                <c:pt idx="0">
                  <c:v>358.24019999999996</c:v>
                </c:pt>
                <c:pt idx="1">
                  <c:v>371.98286471905817</c:v>
                </c:pt>
                <c:pt idx="2">
                  <c:v>382.88036930593381</c:v>
                </c:pt>
                <c:pt idx="3">
                  <c:v>393.15290038511182</c:v>
                </c:pt>
                <c:pt idx="4">
                  <c:v>393.15290038511182</c:v>
                </c:pt>
              </c:numCache>
            </c:numRef>
          </c:val>
          <c:extLst>
            <c:ext xmlns:c16="http://schemas.microsoft.com/office/drawing/2014/chart" uri="{C3380CC4-5D6E-409C-BE32-E72D297353CC}">
              <c16:uniqueId val="{00000002-3DF0-4FE9-8896-DC1CAEB930C1}"/>
            </c:ext>
          </c:extLst>
        </c:ser>
        <c:ser>
          <c:idx val="3"/>
          <c:order val="3"/>
          <c:tx>
            <c:strRef>
              <c:f>TDD!$B$23</c:f>
              <c:strCache>
                <c:ptCount val="1"/>
                <c:pt idx="0">
                  <c:v>Offshore (+ Interconnector from y2019/20)</c:v>
                </c:pt>
              </c:strCache>
            </c:strRef>
          </c:tx>
          <c:invertIfNegative val="0"/>
          <c:cat>
            <c:strRef>
              <c:f>TDD!$C$4:$G$4</c:f>
              <c:strCache>
                <c:ptCount val="5"/>
                <c:pt idx="0">
                  <c:v>2020/21</c:v>
                </c:pt>
                <c:pt idx="1">
                  <c:v>2021/22</c:v>
                </c:pt>
                <c:pt idx="2">
                  <c:v>2022/23</c:v>
                </c:pt>
                <c:pt idx="3">
                  <c:v>2023/24</c:v>
                </c:pt>
                <c:pt idx="4">
                  <c:v>2024/25</c:v>
                </c:pt>
              </c:strCache>
            </c:strRef>
          </c:cat>
          <c:val>
            <c:numRef>
              <c:f>TDD!$C$23:$G$23</c:f>
              <c:numCache>
                <c:formatCode>_(* #,##0.0_);_(* \(#,##0.0\);_(* "-"??_);_(@_)</c:formatCode>
                <c:ptCount val="5"/>
                <c:pt idx="0">
                  <c:v>431.00630530679871</c:v>
                </c:pt>
                <c:pt idx="1">
                  <c:v>494.29923315995723</c:v>
                </c:pt>
                <c:pt idx="2">
                  <c:v>543.225649172972</c:v>
                </c:pt>
                <c:pt idx="3">
                  <c:v>608.62553614827459</c:v>
                </c:pt>
                <c:pt idx="4">
                  <c:v>685.59297052715579</c:v>
                </c:pt>
              </c:numCache>
            </c:numRef>
          </c:val>
          <c:extLst>
            <c:ext xmlns:c16="http://schemas.microsoft.com/office/drawing/2014/chart" uri="{C3380CC4-5D6E-409C-BE32-E72D297353CC}">
              <c16:uniqueId val="{00000003-3DF0-4FE9-8896-DC1CAEB930C1}"/>
            </c:ext>
          </c:extLst>
        </c:ser>
        <c:ser>
          <c:idx val="4"/>
          <c:order val="4"/>
          <c:tx>
            <c:strRef>
              <c:f>TDD!$B$20</c:f>
              <c:strCache>
                <c:ptCount val="1"/>
                <c:pt idx="0">
                  <c:v>National Grid Electricity System Operator</c:v>
                </c:pt>
              </c:strCache>
            </c:strRef>
          </c:tx>
          <c:invertIfNegative val="0"/>
          <c:cat>
            <c:strRef>
              <c:f>TDD!$C$4:$G$4</c:f>
              <c:strCache>
                <c:ptCount val="5"/>
                <c:pt idx="0">
                  <c:v>2020/21</c:v>
                </c:pt>
                <c:pt idx="1">
                  <c:v>2021/22</c:v>
                </c:pt>
                <c:pt idx="2">
                  <c:v>2022/23</c:v>
                </c:pt>
                <c:pt idx="3">
                  <c:v>2023/24</c:v>
                </c:pt>
                <c:pt idx="4">
                  <c:v>2024/25</c:v>
                </c:pt>
              </c:strCache>
            </c:strRef>
          </c:cat>
          <c:val>
            <c:numRef>
              <c:f>TDD!$C$21:$G$21</c:f>
              <c:numCache>
                <c:formatCode>_(* #,##0.0_);_(* \(#,##0.0\);_(* "-"??_);_(@_)</c:formatCode>
                <c:ptCount val="5"/>
                <c:pt idx="0">
                  <c:v>41.444550481383146</c:v>
                </c:pt>
                <c:pt idx="1">
                  <c:v>41.444550481383146</c:v>
                </c:pt>
                <c:pt idx="2">
                  <c:v>41.444550481383146</c:v>
                </c:pt>
                <c:pt idx="3">
                  <c:v>41.444550481383146</c:v>
                </c:pt>
                <c:pt idx="4">
                  <c:v>41.444550481383146</c:v>
                </c:pt>
              </c:numCache>
            </c:numRef>
          </c:val>
          <c:extLst>
            <c:ext xmlns:c16="http://schemas.microsoft.com/office/drawing/2014/chart" uri="{C3380CC4-5D6E-409C-BE32-E72D297353CC}">
              <c16:uniqueId val="{00000004-3DF0-4FE9-8896-DC1CAEB930C1}"/>
            </c:ext>
          </c:extLst>
        </c:ser>
        <c:dLbls>
          <c:showLegendKey val="0"/>
          <c:showVal val="0"/>
          <c:showCatName val="0"/>
          <c:showSerName val="0"/>
          <c:showPercent val="0"/>
          <c:showBubbleSize val="0"/>
        </c:dLbls>
        <c:gapWidth val="95"/>
        <c:overlap val="100"/>
        <c:axId val="235397888"/>
        <c:axId val="235399424"/>
      </c:barChart>
      <c:catAx>
        <c:axId val="235397888"/>
        <c:scaling>
          <c:orientation val="minMax"/>
        </c:scaling>
        <c:delete val="0"/>
        <c:axPos val="b"/>
        <c:numFmt formatCode="General" sourceLinked="0"/>
        <c:majorTickMark val="none"/>
        <c:minorTickMark val="none"/>
        <c:tickLblPos val="nextTo"/>
        <c:crossAx val="235399424"/>
        <c:crosses val="autoZero"/>
        <c:auto val="1"/>
        <c:lblAlgn val="ctr"/>
        <c:lblOffset val="100"/>
        <c:noMultiLvlLbl val="0"/>
      </c:catAx>
      <c:valAx>
        <c:axId val="235399424"/>
        <c:scaling>
          <c:orientation val="minMax"/>
          <c:max val="4000"/>
        </c:scaling>
        <c:delete val="0"/>
        <c:axPos val="l"/>
        <c:majorGridlines/>
        <c:title>
          <c:tx>
            <c:rich>
              <a:bodyPr rot="-5400000" vert="horz"/>
              <a:lstStyle/>
              <a:p>
                <a:pPr>
                  <a:defRPr/>
                </a:pPr>
                <a:r>
                  <a:rPr lang="en-GB"/>
                  <a:t>Revenue (£bn)</a:t>
                </a:r>
              </a:p>
            </c:rich>
          </c:tx>
          <c:overlay val="0"/>
        </c:title>
        <c:numFmt formatCode="&quot;£&quot;#,##0.0" sourceLinked="0"/>
        <c:majorTickMark val="none"/>
        <c:minorTickMark val="none"/>
        <c:tickLblPos val="nextTo"/>
        <c:txPr>
          <a:bodyPr/>
          <a:lstStyle/>
          <a:p>
            <a:pPr>
              <a:defRPr sz="900"/>
            </a:pPr>
            <a:endParaRPr lang="en-US"/>
          </a:p>
        </c:txPr>
        <c:crossAx val="235397888"/>
        <c:crosses val="autoZero"/>
        <c:crossBetween val="between"/>
        <c:majorUnit val="500"/>
        <c:dispUnits>
          <c:builtInUnit val="thousands"/>
        </c:dispUnits>
      </c:valAx>
    </c:plotArea>
    <c:legend>
      <c:legendPos val="b"/>
      <c:layout>
        <c:manualLayout>
          <c:xMode val="edge"/>
          <c:yMode val="edge"/>
          <c:x val="1.4956368461322412E-2"/>
          <c:y val="0.83169258662452583"/>
          <c:w val="0.96762723847710919"/>
          <c:h val="0.14574042094844744"/>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9</xdr:col>
      <xdr:colOff>28574</xdr:colOff>
      <xdr:row>3</xdr:row>
      <xdr:rowOff>0</xdr:rowOff>
    </xdr:from>
    <xdr:to>
      <xdr:col>17</xdr:col>
      <xdr:colOff>514349</xdr:colOff>
      <xdr:row>22</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3</xdr:row>
      <xdr:rowOff>0</xdr:rowOff>
    </xdr:from>
    <xdr:to>
      <xdr:col>17</xdr:col>
      <xdr:colOff>514349</xdr:colOff>
      <xdr:row>22</xdr:row>
      <xdr:rowOff>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17</xdr:col>
      <xdr:colOff>590550</xdr:colOff>
      <xdr:row>22</xdr:row>
      <xdr:rowOff>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21</xdr:col>
      <xdr:colOff>0</xdr:colOff>
      <xdr:row>25</xdr:row>
      <xdr:rowOff>176893</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3</xdr:row>
      <xdr:rowOff>0</xdr:rowOff>
    </xdr:from>
    <xdr:to>
      <xdr:col>21</xdr:col>
      <xdr:colOff>0</xdr:colOff>
      <xdr:row>27</xdr:row>
      <xdr:rowOff>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21</xdr:col>
      <xdr:colOff>0</xdr:colOff>
      <xdr:row>27</xdr:row>
      <xdr:rowOff>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9524</xdr:colOff>
      <xdr:row>3</xdr:row>
      <xdr:rowOff>14286</xdr:rowOff>
    </xdr:from>
    <xdr:to>
      <xdr:col>11</xdr:col>
      <xdr:colOff>142874</xdr:colOff>
      <xdr:row>22</xdr:row>
      <xdr:rowOff>95250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k.corporg.net\ngtdfs$\ETO_Charge%20Setting\Charging%20Model%20and%20FY%20Tariffs\FY_2018_19\2%20October%20Forecast\1%20Transport%20Model\2017Oct_TT%20Model_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corporg.net\ngtdfs$\Group\ETO_Charge%20Setting\FY_2015_16\TNUoS\C5%201617%20to%201920%20DEC%202014\Transport%20&amp;%20Tariff%20Models\Best%20View%20Models\2016-2017%20TT%20with%20Diversity%201%20-%20v2%20HVDC%20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Group\ETO_Charge%20Setting\FY_2015_16\TNUoS\C5%201617%20to%201920%20DEC%202014\Generation%20TEC\Data%20Analysis%20of%20TEC%20Register%20-%2003%2012%2014%20CONTRAC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mercial/Charging_and_Revenue/Revenue/Invoices/2014-15/Resubs/02%20May%202014/Summary/May%2014-15%20TNUoS%20Generation%20Liabilit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k.corporg.net\ngtdfs$\ETO_Charge%20Setting\FY_2015_16\TNUoS\4%20October%20Forecast\2%20Wk%2024%20Demand\Analysis%20Demand%20compilation%20Jul13%20data%20070314%20Upd%20Nodes%200409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harging%20Model%20and%20FY%20Tariffs/FY_2019_20/C5/1%20Transport%20Model/Scenarios/Transition%20Conventional%20to%20Intermittent/202122%20August_TT%20Model_v3_Intermittent%20Transiti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k.corporg.net\ngtdfs$\ETO_Charge%20Setting\FY_2017_18\1%20December%20Forecast\1%20Transport%20Model\201718%20December%20draft%20tariffs_FINA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k.corporg.net\ngtdfs$\ETO_Charge%20Setting\FY_2017_18\2%20October%20Forecast\1%20Transport%20Model\201718%20October%20Foreca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Table Control Sheet"/>
      <sheetName val="T Average Tariffs"/>
      <sheetName val="T 1"/>
      <sheetName val="T2 &amp; Fig 1"/>
      <sheetName val="T3 &amp; Fig 2"/>
      <sheetName val="T4 &amp; Fig 3"/>
      <sheetName val="T5"/>
      <sheetName val="T6 &amp; Fig 4"/>
      <sheetName val="T8"/>
      <sheetName val="T9"/>
      <sheetName val="T10 (&amp; C5 T16)"/>
      <sheetName val="T11 (&amp; C5 T23)"/>
      <sheetName val="T12"/>
      <sheetName val="T13 (C5)"/>
      <sheetName val="T21 (&amp; C5 T46 T47 T48 T49)"/>
      <sheetName val="T24"/>
      <sheetName val="T46"/>
    </sheetNames>
    <sheetDataSet>
      <sheetData sheetId="0"/>
      <sheetData sheetId="1"/>
      <sheetData sheetId="2"/>
      <sheetData sheetId="3"/>
      <sheetData sheetId="4"/>
      <sheetData sheetId="5">
        <row r="10">
          <cell r="C10">
            <v>1</v>
          </cell>
          <cell r="D10">
            <v>1</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C11">
            <v>0</v>
          </cell>
          <cell r="D11">
            <v>1</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C12">
            <v>1</v>
          </cell>
          <cell r="D12">
            <v>0</v>
          </cell>
          <cell r="E12">
            <v>1</v>
          </cell>
          <cell r="F12">
            <v>1</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C13">
            <v>0</v>
          </cell>
          <cell r="D13">
            <v>0</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C14">
            <v>0</v>
          </cell>
          <cell r="D14">
            <v>0</v>
          </cell>
          <cell r="E14">
            <v>1</v>
          </cell>
          <cell r="F14">
            <v>0</v>
          </cell>
          <cell r="G14">
            <v>1</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C15">
            <v>0</v>
          </cell>
          <cell r="D15">
            <v>0</v>
          </cell>
          <cell r="E15">
            <v>0</v>
          </cell>
          <cell r="F15">
            <v>0</v>
          </cell>
          <cell r="G15">
            <v>1</v>
          </cell>
          <cell r="H15">
            <v>1</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C16">
            <v>0</v>
          </cell>
          <cell r="D16">
            <v>0</v>
          </cell>
          <cell r="E16">
            <v>0</v>
          </cell>
          <cell r="F16">
            <v>0</v>
          </cell>
          <cell r="G16">
            <v>0</v>
          </cell>
          <cell r="H16">
            <v>0</v>
          </cell>
          <cell r="I16">
            <v>1</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C17">
            <v>0</v>
          </cell>
          <cell r="D17">
            <v>0</v>
          </cell>
          <cell r="E17">
            <v>0</v>
          </cell>
          <cell r="F17">
            <v>0</v>
          </cell>
          <cell r="G17">
            <v>0</v>
          </cell>
          <cell r="H17">
            <v>1</v>
          </cell>
          <cell r="I17">
            <v>1</v>
          </cell>
          <cell r="J17">
            <v>1</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C18">
            <v>0</v>
          </cell>
          <cell r="D18">
            <v>0</v>
          </cell>
          <cell r="E18">
            <v>0</v>
          </cell>
          <cell r="F18">
            <v>0</v>
          </cell>
          <cell r="G18">
            <v>0</v>
          </cell>
          <cell r="H18">
            <v>0</v>
          </cell>
          <cell r="I18">
            <v>0</v>
          </cell>
          <cell r="J18">
            <v>1</v>
          </cell>
          <cell r="K18">
            <v>1</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C19">
            <v>0</v>
          </cell>
          <cell r="D19">
            <v>0</v>
          </cell>
          <cell r="E19">
            <v>0</v>
          </cell>
          <cell r="F19">
            <v>0</v>
          </cell>
          <cell r="G19">
            <v>0</v>
          </cell>
          <cell r="H19">
            <v>0</v>
          </cell>
          <cell r="I19">
            <v>0</v>
          </cell>
          <cell r="J19">
            <v>0</v>
          </cell>
          <cell r="K19">
            <v>1</v>
          </cell>
          <cell r="L19">
            <v>1</v>
          </cell>
          <cell r="M19">
            <v>1</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C20">
            <v>0</v>
          </cell>
          <cell r="D20">
            <v>0</v>
          </cell>
          <cell r="E20">
            <v>0</v>
          </cell>
          <cell r="F20">
            <v>0</v>
          </cell>
          <cell r="G20">
            <v>0</v>
          </cell>
          <cell r="H20">
            <v>0</v>
          </cell>
          <cell r="I20">
            <v>0</v>
          </cell>
          <cell r="J20">
            <v>0</v>
          </cell>
          <cell r="K20">
            <v>1</v>
          </cell>
          <cell r="L20">
            <v>1</v>
          </cell>
          <cell r="M20">
            <v>1</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C21">
            <v>0</v>
          </cell>
          <cell r="D21">
            <v>0</v>
          </cell>
          <cell r="E21">
            <v>0</v>
          </cell>
          <cell r="F21">
            <v>0</v>
          </cell>
          <cell r="G21">
            <v>0</v>
          </cell>
          <cell r="H21">
            <v>0</v>
          </cell>
          <cell r="I21">
            <v>0</v>
          </cell>
          <cell r="J21">
            <v>0</v>
          </cell>
          <cell r="K21">
            <v>0</v>
          </cell>
          <cell r="L21">
            <v>1</v>
          </cell>
          <cell r="M21">
            <v>1</v>
          </cell>
          <cell r="N21">
            <v>1</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C22">
            <v>0</v>
          </cell>
          <cell r="D22">
            <v>0</v>
          </cell>
          <cell r="E22">
            <v>0</v>
          </cell>
          <cell r="F22">
            <v>0</v>
          </cell>
          <cell r="G22">
            <v>0</v>
          </cell>
          <cell r="H22">
            <v>0</v>
          </cell>
          <cell r="I22">
            <v>0</v>
          </cell>
          <cell r="J22">
            <v>0</v>
          </cell>
          <cell r="K22">
            <v>0</v>
          </cell>
          <cell r="L22">
            <v>0</v>
          </cell>
          <cell r="M22">
            <v>0</v>
          </cell>
          <cell r="N22">
            <v>1</v>
          </cell>
          <cell r="O22">
            <v>1</v>
          </cell>
          <cell r="P22">
            <v>1</v>
          </cell>
          <cell r="Q22">
            <v>0</v>
          </cell>
          <cell r="R22">
            <v>0</v>
          </cell>
          <cell r="S22">
            <v>0</v>
          </cell>
          <cell r="T22">
            <v>0</v>
          </cell>
          <cell r="U22">
            <v>0</v>
          </cell>
          <cell r="V22">
            <v>0</v>
          </cell>
          <cell r="W22">
            <v>0</v>
          </cell>
          <cell r="X22">
            <v>0</v>
          </cell>
          <cell r="Y22">
            <v>0</v>
          </cell>
          <cell r="Z22">
            <v>0</v>
          </cell>
          <cell r="AA22">
            <v>0</v>
          </cell>
          <cell r="AB22">
            <v>0</v>
          </cell>
          <cell r="AC22">
            <v>0</v>
          </cell>
        </row>
        <row r="23">
          <cell r="C23">
            <v>0</v>
          </cell>
          <cell r="D23">
            <v>0</v>
          </cell>
          <cell r="E23">
            <v>0</v>
          </cell>
          <cell r="F23">
            <v>0</v>
          </cell>
          <cell r="G23">
            <v>0</v>
          </cell>
          <cell r="H23">
            <v>0</v>
          </cell>
          <cell r="I23">
            <v>0</v>
          </cell>
          <cell r="J23">
            <v>0</v>
          </cell>
          <cell r="K23">
            <v>0</v>
          </cell>
          <cell r="L23">
            <v>0</v>
          </cell>
          <cell r="M23">
            <v>0</v>
          </cell>
          <cell r="N23">
            <v>1</v>
          </cell>
          <cell r="O23">
            <v>1</v>
          </cell>
          <cell r="P23">
            <v>1</v>
          </cell>
          <cell r="Q23">
            <v>0</v>
          </cell>
          <cell r="R23">
            <v>0</v>
          </cell>
          <cell r="S23">
            <v>0</v>
          </cell>
          <cell r="T23">
            <v>0</v>
          </cell>
          <cell r="U23">
            <v>0</v>
          </cell>
          <cell r="V23">
            <v>0</v>
          </cell>
          <cell r="W23">
            <v>0</v>
          </cell>
          <cell r="X23">
            <v>0</v>
          </cell>
          <cell r="Y23">
            <v>0</v>
          </cell>
          <cell r="Z23">
            <v>0</v>
          </cell>
          <cell r="AA23">
            <v>0</v>
          </cell>
          <cell r="AB23">
            <v>0</v>
          </cell>
          <cell r="AC23">
            <v>0</v>
          </cell>
        </row>
        <row r="24">
          <cell r="C24">
            <v>0</v>
          </cell>
          <cell r="D24">
            <v>0</v>
          </cell>
          <cell r="E24">
            <v>0</v>
          </cell>
          <cell r="F24">
            <v>0</v>
          </cell>
          <cell r="G24">
            <v>0</v>
          </cell>
          <cell r="H24">
            <v>0</v>
          </cell>
          <cell r="I24">
            <v>0</v>
          </cell>
          <cell r="J24">
            <v>0</v>
          </cell>
          <cell r="K24">
            <v>0</v>
          </cell>
          <cell r="L24">
            <v>0</v>
          </cell>
          <cell r="M24">
            <v>0</v>
          </cell>
          <cell r="N24">
            <v>0</v>
          </cell>
          <cell r="O24">
            <v>1</v>
          </cell>
          <cell r="P24">
            <v>1</v>
          </cell>
          <cell r="Q24">
            <v>1</v>
          </cell>
          <cell r="R24">
            <v>0</v>
          </cell>
          <cell r="S24">
            <v>0</v>
          </cell>
          <cell r="T24">
            <v>0</v>
          </cell>
          <cell r="U24">
            <v>0</v>
          </cell>
          <cell r="V24">
            <v>0</v>
          </cell>
          <cell r="W24">
            <v>0</v>
          </cell>
          <cell r="X24">
            <v>0</v>
          </cell>
          <cell r="Y24">
            <v>0</v>
          </cell>
          <cell r="Z24">
            <v>0</v>
          </cell>
          <cell r="AA24">
            <v>0</v>
          </cell>
          <cell r="AB24">
            <v>0</v>
          </cell>
          <cell r="AC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1</v>
          </cell>
          <cell r="R25">
            <v>1</v>
          </cell>
          <cell r="S25">
            <v>0</v>
          </cell>
          <cell r="T25">
            <v>0</v>
          </cell>
          <cell r="U25">
            <v>1</v>
          </cell>
          <cell r="V25">
            <v>0</v>
          </cell>
          <cell r="W25">
            <v>0</v>
          </cell>
          <cell r="X25">
            <v>0</v>
          </cell>
          <cell r="Y25">
            <v>0</v>
          </cell>
          <cell r="Z25">
            <v>0</v>
          </cell>
          <cell r="AA25">
            <v>0</v>
          </cell>
          <cell r="AB25">
            <v>0</v>
          </cell>
          <cell r="AC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1</v>
          </cell>
          <cell r="S26">
            <v>1</v>
          </cell>
          <cell r="T26">
            <v>0</v>
          </cell>
          <cell r="U26">
            <v>0</v>
          </cell>
          <cell r="V26">
            <v>0</v>
          </cell>
          <cell r="W26">
            <v>0</v>
          </cell>
          <cell r="X26">
            <v>0</v>
          </cell>
          <cell r="Y26">
            <v>0</v>
          </cell>
          <cell r="Z26">
            <v>0</v>
          </cell>
          <cell r="AA26">
            <v>0</v>
          </cell>
          <cell r="AB26">
            <v>0</v>
          </cell>
          <cell r="AC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1</v>
          </cell>
          <cell r="T27">
            <v>1</v>
          </cell>
          <cell r="U27">
            <v>0</v>
          </cell>
          <cell r="V27">
            <v>0</v>
          </cell>
          <cell r="W27">
            <v>0</v>
          </cell>
          <cell r="X27">
            <v>0</v>
          </cell>
          <cell r="Y27">
            <v>0</v>
          </cell>
          <cell r="Z27">
            <v>0</v>
          </cell>
          <cell r="AA27">
            <v>0</v>
          </cell>
          <cell r="AB27">
            <v>0</v>
          </cell>
          <cell r="AC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1</v>
          </cell>
          <cell r="V28">
            <v>0</v>
          </cell>
          <cell r="W28">
            <v>0</v>
          </cell>
          <cell r="X28">
            <v>0</v>
          </cell>
          <cell r="Y28">
            <v>0</v>
          </cell>
          <cell r="Z28">
            <v>0</v>
          </cell>
          <cell r="AA28">
            <v>0</v>
          </cell>
          <cell r="AB28">
            <v>0</v>
          </cell>
          <cell r="AC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1</v>
          </cell>
          <cell r="W29">
            <v>0</v>
          </cell>
          <cell r="X29">
            <v>0</v>
          </cell>
          <cell r="Y29">
            <v>0</v>
          </cell>
          <cell r="Z29">
            <v>0</v>
          </cell>
          <cell r="AA29">
            <v>0</v>
          </cell>
          <cell r="AB29">
            <v>0</v>
          </cell>
          <cell r="AC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1</v>
          </cell>
          <cell r="W30">
            <v>1</v>
          </cell>
          <cell r="X30">
            <v>0</v>
          </cell>
          <cell r="Y30">
            <v>0</v>
          </cell>
          <cell r="Z30">
            <v>0</v>
          </cell>
          <cell r="AA30">
            <v>0</v>
          </cell>
          <cell r="AB30">
            <v>0</v>
          </cell>
          <cell r="AC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v>
          </cell>
          <cell r="U31">
            <v>0</v>
          </cell>
          <cell r="V31">
            <v>0</v>
          </cell>
          <cell r="W31">
            <v>0</v>
          </cell>
          <cell r="X31">
            <v>1</v>
          </cell>
          <cell r="Y31">
            <v>1</v>
          </cell>
          <cell r="Z31">
            <v>1</v>
          </cell>
          <cell r="AA31">
            <v>0</v>
          </cell>
          <cell r="AB31">
            <v>0</v>
          </cell>
          <cell r="AC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1</v>
          </cell>
          <cell r="U32">
            <v>0</v>
          </cell>
          <cell r="V32">
            <v>0</v>
          </cell>
          <cell r="W32">
            <v>0</v>
          </cell>
          <cell r="X32">
            <v>1</v>
          </cell>
          <cell r="Y32">
            <v>1</v>
          </cell>
          <cell r="Z32">
            <v>1</v>
          </cell>
          <cell r="AA32">
            <v>0</v>
          </cell>
          <cell r="AB32">
            <v>0</v>
          </cell>
          <cell r="AC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v>
          </cell>
          <cell r="U33">
            <v>0</v>
          </cell>
          <cell r="V33">
            <v>0</v>
          </cell>
          <cell r="W33">
            <v>0</v>
          </cell>
          <cell r="X33">
            <v>1</v>
          </cell>
          <cell r="Y33">
            <v>1</v>
          </cell>
          <cell r="Z33">
            <v>1</v>
          </cell>
          <cell r="AA33">
            <v>0</v>
          </cell>
          <cell r="AB33">
            <v>0</v>
          </cell>
          <cell r="AC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1</v>
          </cell>
          <cell r="AB34">
            <v>0</v>
          </cell>
          <cell r="AC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1</v>
          </cell>
          <cell r="AC35">
            <v>1</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1</v>
          </cell>
          <cell r="X37">
            <v>1</v>
          </cell>
          <cell r="Y37">
            <v>1</v>
          </cell>
          <cell r="Z37">
            <v>1</v>
          </cell>
          <cell r="AA37">
            <v>1</v>
          </cell>
          <cell r="AB37">
            <v>1</v>
          </cell>
          <cell r="AC37">
            <v>0</v>
          </cell>
        </row>
        <row r="43">
          <cell r="C43">
            <v>1384.1330769903352</v>
          </cell>
        </row>
        <row r="44">
          <cell r="C44">
            <v>1012.2780408763706</v>
          </cell>
        </row>
        <row r="45">
          <cell r="C45">
            <v>1342.646678555757</v>
          </cell>
        </row>
        <row r="46">
          <cell r="C46">
            <v>1572.1672720119163</v>
          </cell>
        </row>
        <row r="47">
          <cell r="C47">
            <v>1212.2985368140592</v>
          </cell>
        </row>
        <row r="48">
          <cell r="C48">
            <v>1166.7824045784075</v>
          </cell>
        </row>
        <row r="49">
          <cell r="C49">
            <v>1422.9687374148716</v>
          </cell>
        </row>
        <row r="50">
          <cell r="C50">
            <v>997.36059127695501</v>
          </cell>
        </row>
        <row r="51">
          <cell r="C51">
            <v>855.89223851692441</v>
          </cell>
        </row>
        <row r="52">
          <cell r="C52">
            <v>888.09999746319784</v>
          </cell>
        </row>
        <row r="53">
          <cell r="C53">
            <v>668.40189050055881</v>
          </cell>
        </row>
        <row r="54">
          <cell r="C54">
            <v>510.21412673067806</v>
          </cell>
        </row>
        <row r="55">
          <cell r="C55">
            <v>287.93078825620887</v>
          </cell>
        </row>
        <row r="56">
          <cell r="C56">
            <v>230.51995827513306</v>
          </cell>
        </row>
        <row r="57">
          <cell r="C57">
            <v>48.295201687348616</v>
          </cell>
        </row>
        <row r="58">
          <cell r="C58">
            <v>-9.8876054294694882</v>
          </cell>
        </row>
        <row r="59">
          <cell r="C59">
            <v>-7.4075306639187586</v>
          </cell>
        </row>
        <row r="60">
          <cell r="C60">
            <v>4.3358586266113841</v>
          </cell>
        </row>
        <row r="61">
          <cell r="C61">
            <v>7.0113454005795566</v>
          </cell>
        </row>
        <row r="62">
          <cell r="C62">
            <v>-180.76418236935089</v>
          </cell>
        </row>
        <row r="63">
          <cell r="C63">
            <v>-184.11072980451178</v>
          </cell>
        </row>
        <row r="64">
          <cell r="C64">
            <v>-186.79301945654356</v>
          </cell>
        </row>
        <row r="65">
          <cell r="C65">
            <v>-155.00011113344135</v>
          </cell>
        </row>
        <row r="66">
          <cell r="C66">
            <v>91.984333992602245</v>
          </cell>
        </row>
        <row r="67">
          <cell r="C67">
            <v>-99.667370213438744</v>
          </cell>
        </row>
        <row r="68">
          <cell r="C68">
            <v>-180.33411823317863</v>
          </cell>
        </row>
        <row r="69">
          <cell r="C69">
            <v>-270.32140897626812</v>
          </cell>
        </row>
        <row r="107">
          <cell r="C107">
            <v>1</v>
          </cell>
          <cell r="D107">
            <v>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row>
        <row r="108">
          <cell r="C108">
            <v>0</v>
          </cell>
          <cell r="D108">
            <v>1</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row>
        <row r="109">
          <cell r="C109">
            <v>1</v>
          </cell>
          <cell r="D109">
            <v>1</v>
          </cell>
          <cell r="E109">
            <v>1</v>
          </cell>
          <cell r="F109">
            <v>1</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row>
        <row r="110">
          <cell r="C110">
            <v>0</v>
          </cell>
          <cell r="D110">
            <v>0</v>
          </cell>
          <cell r="E110">
            <v>0</v>
          </cell>
          <cell r="F110">
            <v>1</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row>
        <row r="111">
          <cell r="C111">
            <v>1</v>
          </cell>
          <cell r="D111">
            <v>1</v>
          </cell>
          <cell r="E111">
            <v>1</v>
          </cell>
          <cell r="F111">
            <v>1</v>
          </cell>
          <cell r="G111">
            <v>1</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C112">
            <v>1</v>
          </cell>
          <cell r="D112">
            <v>1</v>
          </cell>
          <cell r="E112">
            <v>1</v>
          </cell>
          <cell r="F112">
            <v>1</v>
          </cell>
          <cell r="G112">
            <v>1</v>
          </cell>
          <cell r="H112">
            <v>1</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row>
        <row r="113">
          <cell r="C113">
            <v>0</v>
          </cell>
          <cell r="D113">
            <v>0</v>
          </cell>
          <cell r="E113">
            <v>0</v>
          </cell>
          <cell r="F113">
            <v>0</v>
          </cell>
          <cell r="G113">
            <v>0</v>
          </cell>
          <cell r="H113">
            <v>0</v>
          </cell>
          <cell r="I113">
            <v>1</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C114">
            <v>1</v>
          </cell>
          <cell r="D114">
            <v>1</v>
          </cell>
          <cell r="E114">
            <v>1</v>
          </cell>
          <cell r="F114">
            <v>1</v>
          </cell>
          <cell r="G114">
            <v>1</v>
          </cell>
          <cell r="H114">
            <v>1</v>
          </cell>
          <cell r="I114">
            <v>1</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C115">
            <v>1</v>
          </cell>
          <cell r="D115">
            <v>1</v>
          </cell>
          <cell r="E115">
            <v>1</v>
          </cell>
          <cell r="F115">
            <v>1</v>
          </cell>
          <cell r="G115">
            <v>1</v>
          </cell>
          <cell r="H115">
            <v>1</v>
          </cell>
          <cell r="I115">
            <v>1</v>
          </cell>
          <cell r="J115">
            <v>1</v>
          </cell>
          <cell r="K115">
            <v>1</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row>
        <row r="116">
          <cell r="C116">
            <v>1</v>
          </cell>
          <cell r="D116">
            <v>1</v>
          </cell>
          <cell r="E116">
            <v>1</v>
          </cell>
          <cell r="F116">
            <v>1</v>
          </cell>
          <cell r="G116">
            <v>1</v>
          </cell>
          <cell r="H116">
            <v>1</v>
          </cell>
          <cell r="I116">
            <v>1</v>
          </cell>
          <cell r="J116">
            <v>1</v>
          </cell>
          <cell r="K116">
            <v>1</v>
          </cell>
          <cell r="L116">
            <v>1</v>
          </cell>
          <cell r="M116">
            <v>1</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v>1</v>
          </cell>
          <cell r="D118">
            <v>1</v>
          </cell>
          <cell r="E118">
            <v>1</v>
          </cell>
          <cell r="F118">
            <v>1</v>
          </cell>
          <cell r="G118">
            <v>1</v>
          </cell>
          <cell r="H118">
            <v>1</v>
          </cell>
          <cell r="I118">
            <v>1</v>
          </cell>
          <cell r="J118">
            <v>1</v>
          </cell>
          <cell r="K118">
            <v>1</v>
          </cell>
          <cell r="L118">
            <v>1</v>
          </cell>
          <cell r="M118">
            <v>1</v>
          </cell>
          <cell r="N118">
            <v>1</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row>
        <row r="119">
          <cell r="C119">
            <v>1</v>
          </cell>
          <cell r="D119">
            <v>1</v>
          </cell>
          <cell r="E119">
            <v>1</v>
          </cell>
          <cell r="F119">
            <v>1</v>
          </cell>
          <cell r="G119">
            <v>1</v>
          </cell>
          <cell r="H119">
            <v>1</v>
          </cell>
          <cell r="I119">
            <v>1</v>
          </cell>
          <cell r="J119">
            <v>1</v>
          </cell>
          <cell r="K119">
            <v>1</v>
          </cell>
          <cell r="L119">
            <v>1</v>
          </cell>
          <cell r="M119">
            <v>1</v>
          </cell>
          <cell r="N119">
            <v>1</v>
          </cell>
          <cell r="O119">
            <v>1</v>
          </cell>
          <cell r="P119">
            <v>1</v>
          </cell>
          <cell r="Q119">
            <v>0</v>
          </cell>
          <cell r="R119">
            <v>0</v>
          </cell>
          <cell r="S119">
            <v>0</v>
          </cell>
          <cell r="T119">
            <v>0</v>
          </cell>
          <cell r="U119">
            <v>0</v>
          </cell>
          <cell r="V119">
            <v>0</v>
          </cell>
          <cell r="W119">
            <v>0</v>
          </cell>
          <cell r="X119">
            <v>0</v>
          </cell>
          <cell r="Y119">
            <v>0</v>
          </cell>
          <cell r="Z119">
            <v>0</v>
          </cell>
          <cell r="AA119">
            <v>0</v>
          </cell>
          <cell r="AB119">
            <v>0</v>
          </cell>
          <cell r="AC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row>
        <row r="121">
          <cell r="C121">
            <v>1</v>
          </cell>
          <cell r="D121">
            <v>1</v>
          </cell>
          <cell r="E121">
            <v>1</v>
          </cell>
          <cell r="F121">
            <v>1</v>
          </cell>
          <cell r="G121">
            <v>1</v>
          </cell>
          <cell r="H121">
            <v>1</v>
          </cell>
          <cell r="I121">
            <v>1</v>
          </cell>
          <cell r="J121">
            <v>1</v>
          </cell>
          <cell r="K121">
            <v>1</v>
          </cell>
          <cell r="L121">
            <v>1</v>
          </cell>
          <cell r="M121">
            <v>1</v>
          </cell>
          <cell r="N121">
            <v>1</v>
          </cell>
          <cell r="O121">
            <v>1</v>
          </cell>
          <cell r="P121">
            <v>1</v>
          </cell>
          <cell r="Q121">
            <v>1</v>
          </cell>
          <cell r="R121">
            <v>0</v>
          </cell>
          <cell r="S121">
            <v>0</v>
          </cell>
          <cell r="T121">
            <v>0</v>
          </cell>
          <cell r="U121">
            <v>0</v>
          </cell>
          <cell r="V121">
            <v>0</v>
          </cell>
          <cell r="W121">
            <v>0</v>
          </cell>
          <cell r="X121">
            <v>0</v>
          </cell>
          <cell r="Y121">
            <v>0</v>
          </cell>
          <cell r="Z121">
            <v>0</v>
          </cell>
          <cell r="AA121">
            <v>0</v>
          </cell>
          <cell r="AB121">
            <v>0</v>
          </cell>
          <cell r="AC121">
            <v>0</v>
          </cell>
        </row>
        <row r="122">
          <cell r="C122">
            <v>1</v>
          </cell>
          <cell r="D122">
            <v>1</v>
          </cell>
          <cell r="E122">
            <v>1</v>
          </cell>
          <cell r="F122">
            <v>1</v>
          </cell>
          <cell r="G122">
            <v>1</v>
          </cell>
          <cell r="H122">
            <v>1</v>
          </cell>
          <cell r="I122">
            <v>1</v>
          </cell>
          <cell r="J122">
            <v>1</v>
          </cell>
          <cell r="K122">
            <v>1</v>
          </cell>
          <cell r="L122">
            <v>1</v>
          </cell>
          <cell r="M122">
            <v>1</v>
          </cell>
          <cell r="N122">
            <v>1</v>
          </cell>
          <cell r="O122">
            <v>1</v>
          </cell>
          <cell r="P122">
            <v>1</v>
          </cell>
          <cell r="Q122">
            <v>1</v>
          </cell>
          <cell r="R122">
            <v>1</v>
          </cell>
          <cell r="S122">
            <v>0</v>
          </cell>
          <cell r="T122">
            <v>0</v>
          </cell>
          <cell r="U122">
            <v>1</v>
          </cell>
          <cell r="V122">
            <v>0</v>
          </cell>
          <cell r="W122">
            <v>0</v>
          </cell>
          <cell r="X122">
            <v>0</v>
          </cell>
          <cell r="Y122">
            <v>0</v>
          </cell>
          <cell r="Z122">
            <v>0</v>
          </cell>
          <cell r="AA122">
            <v>0</v>
          </cell>
          <cell r="AB122">
            <v>0</v>
          </cell>
          <cell r="AC122">
            <v>0</v>
          </cell>
        </row>
        <row r="123">
          <cell r="C123">
            <v>1</v>
          </cell>
          <cell r="D123">
            <v>1</v>
          </cell>
          <cell r="E123">
            <v>1</v>
          </cell>
          <cell r="F123">
            <v>1</v>
          </cell>
          <cell r="G123">
            <v>1</v>
          </cell>
          <cell r="H123">
            <v>1</v>
          </cell>
          <cell r="I123">
            <v>1</v>
          </cell>
          <cell r="J123">
            <v>1</v>
          </cell>
          <cell r="K123">
            <v>1</v>
          </cell>
          <cell r="L123">
            <v>1</v>
          </cell>
          <cell r="M123">
            <v>1</v>
          </cell>
          <cell r="N123">
            <v>1</v>
          </cell>
          <cell r="O123">
            <v>1</v>
          </cell>
          <cell r="P123">
            <v>1</v>
          </cell>
          <cell r="Q123">
            <v>1</v>
          </cell>
          <cell r="R123">
            <v>1</v>
          </cell>
          <cell r="S123">
            <v>1</v>
          </cell>
          <cell r="T123">
            <v>0</v>
          </cell>
          <cell r="U123">
            <v>1</v>
          </cell>
          <cell r="V123">
            <v>0</v>
          </cell>
          <cell r="W123">
            <v>0</v>
          </cell>
          <cell r="X123">
            <v>0</v>
          </cell>
          <cell r="Y123">
            <v>0</v>
          </cell>
          <cell r="Z123">
            <v>0</v>
          </cell>
          <cell r="AA123">
            <v>0</v>
          </cell>
          <cell r="AB123">
            <v>0</v>
          </cell>
          <cell r="AC123">
            <v>0</v>
          </cell>
        </row>
        <row r="124">
          <cell r="C124">
            <v>1</v>
          </cell>
          <cell r="D124">
            <v>1</v>
          </cell>
          <cell r="E124">
            <v>1</v>
          </cell>
          <cell r="F124">
            <v>1</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0</v>
          </cell>
          <cell r="W124">
            <v>0</v>
          </cell>
          <cell r="X124">
            <v>0</v>
          </cell>
          <cell r="Y124">
            <v>0</v>
          </cell>
          <cell r="Z124">
            <v>0</v>
          </cell>
          <cell r="AA124">
            <v>0</v>
          </cell>
          <cell r="AB124">
            <v>0</v>
          </cell>
          <cell r="AC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v>
          </cell>
          <cell r="V125">
            <v>0</v>
          </cell>
          <cell r="W125">
            <v>0</v>
          </cell>
          <cell r="X125">
            <v>0</v>
          </cell>
          <cell r="Y125">
            <v>0</v>
          </cell>
          <cell r="Z125">
            <v>0</v>
          </cell>
          <cell r="AA125">
            <v>0</v>
          </cell>
          <cell r="AB125">
            <v>0</v>
          </cell>
          <cell r="AC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1</v>
          </cell>
          <cell r="W126">
            <v>0</v>
          </cell>
          <cell r="X126">
            <v>0</v>
          </cell>
          <cell r="Y126">
            <v>0</v>
          </cell>
          <cell r="Z126">
            <v>0</v>
          </cell>
          <cell r="AA126">
            <v>0</v>
          </cell>
          <cell r="AB126">
            <v>0</v>
          </cell>
          <cell r="AC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v>
          </cell>
          <cell r="W127">
            <v>1</v>
          </cell>
          <cell r="X127">
            <v>0</v>
          </cell>
          <cell r="Y127">
            <v>0</v>
          </cell>
          <cell r="Z127">
            <v>0</v>
          </cell>
          <cell r="AA127">
            <v>0</v>
          </cell>
          <cell r="AB127">
            <v>0</v>
          </cell>
          <cell r="AC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row>
        <row r="130">
          <cell r="C130">
            <v>1</v>
          </cell>
          <cell r="D130">
            <v>1</v>
          </cell>
          <cell r="E130">
            <v>1</v>
          </cell>
          <cell r="F130">
            <v>1</v>
          </cell>
          <cell r="G130">
            <v>1</v>
          </cell>
          <cell r="H130">
            <v>1</v>
          </cell>
          <cell r="I130">
            <v>1</v>
          </cell>
          <cell r="J130">
            <v>1</v>
          </cell>
          <cell r="K130">
            <v>1</v>
          </cell>
          <cell r="L130">
            <v>1</v>
          </cell>
          <cell r="M130">
            <v>1</v>
          </cell>
          <cell r="N130">
            <v>1</v>
          </cell>
          <cell r="O130">
            <v>1</v>
          </cell>
          <cell r="P130">
            <v>1</v>
          </cell>
          <cell r="Q130">
            <v>1</v>
          </cell>
          <cell r="R130">
            <v>1</v>
          </cell>
          <cell r="S130">
            <v>1</v>
          </cell>
          <cell r="T130">
            <v>1</v>
          </cell>
          <cell r="U130">
            <v>1</v>
          </cell>
          <cell r="V130">
            <v>0</v>
          </cell>
          <cell r="W130">
            <v>0</v>
          </cell>
          <cell r="X130">
            <v>1</v>
          </cell>
          <cell r="Y130">
            <v>1</v>
          </cell>
          <cell r="Z130">
            <v>1</v>
          </cell>
          <cell r="AA130">
            <v>0</v>
          </cell>
          <cell r="AB130">
            <v>0</v>
          </cell>
          <cell r="AC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1</v>
          </cell>
          <cell r="AB131">
            <v>0</v>
          </cell>
          <cell r="AC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1</v>
          </cell>
          <cell r="AC132">
            <v>1</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1</v>
          </cell>
        </row>
      </sheetData>
      <sheetData sheetId="6">
        <row r="5">
          <cell r="C5">
            <v>1386.8200000000002</v>
          </cell>
          <cell r="D5">
            <v>300</v>
          </cell>
        </row>
        <row r="6">
          <cell r="C6">
            <v>0</v>
          </cell>
          <cell r="D6">
            <v>1180</v>
          </cell>
        </row>
        <row r="7">
          <cell r="C7">
            <v>484.90999999999997</v>
          </cell>
          <cell r="D7">
            <v>0</v>
          </cell>
        </row>
        <row r="8">
          <cell r="C8">
            <v>42.75</v>
          </cell>
          <cell r="D8">
            <v>0</v>
          </cell>
        </row>
        <row r="9">
          <cell r="C9">
            <v>552.59999999999991</v>
          </cell>
          <cell r="D9">
            <v>0</v>
          </cell>
        </row>
        <row r="10">
          <cell r="C10">
            <v>63.5</v>
          </cell>
          <cell r="D10">
            <v>0</v>
          </cell>
        </row>
        <row r="11">
          <cell r="C11">
            <v>166</v>
          </cell>
          <cell r="D11">
            <v>0</v>
          </cell>
        </row>
        <row r="12">
          <cell r="C12">
            <v>80</v>
          </cell>
          <cell r="D12">
            <v>440</v>
          </cell>
        </row>
        <row r="13">
          <cell r="C13">
            <v>0</v>
          </cell>
          <cell r="D13">
            <v>120</v>
          </cell>
        </row>
        <row r="14">
          <cell r="C14">
            <v>2353.1099999999997</v>
          </cell>
          <cell r="D14">
            <v>0</v>
          </cell>
        </row>
        <row r="15">
          <cell r="C15">
            <v>2630.8599999999997</v>
          </cell>
          <cell r="D15">
            <v>0</v>
          </cell>
        </row>
        <row r="16">
          <cell r="C16">
            <v>455</v>
          </cell>
          <cell r="D16">
            <v>0</v>
          </cell>
        </row>
        <row r="17">
          <cell r="C17">
            <v>1207</v>
          </cell>
          <cell r="D17">
            <v>537</v>
          </cell>
        </row>
        <row r="18">
          <cell r="C18">
            <v>4046</v>
          </cell>
          <cell r="D18">
            <v>155</v>
          </cell>
        </row>
        <row r="19">
          <cell r="C19">
            <v>825</v>
          </cell>
          <cell r="D19">
            <v>12114</v>
          </cell>
        </row>
        <row r="20">
          <cell r="C20">
            <v>828</v>
          </cell>
          <cell r="D20">
            <v>14195.01</v>
          </cell>
        </row>
        <row r="21">
          <cell r="C21">
            <v>1356</v>
          </cell>
          <cell r="D21">
            <v>2655</v>
          </cell>
        </row>
        <row r="22">
          <cell r="C22">
            <v>2378.91</v>
          </cell>
          <cell r="D22">
            <v>3546</v>
          </cell>
        </row>
        <row r="23">
          <cell r="C23">
            <v>0</v>
          </cell>
          <cell r="D23">
            <v>1644</v>
          </cell>
        </row>
        <row r="24">
          <cell r="C24">
            <v>0</v>
          </cell>
          <cell r="D24">
            <v>2199</v>
          </cell>
        </row>
        <row r="25">
          <cell r="C25">
            <v>228</v>
          </cell>
          <cell r="D25">
            <v>3477</v>
          </cell>
        </row>
        <row r="26">
          <cell r="C26">
            <v>0</v>
          </cell>
          <cell r="D26">
            <v>1234</v>
          </cell>
        </row>
        <row r="27">
          <cell r="C27">
            <v>0</v>
          </cell>
          <cell r="D27">
            <v>144</v>
          </cell>
        </row>
        <row r="28">
          <cell r="C28">
            <v>2021</v>
          </cell>
          <cell r="D28">
            <v>9084</v>
          </cell>
        </row>
        <row r="29">
          <cell r="C29">
            <v>400</v>
          </cell>
          <cell r="D29">
            <v>1970</v>
          </cell>
        </row>
        <row r="30">
          <cell r="C30">
            <v>1061</v>
          </cell>
          <cell r="D30">
            <v>1078</v>
          </cell>
        </row>
        <row r="31">
          <cell r="C31">
            <v>0</v>
          </cell>
          <cell r="D31">
            <v>1045</v>
          </cell>
        </row>
      </sheetData>
      <sheetData sheetId="7"/>
      <sheetData sheetId="8">
        <row r="20">
          <cell r="B20" t="str">
            <v>2016/17</v>
          </cell>
          <cell r="C20" t="str">
            <v>2017/18</v>
          </cell>
          <cell r="D20" t="str">
            <v>2018/19</v>
          </cell>
          <cell r="E20" t="str">
            <v>2019/20</v>
          </cell>
        </row>
        <row r="23">
          <cell r="B23">
            <v>2708.6533514282437</v>
          </cell>
          <cell r="C23">
            <v>2666</v>
          </cell>
          <cell r="D23">
            <v>2661.2824572557265</v>
          </cell>
          <cell r="E23">
            <v>2864.3089207585781</v>
          </cell>
        </row>
        <row r="25">
          <cell r="J25">
            <v>3.22</v>
          </cell>
        </row>
        <row r="26">
          <cell r="B26">
            <v>0.83260072421747389</v>
          </cell>
          <cell r="C26">
            <v>0.85361707060623426</v>
          </cell>
          <cell r="D26">
            <v>0.83838072818406029</v>
          </cell>
          <cell r="E26">
            <v>0.85188206666408184</v>
          </cell>
          <cell r="J26">
            <v>29.36</v>
          </cell>
        </row>
        <row r="111">
          <cell r="F111">
            <v>146.66716325622446</v>
          </cell>
        </row>
        <row r="145">
          <cell r="G145">
            <v>55.812182419053649</v>
          </cell>
        </row>
        <row r="179">
          <cell r="G179">
            <v>74.978409999999997</v>
          </cell>
          <cell r="I179">
            <v>-175.26039442556268</v>
          </cell>
        </row>
      </sheetData>
      <sheetData sheetId="9"/>
      <sheetData sheetId="10">
        <row r="2">
          <cell r="A2" t="str">
            <v>ETYS Zone</v>
          </cell>
          <cell r="B2" t="str">
            <v>B0</v>
          </cell>
          <cell r="C2" t="str">
            <v>B1</v>
          </cell>
          <cell r="D2" t="str">
            <v>B2</v>
          </cell>
          <cell r="E2" t="str">
            <v>B3b</v>
          </cell>
          <cell r="F2" t="str">
            <v>B4</v>
          </cell>
          <cell r="G2" t="str">
            <v>B5</v>
          </cell>
          <cell r="H2" t="str">
            <v>B6</v>
          </cell>
          <cell r="I2" t="str">
            <v>EC1</v>
          </cell>
          <cell r="J2" t="str">
            <v>B7</v>
          </cell>
          <cell r="K2" t="str">
            <v>B7a</v>
          </cell>
          <cell r="L2" t="str">
            <v>B11</v>
          </cell>
          <cell r="M2" t="str">
            <v>B16</v>
          </cell>
          <cell r="N2" t="str">
            <v>EC3</v>
          </cell>
          <cell r="O2" t="str">
            <v>EC5</v>
          </cell>
          <cell r="P2" t="str">
            <v>B14</v>
          </cell>
          <cell r="Q2" t="str">
            <v>B15</v>
          </cell>
          <cell r="R2" t="str">
            <v>SC1</v>
          </cell>
          <cell r="S2" t="str">
            <v>NW1</v>
          </cell>
          <cell r="T2" t="str">
            <v>NW2</v>
          </cell>
          <cell r="U2" t="str">
            <v>NW3</v>
          </cell>
          <cell r="V2" t="str">
            <v>NW4</v>
          </cell>
          <cell r="W2" t="str">
            <v>MW1</v>
          </cell>
          <cell r="X2" t="str">
            <v>SW1</v>
          </cell>
          <cell r="Y2" t="str">
            <v>SW2</v>
          </cell>
          <cell r="Z2" t="str">
            <v>B8</v>
          </cell>
          <cell r="AA2" t="str">
            <v>B9</v>
          </cell>
          <cell r="AB2" t="str">
            <v>B10</v>
          </cell>
          <cell r="AC2" t="str">
            <v>B12</v>
          </cell>
          <cell r="AD2" t="str">
            <v>B13</v>
          </cell>
          <cell r="AE2" t="str">
            <v>B17</v>
          </cell>
        </row>
        <row r="3">
          <cell r="A3" t="str">
            <v>A1</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1</v>
          </cell>
          <cell r="S3">
            <v>0</v>
          </cell>
          <cell r="T3">
            <v>0</v>
          </cell>
          <cell r="U3">
            <v>0</v>
          </cell>
          <cell r="V3">
            <v>0</v>
          </cell>
          <cell r="W3">
            <v>0</v>
          </cell>
          <cell r="X3">
            <v>0</v>
          </cell>
          <cell r="Y3">
            <v>0</v>
          </cell>
          <cell r="Z3">
            <v>0</v>
          </cell>
          <cell r="AA3">
            <v>0</v>
          </cell>
          <cell r="AB3">
            <v>1</v>
          </cell>
          <cell r="AC3">
            <v>1</v>
          </cell>
          <cell r="AD3">
            <v>1</v>
          </cell>
          <cell r="AE3">
            <v>1</v>
          </cell>
        </row>
        <row r="4">
          <cell r="A4" t="str">
            <v>A3</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1</v>
          </cell>
          <cell r="S4">
            <v>0</v>
          </cell>
          <cell r="T4">
            <v>0</v>
          </cell>
          <cell r="U4">
            <v>0</v>
          </cell>
          <cell r="V4">
            <v>0</v>
          </cell>
          <cell r="W4">
            <v>0</v>
          </cell>
          <cell r="X4">
            <v>0</v>
          </cell>
          <cell r="Y4">
            <v>0</v>
          </cell>
          <cell r="Z4">
            <v>0</v>
          </cell>
          <cell r="AA4">
            <v>0</v>
          </cell>
          <cell r="AB4">
            <v>1</v>
          </cell>
          <cell r="AC4">
            <v>1</v>
          </cell>
          <cell r="AD4">
            <v>1</v>
          </cell>
          <cell r="AE4">
            <v>1</v>
          </cell>
        </row>
        <row r="5">
          <cell r="A5" t="str">
            <v>A4</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1</v>
          </cell>
          <cell r="S5">
            <v>0</v>
          </cell>
          <cell r="T5">
            <v>0</v>
          </cell>
          <cell r="U5">
            <v>0</v>
          </cell>
          <cell r="V5">
            <v>0</v>
          </cell>
          <cell r="W5">
            <v>0</v>
          </cell>
          <cell r="X5">
            <v>0</v>
          </cell>
          <cell r="Y5">
            <v>0</v>
          </cell>
          <cell r="Z5">
            <v>0</v>
          </cell>
          <cell r="AA5">
            <v>0</v>
          </cell>
          <cell r="AB5">
            <v>1</v>
          </cell>
          <cell r="AC5">
            <v>1</v>
          </cell>
          <cell r="AD5">
            <v>1</v>
          </cell>
          <cell r="AE5">
            <v>1</v>
          </cell>
        </row>
        <row r="6">
          <cell r="A6" t="str">
            <v>A6</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1</v>
          </cell>
          <cell r="S6">
            <v>0</v>
          </cell>
          <cell r="T6">
            <v>0</v>
          </cell>
          <cell r="U6">
            <v>0</v>
          </cell>
          <cell r="V6">
            <v>0</v>
          </cell>
          <cell r="W6">
            <v>0</v>
          </cell>
          <cell r="X6">
            <v>0</v>
          </cell>
          <cell r="Y6">
            <v>0</v>
          </cell>
          <cell r="Z6">
            <v>0</v>
          </cell>
          <cell r="AA6">
            <v>0</v>
          </cell>
          <cell r="AB6">
            <v>1</v>
          </cell>
          <cell r="AC6">
            <v>1</v>
          </cell>
          <cell r="AD6">
            <v>1</v>
          </cell>
          <cell r="AE6">
            <v>1</v>
          </cell>
        </row>
        <row r="7">
          <cell r="A7" t="str">
            <v>A7</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1</v>
          </cell>
          <cell r="S7">
            <v>0</v>
          </cell>
          <cell r="T7">
            <v>0</v>
          </cell>
          <cell r="U7">
            <v>0</v>
          </cell>
          <cell r="V7">
            <v>0</v>
          </cell>
          <cell r="W7">
            <v>0</v>
          </cell>
          <cell r="X7">
            <v>0</v>
          </cell>
          <cell r="Y7">
            <v>0</v>
          </cell>
          <cell r="Z7">
            <v>0</v>
          </cell>
          <cell r="AA7">
            <v>0</v>
          </cell>
          <cell r="AB7">
            <v>1</v>
          </cell>
          <cell r="AC7">
            <v>1</v>
          </cell>
          <cell r="AD7">
            <v>1</v>
          </cell>
          <cell r="AE7">
            <v>1</v>
          </cell>
        </row>
        <row r="8">
          <cell r="A8" t="str">
            <v>A8</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1</v>
          </cell>
          <cell r="S8">
            <v>0</v>
          </cell>
          <cell r="T8">
            <v>0</v>
          </cell>
          <cell r="U8">
            <v>0</v>
          </cell>
          <cell r="V8">
            <v>0</v>
          </cell>
          <cell r="W8">
            <v>0</v>
          </cell>
          <cell r="X8">
            <v>0</v>
          </cell>
          <cell r="Y8">
            <v>0</v>
          </cell>
          <cell r="Z8">
            <v>0</v>
          </cell>
          <cell r="AA8">
            <v>0</v>
          </cell>
          <cell r="AB8">
            <v>1</v>
          </cell>
          <cell r="AC8">
            <v>1</v>
          </cell>
          <cell r="AD8">
            <v>1</v>
          </cell>
          <cell r="AE8">
            <v>1</v>
          </cell>
        </row>
        <row r="9">
          <cell r="A9" t="str">
            <v>A9</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1</v>
          </cell>
          <cell r="S9">
            <v>0</v>
          </cell>
          <cell r="T9">
            <v>0</v>
          </cell>
          <cell r="U9">
            <v>0</v>
          </cell>
          <cell r="V9">
            <v>0</v>
          </cell>
          <cell r="W9">
            <v>0</v>
          </cell>
          <cell r="X9">
            <v>0</v>
          </cell>
          <cell r="Y9">
            <v>0</v>
          </cell>
          <cell r="Z9">
            <v>0</v>
          </cell>
          <cell r="AA9">
            <v>0</v>
          </cell>
          <cell r="AB9">
            <v>1</v>
          </cell>
          <cell r="AC9">
            <v>1</v>
          </cell>
          <cell r="AD9">
            <v>1</v>
          </cell>
          <cell r="AE9">
            <v>1</v>
          </cell>
        </row>
        <row r="10">
          <cell r="A10" t="str">
            <v>B1</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1</v>
          </cell>
          <cell r="Q10">
            <v>0</v>
          </cell>
          <cell r="R10">
            <v>0</v>
          </cell>
          <cell r="S10">
            <v>0</v>
          </cell>
          <cell r="T10">
            <v>0</v>
          </cell>
          <cell r="U10">
            <v>0</v>
          </cell>
          <cell r="V10">
            <v>0</v>
          </cell>
          <cell r="W10">
            <v>0</v>
          </cell>
          <cell r="X10">
            <v>0</v>
          </cell>
          <cell r="Y10">
            <v>0</v>
          </cell>
          <cell r="Z10">
            <v>0</v>
          </cell>
          <cell r="AA10">
            <v>0</v>
          </cell>
          <cell r="AB10">
            <v>0</v>
          </cell>
          <cell r="AC10">
            <v>0</v>
          </cell>
          <cell r="AD10">
            <v>1</v>
          </cell>
          <cell r="AE10">
            <v>1</v>
          </cell>
        </row>
        <row r="11">
          <cell r="A11" t="str">
            <v>B2</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1</v>
          </cell>
          <cell r="Q11">
            <v>0</v>
          </cell>
          <cell r="R11">
            <v>0</v>
          </cell>
          <cell r="S11">
            <v>0</v>
          </cell>
          <cell r="T11">
            <v>0</v>
          </cell>
          <cell r="U11">
            <v>0</v>
          </cell>
          <cell r="V11">
            <v>0</v>
          </cell>
          <cell r="W11">
            <v>0</v>
          </cell>
          <cell r="X11">
            <v>0</v>
          </cell>
          <cell r="Y11">
            <v>0</v>
          </cell>
          <cell r="Z11">
            <v>0</v>
          </cell>
          <cell r="AA11">
            <v>0</v>
          </cell>
          <cell r="AB11">
            <v>0</v>
          </cell>
          <cell r="AC11">
            <v>0</v>
          </cell>
          <cell r="AD11">
            <v>1</v>
          </cell>
          <cell r="AE11">
            <v>1</v>
          </cell>
        </row>
        <row r="12">
          <cell r="A12" t="str">
            <v>B3</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1</v>
          </cell>
          <cell r="Q12">
            <v>0</v>
          </cell>
          <cell r="R12">
            <v>0</v>
          </cell>
          <cell r="S12">
            <v>0</v>
          </cell>
          <cell r="T12">
            <v>0</v>
          </cell>
          <cell r="U12">
            <v>0</v>
          </cell>
          <cell r="V12">
            <v>0</v>
          </cell>
          <cell r="W12">
            <v>0</v>
          </cell>
          <cell r="X12">
            <v>0</v>
          </cell>
          <cell r="Y12">
            <v>0</v>
          </cell>
          <cell r="Z12">
            <v>0</v>
          </cell>
          <cell r="AA12">
            <v>0</v>
          </cell>
          <cell r="AB12">
            <v>0</v>
          </cell>
          <cell r="AC12">
            <v>0</v>
          </cell>
          <cell r="AD12">
            <v>1</v>
          </cell>
          <cell r="AE12">
            <v>1</v>
          </cell>
        </row>
        <row r="13">
          <cell r="A13" t="str">
            <v>B4</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1</v>
          </cell>
          <cell r="Q13">
            <v>0</v>
          </cell>
          <cell r="R13">
            <v>1</v>
          </cell>
          <cell r="S13">
            <v>0</v>
          </cell>
          <cell r="T13">
            <v>0</v>
          </cell>
          <cell r="U13">
            <v>0</v>
          </cell>
          <cell r="V13">
            <v>0</v>
          </cell>
          <cell r="W13">
            <v>0</v>
          </cell>
          <cell r="X13">
            <v>0</v>
          </cell>
          <cell r="Y13">
            <v>0</v>
          </cell>
          <cell r="Z13">
            <v>0</v>
          </cell>
          <cell r="AA13">
            <v>0</v>
          </cell>
          <cell r="AB13">
            <v>0</v>
          </cell>
          <cell r="AC13">
            <v>0</v>
          </cell>
          <cell r="AD13">
            <v>1</v>
          </cell>
          <cell r="AE13">
            <v>1</v>
          </cell>
        </row>
        <row r="14">
          <cell r="A14" t="str">
            <v>C1</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v>
          </cell>
          <cell r="Q14">
            <v>1</v>
          </cell>
          <cell r="R14">
            <v>1</v>
          </cell>
          <cell r="S14">
            <v>0</v>
          </cell>
          <cell r="T14">
            <v>0</v>
          </cell>
          <cell r="U14">
            <v>0</v>
          </cell>
          <cell r="V14">
            <v>0</v>
          </cell>
          <cell r="W14">
            <v>0</v>
          </cell>
          <cell r="X14">
            <v>0</v>
          </cell>
          <cell r="Y14">
            <v>0</v>
          </cell>
          <cell r="Z14">
            <v>0</v>
          </cell>
          <cell r="AA14">
            <v>0</v>
          </cell>
          <cell r="AB14">
            <v>1</v>
          </cell>
          <cell r="AC14">
            <v>1</v>
          </cell>
          <cell r="AD14">
            <v>1</v>
          </cell>
          <cell r="AE14">
            <v>1</v>
          </cell>
        </row>
        <row r="15">
          <cell r="A15" t="str">
            <v>C2</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1</v>
          </cell>
          <cell r="Q15">
            <v>1</v>
          </cell>
          <cell r="R15">
            <v>1</v>
          </cell>
          <cell r="S15">
            <v>0</v>
          </cell>
          <cell r="T15">
            <v>0</v>
          </cell>
          <cell r="U15">
            <v>0</v>
          </cell>
          <cell r="V15">
            <v>0</v>
          </cell>
          <cell r="W15">
            <v>0</v>
          </cell>
          <cell r="X15">
            <v>0</v>
          </cell>
          <cell r="Y15">
            <v>0</v>
          </cell>
          <cell r="Z15">
            <v>0</v>
          </cell>
          <cell r="AA15">
            <v>0</v>
          </cell>
          <cell r="AB15">
            <v>1</v>
          </cell>
          <cell r="AC15">
            <v>1</v>
          </cell>
          <cell r="AD15">
            <v>1</v>
          </cell>
          <cell r="AE15">
            <v>1</v>
          </cell>
        </row>
        <row r="16">
          <cell r="A16" t="str">
            <v>C3</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1</v>
          </cell>
          <cell r="Q16">
            <v>1</v>
          </cell>
          <cell r="R16">
            <v>1</v>
          </cell>
          <cell r="S16">
            <v>0</v>
          </cell>
          <cell r="T16">
            <v>0</v>
          </cell>
          <cell r="U16">
            <v>0</v>
          </cell>
          <cell r="V16">
            <v>0</v>
          </cell>
          <cell r="W16">
            <v>0</v>
          </cell>
          <cell r="X16">
            <v>0</v>
          </cell>
          <cell r="Y16">
            <v>0</v>
          </cell>
          <cell r="Z16">
            <v>0</v>
          </cell>
          <cell r="AA16">
            <v>0</v>
          </cell>
          <cell r="AB16">
            <v>1</v>
          </cell>
          <cell r="AC16">
            <v>1</v>
          </cell>
          <cell r="AD16">
            <v>1</v>
          </cell>
          <cell r="AE16">
            <v>1</v>
          </cell>
        </row>
        <row r="17">
          <cell r="A17" t="str">
            <v>C4</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1</v>
          </cell>
          <cell r="Q17">
            <v>1</v>
          </cell>
          <cell r="R17">
            <v>0</v>
          </cell>
          <cell r="S17">
            <v>0</v>
          </cell>
          <cell r="T17">
            <v>0</v>
          </cell>
          <cell r="U17">
            <v>0</v>
          </cell>
          <cell r="V17">
            <v>0</v>
          </cell>
          <cell r="W17">
            <v>0</v>
          </cell>
          <cell r="X17">
            <v>0</v>
          </cell>
          <cell r="Y17">
            <v>0</v>
          </cell>
          <cell r="Z17">
            <v>0</v>
          </cell>
          <cell r="AA17">
            <v>0</v>
          </cell>
          <cell r="AB17">
            <v>1</v>
          </cell>
          <cell r="AC17">
            <v>1</v>
          </cell>
          <cell r="AD17">
            <v>1</v>
          </cell>
          <cell r="AE17">
            <v>1</v>
          </cell>
        </row>
        <row r="18">
          <cell r="A18" t="str">
            <v>C5</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1</v>
          </cell>
          <cell r="Q18">
            <v>1</v>
          </cell>
          <cell r="R18">
            <v>1</v>
          </cell>
          <cell r="S18">
            <v>0</v>
          </cell>
          <cell r="T18">
            <v>0</v>
          </cell>
          <cell r="U18">
            <v>0</v>
          </cell>
          <cell r="V18">
            <v>0</v>
          </cell>
          <cell r="W18">
            <v>0</v>
          </cell>
          <cell r="X18">
            <v>0</v>
          </cell>
          <cell r="Y18">
            <v>0</v>
          </cell>
          <cell r="Z18">
            <v>0</v>
          </cell>
          <cell r="AA18">
            <v>0</v>
          </cell>
          <cell r="AB18">
            <v>1</v>
          </cell>
          <cell r="AC18">
            <v>1</v>
          </cell>
          <cell r="AD18">
            <v>1</v>
          </cell>
          <cell r="AE18">
            <v>1</v>
          </cell>
        </row>
        <row r="19">
          <cell r="A19" t="str">
            <v>C6</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1</v>
          </cell>
          <cell r="Q19">
            <v>1</v>
          </cell>
          <cell r="R19">
            <v>1</v>
          </cell>
          <cell r="S19">
            <v>0</v>
          </cell>
          <cell r="T19">
            <v>0</v>
          </cell>
          <cell r="U19">
            <v>0</v>
          </cell>
          <cell r="V19">
            <v>0</v>
          </cell>
          <cell r="W19">
            <v>0</v>
          </cell>
          <cell r="X19">
            <v>0</v>
          </cell>
          <cell r="Y19">
            <v>0</v>
          </cell>
          <cell r="Z19">
            <v>0</v>
          </cell>
          <cell r="AA19">
            <v>0</v>
          </cell>
          <cell r="AB19">
            <v>1</v>
          </cell>
          <cell r="AC19">
            <v>1</v>
          </cell>
          <cell r="AD19">
            <v>1</v>
          </cell>
          <cell r="AE19">
            <v>1</v>
          </cell>
        </row>
        <row r="20">
          <cell r="A20" t="str">
            <v>C7</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1</v>
          </cell>
          <cell r="Q20">
            <v>1</v>
          </cell>
          <cell r="R20">
            <v>0</v>
          </cell>
          <cell r="S20">
            <v>0</v>
          </cell>
          <cell r="T20">
            <v>0</v>
          </cell>
          <cell r="U20">
            <v>0</v>
          </cell>
          <cell r="V20">
            <v>0</v>
          </cell>
          <cell r="W20">
            <v>0</v>
          </cell>
          <cell r="X20">
            <v>0</v>
          </cell>
          <cell r="Y20">
            <v>0</v>
          </cell>
          <cell r="Z20">
            <v>0</v>
          </cell>
          <cell r="AA20">
            <v>0</v>
          </cell>
          <cell r="AB20">
            <v>1</v>
          </cell>
          <cell r="AC20">
            <v>1</v>
          </cell>
          <cell r="AD20">
            <v>1</v>
          </cell>
          <cell r="AE20">
            <v>1</v>
          </cell>
        </row>
        <row r="21">
          <cell r="A21" t="str">
            <v>C9</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1</v>
          </cell>
          <cell r="R21">
            <v>0</v>
          </cell>
          <cell r="S21">
            <v>0</v>
          </cell>
          <cell r="T21">
            <v>0</v>
          </cell>
          <cell r="U21">
            <v>0</v>
          </cell>
          <cell r="V21">
            <v>0</v>
          </cell>
          <cell r="W21">
            <v>0</v>
          </cell>
          <cell r="X21">
            <v>0</v>
          </cell>
          <cell r="Y21">
            <v>0</v>
          </cell>
          <cell r="Z21">
            <v>0</v>
          </cell>
          <cell r="AA21">
            <v>0</v>
          </cell>
          <cell r="AB21">
            <v>1</v>
          </cell>
          <cell r="AC21">
            <v>1</v>
          </cell>
          <cell r="AD21">
            <v>1</v>
          </cell>
          <cell r="AE21">
            <v>1</v>
          </cell>
        </row>
        <row r="22">
          <cell r="A22" t="str">
            <v>D4</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1</v>
          </cell>
          <cell r="Q22">
            <v>0</v>
          </cell>
          <cell r="R22">
            <v>1</v>
          </cell>
          <cell r="S22">
            <v>0</v>
          </cell>
          <cell r="T22">
            <v>0</v>
          </cell>
          <cell r="U22">
            <v>0</v>
          </cell>
          <cell r="V22">
            <v>0</v>
          </cell>
          <cell r="W22">
            <v>0</v>
          </cell>
          <cell r="X22">
            <v>0</v>
          </cell>
          <cell r="Y22">
            <v>0</v>
          </cell>
          <cell r="Z22">
            <v>0</v>
          </cell>
          <cell r="AA22">
            <v>0</v>
          </cell>
          <cell r="AB22">
            <v>1</v>
          </cell>
          <cell r="AC22">
            <v>1</v>
          </cell>
          <cell r="AD22">
            <v>1</v>
          </cell>
          <cell r="AE22">
            <v>1</v>
          </cell>
        </row>
        <row r="23">
          <cell r="A23" t="str">
            <v>D5</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1</v>
          </cell>
          <cell r="Q23">
            <v>0</v>
          </cell>
          <cell r="R23">
            <v>1</v>
          </cell>
          <cell r="S23">
            <v>0</v>
          </cell>
          <cell r="T23">
            <v>0</v>
          </cell>
          <cell r="U23">
            <v>0</v>
          </cell>
          <cell r="V23">
            <v>0</v>
          </cell>
          <cell r="W23">
            <v>0</v>
          </cell>
          <cell r="X23">
            <v>0</v>
          </cell>
          <cell r="Y23">
            <v>0</v>
          </cell>
          <cell r="Z23">
            <v>0</v>
          </cell>
          <cell r="AA23">
            <v>0</v>
          </cell>
          <cell r="AB23">
            <v>1</v>
          </cell>
          <cell r="AC23">
            <v>1</v>
          </cell>
          <cell r="AD23">
            <v>1</v>
          </cell>
          <cell r="AE23">
            <v>1</v>
          </cell>
        </row>
        <row r="24">
          <cell r="A24" t="str">
            <v>D6</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1</v>
          </cell>
          <cell r="Q24">
            <v>0</v>
          </cell>
          <cell r="R24">
            <v>1</v>
          </cell>
          <cell r="S24">
            <v>0</v>
          </cell>
          <cell r="T24">
            <v>0</v>
          </cell>
          <cell r="U24">
            <v>0</v>
          </cell>
          <cell r="V24">
            <v>0</v>
          </cell>
          <cell r="W24">
            <v>0</v>
          </cell>
          <cell r="X24">
            <v>0</v>
          </cell>
          <cell r="Y24">
            <v>0</v>
          </cell>
          <cell r="Z24">
            <v>0</v>
          </cell>
          <cell r="AA24">
            <v>0</v>
          </cell>
          <cell r="AB24">
            <v>1</v>
          </cell>
          <cell r="AC24">
            <v>0</v>
          </cell>
          <cell r="AD24">
            <v>1</v>
          </cell>
          <cell r="AE24">
            <v>1</v>
          </cell>
        </row>
        <row r="25">
          <cell r="A25" t="str">
            <v>E1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1</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1</v>
          </cell>
        </row>
        <row r="26">
          <cell r="A26" t="str">
            <v>E7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1</v>
          </cell>
          <cell r="Q26">
            <v>0</v>
          </cell>
          <cell r="R26">
            <v>1</v>
          </cell>
          <cell r="S26">
            <v>0</v>
          </cell>
          <cell r="T26">
            <v>0</v>
          </cell>
          <cell r="U26">
            <v>0</v>
          </cell>
          <cell r="V26">
            <v>0</v>
          </cell>
          <cell r="W26">
            <v>0</v>
          </cell>
          <cell r="X26">
            <v>0</v>
          </cell>
          <cell r="Y26">
            <v>0</v>
          </cell>
          <cell r="Z26">
            <v>0</v>
          </cell>
          <cell r="AA26">
            <v>0</v>
          </cell>
          <cell r="AB26">
            <v>0</v>
          </cell>
          <cell r="AC26">
            <v>0</v>
          </cell>
          <cell r="AD26">
            <v>0</v>
          </cell>
          <cell r="AE26">
            <v>1</v>
          </cell>
        </row>
        <row r="27">
          <cell r="A27" t="str">
            <v>E8</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v>
          </cell>
        </row>
        <row r="28">
          <cell r="A28" t="str">
            <v>F6</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1</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1</v>
          </cell>
        </row>
        <row r="29">
          <cell r="A29" t="str">
            <v>G1</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1</v>
          </cell>
          <cell r="Q29">
            <v>0</v>
          </cell>
          <cell r="R29">
            <v>1</v>
          </cell>
          <cell r="S29">
            <v>0</v>
          </cell>
          <cell r="T29">
            <v>0</v>
          </cell>
          <cell r="U29">
            <v>0</v>
          </cell>
          <cell r="V29">
            <v>0</v>
          </cell>
          <cell r="W29">
            <v>0</v>
          </cell>
          <cell r="X29">
            <v>0</v>
          </cell>
          <cell r="Y29">
            <v>0</v>
          </cell>
          <cell r="Z29">
            <v>0</v>
          </cell>
          <cell r="AA29">
            <v>0</v>
          </cell>
          <cell r="AB29">
            <v>1</v>
          </cell>
          <cell r="AC29">
            <v>0</v>
          </cell>
          <cell r="AD29">
            <v>1</v>
          </cell>
          <cell r="AE29">
            <v>1</v>
          </cell>
        </row>
        <row r="30">
          <cell r="A30" t="str">
            <v>G5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1</v>
          </cell>
          <cell r="Q30">
            <v>0</v>
          </cell>
          <cell r="R30">
            <v>1</v>
          </cell>
          <cell r="S30">
            <v>0</v>
          </cell>
          <cell r="T30">
            <v>0</v>
          </cell>
          <cell r="U30">
            <v>0</v>
          </cell>
          <cell r="V30">
            <v>0</v>
          </cell>
          <cell r="W30">
            <v>0</v>
          </cell>
          <cell r="X30">
            <v>0</v>
          </cell>
          <cell r="Y30">
            <v>0</v>
          </cell>
          <cell r="Z30">
            <v>0</v>
          </cell>
          <cell r="AA30">
            <v>0</v>
          </cell>
          <cell r="AB30">
            <v>1</v>
          </cell>
          <cell r="AC30">
            <v>0</v>
          </cell>
          <cell r="AD30">
            <v>1</v>
          </cell>
          <cell r="AE30">
            <v>1</v>
          </cell>
        </row>
        <row r="31">
          <cell r="A31" t="str">
            <v>G6</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1</v>
          </cell>
          <cell r="Q31">
            <v>0</v>
          </cell>
          <cell r="R31">
            <v>1</v>
          </cell>
          <cell r="S31">
            <v>0</v>
          </cell>
          <cell r="T31">
            <v>0</v>
          </cell>
          <cell r="U31">
            <v>0</v>
          </cell>
          <cell r="V31">
            <v>0</v>
          </cell>
          <cell r="W31">
            <v>0</v>
          </cell>
          <cell r="X31">
            <v>0</v>
          </cell>
          <cell r="Y31">
            <v>0</v>
          </cell>
          <cell r="Z31">
            <v>0</v>
          </cell>
          <cell r="AA31">
            <v>0</v>
          </cell>
          <cell r="AB31">
            <v>1</v>
          </cell>
          <cell r="AC31">
            <v>0</v>
          </cell>
          <cell r="AD31">
            <v>1</v>
          </cell>
          <cell r="AE31">
            <v>1</v>
          </cell>
        </row>
        <row r="32">
          <cell r="A32" t="str">
            <v>G7</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1</v>
          </cell>
          <cell r="Q32">
            <v>0</v>
          </cell>
          <cell r="R32">
            <v>1</v>
          </cell>
          <cell r="S32">
            <v>0</v>
          </cell>
          <cell r="T32">
            <v>0</v>
          </cell>
          <cell r="U32">
            <v>0</v>
          </cell>
          <cell r="V32">
            <v>0</v>
          </cell>
          <cell r="W32">
            <v>0</v>
          </cell>
          <cell r="X32">
            <v>0</v>
          </cell>
          <cell r="Y32">
            <v>0</v>
          </cell>
          <cell r="Z32">
            <v>0</v>
          </cell>
          <cell r="AA32">
            <v>0</v>
          </cell>
          <cell r="AB32">
            <v>1</v>
          </cell>
          <cell r="AC32">
            <v>0</v>
          </cell>
          <cell r="AD32">
            <v>1</v>
          </cell>
          <cell r="AE32">
            <v>1</v>
          </cell>
        </row>
        <row r="33">
          <cell r="A33" t="str">
            <v>H1</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v>
          </cell>
          <cell r="Q33">
            <v>0</v>
          </cell>
          <cell r="R33">
            <v>1</v>
          </cell>
          <cell r="S33">
            <v>0</v>
          </cell>
          <cell r="T33">
            <v>0</v>
          </cell>
          <cell r="U33">
            <v>0</v>
          </cell>
          <cell r="V33">
            <v>0</v>
          </cell>
          <cell r="W33">
            <v>0</v>
          </cell>
          <cell r="X33">
            <v>1</v>
          </cell>
          <cell r="Y33">
            <v>1</v>
          </cell>
          <cell r="Z33">
            <v>0</v>
          </cell>
          <cell r="AA33">
            <v>0</v>
          </cell>
          <cell r="AB33">
            <v>1</v>
          </cell>
          <cell r="AC33">
            <v>0</v>
          </cell>
          <cell r="AD33">
            <v>1</v>
          </cell>
          <cell r="AE33">
            <v>1</v>
          </cell>
        </row>
        <row r="34">
          <cell r="A34" t="str">
            <v>H2</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1</v>
          </cell>
          <cell r="Q34">
            <v>0</v>
          </cell>
          <cell r="R34">
            <v>1</v>
          </cell>
          <cell r="S34">
            <v>0</v>
          </cell>
          <cell r="T34">
            <v>0</v>
          </cell>
          <cell r="U34">
            <v>0</v>
          </cell>
          <cell r="V34">
            <v>0</v>
          </cell>
          <cell r="W34">
            <v>0</v>
          </cell>
          <cell r="X34">
            <v>1</v>
          </cell>
          <cell r="Y34">
            <v>0</v>
          </cell>
          <cell r="Z34">
            <v>0</v>
          </cell>
          <cell r="AA34">
            <v>0</v>
          </cell>
          <cell r="AB34">
            <v>1</v>
          </cell>
          <cell r="AC34">
            <v>0</v>
          </cell>
          <cell r="AD34">
            <v>1</v>
          </cell>
          <cell r="AE34">
            <v>1</v>
          </cell>
        </row>
        <row r="35">
          <cell r="A35" t="str">
            <v>H6</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1</v>
          </cell>
          <cell r="Q35">
            <v>0</v>
          </cell>
          <cell r="R35">
            <v>1</v>
          </cell>
          <cell r="S35">
            <v>0</v>
          </cell>
          <cell r="T35">
            <v>0</v>
          </cell>
          <cell r="U35">
            <v>0</v>
          </cell>
          <cell r="V35">
            <v>0</v>
          </cell>
          <cell r="W35">
            <v>0</v>
          </cell>
          <cell r="X35">
            <v>1</v>
          </cell>
          <cell r="Y35">
            <v>1</v>
          </cell>
          <cell r="Z35">
            <v>0</v>
          </cell>
          <cell r="AA35">
            <v>0</v>
          </cell>
          <cell r="AB35">
            <v>1</v>
          </cell>
          <cell r="AC35">
            <v>0</v>
          </cell>
          <cell r="AD35">
            <v>1</v>
          </cell>
          <cell r="AE35">
            <v>1</v>
          </cell>
        </row>
        <row r="36">
          <cell r="A36" t="str">
            <v>J1</v>
          </cell>
          <cell r="B36">
            <v>0</v>
          </cell>
          <cell r="C36">
            <v>0</v>
          </cell>
          <cell r="D36">
            <v>0</v>
          </cell>
          <cell r="E36">
            <v>0</v>
          </cell>
          <cell r="F36">
            <v>0</v>
          </cell>
          <cell r="G36">
            <v>0</v>
          </cell>
          <cell r="H36">
            <v>0</v>
          </cell>
          <cell r="I36">
            <v>0</v>
          </cell>
          <cell r="J36">
            <v>0</v>
          </cell>
          <cell r="K36">
            <v>0</v>
          </cell>
          <cell r="L36">
            <v>0</v>
          </cell>
          <cell r="M36">
            <v>0</v>
          </cell>
          <cell r="N36">
            <v>1</v>
          </cell>
          <cell r="O36">
            <v>0</v>
          </cell>
          <cell r="P36">
            <v>1</v>
          </cell>
          <cell r="Q36">
            <v>0</v>
          </cell>
          <cell r="R36">
            <v>1</v>
          </cell>
          <cell r="S36">
            <v>0</v>
          </cell>
          <cell r="T36">
            <v>0</v>
          </cell>
          <cell r="U36">
            <v>0</v>
          </cell>
          <cell r="V36">
            <v>0</v>
          </cell>
          <cell r="W36">
            <v>0</v>
          </cell>
          <cell r="X36">
            <v>0</v>
          </cell>
          <cell r="Y36">
            <v>0</v>
          </cell>
          <cell r="Z36">
            <v>0</v>
          </cell>
          <cell r="AA36">
            <v>0</v>
          </cell>
          <cell r="AB36">
            <v>1</v>
          </cell>
          <cell r="AC36">
            <v>1</v>
          </cell>
          <cell r="AD36">
            <v>1</v>
          </cell>
          <cell r="AE36">
            <v>1</v>
          </cell>
        </row>
        <row r="37">
          <cell r="A37" t="str">
            <v>J2</v>
          </cell>
          <cell r="B37">
            <v>0</v>
          </cell>
          <cell r="C37">
            <v>0</v>
          </cell>
          <cell r="D37">
            <v>0</v>
          </cell>
          <cell r="E37">
            <v>0</v>
          </cell>
          <cell r="F37">
            <v>0</v>
          </cell>
          <cell r="G37">
            <v>0</v>
          </cell>
          <cell r="H37">
            <v>0</v>
          </cell>
          <cell r="I37">
            <v>0</v>
          </cell>
          <cell r="J37">
            <v>0</v>
          </cell>
          <cell r="K37">
            <v>0</v>
          </cell>
          <cell r="L37">
            <v>0</v>
          </cell>
          <cell r="M37">
            <v>0</v>
          </cell>
          <cell r="N37">
            <v>0</v>
          </cell>
          <cell r="O37">
            <v>1</v>
          </cell>
          <cell r="P37">
            <v>1</v>
          </cell>
          <cell r="Q37">
            <v>0</v>
          </cell>
          <cell r="R37">
            <v>1</v>
          </cell>
          <cell r="S37">
            <v>0</v>
          </cell>
          <cell r="T37">
            <v>0</v>
          </cell>
          <cell r="U37">
            <v>0</v>
          </cell>
          <cell r="V37">
            <v>0</v>
          </cell>
          <cell r="W37">
            <v>0</v>
          </cell>
          <cell r="X37">
            <v>0</v>
          </cell>
          <cell r="Y37">
            <v>0</v>
          </cell>
          <cell r="Z37">
            <v>0</v>
          </cell>
          <cell r="AA37">
            <v>0</v>
          </cell>
          <cell r="AB37">
            <v>1</v>
          </cell>
          <cell r="AC37">
            <v>1</v>
          </cell>
          <cell r="AD37">
            <v>1</v>
          </cell>
          <cell r="AE37">
            <v>1</v>
          </cell>
        </row>
        <row r="38">
          <cell r="A38" t="str">
            <v>J3</v>
          </cell>
          <cell r="B38">
            <v>0</v>
          </cell>
          <cell r="C38">
            <v>0</v>
          </cell>
          <cell r="D38">
            <v>0</v>
          </cell>
          <cell r="E38">
            <v>0</v>
          </cell>
          <cell r="F38">
            <v>0</v>
          </cell>
          <cell r="G38">
            <v>0</v>
          </cell>
          <cell r="H38">
            <v>0</v>
          </cell>
          <cell r="I38">
            <v>0</v>
          </cell>
          <cell r="J38">
            <v>0</v>
          </cell>
          <cell r="K38">
            <v>0</v>
          </cell>
          <cell r="L38">
            <v>0</v>
          </cell>
          <cell r="M38">
            <v>0</v>
          </cell>
          <cell r="N38">
            <v>0</v>
          </cell>
          <cell r="O38">
            <v>1</v>
          </cell>
          <cell r="P38">
            <v>1</v>
          </cell>
          <cell r="Q38">
            <v>0</v>
          </cell>
          <cell r="R38">
            <v>1</v>
          </cell>
          <cell r="S38">
            <v>0</v>
          </cell>
          <cell r="T38">
            <v>0</v>
          </cell>
          <cell r="U38">
            <v>0</v>
          </cell>
          <cell r="V38">
            <v>0</v>
          </cell>
          <cell r="W38">
            <v>0</v>
          </cell>
          <cell r="X38">
            <v>0</v>
          </cell>
          <cell r="Y38">
            <v>0</v>
          </cell>
          <cell r="Z38">
            <v>0</v>
          </cell>
          <cell r="AA38">
            <v>0</v>
          </cell>
          <cell r="AB38">
            <v>1</v>
          </cell>
          <cell r="AC38">
            <v>1</v>
          </cell>
          <cell r="AD38">
            <v>1</v>
          </cell>
          <cell r="AE38">
            <v>1</v>
          </cell>
        </row>
        <row r="39">
          <cell r="A39" t="str">
            <v>J4</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1</v>
          </cell>
          <cell r="Q39">
            <v>0</v>
          </cell>
          <cell r="R39">
            <v>1</v>
          </cell>
          <cell r="S39">
            <v>0</v>
          </cell>
          <cell r="T39">
            <v>0</v>
          </cell>
          <cell r="U39">
            <v>0</v>
          </cell>
          <cell r="V39">
            <v>0</v>
          </cell>
          <cell r="W39">
            <v>0</v>
          </cell>
          <cell r="X39">
            <v>0</v>
          </cell>
          <cell r="Y39">
            <v>0</v>
          </cell>
          <cell r="Z39">
            <v>0</v>
          </cell>
          <cell r="AA39">
            <v>0</v>
          </cell>
          <cell r="AB39">
            <v>1</v>
          </cell>
          <cell r="AC39">
            <v>1</v>
          </cell>
          <cell r="AD39">
            <v>1</v>
          </cell>
          <cell r="AE39">
            <v>1</v>
          </cell>
        </row>
        <row r="40">
          <cell r="A40" t="str">
            <v>J5</v>
          </cell>
          <cell r="B40">
            <v>0</v>
          </cell>
          <cell r="C40">
            <v>0</v>
          </cell>
          <cell r="D40">
            <v>0</v>
          </cell>
          <cell r="E40">
            <v>0</v>
          </cell>
          <cell r="F40">
            <v>0</v>
          </cell>
          <cell r="G40">
            <v>0</v>
          </cell>
          <cell r="H40">
            <v>0</v>
          </cell>
          <cell r="I40">
            <v>0</v>
          </cell>
          <cell r="J40">
            <v>0</v>
          </cell>
          <cell r="K40">
            <v>0</v>
          </cell>
          <cell r="L40">
            <v>0</v>
          </cell>
          <cell r="M40">
            <v>0</v>
          </cell>
          <cell r="N40">
            <v>0</v>
          </cell>
          <cell r="O40">
            <v>1</v>
          </cell>
          <cell r="P40">
            <v>1</v>
          </cell>
          <cell r="Q40">
            <v>0</v>
          </cell>
          <cell r="R40">
            <v>1</v>
          </cell>
          <cell r="S40">
            <v>0</v>
          </cell>
          <cell r="T40">
            <v>0</v>
          </cell>
          <cell r="U40">
            <v>0</v>
          </cell>
          <cell r="V40">
            <v>0</v>
          </cell>
          <cell r="W40">
            <v>0</v>
          </cell>
          <cell r="X40">
            <v>0</v>
          </cell>
          <cell r="Y40">
            <v>0</v>
          </cell>
          <cell r="Z40">
            <v>0</v>
          </cell>
          <cell r="AA40">
            <v>0</v>
          </cell>
          <cell r="AB40">
            <v>1</v>
          </cell>
          <cell r="AC40">
            <v>1</v>
          </cell>
          <cell r="AD40">
            <v>1</v>
          </cell>
          <cell r="AE40">
            <v>1</v>
          </cell>
        </row>
        <row r="41">
          <cell r="A41" t="str">
            <v>J6</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1</v>
          </cell>
          <cell r="Q41">
            <v>0</v>
          </cell>
          <cell r="R41">
            <v>1</v>
          </cell>
          <cell r="S41">
            <v>0</v>
          </cell>
          <cell r="T41">
            <v>0</v>
          </cell>
          <cell r="U41">
            <v>0</v>
          </cell>
          <cell r="V41">
            <v>0</v>
          </cell>
          <cell r="W41">
            <v>0</v>
          </cell>
          <cell r="X41">
            <v>0</v>
          </cell>
          <cell r="Y41">
            <v>0</v>
          </cell>
          <cell r="Z41">
            <v>0</v>
          </cell>
          <cell r="AA41">
            <v>0</v>
          </cell>
          <cell r="AB41">
            <v>1</v>
          </cell>
          <cell r="AC41">
            <v>1</v>
          </cell>
          <cell r="AD41">
            <v>1</v>
          </cell>
          <cell r="AE41">
            <v>1</v>
          </cell>
        </row>
        <row r="42">
          <cell r="A42" t="str">
            <v>J7</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1</v>
          </cell>
          <cell r="Q42">
            <v>0</v>
          </cell>
          <cell r="R42">
            <v>1</v>
          </cell>
          <cell r="S42">
            <v>0</v>
          </cell>
          <cell r="T42">
            <v>0</v>
          </cell>
          <cell r="U42">
            <v>0</v>
          </cell>
          <cell r="V42">
            <v>0</v>
          </cell>
          <cell r="W42">
            <v>0</v>
          </cell>
          <cell r="X42">
            <v>0</v>
          </cell>
          <cell r="Y42">
            <v>0</v>
          </cell>
          <cell r="Z42">
            <v>0</v>
          </cell>
          <cell r="AA42">
            <v>0</v>
          </cell>
          <cell r="AB42">
            <v>1</v>
          </cell>
          <cell r="AC42">
            <v>1</v>
          </cell>
          <cell r="AD42">
            <v>1</v>
          </cell>
          <cell r="AE42">
            <v>1</v>
          </cell>
        </row>
        <row r="43">
          <cell r="A43" t="str">
            <v>J8</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1</v>
          </cell>
          <cell r="Q43">
            <v>0</v>
          </cell>
          <cell r="R43">
            <v>1</v>
          </cell>
          <cell r="S43">
            <v>0</v>
          </cell>
          <cell r="T43">
            <v>0</v>
          </cell>
          <cell r="U43">
            <v>0</v>
          </cell>
          <cell r="V43">
            <v>0</v>
          </cell>
          <cell r="W43">
            <v>0</v>
          </cell>
          <cell r="X43">
            <v>0</v>
          </cell>
          <cell r="Y43">
            <v>0</v>
          </cell>
          <cell r="Z43">
            <v>0</v>
          </cell>
          <cell r="AA43">
            <v>0</v>
          </cell>
          <cell r="AB43">
            <v>1</v>
          </cell>
          <cell r="AC43">
            <v>1</v>
          </cell>
          <cell r="AD43">
            <v>1</v>
          </cell>
          <cell r="AE43">
            <v>1</v>
          </cell>
        </row>
        <row r="44">
          <cell r="A44" t="str">
            <v>K1</v>
          </cell>
          <cell r="B44">
            <v>0</v>
          </cell>
          <cell r="C44">
            <v>0</v>
          </cell>
          <cell r="D44">
            <v>0</v>
          </cell>
          <cell r="E44">
            <v>0</v>
          </cell>
          <cell r="F44">
            <v>0</v>
          </cell>
          <cell r="G44">
            <v>0</v>
          </cell>
          <cell r="H44">
            <v>0</v>
          </cell>
          <cell r="I44">
            <v>0</v>
          </cell>
          <cell r="J44">
            <v>0</v>
          </cell>
          <cell r="K44">
            <v>0</v>
          </cell>
          <cell r="L44">
            <v>0</v>
          </cell>
          <cell r="M44">
            <v>1</v>
          </cell>
          <cell r="N44">
            <v>0</v>
          </cell>
          <cell r="O44">
            <v>0</v>
          </cell>
          <cell r="P44">
            <v>1</v>
          </cell>
          <cell r="Q44">
            <v>0</v>
          </cell>
          <cell r="R44">
            <v>1</v>
          </cell>
          <cell r="S44">
            <v>0</v>
          </cell>
          <cell r="T44">
            <v>0</v>
          </cell>
          <cell r="U44">
            <v>0</v>
          </cell>
          <cell r="V44">
            <v>0</v>
          </cell>
          <cell r="W44">
            <v>0</v>
          </cell>
          <cell r="X44">
            <v>0</v>
          </cell>
          <cell r="Y44">
            <v>0</v>
          </cell>
          <cell r="Z44">
            <v>0</v>
          </cell>
          <cell r="AA44">
            <v>1</v>
          </cell>
          <cell r="AB44">
            <v>1</v>
          </cell>
          <cell r="AC44">
            <v>1</v>
          </cell>
          <cell r="AD44">
            <v>1</v>
          </cell>
          <cell r="AE44">
            <v>1</v>
          </cell>
        </row>
        <row r="45">
          <cell r="A45" t="str">
            <v>K2</v>
          </cell>
          <cell r="B45">
            <v>0</v>
          </cell>
          <cell r="C45">
            <v>0</v>
          </cell>
          <cell r="D45">
            <v>0</v>
          </cell>
          <cell r="E45">
            <v>0</v>
          </cell>
          <cell r="F45">
            <v>0</v>
          </cell>
          <cell r="G45">
            <v>0</v>
          </cell>
          <cell r="H45">
            <v>0</v>
          </cell>
          <cell r="I45">
            <v>0</v>
          </cell>
          <cell r="J45">
            <v>0</v>
          </cell>
          <cell r="K45">
            <v>0</v>
          </cell>
          <cell r="L45">
            <v>0</v>
          </cell>
          <cell r="M45">
            <v>1</v>
          </cell>
          <cell r="N45">
            <v>0</v>
          </cell>
          <cell r="O45">
            <v>0</v>
          </cell>
          <cell r="P45">
            <v>1</v>
          </cell>
          <cell r="Q45">
            <v>0</v>
          </cell>
          <cell r="R45">
            <v>1</v>
          </cell>
          <cell r="S45">
            <v>0</v>
          </cell>
          <cell r="T45">
            <v>0</v>
          </cell>
          <cell r="U45">
            <v>0</v>
          </cell>
          <cell r="V45">
            <v>0</v>
          </cell>
          <cell r="W45">
            <v>0</v>
          </cell>
          <cell r="X45">
            <v>0</v>
          </cell>
          <cell r="Y45">
            <v>0</v>
          </cell>
          <cell r="Z45">
            <v>0</v>
          </cell>
          <cell r="AA45">
            <v>1</v>
          </cell>
          <cell r="AB45">
            <v>1</v>
          </cell>
          <cell r="AC45">
            <v>1</v>
          </cell>
          <cell r="AD45">
            <v>1</v>
          </cell>
          <cell r="AE45">
            <v>1</v>
          </cell>
        </row>
        <row r="46">
          <cell r="A46" t="str">
            <v>K4</v>
          </cell>
          <cell r="B46">
            <v>0</v>
          </cell>
          <cell r="C46">
            <v>0</v>
          </cell>
          <cell r="D46">
            <v>0</v>
          </cell>
          <cell r="E46">
            <v>0</v>
          </cell>
          <cell r="F46">
            <v>0</v>
          </cell>
          <cell r="G46">
            <v>0</v>
          </cell>
          <cell r="H46">
            <v>0</v>
          </cell>
          <cell r="I46">
            <v>0</v>
          </cell>
          <cell r="J46">
            <v>0</v>
          </cell>
          <cell r="K46">
            <v>0</v>
          </cell>
          <cell r="L46">
            <v>0</v>
          </cell>
          <cell r="M46">
            <v>1</v>
          </cell>
          <cell r="N46">
            <v>0</v>
          </cell>
          <cell r="O46">
            <v>0</v>
          </cell>
          <cell r="P46">
            <v>1</v>
          </cell>
          <cell r="Q46">
            <v>0</v>
          </cell>
          <cell r="R46">
            <v>1</v>
          </cell>
          <cell r="S46">
            <v>0</v>
          </cell>
          <cell r="T46">
            <v>0</v>
          </cell>
          <cell r="U46">
            <v>0</v>
          </cell>
          <cell r="V46">
            <v>0</v>
          </cell>
          <cell r="W46">
            <v>0</v>
          </cell>
          <cell r="X46">
            <v>0</v>
          </cell>
          <cell r="Y46">
            <v>0</v>
          </cell>
          <cell r="Z46">
            <v>0</v>
          </cell>
          <cell r="AA46">
            <v>1</v>
          </cell>
          <cell r="AB46">
            <v>1</v>
          </cell>
          <cell r="AC46">
            <v>1</v>
          </cell>
          <cell r="AD46">
            <v>1</v>
          </cell>
          <cell r="AE46">
            <v>1</v>
          </cell>
        </row>
        <row r="47">
          <cell r="A47" t="str">
            <v>K5</v>
          </cell>
          <cell r="B47">
            <v>0</v>
          </cell>
          <cell r="C47">
            <v>0</v>
          </cell>
          <cell r="D47">
            <v>0</v>
          </cell>
          <cell r="E47">
            <v>0</v>
          </cell>
          <cell r="F47">
            <v>0</v>
          </cell>
          <cell r="G47">
            <v>0</v>
          </cell>
          <cell r="H47">
            <v>0</v>
          </cell>
          <cell r="I47">
            <v>0</v>
          </cell>
          <cell r="J47">
            <v>0</v>
          </cell>
          <cell r="K47">
            <v>0</v>
          </cell>
          <cell r="L47">
            <v>0</v>
          </cell>
          <cell r="M47">
            <v>1</v>
          </cell>
          <cell r="N47">
            <v>0</v>
          </cell>
          <cell r="O47">
            <v>0</v>
          </cell>
          <cell r="P47">
            <v>1</v>
          </cell>
          <cell r="Q47">
            <v>0</v>
          </cell>
          <cell r="R47">
            <v>1</v>
          </cell>
          <cell r="S47">
            <v>0</v>
          </cell>
          <cell r="T47">
            <v>0</v>
          </cell>
          <cell r="U47">
            <v>0</v>
          </cell>
          <cell r="V47">
            <v>0</v>
          </cell>
          <cell r="W47">
            <v>0</v>
          </cell>
          <cell r="X47">
            <v>0</v>
          </cell>
          <cell r="Y47">
            <v>0</v>
          </cell>
          <cell r="Z47">
            <v>0</v>
          </cell>
          <cell r="AA47">
            <v>1</v>
          </cell>
          <cell r="AB47">
            <v>1</v>
          </cell>
          <cell r="AC47">
            <v>1</v>
          </cell>
          <cell r="AD47">
            <v>1</v>
          </cell>
          <cell r="AE47">
            <v>1</v>
          </cell>
        </row>
        <row r="48">
          <cell r="A48" t="str">
            <v>K6</v>
          </cell>
          <cell r="B48">
            <v>0</v>
          </cell>
          <cell r="C48">
            <v>0</v>
          </cell>
          <cell r="D48">
            <v>0</v>
          </cell>
          <cell r="E48">
            <v>0</v>
          </cell>
          <cell r="F48">
            <v>0</v>
          </cell>
          <cell r="G48">
            <v>0</v>
          </cell>
          <cell r="H48">
            <v>0</v>
          </cell>
          <cell r="I48">
            <v>0</v>
          </cell>
          <cell r="J48">
            <v>0</v>
          </cell>
          <cell r="K48">
            <v>0</v>
          </cell>
          <cell r="L48">
            <v>0</v>
          </cell>
          <cell r="M48">
            <v>1</v>
          </cell>
          <cell r="N48">
            <v>0</v>
          </cell>
          <cell r="O48">
            <v>0</v>
          </cell>
          <cell r="P48">
            <v>1</v>
          </cell>
          <cell r="Q48">
            <v>0</v>
          </cell>
          <cell r="R48">
            <v>1</v>
          </cell>
          <cell r="S48">
            <v>0</v>
          </cell>
          <cell r="T48">
            <v>0</v>
          </cell>
          <cell r="U48">
            <v>0</v>
          </cell>
          <cell r="V48">
            <v>0</v>
          </cell>
          <cell r="W48">
            <v>0</v>
          </cell>
          <cell r="X48">
            <v>0</v>
          </cell>
          <cell r="Y48">
            <v>0</v>
          </cell>
          <cell r="Z48">
            <v>0</v>
          </cell>
          <cell r="AA48">
            <v>1</v>
          </cell>
          <cell r="AB48">
            <v>1</v>
          </cell>
          <cell r="AC48">
            <v>1</v>
          </cell>
          <cell r="AD48">
            <v>1</v>
          </cell>
          <cell r="AE48">
            <v>1</v>
          </cell>
        </row>
        <row r="49">
          <cell r="A49" t="str">
            <v>L1</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1</v>
          </cell>
          <cell r="Q49">
            <v>0</v>
          </cell>
          <cell r="R49">
            <v>1</v>
          </cell>
          <cell r="S49">
            <v>0</v>
          </cell>
          <cell r="T49">
            <v>0</v>
          </cell>
          <cell r="U49">
            <v>0</v>
          </cell>
          <cell r="V49">
            <v>0</v>
          </cell>
          <cell r="W49">
            <v>0</v>
          </cell>
          <cell r="X49">
            <v>0</v>
          </cell>
          <cell r="Y49">
            <v>0</v>
          </cell>
          <cell r="Z49">
            <v>0</v>
          </cell>
          <cell r="AA49">
            <v>1</v>
          </cell>
          <cell r="AB49">
            <v>1</v>
          </cell>
          <cell r="AC49">
            <v>1</v>
          </cell>
          <cell r="AD49">
            <v>1</v>
          </cell>
          <cell r="AE49">
            <v>0</v>
          </cell>
        </row>
        <row r="50">
          <cell r="A50" t="str">
            <v>L2</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1</v>
          </cell>
          <cell r="Q50">
            <v>0</v>
          </cell>
          <cell r="R50">
            <v>1</v>
          </cell>
          <cell r="S50">
            <v>0</v>
          </cell>
          <cell r="T50">
            <v>0</v>
          </cell>
          <cell r="U50">
            <v>0</v>
          </cell>
          <cell r="V50">
            <v>0</v>
          </cell>
          <cell r="W50">
            <v>0</v>
          </cell>
          <cell r="X50">
            <v>0</v>
          </cell>
          <cell r="Y50">
            <v>0</v>
          </cell>
          <cell r="Z50">
            <v>0</v>
          </cell>
          <cell r="AA50">
            <v>1</v>
          </cell>
          <cell r="AB50">
            <v>1</v>
          </cell>
          <cell r="AC50">
            <v>1</v>
          </cell>
          <cell r="AD50">
            <v>1</v>
          </cell>
          <cell r="AE50">
            <v>0</v>
          </cell>
        </row>
        <row r="51">
          <cell r="A51" t="str">
            <v>L3</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1</v>
          </cell>
          <cell r="Q51">
            <v>0</v>
          </cell>
          <cell r="R51">
            <v>1</v>
          </cell>
          <cell r="S51">
            <v>0</v>
          </cell>
          <cell r="T51">
            <v>0</v>
          </cell>
          <cell r="U51">
            <v>0</v>
          </cell>
          <cell r="V51">
            <v>0</v>
          </cell>
          <cell r="W51">
            <v>0</v>
          </cell>
          <cell r="X51">
            <v>0</v>
          </cell>
          <cell r="Y51">
            <v>0</v>
          </cell>
          <cell r="Z51">
            <v>0</v>
          </cell>
          <cell r="AA51">
            <v>1</v>
          </cell>
          <cell r="AB51">
            <v>1</v>
          </cell>
          <cell r="AC51">
            <v>1</v>
          </cell>
          <cell r="AD51">
            <v>1</v>
          </cell>
          <cell r="AE51">
            <v>0</v>
          </cell>
        </row>
        <row r="52">
          <cell r="A52" t="str">
            <v>L5</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1</v>
          </cell>
          <cell r="Q52">
            <v>0</v>
          </cell>
          <cell r="R52">
            <v>1</v>
          </cell>
          <cell r="S52">
            <v>0</v>
          </cell>
          <cell r="T52">
            <v>0</v>
          </cell>
          <cell r="U52">
            <v>0</v>
          </cell>
          <cell r="V52">
            <v>0</v>
          </cell>
          <cell r="W52">
            <v>0</v>
          </cell>
          <cell r="X52">
            <v>0</v>
          </cell>
          <cell r="Y52">
            <v>0</v>
          </cell>
          <cell r="Z52">
            <v>0</v>
          </cell>
          <cell r="AA52">
            <v>1</v>
          </cell>
          <cell r="AB52">
            <v>1</v>
          </cell>
          <cell r="AC52">
            <v>1</v>
          </cell>
          <cell r="AD52">
            <v>1</v>
          </cell>
          <cell r="AE52">
            <v>0</v>
          </cell>
        </row>
        <row r="53">
          <cell r="A53" t="str">
            <v>L7</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1</v>
          </cell>
          <cell r="Q53">
            <v>0</v>
          </cell>
          <cell r="R53">
            <v>1</v>
          </cell>
          <cell r="S53">
            <v>0</v>
          </cell>
          <cell r="T53">
            <v>0</v>
          </cell>
          <cell r="U53">
            <v>0</v>
          </cell>
          <cell r="V53">
            <v>0</v>
          </cell>
          <cell r="W53">
            <v>0</v>
          </cell>
          <cell r="X53">
            <v>0</v>
          </cell>
          <cell r="Y53">
            <v>0</v>
          </cell>
          <cell r="Z53">
            <v>0</v>
          </cell>
          <cell r="AA53">
            <v>1</v>
          </cell>
          <cell r="AB53">
            <v>1</v>
          </cell>
          <cell r="AC53">
            <v>1</v>
          </cell>
          <cell r="AD53">
            <v>1</v>
          </cell>
          <cell r="AE53">
            <v>0</v>
          </cell>
        </row>
        <row r="54">
          <cell r="A54" t="str">
            <v>L8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1</v>
          </cell>
          <cell r="Q54">
            <v>0</v>
          </cell>
          <cell r="R54">
            <v>1</v>
          </cell>
          <cell r="S54">
            <v>0</v>
          </cell>
          <cell r="T54">
            <v>0</v>
          </cell>
          <cell r="U54">
            <v>0</v>
          </cell>
          <cell r="V54">
            <v>0</v>
          </cell>
          <cell r="W54">
            <v>0</v>
          </cell>
          <cell r="X54">
            <v>0</v>
          </cell>
          <cell r="Y54">
            <v>0</v>
          </cell>
          <cell r="Z54">
            <v>0</v>
          </cell>
          <cell r="AA54">
            <v>1</v>
          </cell>
          <cell r="AB54">
            <v>1</v>
          </cell>
          <cell r="AC54">
            <v>1</v>
          </cell>
          <cell r="AD54">
            <v>1</v>
          </cell>
          <cell r="AE54">
            <v>0</v>
          </cell>
        </row>
        <row r="55">
          <cell r="A55" t="str">
            <v>M4</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1</v>
          </cell>
          <cell r="Q55">
            <v>0</v>
          </cell>
          <cell r="R55">
            <v>1</v>
          </cell>
          <cell r="S55">
            <v>0</v>
          </cell>
          <cell r="T55">
            <v>0</v>
          </cell>
          <cell r="U55">
            <v>0</v>
          </cell>
          <cell r="V55">
            <v>1</v>
          </cell>
          <cell r="W55">
            <v>0</v>
          </cell>
          <cell r="X55">
            <v>0</v>
          </cell>
          <cell r="Y55">
            <v>0</v>
          </cell>
          <cell r="Z55">
            <v>1</v>
          </cell>
          <cell r="AA55">
            <v>1</v>
          </cell>
          <cell r="AB55">
            <v>1</v>
          </cell>
          <cell r="AC55">
            <v>1</v>
          </cell>
          <cell r="AD55">
            <v>1</v>
          </cell>
          <cell r="AE55">
            <v>1</v>
          </cell>
        </row>
        <row r="56">
          <cell r="A56" t="str">
            <v>M5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1</v>
          </cell>
          <cell r="Q56">
            <v>0</v>
          </cell>
          <cell r="R56">
            <v>1</v>
          </cell>
          <cell r="S56">
            <v>0</v>
          </cell>
          <cell r="T56">
            <v>0</v>
          </cell>
          <cell r="U56">
            <v>0</v>
          </cell>
          <cell r="V56">
            <v>1</v>
          </cell>
          <cell r="W56">
            <v>0</v>
          </cell>
          <cell r="X56">
            <v>0</v>
          </cell>
          <cell r="Y56">
            <v>0</v>
          </cell>
          <cell r="Z56">
            <v>1</v>
          </cell>
          <cell r="AA56">
            <v>1</v>
          </cell>
          <cell r="AB56">
            <v>1</v>
          </cell>
          <cell r="AC56">
            <v>1</v>
          </cell>
          <cell r="AD56">
            <v>1</v>
          </cell>
          <cell r="AE56">
            <v>1</v>
          </cell>
        </row>
        <row r="57">
          <cell r="A57" t="str">
            <v>M6</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1</v>
          </cell>
          <cell r="Q57">
            <v>0</v>
          </cell>
          <cell r="R57">
            <v>1</v>
          </cell>
          <cell r="S57">
            <v>0</v>
          </cell>
          <cell r="T57">
            <v>1</v>
          </cell>
          <cell r="U57">
            <v>1</v>
          </cell>
          <cell r="V57">
            <v>1</v>
          </cell>
          <cell r="W57">
            <v>0</v>
          </cell>
          <cell r="X57">
            <v>0</v>
          </cell>
          <cell r="Y57">
            <v>0</v>
          </cell>
          <cell r="Z57">
            <v>1</v>
          </cell>
          <cell r="AA57">
            <v>1</v>
          </cell>
          <cell r="AB57">
            <v>1</v>
          </cell>
          <cell r="AC57">
            <v>1</v>
          </cell>
          <cell r="AD57">
            <v>1</v>
          </cell>
          <cell r="AE57">
            <v>1</v>
          </cell>
        </row>
        <row r="58">
          <cell r="A58" t="str">
            <v>M7</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1</v>
          </cell>
          <cell r="Q58">
            <v>0</v>
          </cell>
          <cell r="R58">
            <v>1</v>
          </cell>
          <cell r="S58">
            <v>0</v>
          </cell>
          <cell r="T58">
            <v>0</v>
          </cell>
          <cell r="U58">
            <v>1</v>
          </cell>
          <cell r="V58">
            <v>1</v>
          </cell>
          <cell r="W58">
            <v>0</v>
          </cell>
          <cell r="X58">
            <v>0</v>
          </cell>
          <cell r="Y58">
            <v>0</v>
          </cell>
          <cell r="Z58">
            <v>1</v>
          </cell>
          <cell r="AA58">
            <v>1</v>
          </cell>
          <cell r="AB58">
            <v>1</v>
          </cell>
          <cell r="AC58">
            <v>1</v>
          </cell>
          <cell r="AD58">
            <v>1</v>
          </cell>
          <cell r="AE58">
            <v>1</v>
          </cell>
        </row>
        <row r="59">
          <cell r="A59" t="str">
            <v>M8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1</v>
          </cell>
          <cell r="Q59">
            <v>0</v>
          </cell>
          <cell r="R59">
            <v>1</v>
          </cell>
          <cell r="S59">
            <v>1</v>
          </cell>
          <cell r="T59">
            <v>1</v>
          </cell>
          <cell r="U59">
            <v>1</v>
          </cell>
          <cell r="V59">
            <v>1</v>
          </cell>
          <cell r="W59">
            <v>0</v>
          </cell>
          <cell r="X59">
            <v>0</v>
          </cell>
          <cell r="Y59">
            <v>0</v>
          </cell>
          <cell r="Z59">
            <v>1</v>
          </cell>
          <cell r="AA59">
            <v>1</v>
          </cell>
          <cell r="AB59">
            <v>1</v>
          </cell>
          <cell r="AC59">
            <v>1</v>
          </cell>
          <cell r="AD59">
            <v>1</v>
          </cell>
          <cell r="AE59">
            <v>1</v>
          </cell>
        </row>
        <row r="60">
          <cell r="A60" t="str">
            <v>N1</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1</v>
          </cell>
          <cell r="Q60">
            <v>0</v>
          </cell>
          <cell r="R60">
            <v>1</v>
          </cell>
          <cell r="S60">
            <v>0</v>
          </cell>
          <cell r="T60">
            <v>0</v>
          </cell>
          <cell r="U60">
            <v>0</v>
          </cell>
          <cell r="V60">
            <v>0</v>
          </cell>
          <cell r="W60">
            <v>0</v>
          </cell>
          <cell r="X60">
            <v>0</v>
          </cell>
          <cell r="Y60">
            <v>0</v>
          </cell>
          <cell r="Z60">
            <v>1</v>
          </cell>
          <cell r="AA60">
            <v>1</v>
          </cell>
          <cell r="AB60">
            <v>1</v>
          </cell>
          <cell r="AC60">
            <v>1</v>
          </cell>
          <cell r="AD60">
            <v>1</v>
          </cell>
          <cell r="AE60">
            <v>1</v>
          </cell>
        </row>
        <row r="61">
          <cell r="A61" t="str">
            <v>N2</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1</v>
          </cell>
          <cell r="Q61">
            <v>0</v>
          </cell>
          <cell r="R61">
            <v>1</v>
          </cell>
          <cell r="S61">
            <v>0</v>
          </cell>
          <cell r="T61">
            <v>0</v>
          </cell>
          <cell r="U61">
            <v>0</v>
          </cell>
          <cell r="V61">
            <v>0</v>
          </cell>
          <cell r="W61">
            <v>0</v>
          </cell>
          <cell r="X61">
            <v>0</v>
          </cell>
          <cell r="Y61">
            <v>0</v>
          </cell>
          <cell r="Z61">
            <v>1</v>
          </cell>
          <cell r="AA61">
            <v>1</v>
          </cell>
          <cell r="AB61">
            <v>1</v>
          </cell>
          <cell r="AC61">
            <v>1</v>
          </cell>
          <cell r="AD61">
            <v>1</v>
          </cell>
          <cell r="AE61">
            <v>1</v>
          </cell>
        </row>
        <row r="62">
          <cell r="A62" t="str">
            <v>N3</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1</v>
          </cell>
          <cell r="S62">
            <v>0</v>
          </cell>
          <cell r="T62">
            <v>0</v>
          </cell>
          <cell r="U62">
            <v>0</v>
          </cell>
          <cell r="V62">
            <v>0</v>
          </cell>
          <cell r="W62">
            <v>0</v>
          </cell>
          <cell r="X62">
            <v>0</v>
          </cell>
          <cell r="Y62">
            <v>0</v>
          </cell>
          <cell r="Z62">
            <v>1</v>
          </cell>
          <cell r="AA62">
            <v>1</v>
          </cell>
          <cell r="AB62">
            <v>1</v>
          </cell>
          <cell r="AC62">
            <v>1</v>
          </cell>
          <cell r="AD62">
            <v>1</v>
          </cell>
          <cell r="AE62">
            <v>1</v>
          </cell>
        </row>
        <row r="63">
          <cell r="A63" t="str">
            <v>N4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v>
          </cell>
          <cell r="Q63">
            <v>0</v>
          </cell>
          <cell r="R63">
            <v>1</v>
          </cell>
          <cell r="S63">
            <v>0</v>
          </cell>
          <cell r="T63">
            <v>0</v>
          </cell>
          <cell r="U63">
            <v>0</v>
          </cell>
          <cell r="V63">
            <v>0</v>
          </cell>
          <cell r="W63">
            <v>0</v>
          </cell>
          <cell r="X63">
            <v>0</v>
          </cell>
          <cell r="Y63">
            <v>0</v>
          </cell>
          <cell r="Z63">
            <v>1</v>
          </cell>
          <cell r="AA63">
            <v>1</v>
          </cell>
          <cell r="AB63">
            <v>1</v>
          </cell>
          <cell r="AC63">
            <v>1</v>
          </cell>
          <cell r="AD63">
            <v>1</v>
          </cell>
          <cell r="AE63">
            <v>1</v>
          </cell>
        </row>
        <row r="64">
          <cell r="A64" t="str">
            <v>N5</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1</v>
          </cell>
          <cell r="Q64">
            <v>0</v>
          </cell>
          <cell r="R64">
            <v>1</v>
          </cell>
          <cell r="S64">
            <v>0</v>
          </cell>
          <cell r="T64">
            <v>0</v>
          </cell>
          <cell r="U64">
            <v>0</v>
          </cell>
          <cell r="V64">
            <v>0</v>
          </cell>
          <cell r="W64">
            <v>0</v>
          </cell>
          <cell r="X64">
            <v>0</v>
          </cell>
          <cell r="Y64">
            <v>0</v>
          </cell>
          <cell r="Z64">
            <v>1</v>
          </cell>
          <cell r="AA64">
            <v>1</v>
          </cell>
          <cell r="AB64">
            <v>1</v>
          </cell>
          <cell r="AC64">
            <v>1</v>
          </cell>
          <cell r="AD64">
            <v>1</v>
          </cell>
          <cell r="AE64">
            <v>1</v>
          </cell>
        </row>
        <row r="65">
          <cell r="A65" t="str">
            <v>N6</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1</v>
          </cell>
          <cell r="Q65">
            <v>0</v>
          </cell>
          <cell r="R65">
            <v>1</v>
          </cell>
          <cell r="S65">
            <v>0</v>
          </cell>
          <cell r="T65">
            <v>0</v>
          </cell>
          <cell r="U65">
            <v>0</v>
          </cell>
          <cell r="V65">
            <v>0</v>
          </cell>
          <cell r="W65">
            <v>0</v>
          </cell>
          <cell r="X65">
            <v>0</v>
          </cell>
          <cell r="Y65">
            <v>0</v>
          </cell>
          <cell r="Z65">
            <v>1</v>
          </cell>
          <cell r="AA65">
            <v>1</v>
          </cell>
          <cell r="AB65">
            <v>1</v>
          </cell>
          <cell r="AC65">
            <v>1</v>
          </cell>
          <cell r="AD65">
            <v>1</v>
          </cell>
          <cell r="AE65">
            <v>1</v>
          </cell>
        </row>
        <row r="66">
          <cell r="A66" t="str">
            <v>N7</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1</v>
          </cell>
          <cell r="Q66">
            <v>0</v>
          </cell>
          <cell r="R66">
            <v>1</v>
          </cell>
          <cell r="S66">
            <v>0</v>
          </cell>
          <cell r="T66">
            <v>0</v>
          </cell>
          <cell r="U66">
            <v>0</v>
          </cell>
          <cell r="V66">
            <v>0</v>
          </cell>
          <cell r="W66">
            <v>0</v>
          </cell>
          <cell r="X66">
            <v>0</v>
          </cell>
          <cell r="Y66">
            <v>0</v>
          </cell>
          <cell r="Z66">
            <v>1</v>
          </cell>
          <cell r="AA66">
            <v>1</v>
          </cell>
          <cell r="AB66">
            <v>1</v>
          </cell>
          <cell r="AC66">
            <v>1</v>
          </cell>
          <cell r="AD66">
            <v>1</v>
          </cell>
          <cell r="AE66">
            <v>1</v>
          </cell>
        </row>
        <row r="67">
          <cell r="A67" t="str">
            <v>N8</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1</v>
          </cell>
          <cell r="Q67">
            <v>0</v>
          </cell>
          <cell r="R67">
            <v>1</v>
          </cell>
          <cell r="S67">
            <v>0</v>
          </cell>
          <cell r="T67">
            <v>0</v>
          </cell>
          <cell r="U67">
            <v>0</v>
          </cell>
          <cell r="V67">
            <v>0</v>
          </cell>
          <cell r="W67">
            <v>0</v>
          </cell>
          <cell r="X67">
            <v>0</v>
          </cell>
          <cell r="Y67">
            <v>0</v>
          </cell>
          <cell r="Z67">
            <v>1</v>
          </cell>
          <cell r="AA67">
            <v>1</v>
          </cell>
          <cell r="AB67">
            <v>1</v>
          </cell>
          <cell r="AC67">
            <v>1</v>
          </cell>
          <cell r="AD67">
            <v>1</v>
          </cell>
          <cell r="AE67">
            <v>1</v>
          </cell>
        </row>
        <row r="68">
          <cell r="A68" t="str">
            <v>P1</v>
          </cell>
          <cell r="B68">
            <v>0</v>
          </cell>
          <cell r="C68">
            <v>0</v>
          </cell>
          <cell r="D68">
            <v>0</v>
          </cell>
          <cell r="E68">
            <v>0</v>
          </cell>
          <cell r="F68">
            <v>0</v>
          </cell>
          <cell r="G68">
            <v>0</v>
          </cell>
          <cell r="H68">
            <v>0</v>
          </cell>
          <cell r="I68">
            <v>0</v>
          </cell>
          <cell r="J68">
            <v>0</v>
          </cell>
          <cell r="K68">
            <v>0</v>
          </cell>
          <cell r="L68">
            <v>1</v>
          </cell>
          <cell r="M68">
            <v>1</v>
          </cell>
          <cell r="N68">
            <v>0</v>
          </cell>
          <cell r="O68">
            <v>0</v>
          </cell>
          <cell r="P68">
            <v>1</v>
          </cell>
          <cell r="Q68">
            <v>0</v>
          </cell>
          <cell r="R68">
            <v>1</v>
          </cell>
          <cell r="S68">
            <v>0</v>
          </cell>
          <cell r="T68">
            <v>0</v>
          </cell>
          <cell r="U68">
            <v>0</v>
          </cell>
          <cell r="V68">
            <v>0</v>
          </cell>
          <cell r="W68">
            <v>0</v>
          </cell>
          <cell r="X68">
            <v>0</v>
          </cell>
          <cell r="Y68">
            <v>0</v>
          </cell>
          <cell r="Z68">
            <v>1</v>
          </cell>
          <cell r="AA68">
            <v>1</v>
          </cell>
          <cell r="AB68">
            <v>1</v>
          </cell>
          <cell r="AC68">
            <v>1</v>
          </cell>
          <cell r="AD68">
            <v>1</v>
          </cell>
          <cell r="AE68">
            <v>1</v>
          </cell>
        </row>
        <row r="69">
          <cell r="A69" t="str">
            <v>P2</v>
          </cell>
          <cell r="B69">
            <v>0</v>
          </cell>
          <cell r="C69">
            <v>0</v>
          </cell>
          <cell r="D69">
            <v>0</v>
          </cell>
          <cell r="E69">
            <v>0</v>
          </cell>
          <cell r="F69">
            <v>0</v>
          </cell>
          <cell r="G69">
            <v>0</v>
          </cell>
          <cell r="H69">
            <v>0</v>
          </cell>
          <cell r="I69">
            <v>0</v>
          </cell>
          <cell r="J69">
            <v>0</v>
          </cell>
          <cell r="K69">
            <v>0</v>
          </cell>
          <cell r="L69">
            <v>1</v>
          </cell>
          <cell r="M69">
            <v>1</v>
          </cell>
          <cell r="N69">
            <v>0</v>
          </cell>
          <cell r="O69">
            <v>0</v>
          </cell>
          <cell r="P69">
            <v>1</v>
          </cell>
          <cell r="Q69">
            <v>0</v>
          </cell>
          <cell r="R69">
            <v>1</v>
          </cell>
          <cell r="S69">
            <v>0</v>
          </cell>
          <cell r="T69">
            <v>0</v>
          </cell>
          <cell r="U69">
            <v>0</v>
          </cell>
          <cell r="V69">
            <v>0</v>
          </cell>
          <cell r="W69">
            <v>0</v>
          </cell>
          <cell r="X69">
            <v>0</v>
          </cell>
          <cell r="Y69">
            <v>0</v>
          </cell>
          <cell r="Z69">
            <v>1</v>
          </cell>
          <cell r="AA69">
            <v>1</v>
          </cell>
          <cell r="AB69">
            <v>1</v>
          </cell>
          <cell r="AC69">
            <v>1</v>
          </cell>
          <cell r="AD69">
            <v>1</v>
          </cell>
          <cell r="AE69">
            <v>1</v>
          </cell>
        </row>
        <row r="70">
          <cell r="A70" t="str">
            <v>P3</v>
          </cell>
          <cell r="B70">
            <v>0</v>
          </cell>
          <cell r="C70">
            <v>0</v>
          </cell>
          <cell r="D70">
            <v>0</v>
          </cell>
          <cell r="E70">
            <v>0</v>
          </cell>
          <cell r="F70">
            <v>0</v>
          </cell>
          <cell r="G70">
            <v>0</v>
          </cell>
          <cell r="H70">
            <v>0</v>
          </cell>
          <cell r="I70">
            <v>0</v>
          </cell>
          <cell r="J70">
            <v>0</v>
          </cell>
          <cell r="K70">
            <v>0</v>
          </cell>
          <cell r="L70">
            <v>1</v>
          </cell>
          <cell r="M70">
            <v>1</v>
          </cell>
          <cell r="N70">
            <v>0</v>
          </cell>
          <cell r="O70">
            <v>0</v>
          </cell>
          <cell r="P70">
            <v>1</v>
          </cell>
          <cell r="Q70">
            <v>0</v>
          </cell>
          <cell r="R70">
            <v>1</v>
          </cell>
          <cell r="S70">
            <v>0</v>
          </cell>
          <cell r="T70">
            <v>0</v>
          </cell>
          <cell r="U70">
            <v>0</v>
          </cell>
          <cell r="V70">
            <v>0</v>
          </cell>
          <cell r="W70">
            <v>0</v>
          </cell>
          <cell r="X70">
            <v>0</v>
          </cell>
          <cell r="Y70">
            <v>0</v>
          </cell>
          <cell r="Z70">
            <v>1</v>
          </cell>
          <cell r="AA70">
            <v>1</v>
          </cell>
          <cell r="AB70">
            <v>1</v>
          </cell>
          <cell r="AC70">
            <v>1</v>
          </cell>
          <cell r="AD70">
            <v>1</v>
          </cell>
          <cell r="AE70">
            <v>1</v>
          </cell>
        </row>
        <row r="71">
          <cell r="A71" t="str">
            <v>P4</v>
          </cell>
          <cell r="B71">
            <v>0</v>
          </cell>
          <cell r="C71">
            <v>0</v>
          </cell>
          <cell r="D71">
            <v>0</v>
          </cell>
          <cell r="E71">
            <v>0</v>
          </cell>
          <cell r="F71">
            <v>0</v>
          </cell>
          <cell r="G71">
            <v>0</v>
          </cell>
          <cell r="H71">
            <v>0</v>
          </cell>
          <cell r="I71">
            <v>0</v>
          </cell>
          <cell r="J71">
            <v>0</v>
          </cell>
          <cell r="K71">
            <v>0</v>
          </cell>
          <cell r="L71">
            <v>1</v>
          </cell>
          <cell r="M71">
            <v>1</v>
          </cell>
          <cell r="N71">
            <v>0</v>
          </cell>
          <cell r="O71">
            <v>0</v>
          </cell>
          <cell r="P71">
            <v>1</v>
          </cell>
          <cell r="Q71">
            <v>0</v>
          </cell>
          <cell r="R71">
            <v>1</v>
          </cell>
          <cell r="S71">
            <v>0</v>
          </cell>
          <cell r="T71">
            <v>0</v>
          </cell>
          <cell r="U71">
            <v>0</v>
          </cell>
          <cell r="V71">
            <v>0</v>
          </cell>
          <cell r="W71">
            <v>0</v>
          </cell>
          <cell r="X71">
            <v>0</v>
          </cell>
          <cell r="Y71">
            <v>0</v>
          </cell>
          <cell r="Z71">
            <v>1</v>
          </cell>
          <cell r="AA71">
            <v>1</v>
          </cell>
          <cell r="AB71">
            <v>1</v>
          </cell>
          <cell r="AC71">
            <v>1</v>
          </cell>
          <cell r="AD71">
            <v>1</v>
          </cell>
          <cell r="AE71">
            <v>1</v>
          </cell>
        </row>
        <row r="72">
          <cell r="A72" t="str">
            <v>P5</v>
          </cell>
          <cell r="B72">
            <v>0</v>
          </cell>
          <cell r="C72">
            <v>0</v>
          </cell>
          <cell r="D72">
            <v>0</v>
          </cell>
          <cell r="E72">
            <v>0</v>
          </cell>
          <cell r="F72">
            <v>0</v>
          </cell>
          <cell r="G72">
            <v>0</v>
          </cell>
          <cell r="H72">
            <v>0</v>
          </cell>
          <cell r="I72">
            <v>0</v>
          </cell>
          <cell r="J72">
            <v>0</v>
          </cell>
          <cell r="K72">
            <v>0</v>
          </cell>
          <cell r="L72">
            <v>1</v>
          </cell>
          <cell r="M72">
            <v>1</v>
          </cell>
          <cell r="N72">
            <v>0</v>
          </cell>
          <cell r="O72">
            <v>0</v>
          </cell>
          <cell r="P72">
            <v>1</v>
          </cell>
          <cell r="Q72">
            <v>0</v>
          </cell>
          <cell r="R72">
            <v>1</v>
          </cell>
          <cell r="S72">
            <v>0</v>
          </cell>
          <cell r="T72">
            <v>0</v>
          </cell>
          <cell r="U72">
            <v>0</v>
          </cell>
          <cell r="V72">
            <v>0</v>
          </cell>
          <cell r="W72">
            <v>0</v>
          </cell>
          <cell r="X72">
            <v>0</v>
          </cell>
          <cell r="Y72">
            <v>0</v>
          </cell>
          <cell r="Z72">
            <v>1</v>
          </cell>
          <cell r="AA72">
            <v>1</v>
          </cell>
          <cell r="AB72">
            <v>1</v>
          </cell>
          <cell r="AC72">
            <v>1</v>
          </cell>
          <cell r="AD72">
            <v>1</v>
          </cell>
          <cell r="AE72">
            <v>1</v>
          </cell>
        </row>
        <row r="73">
          <cell r="A73" t="str">
            <v>P6</v>
          </cell>
          <cell r="B73">
            <v>0</v>
          </cell>
          <cell r="C73">
            <v>0</v>
          </cell>
          <cell r="D73">
            <v>0</v>
          </cell>
          <cell r="E73">
            <v>0</v>
          </cell>
          <cell r="F73">
            <v>0</v>
          </cell>
          <cell r="G73">
            <v>0</v>
          </cell>
          <cell r="H73">
            <v>0</v>
          </cell>
          <cell r="I73">
            <v>0</v>
          </cell>
          <cell r="J73">
            <v>0</v>
          </cell>
          <cell r="K73">
            <v>0</v>
          </cell>
          <cell r="L73">
            <v>1</v>
          </cell>
          <cell r="M73">
            <v>1</v>
          </cell>
          <cell r="N73">
            <v>0</v>
          </cell>
          <cell r="O73">
            <v>0</v>
          </cell>
          <cell r="P73">
            <v>1</v>
          </cell>
          <cell r="Q73">
            <v>0</v>
          </cell>
          <cell r="R73">
            <v>1</v>
          </cell>
          <cell r="S73">
            <v>0</v>
          </cell>
          <cell r="T73">
            <v>0</v>
          </cell>
          <cell r="U73">
            <v>0</v>
          </cell>
          <cell r="V73">
            <v>0</v>
          </cell>
          <cell r="W73">
            <v>0</v>
          </cell>
          <cell r="X73">
            <v>0</v>
          </cell>
          <cell r="Y73">
            <v>0</v>
          </cell>
          <cell r="Z73">
            <v>1</v>
          </cell>
          <cell r="AA73">
            <v>1</v>
          </cell>
          <cell r="AB73">
            <v>1</v>
          </cell>
          <cell r="AC73">
            <v>1</v>
          </cell>
          <cell r="AD73">
            <v>1</v>
          </cell>
          <cell r="AE73">
            <v>1</v>
          </cell>
        </row>
        <row r="74">
          <cell r="A74" t="str">
            <v>P7</v>
          </cell>
          <cell r="B74">
            <v>0</v>
          </cell>
          <cell r="C74">
            <v>0</v>
          </cell>
          <cell r="D74">
            <v>0</v>
          </cell>
          <cell r="E74">
            <v>0</v>
          </cell>
          <cell r="F74">
            <v>0</v>
          </cell>
          <cell r="G74">
            <v>0</v>
          </cell>
          <cell r="H74">
            <v>0</v>
          </cell>
          <cell r="I74">
            <v>1</v>
          </cell>
          <cell r="J74">
            <v>0</v>
          </cell>
          <cell r="K74">
            <v>0</v>
          </cell>
          <cell r="L74">
            <v>1</v>
          </cell>
          <cell r="M74">
            <v>1</v>
          </cell>
          <cell r="N74">
            <v>0</v>
          </cell>
          <cell r="O74">
            <v>0</v>
          </cell>
          <cell r="P74">
            <v>1</v>
          </cell>
          <cell r="Q74">
            <v>0</v>
          </cell>
          <cell r="R74">
            <v>1</v>
          </cell>
          <cell r="S74">
            <v>0</v>
          </cell>
          <cell r="T74">
            <v>0</v>
          </cell>
          <cell r="U74">
            <v>0</v>
          </cell>
          <cell r="V74">
            <v>0</v>
          </cell>
          <cell r="W74">
            <v>0</v>
          </cell>
          <cell r="X74">
            <v>0</v>
          </cell>
          <cell r="Y74">
            <v>0</v>
          </cell>
          <cell r="Z74">
            <v>1</v>
          </cell>
          <cell r="AA74">
            <v>1</v>
          </cell>
          <cell r="AB74">
            <v>1</v>
          </cell>
          <cell r="AC74">
            <v>1</v>
          </cell>
          <cell r="AD74">
            <v>1</v>
          </cell>
          <cell r="AE74">
            <v>1</v>
          </cell>
        </row>
        <row r="75">
          <cell r="A75" t="str">
            <v>P8</v>
          </cell>
          <cell r="B75">
            <v>0</v>
          </cell>
          <cell r="C75">
            <v>0</v>
          </cell>
          <cell r="D75">
            <v>0</v>
          </cell>
          <cell r="E75">
            <v>0</v>
          </cell>
          <cell r="F75">
            <v>0</v>
          </cell>
          <cell r="G75">
            <v>0</v>
          </cell>
          <cell r="H75">
            <v>0</v>
          </cell>
          <cell r="I75">
            <v>0</v>
          </cell>
          <cell r="J75">
            <v>0</v>
          </cell>
          <cell r="K75">
            <v>0</v>
          </cell>
          <cell r="L75">
            <v>1</v>
          </cell>
          <cell r="M75">
            <v>1</v>
          </cell>
          <cell r="N75">
            <v>0</v>
          </cell>
          <cell r="O75">
            <v>0</v>
          </cell>
          <cell r="P75">
            <v>1</v>
          </cell>
          <cell r="Q75">
            <v>0</v>
          </cell>
          <cell r="R75">
            <v>1</v>
          </cell>
          <cell r="S75">
            <v>0</v>
          </cell>
          <cell r="T75">
            <v>0</v>
          </cell>
          <cell r="U75">
            <v>0</v>
          </cell>
          <cell r="V75">
            <v>0</v>
          </cell>
          <cell r="W75">
            <v>0</v>
          </cell>
          <cell r="X75">
            <v>0</v>
          </cell>
          <cell r="Y75">
            <v>0</v>
          </cell>
          <cell r="Z75">
            <v>1</v>
          </cell>
          <cell r="AA75">
            <v>1</v>
          </cell>
          <cell r="AB75">
            <v>1</v>
          </cell>
          <cell r="AC75">
            <v>1</v>
          </cell>
          <cell r="AD75">
            <v>1</v>
          </cell>
          <cell r="AE75">
            <v>1</v>
          </cell>
        </row>
        <row r="76">
          <cell r="A76" t="str">
            <v>Q2</v>
          </cell>
          <cell r="B76">
            <v>0</v>
          </cell>
          <cell r="C76">
            <v>0</v>
          </cell>
          <cell r="D76">
            <v>0</v>
          </cell>
          <cell r="E76">
            <v>0</v>
          </cell>
          <cell r="F76">
            <v>0</v>
          </cell>
          <cell r="G76">
            <v>0</v>
          </cell>
          <cell r="H76">
            <v>0</v>
          </cell>
          <cell r="I76">
            <v>0</v>
          </cell>
          <cell r="J76">
            <v>1</v>
          </cell>
          <cell r="K76">
            <v>1</v>
          </cell>
          <cell r="L76">
            <v>1</v>
          </cell>
          <cell r="M76">
            <v>1</v>
          </cell>
          <cell r="N76">
            <v>0</v>
          </cell>
          <cell r="O76">
            <v>0</v>
          </cell>
          <cell r="P76">
            <v>1</v>
          </cell>
          <cell r="Q76">
            <v>0</v>
          </cell>
          <cell r="R76">
            <v>1</v>
          </cell>
          <cell r="S76">
            <v>0</v>
          </cell>
          <cell r="T76">
            <v>0</v>
          </cell>
          <cell r="U76">
            <v>0</v>
          </cell>
          <cell r="V76">
            <v>0</v>
          </cell>
          <cell r="W76">
            <v>0</v>
          </cell>
          <cell r="X76">
            <v>0</v>
          </cell>
          <cell r="Y76">
            <v>0</v>
          </cell>
          <cell r="Z76">
            <v>1</v>
          </cell>
          <cell r="AA76">
            <v>1</v>
          </cell>
          <cell r="AB76">
            <v>1</v>
          </cell>
          <cell r="AC76">
            <v>1</v>
          </cell>
          <cell r="AD76">
            <v>1</v>
          </cell>
          <cell r="AE76">
            <v>1</v>
          </cell>
        </row>
        <row r="77">
          <cell r="A77" t="str">
            <v>Q4</v>
          </cell>
          <cell r="B77">
            <v>0</v>
          </cell>
          <cell r="C77">
            <v>0</v>
          </cell>
          <cell r="D77">
            <v>0</v>
          </cell>
          <cell r="E77">
            <v>0</v>
          </cell>
          <cell r="F77">
            <v>0</v>
          </cell>
          <cell r="G77">
            <v>0</v>
          </cell>
          <cell r="H77">
            <v>0</v>
          </cell>
          <cell r="I77">
            <v>0</v>
          </cell>
          <cell r="J77">
            <v>1</v>
          </cell>
          <cell r="K77">
            <v>1</v>
          </cell>
          <cell r="L77">
            <v>1</v>
          </cell>
          <cell r="M77">
            <v>1</v>
          </cell>
          <cell r="N77">
            <v>0</v>
          </cell>
          <cell r="O77">
            <v>0</v>
          </cell>
          <cell r="P77">
            <v>1</v>
          </cell>
          <cell r="Q77">
            <v>0</v>
          </cell>
          <cell r="R77">
            <v>1</v>
          </cell>
          <cell r="S77">
            <v>0</v>
          </cell>
          <cell r="T77">
            <v>0</v>
          </cell>
          <cell r="U77">
            <v>0</v>
          </cell>
          <cell r="V77">
            <v>0</v>
          </cell>
          <cell r="W77">
            <v>0</v>
          </cell>
          <cell r="X77">
            <v>0</v>
          </cell>
          <cell r="Y77">
            <v>0</v>
          </cell>
          <cell r="Z77">
            <v>1</v>
          </cell>
          <cell r="AA77">
            <v>1</v>
          </cell>
          <cell r="AB77">
            <v>1</v>
          </cell>
          <cell r="AC77">
            <v>1</v>
          </cell>
          <cell r="AD77">
            <v>1</v>
          </cell>
          <cell r="AE77">
            <v>1</v>
          </cell>
        </row>
        <row r="78">
          <cell r="A78" t="str">
            <v>Q5</v>
          </cell>
          <cell r="B78">
            <v>0</v>
          </cell>
          <cell r="C78">
            <v>0</v>
          </cell>
          <cell r="D78">
            <v>0</v>
          </cell>
          <cell r="E78">
            <v>0</v>
          </cell>
          <cell r="F78">
            <v>0</v>
          </cell>
          <cell r="G78">
            <v>0</v>
          </cell>
          <cell r="H78">
            <v>0</v>
          </cell>
          <cell r="I78">
            <v>0</v>
          </cell>
          <cell r="J78">
            <v>1</v>
          </cell>
          <cell r="K78">
            <v>1</v>
          </cell>
          <cell r="L78">
            <v>1</v>
          </cell>
          <cell r="M78">
            <v>1</v>
          </cell>
          <cell r="N78">
            <v>0</v>
          </cell>
          <cell r="O78">
            <v>0</v>
          </cell>
          <cell r="P78">
            <v>1</v>
          </cell>
          <cell r="Q78">
            <v>0</v>
          </cell>
          <cell r="R78">
            <v>1</v>
          </cell>
          <cell r="S78">
            <v>0</v>
          </cell>
          <cell r="T78">
            <v>0</v>
          </cell>
          <cell r="U78">
            <v>0</v>
          </cell>
          <cell r="V78">
            <v>0</v>
          </cell>
          <cell r="W78">
            <v>0</v>
          </cell>
          <cell r="X78">
            <v>0</v>
          </cell>
          <cell r="Y78">
            <v>0</v>
          </cell>
          <cell r="Z78">
            <v>1</v>
          </cell>
          <cell r="AA78">
            <v>1</v>
          </cell>
          <cell r="AB78">
            <v>1</v>
          </cell>
          <cell r="AC78">
            <v>1</v>
          </cell>
          <cell r="AD78">
            <v>1</v>
          </cell>
          <cell r="AE78">
            <v>1</v>
          </cell>
        </row>
        <row r="79">
          <cell r="A79" t="str">
            <v>Q6</v>
          </cell>
          <cell r="B79">
            <v>0</v>
          </cell>
          <cell r="C79">
            <v>0</v>
          </cell>
          <cell r="D79">
            <v>0</v>
          </cell>
          <cell r="E79">
            <v>0</v>
          </cell>
          <cell r="F79">
            <v>0</v>
          </cell>
          <cell r="G79">
            <v>0</v>
          </cell>
          <cell r="H79">
            <v>0</v>
          </cell>
          <cell r="I79">
            <v>0</v>
          </cell>
          <cell r="J79">
            <v>1</v>
          </cell>
          <cell r="K79">
            <v>1</v>
          </cell>
          <cell r="L79">
            <v>1</v>
          </cell>
          <cell r="M79">
            <v>1</v>
          </cell>
          <cell r="N79">
            <v>0</v>
          </cell>
          <cell r="O79">
            <v>0</v>
          </cell>
          <cell r="P79">
            <v>1</v>
          </cell>
          <cell r="Q79">
            <v>0</v>
          </cell>
          <cell r="R79">
            <v>1</v>
          </cell>
          <cell r="S79">
            <v>0</v>
          </cell>
          <cell r="T79">
            <v>0</v>
          </cell>
          <cell r="U79">
            <v>0</v>
          </cell>
          <cell r="V79">
            <v>0</v>
          </cell>
          <cell r="W79">
            <v>0</v>
          </cell>
          <cell r="X79">
            <v>0</v>
          </cell>
          <cell r="Y79">
            <v>0</v>
          </cell>
          <cell r="Z79">
            <v>1</v>
          </cell>
          <cell r="AA79">
            <v>1</v>
          </cell>
          <cell r="AB79">
            <v>1</v>
          </cell>
          <cell r="AC79">
            <v>1</v>
          </cell>
          <cell r="AD79">
            <v>1</v>
          </cell>
          <cell r="AE79">
            <v>1</v>
          </cell>
        </row>
        <row r="80">
          <cell r="A80" t="str">
            <v>Q7</v>
          </cell>
          <cell r="B80">
            <v>0</v>
          </cell>
          <cell r="C80">
            <v>0</v>
          </cell>
          <cell r="D80">
            <v>0</v>
          </cell>
          <cell r="E80">
            <v>0</v>
          </cell>
          <cell r="F80">
            <v>0</v>
          </cell>
          <cell r="G80">
            <v>0</v>
          </cell>
          <cell r="H80">
            <v>0</v>
          </cell>
          <cell r="I80">
            <v>0</v>
          </cell>
          <cell r="J80">
            <v>1</v>
          </cell>
          <cell r="K80">
            <v>1</v>
          </cell>
          <cell r="L80">
            <v>1</v>
          </cell>
          <cell r="M80">
            <v>1</v>
          </cell>
          <cell r="N80">
            <v>0</v>
          </cell>
          <cell r="O80">
            <v>0</v>
          </cell>
          <cell r="P80">
            <v>1</v>
          </cell>
          <cell r="Q80">
            <v>0</v>
          </cell>
          <cell r="R80">
            <v>1</v>
          </cell>
          <cell r="S80">
            <v>0</v>
          </cell>
          <cell r="T80">
            <v>0</v>
          </cell>
          <cell r="U80">
            <v>0</v>
          </cell>
          <cell r="V80">
            <v>0</v>
          </cell>
          <cell r="W80">
            <v>0</v>
          </cell>
          <cell r="X80">
            <v>0</v>
          </cell>
          <cell r="Y80">
            <v>0</v>
          </cell>
          <cell r="Z80">
            <v>1</v>
          </cell>
          <cell r="AA80">
            <v>1</v>
          </cell>
          <cell r="AB80">
            <v>1</v>
          </cell>
          <cell r="AC80">
            <v>1</v>
          </cell>
          <cell r="AD80">
            <v>1</v>
          </cell>
          <cell r="AE80">
            <v>1</v>
          </cell>
        </row>
        <row r="81">
          <cell r="A81" t="str">
            <v>Q8</v>
          </cell>
          <cell r="B81">
            <v>0</v>
          </cell>
          <cell r="C81">
            <v>0</v>
          </cell>
          <cell r="D81">
            <v>0</v>
          </cell>
          <cell r="E81">
            <v>0</v>
          </cell>
          <cell r="F81">
            <v>0</v>
          </cell>
          <cell r="G81">
            <v>0</v>
          </cell>
          <cell r="H81">
            <v>0</v>
          </cell>
          <cell r="I81">
            <v>0</v>
          </cell>
          <cell r="J81">
            <v>1</v>
          </cell>
          <cell r="K81">
            <v>1</v>
          </cell>
          <cell r="L81">
            <v>1</v>
          </cell>
          <cell r="M81">
            <v>1</v>
          </cell>
          <cell r="N81">
            <v>0</v>
          </cell>
          <cell r="O81">
            <v>0</v>
          </cell>
          <cell r="P81">
            <v>1</v>
          </cell>
          <cell r="Q81">
            <v>0</v>
          </cell>
          <cell r="R81">
            <v>1</v>
          </cell>
          <cell r="S81">
            <v>0</v>
          </cell>
          <cell r="T81">
            <v>0</v>
          </cell>
          <cell r="U81">
            <v>0</v>
          </cell>
          <cell r="V81">
            <v>0</v>
          </cell>
          <cell r="W81">
            <v>0</v>
          </cell>
          <cell r="X81">
            <v>0</v>
          </cell>
          <cell r="Y81">
            <v>0</v>
          </cell>
          <cell r="Z81">
            <v>1</v>
          </cell>
          <cell r="AA81">
            <v>1</v>
          </cell>
          <cell r="AB81">
            <v>1</v>
          </cell>
          <cell r="AC81">
            <v>1</v>
          </cell>
          <cell r="AD81">
            <v>1</v>
          </cell>
          <cell r="AE81">
            <v>1</v>
          </cell>
        </row>
        <row r="82">
          <cell r="A82" t="str">
            <v>R4</v>
          </cell>
          <cell r="B82">
            <v>0</v>
          </cell>
          <cell r="C82">
            <v>0</v>
          </cell>
          <cell r="D82">
            <v>0</v>
          </cell>
          <cell r="E82">
            <v>0</v>
          </cell>
          <cell r="F82">
            <v>0</v>
          </cell>
          <cell r="G82">
            <v>0</v>
          </cell>
          <cell r="H82">
            <v>0</v>
          </cell>
          <cell r="I82">
            <v>0</v>
          </cell>
          <cell r="J82">
            <v>0</v>
          </cell>
          <cell r="K82">
            <v>1</v>
          </cell>
          <cell r="L82">
            <v>0</v>
          </cell>
          <cell r="M82">
            <v>0</v>
          </cell>
          <cell r="N82">
            <v>0</v>
          </cell>
          <cell r="O82">
            <v>0</v>
          </cell>
          <cell r="P82">
            <v>1</v>
          </cell>
          <cell r="Q82">
            <v>0</v>
          </cell>
          <cell r="R82">
            <v>1</v>
          </cell>
          <cell r="S82">
            <v>0</v>
          </cell>
          <cell r="T82">
            <v>0</v>
          </cell>
          <cell r="U82">
            <v>0</v>
          </cell>
          <cell r="V82">
            <v>0</v>
          </cell>
          <cell r="W82">
            <v>0</v>
          </cell>
          <cell r="X82">
            <v>0</v>
          </cell>
          <cell r="Y82">
            <v>0</v>
          </cell>
          <cell r="Z82">
            <v>1</v>
          </cell>
          <cell r="AA82">
            <v>1</v>
          </cell>
          <cell r="AB82">
            <v>1</v>
          </cell>
          <cell r="AC82">
            <v>1</v>
          </cell>
          <cell r="AD82">
            <v>1</v>
          </cell>
          <cell r="AE82">
            <v>1</v>
          </cell>
        </row>
        <row r="83">
          <cell r="A83" t="str">
            <v>R5</v>
          </cell>
          <cell r="B83">
            <v>0</v>
          </cell>
          <cell r="C83">
            <v>0</v>
          </cell>
          <cell r="D83">
            <v>0</v>
          </cell>
          <cell r="E83">
            <v>0</v>
          </cell>
          <cell r="F83">
            <v>0</v>
          </cell>
          <cell r="G83">
            <v>0</v>
          </cell>
          <cell r="H83">
            <v>0</v>
          </cell>
          <cell r="I83">
            <v>0</v>
          </cell>
          <cell r="J83">
            <v>0</v>
          </cell>
          <cell r="K83">
            <v>1</v>
          </cell>
          <cell r="L83">
            <v>0</v>
          </cell>
          <cell r="M83">
            <v>0</v>
          </cell>
          <cell r="N83">
            <v>0</v>
          </cell>
          <cell r="O83">
            <v>0</v>
          </cell>
          <cell r="P83">
            <v>1</v>
          </cell>
          <cell r="Q83">
            <v>0</v>
          </cell>
          <cell r="R83">
            <v>1</v>
          </cell>
          <cell r="S83">
            <v>0</v>
          </cell>
          <cell r="T83">
            <v>0</v>
          </cell>
          <cell r="U83">
            <v>0</v>
          </cell>
          <cell r="V83">
            <v>0</v>
          </cell>
          <cell r="W83">
            <v>0</v>
          </cell>
          <cell r="X83">
            <v>0</v>
          </cell>
          <cell r="Y83">
            <v>0</v>
          </cell>
          <cell r="Z83">
            <v>1</v>
          </cell>
          <cell r="AA83">
            <v>1</v>
          </cell>
          <cell r="AB83">
            <v>1</v>
          </cell>
          <cell r="AC83">
            <v>1</v>
          </cell>
          <cell r="AD83">
            <v>1</v>
          </cell>
          <cell r="AE83">
            <v>1</v>
          </cell>
        </row>
        <row r="84">
          <cell r="A84" t="str">
            <v>R6</v>
          </cell>
          <cell r="B84">
            <v>0</v>
          </cell>
          <cell r="C84">
            <v>0</v>
          </cell>
          <cell r="D84">
            <v>0</v>
          </cell>
          <cell r="E84">
            <v>0</v>
          </cell>
          <cell r="F84">
            <v>0</v>
          </cell>
          <cell r="G84">
            <v>0</v>
          </cell>
          <cell r="H84">
            <v>0</v>
          </cell>
          <cell r="I84">
            <v>0</v>
          </cell>
          <cell r="J84">
            <v>0</v>
          </cell>
          <cell r="K84">
            <v>1</v>
          </cell>
          <cell r="L84">
            <v>0</v>
          </cell>
          <cell r="M84">
            <v>0</v>
          </cell>
          <cell r="N84">
            <v>0</v>
          </cell>
          <cell r="O84">
            <v>0</v>
          </cell>
          <cell r="P84">
            <v>1</v>
          </cell>
          <cell r="Q84">
            <v>0</v>
          </cell>
          <cell r="R84">
            <v>1</v>
          </cell>
          <cell r="S84">
            <v>0</v>
          </cell>
          <cell r="T84">
            <v>0</v>
          </cell>
          <cell r="U84">
            <v>0</v>
          </cell>
          <cell r="V84">
            <v>0</v>
          </cell>
          <cell r="W84">
            <v>0</v>
          </cell>
          <cell r="X84">
            <v>0</v>
          </cell>
          <cell r="Y84">
            <v>0</v>
          </cell>
          <cell r="Z84">
            <v>1</v>
          </cell>
          <cell r="AA84">
            <v>1</v>
          </cell>
          <cell r="AB84">
            <v>1</v>
          </cell>
          <cell r="AC84">
            <v>1</v>
          </cell>
          <cell r="AD84">
            <v>1</v>
          </cell>
          <cell r="AE84">
            <v>1</v>
          </cell>
        </row>
        <row r="85">
          <cell r="A85" t="str">
            <v>S1</v>
          </cell>
          <cell r="B85">
            <v>0</v>
          </cell>
          <cell r="C85">
            <v>0</v>
          </cell>
          <cell r="D85">
            <v>0</v>
          </cell>
          <cell r="E85">
            <v>0</v>
          </cell>
          <cell r="F85">
            <v>0</v>
          </cell>
          <cell r="G85">
            <v>0</v>
          </cell>
          <cell r="H85">
            <v>1</v>
          </cell>
          <cell r="I85">
            <v>0</v>
          </cell>
          <cell r="J85">
            <v>1</v>
          </cell>
          <cell r="K85">
            <v>1</v>
          </cell>
          <cell r="L85">
            <v>1</v>
          </cell>
          <cell r="M85">
            <v>1</v>
          </cell>
          <cell r="N85">
            <v>0</v>
          </cell>
          <cell r="O85">
            <v>0</v>
          </cell>
          <cell r="P85">
            <v>1</v>
          </cell>
          <cell r="Q85">
            <v>0</v>
          </cell>
          <cell r="R85">
            <v>1</v>
          </cell>
          <cell r="S85">
            <v>0</v>
          </cell>
          <cell r="T85">
            <v>0</v>
          </cell>
          <cell r="U85">
            <v>0</v>
          </cell>
          <cell r="V85">
            <v>0</v>
          </cell>
          <cell r="W85">
            <v>0</v>
          </cell>
          <cell r="X85">
            <v>0</v>
          </cell>
          <cell r="Y85">
            <v>0</v>
          </cell>
          <cell r="Z85">
            <v>1</v>
          </cell>
          <cell r="AA85">
            <v>1</v>
          </cell>
          <cell r="AB85">
            <v>1</v>
          </cell>
          <cell r="AC85">
            <v>1</v>
          </cell>
          <cell r="AD85">
            <v>1</v>
          </cell>
          <cell r="AE85">
            <v>1</v>
          </cell>
        </row>
        <row r="86">
          <cell r="A86" t="str">
            <v>S2</v>
          </cell>
          <cell r="B86">
            <v>0</v>
          </cell>
          <cell r="C86">
            <v>0</v>
          </cell>
          <cell r="D86">
            <v>0</v>
          </cell>
          <cell r="E86">
            <v>0</v>
          </cell>
          <cell r="F86">
            <v>0</v>
          </cell>
          <cell r="G86">
            <v>0</v>
          </cell>
          <cell r="H86">
            <v>1</v>
          </cell>
          <cell r="I86">
            <v>0</v>
          </cell>
          <cell r="J86">
            <v>1</v>
          </cell>
          <cell r="K86">
            <v>1</v>
          </cell>
          <cell r="L86">
            <v>1</v>
          </cell>
          <cell r="M86">
            <v>1</v>
          </cell>
          <cell r="N86">
            <v>0</v>
          </cell>
          <cell r="O86">
            <v>0</v>
          </cell>
          <cell r="P86">
            <v>1</v>
          </cell>
          <cell r="Q86">
            <v>0</v>
          </cell>
          <cell r="R86">
            <v>1</v>
          </cell>
          <cell r="S86">
            <v>0</v>
          </cell>
          <cell r="T86">
            <v>0</v>
          </cell>
          <cell r="U86">
            <v>0</v>
          </cell>
          <cell r="V86">
            <v>0</v>
          </cell>
          <cell r="W86">
            <v>0</v>
          </cell>
          <cell r="X86">
            <v>0</v>
          </cell>
          <cell r="Y86">
            <v>0</v>
          </cell>
          <cell r="Z86">
            <v>1</v>
          </cell>
          <cell r="AA86">
            <v>1</v>
          </cell>
          <cell r="AB86">
            <v>1</v>
          </cell>
          <cell r="AC86">
            <v>1</v>
          </cell>
          <cell r="AD86">
            <v>1</v>
          </cell>
          <cell r="AE86">
            <v>1</v>
          </cell>
        </row>
        <row r="87">
          <cell r="A87" t="str">
            <v>S3</v>
          </cell>
          <cell r="B87">
            <v>0</v>
          </cell>
          <cell r="C87">
            <v>0</v>
          </cell>
          <cell r="D87">
            <v>0</v>
          </cell>
          <cell r="E87">
            <v>0</v>
          </cell>
          <cell r="F87">
            <v>0</v>
          </cell>
          <cell r="G87">
            <v>0</v>
          </cell>
          <cell r="H87">
            <v>1</v>
          </cell>
          <cell r="I87">
            <v>0</v>
          </cell>
          <cell r="J87">
            <v>1</v>
          </cell>
          <cell r="K87">
            <v>1</v>
          </cell>
          <cell r="L87">
            <v>1</v>
          </cell>
          <cell r="M87">
            <v>1</v>
          </cell>
          <cell r="N87">
            <v>0</v>
          </cell>
          <cell r="O87">
            <v>0</v>
          </cell>
          <cell r="P87">
            <v>1</v>
          </cell>
          <cell r="Q87">
            <v>0</v>
          </cell>
          <cell r="R87">
            <v>1</v>
          </cell>
          <cell r="S87">
            <v>0</v>
          </cell>
          <cell r="T87">
            <v>0</v>
          </cell>
          <cell r="U87">
            <v>0</v>
          </cell>
          <cell r="V87">
            <v>0</v>
          </cell>
          <cell r="W87">
            <v>0</v>
          </cell>
          <cell r="X87">
            <v>0</v>
          </cell>
          <cell r="Y87">
            <v>0</v>
          </cell>
          <cell r="Z87">
            <v>1</v>
          </cell>
          <cell r="AA87">
            <v>1</v>
          </cell>
          <cell r="AB87">
            <v>1</v>
          </cell>
          <cell r="AC87">
            <v>1</v>
          </cell>
          <cell r="AD87">
            <v>1</v>
          </cell>
          <cell r="AE87">
            <v>1</v>
          </cell>
        </row>
        <row r="88">
          <cell r="A88" t="str">
            <v>S4</v>
          </cell>
          <cell r="B88">
            <v>0</v>
          </cell>
          <cell r="C88">
            <v>0</v>
          </cell>
          <cell r="D88">
            <v>0</v>
          </cell>
          <cell r="E88">
            <v>0</v>
          </cell>
          <cell r="F88">
            <v>0</v>
          </cell>
          <cell r="G88">
            <v>1</v>
          </cell>
          <cell r="H88">
            <v>1</v>
          </cell>
          <cell r="I88">
            <v>0</v>
          </cell>
          <cell r="J88">
            <v>1</v>
          </cell>
          <cell r="K88">
            <v>1</v>
          </cell>
          <cell r="L88">
            <v>1</v>
          </cell>
          <cell r="M88">
            <v>1</v>
          </cell>
          <cell r="N88">
            <v>0</v>
          </cell>
          <cell r="O88">
            <v>0</v>
          </cell>
          <cell r="P88">
            <v>1</v>
          </cell>
          <cell r="Q88">
            <v>0</v>
          </cell>
          <cell r="R88">
            <v>1</v>
          </cell>
          <cell r="S88">
            <v>0</v>
          </cell>
          <cell r="T88">
            <v>0</v>
          </cell>
          <cell r="U88">
            <v>0</v>
          </cell>
          <cell r="V88">
            <v>0</v>
          </cell>
          <cell r="W88">
            <v>0</v>
          </cell>
          <cell r="X88">
            <v>0</v>
          </cell>
          <cell r="Y88">
            <v>0</v>
          </cell>
          <cell r="Z88">
            <v>1</v>
          </cell>
          <cell r="AA88">
            <v>1</v>
          </cell>
          <cell r="AB88">
            <v>1</v>
          </cell>
          <cell r="AC88">
            <v>1</v>
          </cell>
          <cell r="AD88">
            <v>1</v>
          </cell>
          <cell r="AE88">
            <v>1</v>
          </cell>
        </row>
        <row r="89">
          <cell r="A89" t="str">
            <v>S5</v>
          </cell>
          <cell r="B89">
            <v>0</v>
          </cell>
          <cell r="C89">
            <v>0</v>
          </cell>
          <cell r="D89">
            <v>0</v>
          </cell>
          <cell r="E89">
            <v>0</v>
          </cell>
          <cell r="F89">
            <v>0</v>
          </cell>
          <cell r="G89">
            <v>1</v>
          </cell>
          <cell r="H89">
            <v>1</v>
          </cell>
          <cell r="I89">
            <v>0</v>
          </cell>
          <cell r="J89">
            <v>1</v>
          </cell>
          <cell r="K89">
            <v>1</v>
          </cell>
          <cell r="L89">
            <v>1</v>
          </cell>
          <cell r="M89">
            <v>1</v>
          </cell>
          <cell r="N89">
            <v>0</v>
          </cell>
          <cell r="O89">
            <v>0</v>
          </cell>
          <cell r="P89">
            <v>1</v>
          </cell>
          <cell r="Q89">
            <v>0</v>
          </cell>
          <cell r="R89">
            <v>1</v>
          </cell>
          <cell r="S89">
            <v>0</v>
          </cell>
          <cell r="T89">
            <v>0</v>
          </cell>
          <cell r="U89">
            <v>0</v>
          </cell>
          <cell r="V89">
            <v>0</v>
          </cell>
          <cell r="W89">
            <v>0</v>
          </cell>
          <cell r="X89">
            <v>0</v>
          </cell>
          <cell r="Y89">
            <v>0</v>
          </cell>
          <cell r="Z89">
            <v>1</v>
          </cell>
          <cell r="AA89">
            <v>1</v>
          </cell>
          <cell r="AB89">
            <v>1</v>
          </cell>
          <cell r="AC89">
            <v>1</v>
          </cell>
          <cell r="AD89">
            <v>1</v>
          </cell>
          <cell r="AE89">
            <v>1</v>
          </cell>
        </row>
        <row r="90">
          <cell r="A90" t="str">
            <v>S6</v>
          </cell>
          <cell r="B90">
            <v>0</v>
          </cell>
          <cell r="C90">
            <v>0</v>
          </cell>
          <cell r="D90">
            <v>0</v>
          </cell>
          <cell r="E90">
            <v>0</v>
          </cell>
          <cell r="F90">
            <v>0</v>
          </cell>
          <cell r="G90">
            <v>1</v>
          </cell>
          <cell r="H90">
            <v>1</v>
          </cell>
          <cell r="I90">
            <v>0</v>
          </cell>
          <cell r="J90">
            <v>1</v>
          </cell>
          <cell r="K90">
            <v>1</v>
          </cell>
          <cell r="L90">
            <v>1</v>
          </cell>
          <cell r="M90">
            <v>1</v>
          </cell>
          <cell r="N90">
            <v>0</v>
          </cell>
          <cell r="O90">
            <v>0</v>
          </cell>
          <cell r="P90">
            <v>1</v>
          </cell>
          <cell r="Q90">
            <v>0</v>
          </cell>
          <cell r="R90">
            <v>1</v>
          </cell>
          <cell r="S90">
            <v>0</v>
          </cell>
          <cell r="T90">
            <v>0</v>
          </cell>
          <cell r="U90">
            <v>0</v>
          </cell>
          <cell r="V90">
            <v>0</v>
          </cell>
          <cell r="W90">
            <v>0</v>
          </cell>
          <cell r="X90">
            <v>0</v>
          </cell>
          <cell r="Y90">
            <v>0</v>
          </cell>
          <cell r="Z90">
            <v>1</v>
          </cell>
          <cell r="AA90">
            <v>1</v>
          </cell>
          <cell r="AB90">
            <v>1</v>
          </cell>
          <cell r="AC90">
            <v>1</v>
          </cell>
          <cell r="AD90">
            <v>1</v>
          </cell>
          <cell r="AE90">
            <v>1</v>
          </cell>
        </row>
        <row r="91">
          <cell r="A91" t="str">
            <v>S7</v>
          </cell>
          <cell r="B91">
            <v>0</v>
          </cell>
          <cell r="C91">
            <v>0</v>
          </cell>
          <cell r="D91">
            <v>0</v>
          </cell>
          <cell r="E91">
            <v>0</v>
          </cell>
          <cell r="F91">
            <v>0</v>
          </cell>
          <cell r="G91">
            <v>1</v>
          </cell>
          <cell r="H91">
            <v>1</v>
          </cell>
          <cell r="I91">
            <v>0</v>
          </cell>
          <cell r="J91">
            <v>1</v>
          </cell>
          <cell r="K91">
            <v>1</v>
          </cell>
          <cell r="L91">
            <v>1</v>
          </cell>
          <cell r="M91">
            <v>1</v>
          </cell>
          <cell r="N91">
            <v>0</v>
          </cell>
          <cell r="O91">
            <v>0</v>
          </cell>
          <cell r="P91">
            <v>1</v>
          </cell>
          <cell r="Q91">
            <v>0</v>
          </cell>
          <cell r="R91">
            <v>1</v>
          </cell>
          <cell r="S91">
            <v>0</v>
          </cell>
          <cell r="T91">
            <v>0</v>
          </cell>
          <cell r="U91">
            <v>0</v>
          </cell>
          <cell r="V91">
            <v>0</v>
          </cell>
          <cell r="W91">
            <v>0</v>
          </cell>
          <cell r="X91">
            <v>0</v>
          </cell>
          <cell r="Y91">
            <v>0</v>
          </cell>
          <cell r="Z91">
            <v>1</v>
          </cell>
          <cell r="AA91">
            <v>1</v>
          </cell>
          <cell r="AB91">
            <v>1</v>
          </cell>
          <cell r="AC91">
            <v>1</v>
          </cell>
          <cell r="AD91">
            <v>1</v>
          </cell>
          <cell r="AE91">
            <v>1</v>
          </cell>
        </row>
        <row r="92">
          <cell r="A92" t="str">
            <v>S9</v>
          </cell>
          <cell r="B92">
            <v>0</v>
          </cell>
          <cell r="C92">
            <v>0</v>
          </cell>
          <cell r="D92">
            <v>0</v>
          </cell>
          <cell r="E92">
            <v>0</v>
          </cell>
          <cell r="F92">
            <v>0</v>
          </cell>
          <cell r="G92">
            <v>0</v>
          </cell>
          <cell r="H92">
            <v>1</v>
          </cell>
          <cell r="I92">
            <v>0</v>
          </cell>
          <cell r="J92">
            <v>1</v>
          </cell>
          <cell r="K92">
            <v>1</v>
          </cell>
          <cell r="L92">
            <v>1</v>
          </cell>
          <cell r="M92">
            <v>1</v>
          </cell>
          <cell r="N92">
            <v>0</v>
          </cell>
          <cell r="O92">
            <v>0</v>
          </cell>
          <cell r="P92">
            <v>1</v>
          </cell>
          <cell r="Q92">
            <v>0</v>
          </cell>
          <cell r="R92">
            <v>1</v>
          </cell>
          <cell r="S92">
            <v>0</v>
          </cell>
          <cell r="T92">
            <v>0</v>
          </cell>
          <cell r="U92">
            <v>0</v>
          </cell>
          <cell r="V92">
            <v>0</v>
          </cell>
          <cell r="W92">
            <v>0</v>
          </cell>
          <cell r="X92">
            <v>0</v>
          </cell>
          <cell r="Y92">
            <v>0</v>
          </cell>
          <cell r="Z92">
            <v>1</v>
          </cell>
          <cell r="AA92">
            <v>1</v>
          </cell>
          <cell r="AB92">
            <v>1</v>
          </cell>
          <cell r="AC92">
            <v>1</v>
          </cell>
          <cell r="AD92">
            <v>1</v>
          </cell>
          <cell r="AE92">
            <v>1</v>
          </cell>
        </row>
        <row r="93">
          <cell r="A93" t="str">
            <v>T1</v>
          </cell>
          <cell r="B93">
            <v>0</v>
          </cell>
          <cell r="C93">
            <v>1</v>
          </cell>
          <cell r="D93">
            <v>1</v>
          </cell>
          <cell r="E93">
            <v>0</v>
          </cell>
          <cell r="F93">
            <v>1</v>
          </cell>
          <cell r="G93">
            <v>1</v>
          </cell>
          <cell r="H93">
            <v>1</v>
          </cell>
          <cell r="I93">
            <v>0</v>
          </cell>
          <cell r="J93">
            <v>1</v>
          </cell>
          <cell r="K93">
            <v>1</v>
          </cell>
          <cell r="L93">
            <v>1</v>
          </cell>
          <cell r="M93">
            <v>1</v>
          </cell>
          <cell r="N93">
            <v>0</v>
          </cell>
          <cell r="O93">
            <v>0</v>
          </cell>
          <cell r="P93">
            <v>1</v>
          </cell>
          <cell r="Q93">
            <v>0</v>
          </cell>
          <cell r="R93">
            <v>1</v>
          </cell>
          <cell r="S93">
            <v>0</v>
          </cell>
          <cell r="T93">
            <v>0</v>
          </cell>
          <cell r="U93">
            <v>0</v>
          </cell>
          <cell r="V93">
            <v>0</v>
          </cell>
          <cell r="W93">
            <v>0</v>
          </cell>
          <cell r="X93">
            <v>0</v>
          </cell>
          <cell r="Y93">
            <v>0</v>
          </cell>
          <cell r="Z93">
            <v>1</v>
          </cell>
          <cell r="AA93">
            <v>1</v>
          </cell>
          <cell r="AB93">
            <v>1</v>
          </cell>
          <cell r="AC93">
            <v>1</v>
          </cell>
          <cell r="AD93">
            <v>1</v>
          </cell>
          <cell r="AE93">
            <v>1</v>
          </cell>
        </row>
        <row r="94">
          <cell r="A94" t="str">
            <v>T2</v>
          </cell>
          <cell r="B94">
            <v>0</v>
          </cell>
          <cell r="C94">
            <v>0</v>
          </cell>
          <cell r="D94">
            <v>1</v>
          </cell>
          <cell r="E94">
            <v>0</v>
          </cell>
          <cell r="F94">
            <v>1</v>
          </cell>
          <cell r="G94">
            <v>1</v>
          </cell>
          <cell r="H94">
            <v>1</v>
          </cell>
          <cell r="I94">
            <v>0</v>
          </cell>
          <cell r="J94">
            <v>1</v>
          </cell>
          <cell r="K94">
            <v>1</v>
          </cell>
          <cell r="L94">
            <v>1</v>
          </cell>
          <cell r="M94">
            <v>1</v>
          </cell>
          <cell r="N94">
            <v>0</v>
          </cell>
          <cell r="O94">
            <v>0</v>
          </cell>
          <cell r="P94">
            <v>1</v>
          </cell>
          <cell r="Q94">
            <v>0</v>
          </cell>
          <cell r="R94">
            <v>1</v>
          </cell>
          <cell r="S94">
            <v>0</v>
          </cell>
          <cell r="T94">
            <v>0</v>
          </cell>
          <cell r="U94">
            <v>0</v>
          </cell>
          <cell r="V94">
            <v>0</v>
          </cell>
          <cell r="W94">
            <v>0</v>
          </cell>
          <cell r="X94">
            <v>0</v>
          </cell>
          <cell r="Y94">
            <v>0</v>
          </cell>
          <cell r="Z94">
            <v>1</v>
          </cell>
          <cell r="AA94">
            <v>1</v>
          </cell>
          <cell r="AB94">
            <v>1</v>
          </cell>
          <cell r="AC94">
            <v>1</v>
          </cell>
          <cell r="AD94">
            <v>1</v>
          </cell>
          <cell r="AE94">
            <v>1</v>
          </cell>
        </row>
        <row r="95">
          <cell r="A95" t="str">
            <v>T3</v>
          </cell>
          <cell r="B95">
            <v>0</v>
          </cell>
          <cell r="C95">
            <v>0</v>
          </cell>
          <cell r="D95">
            <v>0</v>
          </cell>
          <cell r="E95">
            <v>1</v>
          </cell>
          <cell r="F95">
            <v>1</v>
          </cell>
          <cell r="G95">
            <v>1</v>
          </cell>
          <cell r="H95">
            <v>1</v>
          </cell>
          <cell r="I95">
            <v>0</v>
          </cell>
          <cell r="J95">
            <v>1</v>
          </cell>
          <cell r="K95">
            <v>1</v>
          </cell>
          <cell r="L95">
            <v>1</v>
          </cell>
          <cell r="M95">
            <v>1</v>
          </cell>
          <cell r="N95">
            <v>0</v>
          </cell>
          <cell r="O95">
            <v>0</v>
          </cell>
          <cell r="P95">
            <v>1</v>
          </cell>
          <cell r="Q95">
            <v>0</v>
          </cell>
          <cell r="R95">
            <v>1</v>
          </cell>
          <cell r="S95">
            <v>0</v>
          </cell>
          <cell r="T95">
            <v>0</v>
          </cell>
          <cell r="U95">
            <v>0</v>
          </cell>
          <cell r="V95">
            <v>0</v>
          </cell>
          <cell r="W95">
            <v>0</v>
          </cell>
          <cell r="X95">
            <v>0</v>
          </cell>
          <cell r="Y95">
            <v>0</v>
          </cell>
          <cell r="Z95">
            <v>1</v>
          </cell>
          <cell r="AA95">
            <v>1</v>
          </cell>
          <cell r="AB95">
            <v>1</v>
          </cell>
          <cell r="AC95">
            <v>1</v>
          </cell>
          <cell r="AD95">
            <v>1</v>
          </cell>
          <cell r="AE95">
            <v>1</v>
          </cell>
        </row>
        <row r="96">
          <cell r="A96" t="str">
            <v>T4</v>
          </cell>
          <cell r="B96">
            <v>0</v>
          </cell>
          <cell r="C96">
            <v>0</v>
          </cell>
          <cell r="D96">
            <v>0</v>
          </cell>
          <cell r="E96">
            <v>0</v>
          </cell>
          <cell r="F96">
            <v>1</v>
          </cell>
          <cell r="G96">
            <v>1</v>
          </cell>
          <cell r="H96">
            <v>1</v>
          </cell>
          <cell r="I96">
            <v>0</v>
          </cell>
          <cell r="J96">
            <v>1</v>
          </cell>
          <cell r="K96">
            <v>1</v>
          </cell>
          <cell r="L96">
            <v>1</v>
          </cell>
          <cell r="M96">
            <v>1</v>
          </cell>
          <cell r="N96">
            <v>0</v>
          </cell>
          <cell r="O96">
            <v>0</v>
          </cell>
          <cell r="P96">
            <v>1</v>
          </cell>
          <cell r="Q96">
            <v>0</v>
          </cell>
          <cell r="R96">
            <v>1</v>
          </cell>
          <cell r="S96">
            <v>0</v>
          </cell>
          <cell r="T96">
            <v>0</v>
          </cell>
          <cell r="U96">
            <v>0</v>
          </cell>
          <cell r="V96">
            <v>0</v>
          </cell>
          <cell r="W96">
            <v>0</v>
          </cell>
          <cell r="X96">
            <v>0</v>
          </cell>
          <cell r="Y96">
            <v>0</v>
          </cell>
          <cell r="Z96">
            <v>1</v>
          </cell>
          <cell r="AA96">
            <v>1</v>
          </cell>
          <cell r="AB96">
            <v>1</v>
          </cell>
          <cell r="AC96">
            <v>1</v>
          </cell>
          <cell r="AD96">
            <v>1</v>
          </cell>
          <cell r="AE96">
            <v>1</v>
          </cell>
        </row>
        <row r="97">
          <cell r="A97" t="str">
            <v>T5</v>
          </cell>
          <cell r="B97">
            <v>1</v>
          </cell>
          <cell r="C97">
            <v>1</v>
          </cell>
          <cell r="D97">
            <v>1</v>
          </cell>
          <cell r="E97">
            <v>0</v>
          </cell>
          <cell r="F97">
            <v>1</v>
          </cell>
          <cell r="G97">
            <v>1</v>
          </cell>
          <cell r="H97">
            <v>1</v>
          </cell>
          <cell r="I97">
            <v>0</v>
          </cell>
          <cell r="J97">
            <v>1</v>
          </cell>
          <cell r="K97">
            <v>1</v>
          </cell>
          <cell r="L97">
            <v>1</v>
          </cell>
          <cell r="M97">
            <v>1</v>
          </cell>
          <cell r="N97">
            <v>0</v>
          </cell>
          <cell r="O97">
            <v>0</v>
          </cell>
          <cell r="P97">
            <v>1</v>
          </cell>
          <cell r="Q97">
            <v>0</v>
          </cell>
          <cell r="R97">
            <v>1</v>
          </cell>
          <cell r="S97">
            <v>0</v>
          </cell>
          <cell r="T97">
            <v>0</v>
          </cell>
          <cell r="U97">
            <v>0</v>
          </cell>
          <cell r="V97">
            <v>0</v>
          </cell>
          <cell r="W97">
            <v>0</v>
          </cell>
          <cell r="X97">
            <v>0</v>
          </cell>
          <cell r="Y97">
            <v>0</v>
          </cell>
          <cell r="Z97">
            <v>1</v>
          </cell>
          <cell r="AA97">
            <v>1</v>
          </cell>
          <cell r="AB97">
            <v>1</v>
          </cell>
          <cell r="AC97">
            <v>1</v>
          </cell>
          <cell r="AD97">
            <v>1</v>
          </cell>
          <cell r="AE97">
            <v>1</v>
          </cell>
        </row>
      </sheetData>
      <sheetData sheetId="11">
        <row r="13">
          <cell r="A13" t="str">
            <v>Biomass</v>
          </cell>
          <cell r="B13" t="str">
            <v>Other (Conventional)</v>
          </cell>
          <cell r="C13">
            <v>1905</v>
          </cell>
          <cell r="D13">
            <v>0.81205753444734163</v>
          </cell>
          <cell r="E13">
            <v>0.55419450928305491</v>
          </cell>
          <cell r="F13">
            <v>1</v>
          </cell>
          <cell r="G13" t="str">
            <v>Carbon</v>
          </cell>
          <cell r="H13">
            <v>1</v>
          </cell>
        </row>
        <row r="14">
          <cell r="A14" t="str">
            <v>CCGT</v>
          </cell>
          <cell r="B14" t="str">
            <v>Other (Conventional)</v>
          </cell>
          <cell r="C14">
            <v>32351</v>
          </cell>
          <cell r="D14">
            <v>0.81205753444734163</v>
          </cell>
          <cell r="E14">
            <v>0.55419450928305491</v>
          </cell>
          <cell r="F14">
            <v>1</v>
          </cell>
          <cell r="G14" t="str">
            <v>Carbon</v>
          </cell>
          <cell r="H14" t="str">
            <v>ALF</v>
          </cell>
        </row>
        <row r="15">
          <cell r="A15" t="str">
            <v>CHP</v>
          </cell>
          <cell r="B15" t="str">
            <v>Other (Conventional)</v>
          </cell>
          <cell r="C15">
            <v>1664</v>
          </cell>
          <cell r="D15">
            <v>0.81205753444734163</v>
          </cell>
          <cell r="E15">
            <v>0.55419450928305491</v>
          </cell>
          <cell r="F15">
            <v>1</v>
          </cell>
          <cell r="G15" t="str">
            <v>Carbon</v>
          </cell>
          <cell r="H15" t="str">
            <v>ALF</v>
          </cell>
        </row>
        <row r="16">
          <cell r="A16" t="str">
            <v>Coal</v>
          </cell>
          <cell r="B16" t="str">
            <v>Other (Conventional)</v>
          </cell>
          <cell r="C16">
            <v>13570</v>
          </cell>
          <cell r="D16">
            <v>0.81205753444734163</v>
          </cell>
          <cell r="E16">
            <v>0.55419450928305491</v>
          </cell>
          <cell r="F16">
            <v>1</v>
          </cell>
          <cell r="G16" t="str">
            <v>Carbon</v>
          </cell>
          <cell r="H16" t="str">
            <v>ALF</v>
          </cell>
        </row>
        <row r="17">
          <cell r="A17" t="str">
            <v>Hydro</v>
          </cell>
          <cell r="B17" t="str">
            <v>Hydro</v>
          </cell>
          <cell r="C17">
            <v>665.36</v>
          </cell>
          <cell r="D17">
            <v>0.81205753444734163</v>
          </cell>
          <cell r="E17">
            <v>0.55419450928305491</v>
          </cell>
          <cell r="F17">
            <v>1</v>
          </cell>
          <cell r="G17" t="str">
            <v>Low Carbon</v>
          </cell>
          <cell r="H17">
            <v>1</v>
          </cell>
        </row>
        <row r="18">
          <cell r="A18" t="str">
            <v>Interconnectors</v>
          </cell>
          <cell r="B18" t="str">
            <v>Interconnectors</v>
          </cell>
          <cell r="C18">
            <v>4705</v>
          </cell>
          <cell r="D18">
            <v>0</v>
          </cell>
          <cell r="E18">
            <v>1</v>
          </cell>
          <cell r="F18">
            <v>0</v>
          </cell>
          <cell r="G18" t="str">
            <v>Carbon</v>
          </cell>
          <cell r="H18" t="str">
            <v>ALF</v>
          </cell>
        </row>
        <row r="19">
          <cell r="A19" t="str">
            <v>Nuclear</v>
          </cell>
          <cell r="B19" t="str">
            <v>Nuclear &amp; CCS</v>
          </cell>
          <cell r="C19">
            <v>9245</v>
          </cell>
          <cell r="D19">
            <v>0.81205753444734163</v>
          </cell>
          <cell r="E19">
            <v>0.85</v>
          </cell>
          <cell r="F19">
            <v>1</v>
          </cell>
          <cell r="G19" t="str">
            <v>Low Carbon</v>
          </cell>
          <cell r="H19">
            <v>1</v>
          </cell>
        </row>
        <row r="20">
          <cell r="A20" t="str">
            <v>OCGT</v>
          </cell>
          <cell r="B20" t="str">
            <v>Peaking</v>
          </cell>
          <cell r="C20">
            <v>140</v>
          </cell>
          <cell r="D20">
            <v>0.81205753444734163</v>
          </cell>
          <cell r="E20">
            <v>0</v>
          </cell>
          <cell r="F20">
            <v>1</v>
          </cell>
          <cell r="G20" t="str">
            <v>Carbon</v>
          </cell>
          <cell r="H20" t="str">
            <v>ALF</v>
          </cell>
        </row>
        <row r="21">
          <cell r="A21" t="str">
            <v>Pump Storage</v>
          </cell>
          <cell r="B21" t="str">
            <v>Pumped Storage</v>
          </cell>
          <cell r="C21">
            <v>2782.01</v>
          </cell>
          <cell r="D21">
            <v>0.81205753444734163</v>
          </cell>
          <cell r="E21">
            <v>0.5</v>
          </cell>
          <cell r="F21">
            <v>1</v>
          </cell>
          <cell r="G21" t="str">
            <v>Carbon</v>
          </cell>
          <cell r="H21" t="str">
            <v>ALF</v>
          </cell>
        </row>
        <row r="22">
          <cell r="A22" t="str">
            <v>Tidal</v>
          </cell>
          <cell r="B22" t="str">
            <v>Intermittent</v>
          </cell>
          <cell r="C22">
            <v>0.01</v>
          </cell>
          <cell r="D22">
            <v>0</v>
          </cell>
          <cell r="E22">
            <v>0.7</v>
          </cell>
          <cell r="F22">
            <v>0</v>
          </cell>
          <cell r="G22" t="str">
            <v>Low Carbon</v>
          </cell>
          <cell r="H22">
            <v>1</v>
          </cell>
        </row>
        <row r="23">
          <cell r="A23" t="str">
            <v>Wave</v>
          </cell>
          <cell r="B23" t="str">
            <v>Intermittent</v>
          </cell>
          <cell r="C23">
            <v>0</v>
          </cell>
          <cell r="D23">
            <v>0</v>
          </cell>
          <cell r="E23">
            <v>0.7</v>
          </cell>
          <cell r="F23">
            <v>0</v>
          </cell>
          <cell r="G23" t="str">
            <v>Low Carbon</v>
          </cell>
          <cell r="H23">
            <v>1</v>
          </cell>
        </row>
        <row r="24">
          <cell r="A24" t="str">
            <v>Wind Offshore</v>
          </cell>
          <cell r="B24" t="str">
            <v>Intermittent</v>
          </cell>
          <cell r="C24">
            <v>7724.92</v>
          </cell>
          <cell r="D24">
            <v>0</v>
          </cell>
          <cell r="E24">
            <v>0.7</v>
          </cell>
          <cell r="F24">
            <v>0</v>
          </cell>
          <cell r="G24" t="str">
            <v>Low Carbon</v>
          </cell>
          <cell r="H24">
            <v>1</v>
          </cell>
        </row>
        <row r="25">
          <cell r="A25" t="str">
            <v>Wind Onshore</v>
          </cell>
          <cell r="B25" t="str">
            <v>Intermittent</v>
          </cell>
          <cell r="C25">
            <v>4931.170000000001</v>
          </cell>
          <cell r="D25">
            <v>0</v>
          </cell>
          <cell r="E25">
            <v>0.7</v>
          </cell>
          <cell r="F25">
            <v>0</v>
          </cell>
          <cell r="G25" t="str">
            <v>Low Carbon</v>
          </cell>
          <cell r="H25">
            <v>1</v>
          </cell>
        </row>
        <row r="35">
          <cell r="B35" t="str">
            <v>Interconnectors</v>
          </cell>
          <cell r="C35">
            <v>0</v>
          </cell>
          <cell r="D35">
            <v>0</v>
          </cell>
          <cell r="E35" t="str">
            <v>LOVE40</v>
          </cell>
          <cell r="F35"/>
          <cell r="G35"/>
          <cell r="I35" t="str">
            <v>Carbon</v>
          </cell>
          <cell r="J35">
            <v>1</v>
          </cell>
          <cell r="L35">
            <v>0</v>
          </cell>
          <cell r="M35">
            <v>0</v>
          </cell>
          <cell r="O35">
            <v>0</v>
          </cell>
          <cell r="P35">
            <v>0</v>
          </cell>
          <cell r="Q35">
            <v>0</v>
          </cell>
          <cell r="S35">
            <v>0</v>
          </cell>
          <cell r="T35">
            <v>0</v>
          </cell>
          <cell r="U35">
            <v>0</v>
          </cell>
          <cell r="V35">
            <v>25</v>
          </cell>
        </row>
        <row r="36">
          <cell r="B36" t="str">
            <v>Interconnectors</v>
          </cell>
          <cell r="C36">
            <v>0</v>
          </cell>
          <cell r="D36">
            <v>0</v>
          </cell>
          <cell r="E36" t="str">
            <v>AUCH20</v>
          </cell>
          <cell r="F36"/>
          <cell r="G36"/>
          <cell r="I36" t="str">
            <v>Carbon</v>
          </cell>
          <cell r="J36">
            <v>1</v>
          </cell>
          <cell r="L36">
            <v>0</v>
          </cell>
          <cell r="M36">
            <v>0</v>
          </cell>
          <cell r="O36">
            <v>0</v>
          </cell>
          <cell r="P36">
            <v>0</v>
          </cell>
          <cell r="Q36">
            <v>0</v>
          </cell>
          <cell r="S36">
            <v>0</v>
          </cell>
          <cell r="T36">
            <v>0</v>
          </cell>
          <cell r="U36">
            <v>0</v>
          </cell>
          <cell r="V36">
            <v>10</v>
          </cell>
        </row>
        <row r="37">
          <cell r="B37" t="str">
            <v>Interconnectors</v>
          </cell>
          <cell r="C37">
            <v>1000</v>
          </cell>
          <cell r="D37">
            <v>0</v>
          </cell>
          <cell r="E37" t="str">
            <v>CANT40</v>
          </cell>
          <cell r="F37"/>
          <cell r="G37"/>
          <cell r="I37" t="str">
            <v>Carbon</v>
          </cell>
          <cell r="J37">
            <v>1</v>
          </cell>
          <cell r="L37">
            <v>0</v>
          </cell>
          <cell r="M37">
            <v>0</v>
          </cell>
          <cell r="O37">
            <v>1000</v>
          </cell>
          <cell r="P37">
            <v>1000</v>
          </cell>
          <cell r="Q37">
            <v>0</v>
          </cell>
          <cell r="S37">
            <v>0</v>
          </cell>
          <cell r="T37">
            <v>0</v>
          </cell>
          <cell r="U37">
            <v>0</v>
          </cell>
          <cell r="V37">
            <v>24</v>
          </cell>
        </row>
        <row r="38">
          <cell r="B38" t="str">
            <v>Interconnectors</v>
          </cell>
          <cell r="C38">
            <v>1200</v>
          </cell>
          <cell r="D38">
            <v>0</v>
          </cell>
          <cell r="E38" t="str">
            <v>GRAI40</v>
          </cell>
          <cell r="F38"/>
          <cell r="G38"/>
          <cell r="I38" t="str">
            <v>Carbon</v>
          </cell>
          <cell r="J38">
            <v>1</v>
          </cell>
          <cell r="L38">
            <v>0</v>
          </cell>
          <cell r="M38">
            <v>0</v>
          </cell>
          <cell r="O38">
            <v>1200</v>
          </cell>
          <cell r="P38">
            <v>1200</v>
          </cell>
          <cell r="Q38">
            <v>0</v>
          </cell>
          <cell r="S38">
            <v>0</v>
          </cell>
          <cell r="T38">
            <v>0</v>
          </cell>
          <cell r="U38">
            <v>0</v>
          </cell>
          <cell r="V38">
            <v>24</v>
          </cell>
        </row>
        <row r="39">
          <cell r="B39" t="str">
            <v>Interconnectors</v>
          </cell>
          <cell r="C39">
            <v>505</v>
          </cell>
          <cell r="D39">
            <v>0</v>
          </cell>
          <cell r="E39" t="str">
            <v>CONQ40</v>
          </cell>
          <cell r="F39"/>
          <cell r="G39"/>
          <cell r="I39" t="str">
            <v>Carbon</v>
          </cell>
          <cell r="J39">
            <v>1</v>
          </cell>
          <cell r="L39">
            <v>0</v>
          </cell>
          <cell r="M39">
            <v>0</v>
          </cell>
          <cell r="O39">
            <v>505</v>
          </cell>
          <cell r="P39">
            <v>505</v>
          </cell>
          <cell r="Q39">
            <v>0</v>
          </cell>
          <cell r="S39">
            <v>0</v>
          </cell>
          <cell r="T39">
            <v>0</v>
          </cell>
          <cell r="U39">
            <v>0</v>
          </cell>
          <cell r="V39">
            <v>16</v>
          </cell>
        </row>
        <row r="40">
          <cell r="B40" t="str">
            <v>Interconnectors</v>
          </cell>
          <cell r="C40">
            <v>0</v>
          </cell>
          <cell r="D40">
            <v>0</v>
          </cell>
          <cell r="E40" t="str">
            <v>SELL40</v>
          </cell>
          <cell r="F40"/>
          <cell r="G40"/>
          <cell r="I40" t="str">
            <v>Carbon</v>
          </cell>
          <cell r="J40">
            <v>1</v>
          </cell>
          <cell r="L40">
            <v>0</v>
          </cell>
          <cell r="M40">
            <v>0</v>
          </cell>
          <cell r="O40">
            <v>0</v>
          </cell>
          <cell r="P40">
            <v>0</v>
          </cell>
          <cell r="Q40">
            <v>0</v>
          </cell>
          <cell r="S40">
            <v>0</v>
          </cell>
          <cell r="T40">
            <v>0</v>
          </cell>
          <cell r="U40">
            <v>0</v>
          </cell>
          <cell r="V40">
            <v>24</v>
          </cell>
        </row>
        <row r="41">
          <cell r="B41" t="str">
            <v>Interconnectors</v>
          </cell>
          <cell r="C41">
            <v>0</v>
          </cell>
          <cell r="D41">
            <v>0</v>
          </cell>
          <cell r="E41" t="str">
            <v>EXET40</v>
          </cell>
          <cell r="F41"/>
          <cell r="G41"/>
          <cell r="I41" t="str">
            <v>Carbon</v>
          </cell>
          <cell r="J41">
            <v>1</v>
          </cell>
          <cell r="L41">
            <v>0</v>
          </cell>
          <cell r="M41">
            <v>0</v>
          </cell>
          <cell r="O41">
            <v>0</v>
          </cell>
          <cell r="P41">
            <v>0</v>
          </cell>
          <cell r="Q41">
            <v>0</v>
          </cell>
          <cell r="S41">
            <v>0</v>
          </cell>
          <cell r="T41">
            <v>0</v>
          </cell>
          <cell r="U41">
            <v>0</v>
          </cell>
          <cell r="V41">
            <v>26</v>
          </cell>
        </row>
        <row r="42">
          <cell r="B42" t="str">
            <v>Interconnectors</v>
          </cell>
          <cell r="C42">
            <v>0</v>
          </cell>
          <cell r="D42">
            <v>0</v>
          </cell>
          <cell r="E42" t="str">
            <v>GRAI40</v>
          </cell>
          <cell r="F42"/>
          <cell r="G42"/>
          <cell r="I42" t="str">
            <v>Carbon</v>
          </cell>
          <cell r="J42">
            <v>1</v>
          </cell>
          <cell r="L42">
            <v>0</v>
          </cell>
          <cell r="M42">
            <v>0</v>
          </cell>
          <cell r="O42">
            <v>0</v>
          </cell>
          <cell r="P42">
            <v>0</v>
          </cell>
          <cell r="Q42">
            <v>0</v>
          </cell>
          <cell r="S42">
            <v>0</v>
          </cell>
          <cell r="T42">
            <v>0</v>
          </cell>
          <cell r="U42">
            <v>0</v>
          </cell>
          <cell r="V42">
            <v>24</v>
          </cell>
        </row>
        <row r="43">
          <cell r="B43" t="str">
            <v>Interconnectors</v>
          </cell>
          <cell r="C43">
            <v>0</v>
          </cell>
          <cell r="D43">
            <v>0</v>
          </cell>
          <cell r="E43" t="str">
            <v>PEMB40</v>
          </cell>
          <cell r="F43"/>
          <cell r="G43"/>
          <cell r="I43" t="str">
            <v>Carbon</v>
          </cell>
          <cell r="J43">
            <v>1</v>
          </cell>
          <cell r="L43">
            <v>0</v>
          </cell>
          <cell r="M43">
            <v>0</v>
          </cell>
          <cell r="O43">
            <v>0</v>
          </cell>
          <cell r="P43">
            <v>0</v>
          </cell>
          <cell r="Q43">
            <v>0</v>
          </cell>
          <cell r="S43">
            <v>0</v>
          </cell>
          <cell r="T43">
            <v>0</v>
          </cell>
          <cell r="U43">
            <v>0</v>
          </cell>
          <cell r="V43">
            <v>20</v>
          </cell>
        </row>
        <row r="44">
          <cell r="B44" t="str">
            <v>Interconnectors</v>
          </cell>
          <cell r="C44">
            <v>0</v>
          </cell>
          <cell r="D44">
            <v>0</v>
          </cell>
          <cell r="E44" t="str">
            <v>KINO40</v>
          </cell>
          <cell r="F44"/>
          <cell r="G44"/>
          <cell r="I44" t="str">
            <v>Carbon</v>
          </cell>
          <cell r="J44">
            <v>1</v>
          </cell>
          <cell r="L44">
            <v>0</v>
          </cell>
          <cell r="M44">
            <v>0</v>
          </cell>
          <cell r="O44">
            <v>0</v>
          </cell>
          <cell r="P44">
            <v>0</v>
          </cell>
          <cell r="Q44">
            <v>0</v>
          </cell>
          <cell r="S44">
            <v>0</v>
          </cell>
          <cell r="T44">
            <v>0</v>
          </cell>
          <cell r="U44">
            <v>0</v>
          </cell>
          <cell r="V44">
            <v>24</v>
          </cell>
        </row>
        <row r="45">
          <cell r="B45" t="str">
            <v>Interconnectors</v>
          </cell>
          <cell r="C45">
            <v>2000</v>
          </cell>
          <cell r="D45">
            <v>0</v>
          </cell>
          <cell r="E45" t="str">
            <v>SELL40</v>
          </cell>
          <cell r="F45"/>
          <cell r="G45"/>
          <cell r="I45" t="str">
            <v>Carbon</v>
          </cell>
          <cell r="J45">
            <v>1</v>
          </cell>
          <cell r="L45">
            <v>0</v>
          </cell>
          <cell r="M45">
            <v>0</v>
          </cell>
          <cell r="O45">
            <v>2000</v>
          </cell>
          <cell r="P45">
            <v>2000</v>
          </cell>
          <cell r="Q45">
            <v>0</v>
          </cell>
          <cell r="S45">
            <v>0</v>
          </cell>
          <cell r="T45">
            <v>0</v>
          </cell>
          <cell r="U45">
            <v>0</v>
          </cell>
          <cell r="V45">
            <v>24</v>
          </cell>
        </row>
        <row r="46">
          <cell r="B46" t="str">
            <v>Interconnectors</v>
          </cell>
          <cell r="C46">
            <v>0</v>
          </cell>
          <cell r="D46">
            <v>0</v>
          </cell>
          <cell r="E46" t="str">
            <v>FAWL40</v>
          </cell>
          <cell r="F46"/>
          <cell r="G46"/>
          <cell r="I46" t="str">
            <v>Carbon</v>
          </cell>
          <cell r="J46">
            <v>1</v>
          </cell>
          <cell r="L46">
            <v>0</v>
          </cell>
          <cell r="M46">
            <v>0</v>
          </cell>
          <cell r="O46">
            <v>0</v>
          </cell>
          <cell r="P46">
            <v>0</v>
          </cell>
          <cell r="Q46">
            <v>0</v>
          </cell>
          <cell r="S46">
            <v>0</v>
          </cell>
          <cell r="T46">
            <v>0</v>
          </cell>
          <cell r="U46">
            <v>0</v>
          </cell>
          <cell r="V46">
            <v>26</v>
          </cell>
        </row>
        <row r="47">
          <cell r="B47" t="str">
            <v>Interconnectors</v>
          </cell>
          <cell r="C47">
            <v>0</v>
          </cell>
          <cell r="D47">
            <v>0</v>
          </cell>
          <cell r="E47" t="str">
            <v>PEHE40</v>
          </cell>
          <cell r="F47"/>
          <cell r="G47"/>
          <cell r="I47" t="str">
            <v>Carbon</v>
          </cell>
          <cell r="J47">
            <v>1</v>
          </cell>
          <cell r="L47">
            <v>0</v>
          </cell>
          <cell r="M47">
            <v>0</v>
          </cell>
          <cell r="O47">
            <v>0</v>
          </cell>
          <cell r="P47">
            <v>0</v>
          </cell>
          <cell r="Q47">
            <v>0</v>
          </cell>
          <cell r="S47">
            <v>0</v>
          </cell>
          <cell r="T47">
            <v>0</v>
          </cell>
          <cell r="U47">
            <v>0</v>
          </cell>
          <cell r="V47"/>
        </row>
        <row r="48">
          <cell r="B48" t="str">
            <v>Interconnectors</v>
          </cell>
          <cell r="C48">
            <v>0</v>
          </cell>
          <cell r="D48">
            <v>0</v>
          </cell>
          <cell r="E48" t="str">
            <v>BLYT4A</v>
          </cell>
          <cell r="F48" t="str">
            <v>BLYT4B</v>
          </cell>
          <cell r="G48"/>
          <cell r="I48" t="str">
            <v>Carbon</v>
          </cell>
          <cell r="J48">
            <v>2</v>
          </cell>
          <cell r="L48">
            <v>0</v>
          </cell>
          <cell r="M48">
            <v>0</v>
          </cell>
          <cell r="O48">
            <v>0</v>
          </cell>
          <cell r="P48">
            <v>0</v>
          </cell>
          <cell r="Q48">
            <v>0</v>
          </cell>
          <cell r="S48">
            <v>0</v>
          </cell>
          <cell r="T48">
            <v>0</v>
          </cell>
          <cell r="U48">
            <v>0</v>
          </cell>
          <cell r="V48">
            <v>13</v>
          </cell>
        </row>
        <row r="49">
          <cell r="B49" t="str">
            <v>Interconnectors</v>
          </cell>
          <cell r="C49">
            <v>0</v>
          </cell>
          <cell r="D49">
            <v>0</v>
          </cell>
          <cell r="E49" t="str">
            <v>BICF4A</v>
          </cell>
          <cell r="F49" t="str">
            <v>BICF4B</v>
          </cell>
          <cell r="G49"/>
          <cell r="I49" t="str">
            <v>Carbon</v>
          </cell>
          <cell r="J49">
            <v>2</v>
          </cell>
          <cell r="L49">
            <v>0</v>
          </cell>
          <cell r="M49">
            <v>0</v>
          </cell>
          <cell r="O49">
            <v>0</v>
          </cell>
          <cell r="P49">
            <v>0</v>
          </cell>
          <cell r="Q49">
            <v>0</v>
          </cell>
          <cell r="S49">
            <v>0</v>
          </cell>
          <cell r="T49">
            <v>0</v>
          </cell>
          <cell r="U49">
            <v>0</v>
          </cell>
          <cell r="V49">
            <v>17</v>
          </cell>
        </row>
        <row r="50">
          <cell r="B50" t="str">
            <v>Wind Onshore</v>
          </cell>
          <cell r="C50">
            <v>0</v>
          </cell>
          <cell r="D50">
            <v>0</v>
          </cell>
          <cell r="E50" t="str">
            <v>ABED10</v>
          </cell>
          <cell r="F50"/>
          <cell r="G50"/>
          <cell r="I50" t="str">
            <v>Low Carbon</v>
          </cell>
          <cell r="J50">
            <v>1</v>
          </cell>
          <cell r="L50">
            <v>0</v>
          </cell>
          <cell r="M50">
            <v>0</v>
          </cell>
          <cell r="O50">
            <v>0</v>
          </cell>
          <cell r="P50">
            <v>0</v>
          </cell>
          <cell r="Q50">
            <v>0</v>
          </cell>
          <cell r="S50">
            <v>0</v>
          </cell>
          <cell r="T50">
            <v>0</v>
          </cell>
          <cell r="U50">
            <v>0</v>
          </cell>
          <cell r="V50"/>
        </row>
        <row r="51">
          <cell r="B51" t="str">
            <v>Wind Offshore</v>
          </cell>
          <cell r="C51">
            <v>99</v>
          </cell>
          <cell r="D51">
            <v>99</v>
          </cell>
          <cell r="E51" t="str">
            <v>ABBA10</v>
          </cell>
          <cell r="F51"/>
          <cell r="G51"/>
          <cell r="I51" t="str">
            <v>Low Carbon</v>
          </cell>
          <cell r="J51">
            <v>1</v>
          </cell>
          <cell r="L51">
            <v>0</v>
          </cell>
          <cell r="M51">
            <v>0</v>
          </cell>
          <cell r="O51">
            <v>69.3</v>
          </cell>
          <cell r="P51">
            <v>69.3</v>
          </cell>
          <cell r="Q51">
            <v>99</v>
          </cell>
          <cell r="S51">
            <v>0</v>
          </cell>
          <cell r="T51">
            <v>49.010055433323224</v>
          </cell>
          <cell r="U51">
            <v>99</v>
          </cell>
          <cell r="V51">
            <v>1</v>
          </cell>
        </row>
        <row r="52">
          <cell r="B52" t="str">
            <v>Coal</v>
          </cell>
          <cell r="C52">
            <v>1610</v>
          </cell>
          <cell r="D52">
            <v>1610</v>
          </cell>
          <cell r="E52" t="str">
            <v>ABTH20</v>
          </cell>
          <cell r="F52"/>
          <cell r="G52"/>
          <cell r="I52" t="str">
            <v>Carbon</v>
          </cell>
          <cell r="J52">
            <v>1</v>
          </cell>
          <cell r="L52">
            <v>1307.41263046022</v>
          </cell>
          <cell r="M52">
            <v>1307.41263046022</v>
          </cell>
          <cell r="O52">
            <v>892.25315994571838</v>
          </cell>
          <cell r="P52">
            <v>892.25315994571838</v>
          </cell>
          <cell r="Q52">
            <v>1610</v>
          </cell>
          <cell r="S52">
            <v>1610</v>
          </cell>
          <cell r="T52">
            <v>959.59604855715975</v>
          </cell>
          <cell r="U52">
            <v>959.59604855715975</v>
          </cell>
          <cell r="V52">
            <v>21</v>
          </cell>
        </row>
        <row r="53">
          <cell r="B53" t="str">
            <v>Wind Onshore</v>
          </cell>
          <cell r="C53">
            <v>43</v>
          </cell>
          <cell r="D53">
            <v>43</v>
          </cell>
          <cell r="E53" t="str">
            <v>ACHR1R</v>
          </cell>
          <cell r="F53"/>
          <cell r="G53"/>
          <cell r="I53" t="str">
            <v>Low Carbon</v>
          </cell>
          <cell r="J53">
            <v>1</v>
          </cell>
          <cell r="L53">
            <v>0</v>
          </cell>
          <cell r="M53">
            <v>0</v>
          </cell>
          <cell r="O53">
            <v>30.099999999999998</v>
          </cell>
          <cell r="P53">
            <v>30.099999999999998</v>
          </cell>
          <cell r="Q53">
            <v>43</v>
          </cell>
          <cell r="S53">
            <v>0</v>
          </cell>
          <cell r="T53">
            <v>15.006732625353369</v>
          </cell>
          <cell r="U53">
            <v>43</v>
          </cell>
          <cell r="V53">
            <v>7</v>
          </cell>
        </row>
        <row r="54">
          <cell r="B54" t="str">
            <v>Wind Onshore</v>
          </cell>
          <cell r="C54">
            <v>50</v>
          </cell>
          <cell r="D54">
            <v>50</v>
          </cell>
          <cell r="E54" t="str">
            <v>BLAC10</v>
          </cell>
          <cell r="F54"/>
          <cell r="G54"/>
          <cell r="I54" t="str">
            <v>Low Carbon</v>
          </cell>
          <cell r="J54">
            <v>1</v>
          </cell>
          <cell r="L54">
            <v>0</v>
          </cell>
          <cell r="M54">
            <v>0</v>
          </cell>
          <cell r="O54">
            <v>35</v>
          </cell>
          <cell r="P54">
            <v>35</v>
          </cell>
          <cell r="Q54">
            <v>50</v>
          </cell>
          <cell r="S54">
            <v>0</v>
          </cell>
          <cell r="T54">
            <v>17.168874631323426</v>
          </cell>
          <cell r="U54">
            <v>50</v>
          </cell>
          <cell r="V54">
            <v>10</v>
          </cell>
        </row>
        <row r="55">
          <cell r="B55" t="str">
            <v>Hydro</v>
          </cell>
          <cell r="C55">
            <v>20</v>
          </cell>
          <cell r="D55">
            <v>20</v>
          </cell>
          <cell r="E55" t="str">
            <v>AIGA1Q</v>
          </cell>
          <cell r="F55"/>
          <cell r="G55"/>
          <cell r="I55" t="str">
            <v>Low Carbon</v>
          </cell>
          <cell r="J55">
            <v>1</v>
          </cell>
          <cell r="L55">
            <v>16.241150688946831</v>
          </cell>
          <cell r="M55">
            <v>16.241150688946831</v>
          </cell>
          <cell r="O55">
            <v>11.083890185661097</v>
          </cell>
          <cell r="P55">
            <v>11.083890185661097</v>
          </cell>
          <cell r="Q55">
            <v>20</v>
          </cell>
          <cell r="S55">
            <v>20</v>
          </cell>
          <cell r="T55">
            <v>6.74432342703816</v>
          </cell>
          <cell r="U55">
            <v>20</v>
          </cell>
          <cell r="V55">
            <v>1</v>
          </cell>
        </row>
        <row r="56">
          <cell r="B56" t="str">
            <v>Wind Onshore</v>
          </cell>
          <cell r="C56">
            <v>140</v>
          </cell>
          <cell r="D56">
            <v>140</v>
          </cell>
          <cell r="E56" t="str">
            <v>WDOD10</v>
          </cell>
          <cell r="F56"/>
          <cell r="G56"/>
          <cell r="I56" t="str">
            <v>Low Carbon</v>
          </cell>
          <cell r="J56">
            <v>1</v>
          </cell>
          <cell r="L56">
            <v>0</v>
          </cell>
          <cell r="M56">
            <v>0</v>
          </cell>
          <cell r="O56">
            <v>98</v>
          </cell>
          <cell r="P56">
            <v>98</v>
          </cell>
          <cell r="Q56">
            <v>140</v>
          </cell>
          <cell r="S56">
            <v>0</v>
          </cell>
          <cell r="T56">
            <v>48.072848967705596</v>
          </cell>
          <cell r="U56">
            <v>140</v>
          </cell>
          <cell r="V56">
            <v>11</v>
          </cell>
        </row>
        <row r="57">
          <cell r="B57" t="str">
            <v>Wind Onshore</v>
          </cell>
          <cell r="C57">
            <v>19.3</v>
          </cell>
          <cell r="D57">
            <v>19.3</v>
          </cell>
          <cell r="E57" t="str">
            <v>ANSU10</v>
          </cell>
          <cell r="F57"/>
          <cell r="G57"/>
          <cell r="I57" t="str">
            <v>Low Carbon</v>
          </cell>
          <cell r="J57">
            <v>1</v>
          </cell>
          <cell r="L57">
            <v>0</v>
          </cell>
          <cell r="M57">
            <v>0</v>
          </cell>
          <cell r="O57">
            <v>13.51</v>
          </cell>
          <cell r="P57">
            <v>13.51</v>
          </cell>
          <cell r="Q57">
            <v>19.3</v>
          </cell>
          <cell r="S57">
            <v>0</v>
          </cell>
          <cell r="T57">
            <v>6.8531703677154692</v>
          </cell>
          <cell r="U57">
            <v>19.3</v>
          </cell>
          <cell r="V57">
            <v>7</v>
          </cell>
        </row>
        <row r="58">
          <cell r="B58" t="str">
            <v>Wind Onshore</v>
          </cell>
          <cell r="C58">
            <v>114</v>
          </cell>
          <cell r="D58">
            <v>114</v>
          </cell>
          <cell r="E58" t="str">
            <v>AREC10</v>
          </cell>
          <cell r="F58"/>
          <cell r="G58"/>
          <cell r="I58" t="str">
            <v>Low Carbon</v>
          </cell>
          <cell r="J58">
            <v>1</v>
          </cell>
          <cell r="L58">
            <v>0</v>
          </cell>
          <cell r="M58">
            <v>0</v>
          </cell>
          <cell r="O58">
            <v>79.8</v>
          </cell>
          <cell r="P58">
            <v>79.8</v>
          </cell>
          <cell r="Q58">
            <v>114</v>
          </cell>
          <cell r="S58">
            <v>0</v>
          </cell>
          <cell r="T58">
            <v>36.496001512557093</v>
          </cell>
          <cell r="U58">
            <v>114</v>
          </cell>
          <cell r="V58">
            <v>10</v>
          </cell>
        </row>
        <row r="59">
          <cell r="B59" t="str">
            <v>Wind Onshore</v>
          </cell>
          <cell r="C59">
            <v>0</v>
          </cell>
          <cell r="D59">
            <v>0</v>
          </cell>
          <cell r="E59" t="str">
            <v>AULW10</v>
          </cell>
          <cell r="F59"/>
          <cell r="G59"/>
          <cell r="I59" t="str">
            <v>Low Carbon</v>
          </cell>
          <cell r="J59">
            <v>1</v>
          </cell>
          <cell r="L59">
            <v>0</v>
          </cell>
          <cell r="M59">
            <v>0</v>
          </cell>
          <cell r="O59">
            <v>0</v>
          </cell>
          <cell r="P59">
            <v>0</v>
          </cell>
          <cell r="Q59">
            <v>0</v>
          </cell>
          <cell r="S59">
            <v>0</v>
          </cell>
          <cell r="T59">
            <v>0</v>
          </cell>
          <cell r="U59">
            <v>0</v>
          </cell>
          <cell r="V59"/>
        </row>
        <row r="60">
          <cell r="B60" t="str">
            <v>Wind Onshore</v>
          </cell>
          <cell r="C60">
            <v>29.9</v>
          </cell>
          <cell r="D60">
            <v>29.9</v>
          </cell>
          <cell r="E60" t="str">
            <v>MYBS11</v>
          </cell>
          <cell r="F60" t="str">
            <v>MYBS12</v>
          </cell>
          <cell r="G60"/>
          <cell r="I60" t="str">
            <v>Low Carbon</v>
          </cell>
          <cell r="J60">
            <v>2</v>
          </cell>
          <cell r="L60">
            <v>0</v>
          </cell>
          <cell r="M60">
            <v>0</v>
          </cell>
          <cell r="O60">
            <v>20.929999999999996</v>
          </cell>
          <cell r="P60">
            <v>10.464999999999998</v>
          </cell>
          <cell r="Q60">
            <v>14.95</v>
          </cell>
          <cell r="S60">
            <v>0</v>
          </cell>
          <cell r="T60">
            <v>10.266987029531409</v>
          </cell>
          <cell r="U60">
            <v>29.9</v>
          </cell>
          <cell r="V60">
            <v>1</v>
          </cell>
        </row>
        <row r="61">
          <cell r="B61" t="str">
            <v>CCGT</v>
          </cell>
          <cell r="C61">
            <v>552</v>
          </cell>
          <cell r="D61">
            <v>552</v>
          </cell>
          <cell r="E61" t="str">
            <v>BAGB20</v>
          </cell>
          <cell r="F61"/>
          <cell r="G61"/>
          <cell r="I61" t="str">
            <v>Carbon</v>
          </cell>
          <cell r="J61">
            <v>1</v>
          </cell>
          <cell r="L61">
            <v>448.25575901493261</v>
          </cell>
          <cell r="M61">
            <v>448.25575901493261</v>
          </cell>
          <cell r="O61">
            <v>305.9153691242463</v>
          </cell>
          <cell r="P61">
            <v>305.9153691242463</v>
          </cell>
          <cell r="Q61">
            <v>552</v>
          </cell>
          <cell r="S61">
            <v>552</v>
          </cell>
          <cell r="T61">
            <v>174.09687969575234</v>
          </cell>
          <cell r="U61">
            <v>174.09687969575234</v>
          </cell>
          <cell r="V61">
            <v>21</v>
          </cell>
        </row>
        <row r="62">
          <cell r="B62" t="str">
            <v>Wind Offshore</v>
          </cell>
          <cell r="C62">
            <v>90</v>
          </cell>
          <cell r="D62">
            <v>90</v>
          </cell>
          <cell r="E62" t="str">
            <v>HEYS40</v>
          </cell>
          <cell r="F62"/>
          <cell r="G62"/>
          <cell r="I62" t="str">
            <v>Low Carbon</v>
          </cell>
          <cell r="J62">
            <v>1</v>
          </cell>
          <cell r="L62">
            <v>0</v>
          </cell>
          <cell r="M62">
            <v>0</v>
          </cell>
          <cell r="O62">
            <v>62.999999999999993</v>
          </cell>
          <cell r="P62">
            <v>62.999999999999993</v>
          </cell>
          <cell r="Q62">
            <v>90</v>
          </cell>
          <cell r="S62">
            <v>0</v>
          </cell>
          <cell r="T62">
            <v>41.538205655571332</v>
          </cell>
          <cell r="U62">
            <v>90</v>
          </cell>
          <cell r="V62">
            <v>14</v>
          </cell>
        </row>
        <row r="63">
          <cell r="B63" t="str">
            <v>CCGT</v>
          </cell>
          <cell r="C63">
            <v>235</v>
          </cell>
          <cell r="D63">
            <v>235</v>
          </cell>
          <cell r="E63" t="str">
            <v>ABTH20</v>
          </cell>
          <cell r="F63" t="str">
            <v>CARE20</v>
          </cell>
          <cell r="G63"/>
          <cell r="I63" t="str">
            <v>Carbon</v>
          </cell>
          <cell r="J63">
            <v>2</v>
          </cell>
          <cell r="L63">
            <v>190.83352059512529</v>
          </cell>
          <cell r="M63">
            <v>95.416760297562647</v>
          </cell>
          <cell r="O63">
            <v>130.2357096815179</v>
          </cell>
          <cell r="P63">
            <v>65.117854840758952</v>
          </cell>
          <cell r="Q63">
            <v>117.5</v>
          </cell>
          <cell r="S63">
            <v>235</v>
          </cell>
          <cell r="T63">
            <v>3.2677012561948393</v>
          </cell>
          <cell r="U63">
            <v>3.2677012561948393</v>
          </cell>
          <cell r="V63">
            <v>21</v>
          </cell>
        </row>
        <row r="64">
          <cell r="B64" t="str">
            <v>Wind Offshore</v>
          </cell>
          <cell r="C64">
            <v>294</v>
          </cell>
          <cell r="D64">
            <v>294</v>
          </cell>
          <cell r="E64" t="str">
            <v>BLHI40</v>
          </cell>
          <cell r="F64"/>
          <cell r="G64"/>
          <cell r="I64" t="str">
            <v>Low Carbon</v>
          </cell>
          <cell r="J64">
            <v>1</v>
          </cell>
          <cell r="L64">
            <v>0</v>
          </cell>
          <cell r="M64">
            <v>0</v>
          </cell>
          <cell r="O64">
            <v>205.79999999999998</v>
          </cell>
          <cell r="P64">
            <v>205.79999999999998</v>
          </cell>
          <cell r="Q64">
            <v>294</v>
          </cell>
          <cell r="S64">
            <v>0</v>
          </cell>
          <cell r="T64">
            <v>145.5450131050205</v>
          </cell>
          <cell r="U64">
            <v>294</v>
          </cell>
          <cell r="V64">
            <v>1</v>
          </cell>
        </row>
        <row r="65">
          <cell r="B65" t="str">
            <v>Wind Onshore</v>
          </cell>
          <cell r="C65">
            <v>0</v>
          </cell>
          <cell r="D65">
            <v>0</v>
          </cell>
          <cell r="E65" t="str">
            <v>KERG20</v>
          </cell>
          <cell r="F65"/>
          <cell r="G65"/>
          <cell r="I65" t="str">
            <v>Low Carbon</v>
          </cell>
          <cell r="J65">
            <v>1</v>
          </cell>
          <cell r="L65">
            <v>0</v>
          </cell>
          <cell r="M65">
            <v>0</v>
          </cell>
          <cell r="O65">
            <v>0</v>
          </cell>
          <cell r="P65">
            <v>0</v>
          </cell>
          <cell r="Q65">
            <v>0</v>
          </cell>
          <cell r="S65">
            <v>0</v>
          </cell>
          <cell r="T65">
            <v>0</v>
          </cell>
          <cell r="U65">
            <v>0</v>
          </cell>
          <cell r="V65"/>
        </row>
        <row r="66">
          <cell r="B66" t="str">
            <v>Wind Onshore</v>
          </cell>
          <cell r="C66">
            <v>0</v>
          </cell>
          <cell r="D66">
            <v>0</v>
          </cell>
          <cell r="E66" t="str">
            <v>CAAD1Q</v>
          </cell>
          <cell r="F66"/>
          <cell r="G66"/>
          <cell r="I66" t="str">
            <v>Low Carbon</v>
          </cell>
          <cell r="J66">
            <v>1</v>
          </cell>
          <cell r="L66">
            <v>0</v>
          </cell>
          <cell r="M66">
            <v>0</v>
          </cell>
          <cell r="O66">
            <v>0</v>
          </cell>
          <cell r="P66">
            <v>0</v>
          </cell>
          <cell r="Q66">
            <v>0</v>
          </cell>
          <cell r="S66">
            <v>0</v>
          </cell>
          <cell r="T66">
            <v>0</v>
          </cell>
          <cell r="U66">
            <v>0</v>
          </cell>
          <cell r="V66">
            <v>7</v>
          </cell>
        </row>
        <row r="67">
          <cell r="B67" t="str">
            <v>Wind Onshore</v>
          </cell>
          <cell r="C67">
            <v>109</v>
          </cell>
          <cell r="D67">
            <v>109</v>
          </cell>
          <cell r="E67" t="str">
            <v>BEIN10</v>
          </cell>
          <cell r="F67"/>
          <cell r="G67"/>
          <cell r="I67" t="str">
            <v>Low Carbon</v>
          </cell>
          <cell r="J67">
            <v>1</v>
          </cell>
          <cell r="L67">
            <v>0</v>
          </cell>
          <cell r="M67">
            <v>0</v>
          </cell>
          <cell r="O67">
            <v>76.3</v>
          </cell>
          <cell r="P67">
            <v>76.3</v>
          </cell>
          <cell r="Q67">
            <v>109</v>
          </cell>
          <cell r="S67">
            <v>0</v>
          </cell>
          <cell r="T67">
            <v>36.201718745987442</v>
          </cell>
          <cell r="U67">
            <v>109</v>
          </cell>
          <cell r="V67">
            <v>3</v>
          </cell>
        </row>
        <row r="68">
          <cell r="B68" t="str">
            <v>Wind Onshore</v>
          </cell>
          <cell r="C68">
            <v>0</v>
          </cell>
          <cell r="D68">
            <v>0</v>
          </cell>
          <cell r="E68" t="str">
            <v>KEON10</v>
          </cell>
          <cell r="F68"/>
          <cell r="G68"/>
          <cell r="I68" t="str">
            <v>Low Carbon</v>
          </cell>
          <cell r="J68">
            <v>1</v>
          </cell>
          <cell r="L68">
            <v>0</v>
          </cell>
          <cell r="M68">
            <v>0</v>
          </cell>
          <cell r="O68">
            <v>0</v>
          </cell>
          <cell r="P68">
            <v>0</v>
          </cell>
          <cell r="Q68">
            <v>0</v>
          </cell>
          <cell r="S68">
            <v>0</v>
          </cell>
          <cell r="T68">
            <v>0</v>
          </cell>
          <cell r="U68">
            <v>0</v>
          </cell>
          <cell r="V68"/>
        </row>
        <row r="69">
          <cell r="B69" t="str">
            <v>Wind Onshore</v>
          </cell>
          <cell r="C69">
            <v>108</v>
          </cell>
          <cell r="D69">
            <v>108</v>
          </cell>
          <cell r="E69" t="str">
            <v>BHLA10</v>
          </cell>
          <cell r="F69"/>
          <cell r="G69"/>
          <cell r="I69" t="str">
            <v>Low Carbon</v>
          </cell>
          <cell r="J69">
            <v>1</v>
          </cell>
          <cell r="L69">
            <v>0</v>
          </cell>
          <cell r="M69">
            <v>0</v>
          </cell>
          <cell r="O69">
            <v>75.599999999999994</v>
          </cell>
          <cell r="P69">
            <v>75.599999999999994</v>
          </cell>
          <cell r="Q69">
            <v>108</v>
          </cell>
          <cell r="S69">
            <v>0</v>
          </cell>
          <cell r="T69">
            <v>36.759365732810835</v>
          </cell>
          <cell r="U69">
            <v>108</v>
          </cell>
          <cell r="V69">
            <v>3</v>
          </cell>
        </row>
        <row r="70">
          <cell r="B70" t="str">
            <v>Wind Onshore</v>
          </cell>
          <cell r="C70">
            <v>57.5</v>
          </cell>
          <cell r="D70">
            <v>57.5</v>
          </cell>
          <cell r="E70" t="str">
            <v>BLCW10</v>
          </cell>
          <cell r="F70"/>
          <cell r="G70"/>
          <cell r="I70" t="str">
            <v>Low Carbon</v>
          </cell>
          <cell r="J70">
            <v>1</v>
          </cell>
          <cell r="L70">
            <v>0</v>
          </cell>
          <cell r="M70">
            <v>0</v>
          </cell>
          <cell r="O70">
            <v>40.25</v>
          </cell>
          <cell r="P70">
            <v>40.25</v>
          </cell>
          <cell r="Q70">
            <v>57.5</v>
          </cell>
          <cell r="S70">
            <v>0</v>
          </cell>
          <cell r="T70">
            <v>19.744205826021943</v>
          </cell>
          <cell r="U70">
            <v>57.5</v>
          </cell>
          <cell r="V70">
            <v>10</v>
          </cell>
        </row>
        <row r="71">
          <cell r="B71" t="str">
            <v>Wind Onshore</v>
          </cell>
          <cell r="C71">
            <v>118</v>
          </cell>
          <cell r="D71">
            <v>118</v>
          </cell>
          <cell r="E71" t="str">
            <v>BLKL10</v>
          </cell>
          <cell r="F71"/>
          <cell r="G71"/>
          <cell r="I71" t="str">
            <v>Low Carbon</v>
          </cell>
          <cell r="J71">
            <v>1</v>
          </cell>
          <cell r="L71">
            <v>0</v>
          </cell>
          <cell r="M71">
            <v>0</v>
          </cell>
          <cell r="O71">
            <v>82.6</v>
          </cell>
          <cell r="P71">
            <v>82.6</v>
          </cell>
          <cell r="Q71">
            <v>118</v>
          </cell>
          <cell r="S71">
            <v>0</v>
          </cell>
          <cell r="T71">
            <v>30.347196258452477</v>
          </cell>
          <cell r="U71">
            <v>118</v>
          </cell>
          <cell r="V71">
            <v>11</v>
          </cell>
        </row>
        <row r="72">
          <cell r="B72" t="str">
            <v>Wind Onshore</v>
          </cell>
          <cell r="C72">
            <v>60</v>
          </cell>
          <cell r="D72">
            <v>60</v>
          </cell>
          <cell r="E72" t="str">
            <v>BLKX10</v>
          </cell>
          <cell r="F72"/>
          <cell r="G72"/>
          <cell r="I72" t="str">
            <v>Low Carbon</v>
          </cell>
          <cell r="J72">
            <v>1</v>
          </cell>
          <cell r="L72">
            <v>0</v>
          </cell>
          <cell r="M72">
            <v>0</v>
          </cell>
          <cell r="O72">
            <v>42</v>
          </cell>
          <cell r="P72">
            <v>42</v>
          </cell>
          <cell r="Q72">
            <v>60</v>
          </cell>
          <cell r="S72">
            <v>0</v>
          </cell>
          <cell r="T72">
            <v>16.182155488366984</v>
          </cell>
          <cell r="U72">
            <v>60</v>
          </cell>
          <cell r="V72">
            <v>11</v>
          </cell>
        </row>
        <row r="73">
          <cell r="B73" t="str">
            <v>CHP</v>
          </cell>
          <cell r="C73">
            <v>120</v>
          </cell>
          <cell r="D73">
            <v>120</v>
          </cell>
          <cell r="E73" t="str">
            <v>GRMO20</v>
          </cell>
          <cell r="F73"/>
          <cell r="G73"/>
          <cell r="I73" t="str">
            <v>Carbon</v>
          </cell>
          <cell r="J73">
            <v>1</v>
          </cell>
          <cell r="L73">
            <v>97.446904133681002</v>
          </cell>
          <cell r="M73">
            <v>97.446904133681002</v>
          </cell>
          <cell r="O73">
            <v>66.503341113966584</v>
          </cell>
          <cell r="P73">
            <v>66.503341113966584</v>
          </cell>
          <cell r="Q73">
            <v>120</v>
          </cell>
          <cell r="S73">
            <v>120</v>
          </cell>
          <cell r="T73">
            <v>67.436600469096959</v>
          </cell>
          <cell r="U73">
            <v>67.436600469096959</v>
          </cell>
          <cell r="V73">
            <v>9</v>
          </cell>
        </row>
        <row r="74">
          <cell r="B74" t="str">
            <v>Nuclear</v>
          </cell>
          <cell r="C74">
            <v>0</v>
          </cell>
          <cell r="D74">
            <v>0</v>
          </cell>
          <cell r="E74" t="str">
            <v>GRAI40</v>
          </cell>
          <cell r="F74" t="str">
            <v>KEMS40</v>
          </cell>
          <cell r="G74"/>
          <cell r="I74" t="str">
            <v>Low Carbon</v>
          </cell>
          <cell r="J74">
            <v>2</v>
          </cell>
          <cell r="L74">
            <v>0</v>
          </cell>
          <cell r="M74">
            <v>0</v>
          </cell>
          <cell r="O74">
            <v>0</v>
          </cell>
          <cell r="P74">
            <v>0</v>
          </cell>
          <cell r="Q74">
            <v>0</v>
          </cell>
          <cell r="S74">
            <v>0</v>
          </cell>
          <cell r="T74">
            <v>0</v>
          </cell>
          <cell r="U74">
            <v>0</v>
          </cell>
          <cell r="V74">
            <v>24</v>
          </cell>
        </row>
        <row r="75">
          <cell r="B75" t="str">
            <v>Wind Offshore</v>
          </cell>
          <cell r="C75">
            <v>254</v>
          </cell>
          <cell r="D75">
            <v>254</v>
          </cell>
          <cell r="E75" t="str">
            <v>BODE40</v>
          </cell>
          <cell r="F75"/>
          <cell r="G75"/>
          <cell r="I75" t="str">
            <v>Low Carbon</v>
          </cell>
          <cell r="J75">
            <v>1</v>
          </cell>
          <cell r="L75">
            <v>0</v>
          </cell>
          <cell r="M75">
            <v>0</v>
          </cell>
          <cell r="O75">
            <v>177.79999999999998</v>
          </cell>
          <cell r="P75">
            <v>177.79999999999998</v>
          </cell>
          <cell r="Q75">
            <v>254</v>
          </cell>
          <cell r="S75">
            <v>0</v>
          </cell>
          <cell r="T75">
            <v>77.306179087709083</v>
          </cell>
          <cell r="U75">
            <v>254</v>
          </cell>
          <cell r="V75">
            <v>16</v>
          </cell>
        </row>
        <row r="76">
          <cell r="B76" t="str">
            <v>CCGT</v>
          </cell>
          <cell r="C76">
            <v>0</v>
          </cell>
          <cell r="D76">
            <v>0</v>
          </cell>
          <cell r="E76" t="str">
            <v>KILL40</v>
          </cell>
          <cell r="F76"/>
          <cell r="G76"/>
          <cell r="I76" t="str">
            <v>Carbon</v>
          </cell>
          <cell r="J76">
            <v>1</v>
          </cell>
          <cell r="L76">
            <v>0</v>
          </cell>
          <cell r="M76">
            <v>0</v>
          </cell>
          <cell r="O76">
            <v>0</v>
          </cell>
          <cell r="P76">
            <v>0</v>
          </cell>
          <cell r="Q76">
            <v>0</v>
          </cell>
          <cell r="S76">
            <v>0</v>
          </cell>
          <cell r="T76">
            <v>0</v>
          </cell>
          <cell r="U76">
            <v>0</v>
          </cell>
          <cell r="V76">
            <v>15</v>
          </cell>
        </row>
        <row r="77">
          <cell r="B77" t="str">
            <v>Tidal</v>
          </cell>
          <cell r="C77">
            <v>0</v>
          </cell>
          <cell r="D77">
            <v>0</v>
          </cell>
          <cell r="E77" t="str">
            <v>BASK20</v>
          </cell>
          <cell r="F77"/>
          <cell r="G77"/>
          <cell r="I77" t="str">
            <v>Low Carbon</v>
          </cell>
          <cell r="J77">
            <v>1</v>
          </cell>
          <cell r="L77">
            <v>0</v>
          </cell>
          <cell r="M77">
            <v>0</v>
          </cell>
          <cell r="O77">
            <v>0</v>
          </cell>
          <cell r="P77">
            <v>0</v>
          </cell>
          <cell r="Q77">
            <v>0</v>
          </cell>
          <cell r="S77">
            <v>0</v>
          </cell>
          <cell r="T77">
            <v>0</v>
          </cell>
          <cell r="U77">
            <v>0</v>
          </cell>
          <cell r="V77"/>
        </row>
        <row r="78">
          <cell r="B78" t="str">
            <v>Wind Onshore</v>
          </cell>
          <cell r="C78">
            <v>0</v>
          </cell>
          <cell r="D78">
            <v>0</v>
          </cell>
          <cell r="E78" t="str">
            <v>TRAW40</v>
          </cell>
          <cell r="F78"/>
          <cell r="G78"/>
          <cell r="I78" t="str">
            <v>Low Carbon</v>
          </cell>
          <cell r="J78">
            <v>1</v>
          </cell>
          <cell r="L78">
            <v>0</v>
          </cell>
          <cell r="M78">
            <v>0</v>
          </cell>
          <cell r="O78">
            <v>0</v>
          </cell>
          <cell r="P78">
            <v>0</v>
          </cell>
          <cell r="Q78">
            <v>0</v>
          </cell>
          <cell r="S78">
            <v>0</v>
          </cell>
          <cell r="T78">
            <v>0</v>
          </cell>
          <cell r="U78">
            <v>0</v>
          </cell>
          <cell r="V78">
            <v>16</v>
          </cell>
        </row>
        <row r="79">
          <cell r="B79" t="str">
            <v>Wind Onshore</v>
          </cell>
          <cell r="C79">
            <v>46</v>
          </cell>
          <cell r="D79">
            <v>46</v>
          </cell>
          <cell r="E79" t="str">
            <v>FERO10</v>
          </cell>
          <cell r="F79"/>
          <cell r="G79"/>
          <cell r="I79" t="str">
            <v>Low Carbon</v>
          </cell>
          <cell r="J79">
            <v>1</v>
          </cell>
          <cell r="L79">
            <v>0</v>
          </cell>
          <cell r="M79">
            <v>0</v>
          </cell>
          <cell r="O79">
            <v>32.199999999999996</v>
          </cell>
          <cell r="P79">
            <v>32.199999999999996</v>
          </cell>
          <cell r="Q79">
            <v>46</v>
          </cell>
          <cell r="S79">
            <v>0</v>
          </cell>
          <cell r="T79">
            <v>21.440451714512072</v>
          </cell>
          <cell r="U79">
            <v>46</v>
          </cell>
          <cell r="V79">
            <v>7</v>
          </cell>
        </row>
        <row r="80">
          <cell r="B80" t="str">
            <v>CCGT</v>
          </cell>
          <cell r="C80">
            <v>910</v>
          </cell>
          <cell r="D80">
            <v>910</v>
          </cell>
          <cell r="E80" t="str">
            <v>CARR40</v>
          </cell>
          <cell r="F80"/>
          <cell r="G80"/>
          <cell r="I80" t="str">
            <v>Carbon</v>
          </cell>
          <cell r="J80">
            <v>1</v>
          </cell>
          <cell r="L80">
            <v>738.9723563470809</v>
          </cell>
          <cell r="M80">
            <v>738.9723563470809</v>
          </cell>
          <cell r="O80">
            <v>504.31700344757996</v>
          </cell>
          <cell r="P80">
            <v>504.31700344757996</v>
          </cell>
          <cell r="Q80">
            <v>910</v>
          </cell>
          <cell r="S80">
            <v>910</v>
          </cell>
          <cell r="T80">
            <v>424.53320919014999</v>
          </cell>
          <cell r="U80">
            <v>424.53320919014999</v>
          </cell>
          <cell r="V80">
            <v>16</v>
          </cell>
        </row>
        <row r="81">
          <cell r="B81" t="str">
            <v>CCGT</v>
          </cell>
          <cell r="C81">
            <v>445</v>
          </cell>
          <cell r="D81">
            <v>445</v>
          </cell>
          <cell r="E81" t="str">
            <v>COTT40</v>
          </cell>
          <cell r="F81"/>
          <cell r="G81"/>
          <cell r="I81" t="str">
            <v>Carbon</v>
          </cell>
          <cell r="J81">
            <v>1</v>
          </cell>
          <cell r="L81">
            <v>361.36560282906703</v>
          </cell>
          <cell r="M81">
            <v>361.36560282906703</v>
          </cell>
          <cell r="O81">
            <v>246.61655663095945</v>
          </cell>
          <cell r="P81">
            <v>246.61655663095945</v>
          </cell>
          <cell r="Q81">
            <v>445</v>
          </cell>
          <cell r="S81">
            <v>445</v>
          </cell>
          <cell r="T81">
            <v>112.10485979687566</v>
          </cell>
          <cell r="U81">
            <v>112.10485979687566</v>
          </cell>
          <cell r="V81">
            <v>16</v>
          </cell>
        </row>
        <row r="82">
          <cell r="B82" t="str">
            <v>Wind Onshore</v>
          </cell>
          <cell r="C82">
            <v>0</v>
          </cell>
          <cell r="D82">
            <v>0</v>
          </cell>
          <cell r="E82" t="str">
            <v>MAHI10</v>
          </cell>
          <cell r="F82"/>
          <cell r="G82"/>
          <cell r="I82" t="str">
            <v>Low Carbon</v>
          </cell>
          <cell r="J82">
            <v>1</v>
          </cell>
          <cell r="L82">
            <v>0</v>
          </cell>
          <cell r="M82">
            <v>0</v>
          </cell>
          <cell r="O82">
            <v>0</v>
          </cell>
          <cell r="P82">
            <v>0</v>
          </cell>
          <cell r="Q82">
            <v>0</v>
          </cell>
          <cell r="S82">
            <v>0</v>
          </cell>
          <cell r="T82">
            <v>0</v>
          </cell>
          <cell r="U82">
            <v>0</v>
          </cell>
          <cell r="V82">
            <v>10</v>
          </cell>
        </row>
        <row r="83">
          <cell r="B83" t="str">
            <v>Hydro</v>
          </cell>
          <cell r="C83">
            <v>61.2</v>
          </cell>
          <cell r="D83">
            <v>61.2</v>
          </cell>
          <cell r="E83" t="str">
            <v>CLUN1S</v>
          </cell>
          <cell r="F83" t="str">
            <v>CLUN1T</v>
          </cell>
          <cell r="G83"/>
          <cell r="I83" t="str">
            <v>Low Carbon</v>
          </cell>
          <cell r="J83">
            <v>2</v>
          </cell>
          <cell r="L83">
            <v>49.697921108177312</v>
          </cell>
          <cell r="M83">
            <v>24.848960554088656</v>
          </cell>
          <cell r="O83">
            <v>33.91670396812296</v>
          </cell>
          <cell r="P83">
            <v>16.95835198406148</v>
          </cell>
          <cell r="Q83">
            <v>30.6</v>
          </cell>
          <cell r="S83">
            <v>61.2</v>
          </cell>
          <cell r="T83">
            <v>24.894264589126227</v>
          </cell>
          <cell r="U83">
            <v>61.2</v>
          </cell>
          <cell r="V83">
            <v>5</v>
          </cell>
        </row>
        <row r="84">
          <cell r="B84" t="str">
            <v>Wind Onshore</v>
          </cell>
          <cell r="C84">
            <v>374.5</v>
          </cell>
          <cell r="D84">
            <v>374.5</v>
          </cell>
          <cell r="E84" t="str">
            <v>CLYN2Q</v>
          </cell>
          <cell r="F84"/>
          <cell r="G84"/>
          <cell r="I84" t="str">
            <v>Low Carbon</v>
          </cell>
          <cell r="J84">
            <v>1</v>
          </cell>
          <cell r="L84">
            <v>0</v>
          </cell>
          <cell r="M84">
            <v>0</v>
          </cell>
          <cell r="O84">
            <v>262.14999999999998</v>
          </cell>
          <cell r="P84">
            <v>262.14999999999998</v>
          </cell>
          <cell r="Q84">
            <v>374.5</v>
          </cell>
          <cell r="S84">
            <v>0</v>
          </cell>
          <cell r="T84">
            <v>133.36534926823504</v>
          </cell>
          <cell r="U84">
            <v>374.5</v>
          </cell>
          <cell r="V84">
            <v>11</v>
          </cell>
        </row>
        <row r="85">
          <cell r="B85" t="str">
            <v>Wind Onshore</v>
          </cell>
          <cell r="C85">
            <v>128.80000000000001</v>
          </cell>
          <cell r="D85">
            <v>128.80000000000001</v>
          </cell>
          <cell r="E85" t="str">
            <v>CLYS2R</v>
          </cell>
          <cell r="F85"/>
          <cell r="G85"/>
          <cell r="I85" t="str">
            <v>Low Carbon</v>
          </cell>
          <cell r="J85">
            <v>1</v>
          </cell>
          <cell r="L85">
            <v>0</v>
          </cell>
          <cell r="M85">
            <v>0</v>
          </cell>
          <cell r="O85">
            <v>90.16</v>
          </cell>
          <cell r="P85">
            <v>90.16</v>
          </cell>
          <cell r="Q85">
            <v>128.80000000000001</v>
          </cell>
          <cell r="S85">
            <v>0</v>
          </cell>
          <cell r="T85">
            <v>45.67146296072135</v>
          </cell>
          <cell r="U85">
            <v>128.80000000000001</v>
          </cell>
          <cell r="V85">
            <v>11</v>
          </cell>
        </row>
        <row r="86">
          <cell r="B86" t="str">
            <v>Wind Offshore</v>
          </cell>
          <cell r="C86">
            <v>0</v>
          </cell>
          <cell r="D86">
            <v>0</v>
          </cell>
          <cell r="E86" t="str">
            <v>PENT40</v>
          </cell>
          <cell r="F86"/>
          <cell r="G86"/>
          <cell r="I86" t="str">
            <v>Low Carbon</v>
          </cell>
          <cell r="J86">
            <v>1</v>
          </cell>
          <cell r="L86">
            <v>0</v>
          </cell>
          <cell r="M86">
            <v>0</v>
          </cell>
          <cell r="O86">
            <v>0</v>
          </cell>
          <cell r="P86">
            <v>0</v>
          </cell>
          <cell r="Q86">
            <v>0</v>
          </cell>
          <cell r="S86">
            <v>0</v>
          </cell>
          <cell r="T86">
            <v>0</v>
          </cell>
          <cell r="U86">
            <v>0</v>
          </cell>
          <cell r="V86">
            <v>19</v>
          </cell>
        </row>
        <row r="87">
          <cell r="B87" t="str">
            <v>CCGT</v>
          </cell>
          <cell r="C87">
            <v>1380</v>
          </cell>
          <cell r="D87">
            <v>1380</v>
          </cell>
          <cell r="E87" t="str">
            <v>CONQ40</v>
          </cell>
          <cell r="F87"/>
          <cell r="G87"/>
          <cell r="I87" t="str">
            <v>Carbon</v>
          </cell>
          <cell r="J87">
            <v>1</v>
          </cell>
          <cell r="L87">
            <v>1120.6393975373314</v>
          </cell>
          <cell r="M87">
            <v>1120.6393975373314</v>
          </cell>
          <cell r="O87">
            <v>764.78842281061577</v>
          </cell>
          <cell r="P87">
            <v>764.78842281061577</v>
          </cell>
          <cell r="Q87">
            <v>1380</v>
          </cell>
          <cell r="S87">
            <v>1380</v>
          </cell>
          <cell r="T87">
            <v>299.71578059142388</v>
          </cell>
          <cell r="U87">
            <v>299.71578059142388</v>
          </cell>
          <cell r="V87">
            <v>16</v>
          </cell>
        </row>
        <row r="88">
          <cell r="B88" t="str">
            <v>CCGT</v>
          </cell>
          <cell r="C88">
            <v>0</v>
          </cell>
          <cell r="D88">
            <v>0</v>
          </cell>
          <cell r="E88" t="str">
            <v>GREN40_EME</v>
          </cell>
          <cell r="F88"/>
          <cell r="G88"/>
          <cell r="I88" t="str">
            <v>Carbon</v>
          </cell>
          <cell r="J88">
            <v>1</v>
          </cell>
          <cell r="L88">
            <v>0</v>
          </cell>
          <cell r="M88">
            <v>0</v>
          </cell>
          <cell r="O88">
            <v>0</v>
          </cell>
          <cell r="P88">
            <v>0</v>
          </cell>
          <cell r="Q88">
            <v>0</v>
          </cell>
          <cell r="S88">
            <v>0</v>
          </cell>
          <cell r="T88">
            <v>0</v>
          </cell>
          <cell r="U88">
            <v>0</v>
          </cell>
          <cell r="V88">
            <v>18</v>
          </cell>
        </row>
        <row r="89">
          <cell r="B89" t="str">
            <v>Wind Onshore</v>
          </cell>
          <cell r="C89">
            <v>69</v>
          </cell>
          <cell r="D89">
            <v>69</v>
          </cell>
          <cell r="E89" t="str">
            <v>COGA10</v>
          </cell>
          <cell r="F89"/>
          <cell r="G89"/>
          <cell r="I89" t="str">
            <v>Low Carbon</v>
          </cell>
          <cell r="J89">
            <v>1</v>
          </cell>
          <cell r="L89">
            <v>0</v>
          </cell>
          <cell r="M89">
            <v>0</v>
          </cell>
          <cell r="O89">
            <v>48.3</v>
          </cell>
          <cell r="P89">
            <v>48.3</v>
          </cell>
          <cell r="Q89">
            <v>69</v>
          </cell>
          <cell r="S89">
            <v>0</v>
          </cell>
          <cell r="T89">
            <v>20.98519095697208</v>
          </cell>
          <cell r="U89">
            <v>69</v>
          </cell>
          <cell r="V89">
            <v>1</v>
          </cell>
        </row>
        <row r="90">
          <cell r="B90" t="str">
            <v>Wind Onshore</v>
          </cell>
          <cell r="C90">
            <v>47.5</v>
          </cell>
          <cell r="D90">
            <v>47.5</v>
          </cell>
          <cell r="E90" t="str">
            <v>CORI10</v>
          </cell>
          <cell r="F90"/>
          <cell r="G90"/>
          <cell r="I90" t="str">
            <v>Low Carbon</v>
          </cell>
          <cell r="J90">
            <v>1</v>
          </cell>
          <cell r="L90">
            <v>0</v>
          </cell>
          <cell r="M90">
            <v>0</v>
          </cell>
          <cell r="O90">
            <v>33.25</v>
          </cell>
          <cell r="P90">
            <v>33.25</v>
          </cell>
          <cell r="Q90">
            <v>47.5</v>
          </cell>
          <cell r="S90">
            <v>0</v>
          </cell>
          <cell r="T90">
            <v>15.976950421375237</v>
          </cell>
          <cell r="U90">
            <v>47.5</v>
          </cell>
          <cell r="V90">
            <v>1</v>
          </cell>
        </row>
        <row r="91">
          <cell r="B91" t="str">
            <v>CCGT</v>
          </cell>
          <cell r="C91">
            <v>704</v>
          </cell>
          <cell r="D91">
            <v>704</v>
          </cell>
          <cell r="E91" t="str">
            <v>COSO40</v>
          </cell>
          <cell r="F91"/>
          <cell r="G91"/>
          <cell r="I91" t="str">
            <v>Carbon</v>
          </cell>
          <cell r="J91">
            <v>1</v>
          </cell>
          <cell r="L91">
            <v>571.68850425092853</v>
          </cell>
          <cell r="M91">
            <v>571.68850425092853</v>
          </cell>
          <cell r="O91">
            <v>390.15293453527067</v>
          </cell>
          <cell r="P91">
            <v>390.15293453527067</v>
          </cell>
          <cell r="Q91">
            <v>704</v>
          </cell>
          <cell r="S91">
            <v>704</v>
          </cell>
          <cell r="T91">
            <v>139.85930430958746</v>
          </cell>
          <cell r="U91">
            <v>139.85930430958746</v>
          </cell>
          <cell r="V91">
            <v>24</v>
          </cell>
        </row>
        <row r="92">
          <cell r="B92" t="str">
            <v>Wind Onshore</v>
          </cell>
          <cell r="C92">
            <v>0</v>
          </cell>
          <cell r="D92">
            <v>0</v>
          </cell>
          <cell r="E92"/>
          <cell r="F92"/>
          <cell r="G92"/>
          <cell r="I92" t="str">
            <v>Low Carbon</v>
          </cell>
          <cell r="J92">
            <v>0</v>
          </cell>
          <cell r="L92">
            <v>0</v>
          </cell>
          <cell r="M92">
            <v>0</v>
          </cell>
          <cell r="O92">
            <v>0</v>
          </cell>
          <cell r="P92">
            <v>0</v>
          </cell>
          <cell r="Q92">
            <v>0</v>
          </cell>
          <cell r="S92">
            <v>0</v>
          </cell>
          <cell r="T92">
            <v>0</v>
          </cell>
          <cell r="U92">
            <v>0</v>
          </cell>
          <cell r="V92"/>
        </row>
        <row r="93">
          <cell r="B93" t="str">
            <v>Coal</v>
          </cell>
          <cell r="C93">
            <v>2000</v>
          </cell>
          <cell r="D93">
            <v>2000</v>
          </cell>
          <cell r="E93" t="str">
            <v>COTT40</v>
          </cell>
          <cell r="F93"/>
          <cell r="G93"/>
          <cell r="I93" t="str">
            <v>Carbon</v>
          </cell>
          <cell r="J93">
            <v>1</v>
          </cell>
          <cell r="L93">
            <v>1624.1150688946832</v>
          </cell>
          <cell r="M93">
            <v>1624.1150688946832</v>
          </cell>
          <cell r="O93">
            <v>1108.3890185661098</v>
          </cell>
          <cell r="P93">
            <v>1108.3890185661098</v>
          </cell>
          <cell r="Q93">
            <v>2000</v>
          </cell>
          <cell r="S93">
            <v>2000</v>
          </cell>
          <cell r="T93">
            <v>1091.5563174416047</v>
          </cell>
          <cell r="U93">
            <v>1091.5563174416047</v>
          </cell>
          <cell r="V93">
            <v>16</v>
          </cell>
        </row>
        <row r="94">
          <cell r="B94" t="str">
            <v>Wind Onshore</v>
          </cell>
          <cell r="C94">
            <v>20.5</v>
          </cell>
          <cell r="D94">
            <v>20.5</v>
          </cell>
          <cell r="E94" t="str">
            <v>CRSS10</v>
          </cell>
          <cell r="F94"/>
          <cell r="G94"/>
          <cell r="I94" t="str">
            <v>Low Carbon</v>
          </cell>
          <cell r="J94">
            <v>1</v>
          </cell>
          <cell r="L94">
            <v>0</v>
          </cell>
          <cell r="M94">
            <v>0</v>
          </cell>
          <cell r="O94">
            <v>14.35</v>
          </cell>
          <cell r="P94">
            <v>14.35</v>
          </cell>
          <cell r="Q94">
            <v>20.5</v>
          </cell>
          <cell r="S94">
            <v>0</v>
          </cell>
          <cell r="T94">
            <v>7.3116769258284826</v>
          </cell>
          <cell r="U94">
            <v>20.5</v>
          </cell>
          <cell r="V94">
            <v>7</v>
          </cell>
        </row>
        <row r="95">
          <cell r="B95" t="str">
            <v>Wind Onshore</v>
          </cell>
          <cell r="C95">
            <v>0</v>
          </cell>
          <cell r="D95">
            <v>0</v>
          </cell>
          <cell r="E95" t="str">
            <v>CASS1Q</v>
          </cell>
          <cell r="F95"/>
          <cell r="G95"/>
          <cell r="I95" t="str">
            <v>Low Carbon</v>
          </cell>
          <cell r="J95">
            <v>1</v>
          </cell>
          <cell r="L95">
            <v>0</v>
          </cell>
          <cell r="M95">
            <v>0</v>
          </cell>
          <cell r="O95">
            <v>0</v>
          </cell>
          <cell r="P95">
            <v>0</v>
          </cell>
          <cell r="Q95">
            <v>0</v>
          </cell>
          <cell r="S95">
            <v>0</v>
          </cell>
          <cell r="T95">
            <v>0</v>
          </cell>
          <cell r="U95">
            <v>0</v>
          </cell>
          <cell r="V95">
            <v>1</v>
          </cell>
        </row>
        <row r="96">
          <cell r="B96" t="str">
            <v>Wind Onshore</v>
          </cell>
          <cell r="C96">
            <v>0</v>
          </cell>
          <cell r="D96">
            <v>0</v>
          </cell>
          <cell r="E96" t="str">
            <v>CLYS2R</v>
          </cell>
          <cell r="F96"/>
          <cell r="G96"/>
          <cell r="I96" t="str">
            <v>Low Carbon</v>
          </cell>
          <cell r="J96">
            <v>1</v>
          </cell>
          <cell r="L96">
            <v>0</v>
          </cell>
          <cell r="M96">
            <v>0</v>
          </cell>
          <cell r="O96">
            <v>0</v>
          </cell>
          <cell r="P96">
            <v>0</v>
          </cell>
          <cell r="Q96">
            <v>0</v>
          </cell>
          <cell r="S96">
            <v>0</v>
          </cell>
          <cell r="T96">
            <v>0</v>
          </cell>
          <cell r="U96">
            <v>0</v>
          </cell>
          <cell r="V96">
            <v>11</v>
          </cell>
        </row>
        <row r="97">
          <cell r="B97" t="str">
            <v>Wind Onshore</v>
          </cell>
          <cell r="C97">
            <v>0</v>
          </cell>
          <cell r="D97">
            <v>0</v>
          </cell>
          <cell r="E97" t="str">
            <v>CROB20</v>
          </cell>
          <cell r="F97"/>
          <cell r="G97"/>
          <cell r="I97" t="str">
            <v>Low Carbon</v>
          </cell>
          <cell r="J97">
            <v>1</v>
          </cell>
          <cell r="L97">
            <v>0</v>
          </cell>
          <cell r="M97">
            <v>0</v>
          </cell>
          <cell r="O97">
            <v>0</v>
          </cell>
          <cell r="P97">
            <v>0</v>
          </cell>
          <cell r="Q97">
            <v>0</v>
          </cell>
          <cell r="S97">
            <v>0</v>
          </cell>
          <cell r="T97">
            <v>0</v>
          </cell>
          <cell r="U97">
            <v>0</v>
          </cell>
          <cell r="V97"/>
        </row>
        <row r="98">
          <cell r="B98" t="str">
            <v>Wind Onshore</v>
          </cell>
          <cell r="C98">
            <v>46</v>
          </cell>
          <cell r="D98">
            <v>46</v>
          </cell>
          <cell r="E98" t="str">
            <v>EWEH1Q</v>
          </cell>
          <cell r="F98"/>
          <cell r="G98"/>
          <cell r="I98" t="str">
            <v>Low Carbon</v>
          </cell>
          <cell r="J98">
            <v>1</v>
          </cell>
          <cell r="L98">
            <v>0</v>
          </cell>
          <cell r="M98">
            <v>0</v>
          </cell>
          <cell r="O98">
            <v>32.199999999999996</v>
          </cell>
          <cell r="P98">
            <v>32.199999999999996</v>
          </cell>
          <cell r="Q98">
            <v>46</v>
          </cell>
          <cell r="S98">
            <v>0</v>
          </cell>
          <cell r="T98">
            <v>15.795364660817553</v>
          </cell>
          <cell r="U98">
            <v>46</v>
          </cell>
          <cell r="V98">
            <v>12</v>
          </cell>
        </row>
        <row r="99">
          <cell r="B99" t="str">
            <v>Pump Storage</v>
          </cell>
          <cell r="C99">
            <v>440</v>
          </cell>
          <cell r="D99">
            <v>440</v>
          </cell>
          <cell r="E99" t="str">
            <v>CRUA20</v>
          </cell>
          <cell r="F99"/>
          <cell r="G99"/>
          <cell r="I99" t="str">
            <v>Carbon</v>
          </cell>
          <cell r="J99">
            <v>1</v>
          </cell>
          <cell r="L99">
            <v>357.30531515683032</v>
          </cell>
          <cell r="M99">
            <v>357.30531515683032</v>
          </cell>
          <cell r="O99">
            <v>220</v>
          </cell>
          <cell r="P99">
            <v>220</v>
          </cell>
          <cell r="Q99">
            <v>440</v>
          </cell>
          <cell r="S99">
            <v>440</v>
          </cell>
          <cell r="T99">
            <v>38.642185096085875</v>
          </cell>
          <cell r="U99">
            <v>38.642185096085875</v>
          </cell>
          <cell r="V99">
            <v>8</v>
          </cell>
        </row>
        <row r="100">
          <cell r="B100" t="str">
            <v>Wind Onshore</v>
          </cell>
          <cell r="C100">
            <v>138</v>
          </cell>
          <cell r="D100">
            <v>138</v>
          </cell>
          <cell r="E100" t="str">
            <v>CRYR40</v>
          </cell>
          <cell r="F100"/>
          <cell r="G100"/>
          <cell r="I100" t="str">
            <v>Low Carbon</v>
          </cell>
          <cell r="J100">
            <v>1</v>
          </cell>
          <cell r="L100">
            <v>0</v>
          </cell>
          <cell r="M100">
            <v>0</v>
          </cell>
          <cell r="O100">
            <v>96.6</v>
          </cell>
          <cell r="P100">
            <v>96.6</v>
          </cell>
          <cell r="Q100">
            <v>138</v>
          </cell>
          <cell r="S100">
            <v>0</v>
          </cell>
          <cell r="T100">
            <v>62.865391135501611</v>
          </cell>
          <cell r="U100">
            <v>138</v>
          </cell>
          <cell r="V100">
            <v>11</v>
          </cell>
        </row>
        <row r="101">
          <cell r="B101" t="str">
            <v>Wind Onshore</v>
          </cell>
          <cell r="C101">
            <v>13.8</v>
          </cell>
          <cell r="D101">
            <v>13.8</v>
          </cell>
          <cell r="E101" t="str">
            <v>CRYR40</v>
          </cell>
          <cell r="F101"/>
          <cell r="G101"/>
          <cell r="I101" t="str">
            <v>Low Carbon</v>
          </cell>
          <cell r="J101">
            <v>1</v>
          </cell>
          <cell r="L101">
            <v>0</v>
          </cell>
          <cell r="M101">
            <v>0</v>
          </cell>
          <cell r="O101">
            <v>9.66</v>
          </cell>
          <cell r="P101">
            <v>9.66</v>
          </cell>
          <cell r="Q101">
            <v>13.8</v>
          </cell>
          <cell r="S101">
            <v>0</v>
          </cell>
          <cell r="T101">
            <v>4.9967878718705716</v>
          </cell>
          <cell r="U101">
            <v>13.8</v>
          </cell>
          <cell r="V101">
            <v>11</v>
          </cell>
        </row>
        <row r="102">
          <cell r="B102" t="str">
            <v>Hydro</v>
          </cell>
          <cell r="C102">
            <v>19.100000000000001</v>
          </cell>
          <cell r="D102">
            <v>19.100000000000001</v>
          </cell>
          <cell r="E102" t="str">
            <v>CULL1Q</v>
          </cell>
          <cell r="F102"/>
          <cell r="G102"/>
          <cell r="I102" t="str">
            <v>Low Carbon</v>
          </cell>
          <cell r="J102">
            <v>1</v>
          </cell>
          <cell r="L102">
            <v>15.510298907944227</v>
          </cell>
          <cell r="M102">
            <v>15.510298907944227</v>
          </cell>
          <cell r="O102">
            <v>10.58511512730635</v>
          </cell>
          <cell r="P102">
            <v>10.58511512730635</v>
          </cell>
          <cell r="Q102">
            <v>19.100000000000001</v>
          </cell>
          <cell r="S102">
            <v>19.100000000000001</v>
          </cell>
          <cell r="T102">
            <v>6.4408288728214433</v>
          </cell>
          <cell r="U102">
            <v>19.100000000000001</v>
          </cell>
          <cell r="V102">
            <v>1</v>
          </cell>
        </row>
        <row r="103">
          <cell r="B103" t="str">
            <v>Wind Onshore</v>
          </cell>
          <cell r="C103">
            <v>0</v>
          </cell>
          <cell r="D103">
            <v>0</v>
          </cell>
          <cell r="E103" t="str">
            <v>GAWH10</v>
          </cell>
          <cell r="F103"/>
          <cell r="G103"/>
          <cell r="I103" t="str">
            <v>Low Carbon</v>
          </cell>
          <cell r="J103">
            <v>1</v>
          </cell>
          <cell r="L103">
            <v>0</v>
          </cell>
          <cell r="M103">
            <v>0</v>
          </cell>
          <cell r="O103">
            <v>0</v>
          </cell>
          <cell r="P103">
            <v>0</v>
          </cell>
          <cell r="Q103">
            <v>0</v>
          </cell>
          <cell r="S103">
            <v>0</v>
          </cell>
          <cell r="T103">
            <v>0</v>
          </cell>
          <cell r="U103">
            <v>0</v>
          </cell>
          <cell r="V103">
            <v>11</v>
          </cell>
        </row>
        <row r="104">
          <cell r="B104" t="str">
            <v>Wind Onshore</v>
          </cell>
          <cell r="C104">
            <v>0</v>
          </cell>
          <cell r="D104">
            <v>0</v>
          </cell>
          <cell r="E104" t="str">
            <v>DALQ10</v>
          </cell>
          <cell r="F104"/>
          <cell r="G104"/>
          <cell r="I104" t="str">
            <v>Low Carbon</v>
          </cell>
          <cell r="J104">
            <v>1</v>
          </cell>
          <cell r="L104">
            <v>0</v>
          </cell>
          <cell r="M104">
            <v>0</v>
          </cell>
          <cell r="O104">
            <v>0</v>
          </cell>
          <cell r="P104">
            <v>0</v>
          </cell>
          <cell r="Q104">
            <v>0</v>
          </cell>
          <cell r="S104">
            <v>0</v>
          </cell>
          <cell r="T104">
            <v>0</v>
          </cell>
          <cell r="U104">
            <v>0</v>
          </cell>
          <cell r="V104"/>
        </row>
        <row r="105">
          <cell r="B105" t="str">
            <v>CCGT</v>
          </cell>
          <cell r="C105">
            <v>805</v>
          </cell>
          <cell r="D105">
            <v>805</v>
          </cell>
          <cell r="E105" t="str">
            <v>KINO40</v>
          </cell>
          <cell r="F105"/>
          <cell r="G105"/>
          <cell r="I105" t="str">
            <v>Carbon</v>
          </cell>
          <cell r="J105">
            <v>1</v>
          </cell>
          <cell r="L105">
            <v>653.70631523011002</v>
          </cell>
          <cell r="M105">
            <v>653.70631523011002</v>
          </cell>
          <cell r="O105">
            <v>446.12657997285919</v>
          </cell>
          <cell r="P105">
            <v>446.12657997285919</v>
          </cell>
          <cell r="Q105">
            <v>805</v>
          </cell>
          <cell r="S105">
            <v>805</v>
          </cell>
          <cell r="T105">
            <v>537.93930147216611</v>
          </cell>
          <cell r="U105">
            <v>537.93930147216611</v>
          </cell>
          <cell r="V105">
            <v>24</v>
          </cell>
        </row>
        <row r="106">
          <cell r="B106" t="str">
            <v>CCGT</v>
          </cell>
          <cell r="C106">
            <v>0</v>
          </cell>
          <cell r="D106">
            <v>0</v>
          </cell>
          <cell r="E106" t="str">
            <v>KINO40</v>
          </cell>
          <cell r="F106"/>
          <cell r="G106"/>
          <cell r="I106" t="str">
            <v>Carbon</v>
          </cell>
          <cell r="J106">
            <v>1</v>
          </cell>
          <cell r="L106">
            <v>0</v>
          </cell>
          <cell r="M106">
            <v>0</v>
          </cell>
          <cell r="O106">
            <v>0</v>
          </cell>
          <cell r="P106">
            <v>0</v>
          </cell>
          <cell r="Q106">
            <v>0</v>
          </cell>
          <cell r="S106">
            <v>0</v>
          </cell>
          <cell r="T106">
            <v>0</v>
          </cell>
          <cell r="U106">
            <v>0</v>
          </cell>
          <cell r="V106">
            <v>24</v>
          </cell>
        </row>
        <row r="107">
          <cell r="B107" t="str">
            <v>Hydro</v>
          </cell>
          <cell r="C107">
            <v>38</v>
          </cell>
          <cell r="D107">
            <v>38</v>
          </cell>
          <cell r="E107" t="str">
            <v>DEAN1Q</v>
          </cell>
          <cell r="F107"/>
          <cell r="G107"/>
          <cell r="I107" t="str">
            <v>Low Carbon</v>
          </cell>
          <cell r="J107">
            <v>1</v>
          </cell>
          <cell r="L107">
            <v>30.858186308998981</v>
          </cell>
          <cell r="M107">
            <v>30.858186308998981</v>
          </cell>
          <cell r="O107">
            <v>21.059391352756087</v>
          </cell>
          <cell r="P107">
            <v>21.059391352756087</v>
          </cell>
          <cell r="Q107">
            <v>38</v>
          </cell>
          <cell r="S107">
            <v>38</v>
          </cell>
          <cell r="T107">
            <v>12.814214511372505</v>
          </cell>
          <cell r="U107">
            <v>38</v>
          </cell>
          <cell r="V107">
            <v>1</v>
          </cell>
        </row>
        <row r="108">
          <cell r="B108" t="str">
            <v>CCGT</v>
          </cell>
          <cell r="C108">
            <v>1</v>
          </cell>
          <cell r="D108">
            <v>1</v>
          </cell>
          <cell r="E108" t="str">
            <v>CONQ40</v>
          </cell>
          <cell r="F108"/>
          <cell r="G108"/>
          <cell r="I108" t="str">
            <v>Carbon</v>
          </cell>
          <cell r="J108">
            <v>1</v>
          </cell>
          <cell r="L108">
            <v>0.81205753444734163</v>
          </cell>
          <cell r="M108">
            <v>0.81205753444734163</v>
          </cell>
          <cell r="O108">
            <v>0.55419450928305491</v>
          </cell>
          <cell r="P108">
            <v>0.55419450928305491</v>
          </cell>
          <cell r="Q108">
            <v>1</v>
          </cell>
          <cell r="S108">
            <v>1</v>
          </cell>
          <cell r="T108">
            <v>0.18172182822010399</v>
          </cell>
          <cell r="U108">
            <v>0.18172182822010399</v>
          </cell>
          <cell r="V108">
            <v>16</v>
          </cell>
        </row>
        <row r="109">
          <cell r="B109" t="str">
            <v>Wind Onshore</v>
          </cell>
          <cell r="C109">
            <v>69</v>
          </cell>
          <cell r="D109">
            <v>69</v>
          </cell>
          <cell r="E109" t="str">
            <v>DERS1Q</v>
          </cell>
          <cell r="F109"/>
          <cell r="G109"/>
          <cell r="I109" t="str">
            <v>Low Carbon</v>
          </cell>
          <cell r="J109">
            <v>1</v>
          </cell>
          <cell r="L109">
            <v>0</v>
          </cell>
          <cell r="M109">
            <v>0</v>
          </cell>
          <cell r="O109">
            <v>48.3</v>
          </cell>
          <cell r="P109">
            <v>48.3</v>
          </cell>
          <cell r="Q109">
            <v>69</v>
          </cell>
          <cell r="S109">
            <v>0</v>
          </cell>
          <cell r="T109">
            <v>23.563115027443956</v>
          </cell>
          <cell r="U109">
            <v>69</v>
          </cell>
          <cell r="V109">
            <v>10</v>
          </cell>
        </row>
        <row r="110">
          <cell r="B110" t="str">
            <v>CCGT</v>
          </cell>
          <cell r="C110">
            <v>1550</v>
          </cell>
          <cell r="D110">
            <v>1550</v>
          </cell>
          <cell r="E110" t="str">
            <v>DIDC40</v>
          </cell>
          <cell r="F110"/>
          <cell r="G110"/>
          <cell r="I110" t="str">
            <v>Carbon</v>
          </cell>
          <cell r="J110">
            <v>1</v>
          </cell>
          <cell r="L110">
            <v>1258.6891783933795</v>
          </cell>
          <cell r="M110">
            <v>1258.6891783933795</v>
          </cell>
          <cell r="O110">
            <v>859.00148938873508</v>
          </cell>
          <cell r="P110">
            <v>859.00148938873508</v>
          </cell>
          <cell r="Q110">
            <v>1550</v>
          </cell>
          <cell r="S110">
            <v>1550</v>
          </cell>
          <cell r="T110">
            <v>597.7152008299646</v>
          </cell>
          <cell r="U110">
            <v>597.7152008299646</v>
          </cell>
          <cell r="V110">
            <v>25</v>
          </cell>
        </row>
        <row r="111">
          <cell r="B111" t="str">
            <v>Pump Storage</v>
          </cell>
          <cell r="C111">
            <v>1644</v>
          </cell>
          <cell r="D111">
            <v>1644</v>
          </cell>
          <cell r="E111" t="str">
            <v>DINO40</v>
          </cell>
          <cell r="F111"/>
          <cell r="G111"/>
          <cell r="I111" t="str">
            <v>Carbon</v>
          </cell>
          <cell r="J111">
            <v>1</v>
          </cell>
          <cell r="L111">
            <v>1335.0225866314297</v>
          </cell>
          <cell r="M111">
            <v>1335.0225866314297</v>
          </cell>
          <cell r="O111">
            <v>822</v>
          </cell>
          <cell r="P111">
            <v>822</v>
          </cell>
          <cell r="Q111">
            <v>1644</v>
          </cell>
          <cell r="S111">
            <v>1644</v>
          </cell>
          <cell r="T111">
            <v>247.99055441400299</v>
          </cell>
          <cell r="U111">
            <v>247.99055441400299</v>
          </cell>
          <cell r="V111">
            <v>19</v>
          </cell>
        </row>
        <row r="112">
          <cell r="B112" t="str">
            <v>Wind Offshore</v>
          </cell>
          <cell r="C112">
            <v>0</v>
          </cell>
          <cell r="D112">
            <v>0</v>
          </cell>
          <cell r="E112" t="str">
            <v>CREB40</v>
          </cell>
          <cell r="F112"/>
          <cell r="G112"/>
          <cell r="I112" t="str">
            <v>Low Carbon</v>
          </cell>
          <cell r="J112">
            <v>1</v>
          </cell>
          <cell r="L112">
            <v>0</v>
          </cell>
          <cell r="M112">
            <v>0</v>
          </cell>
          <cell r="O112">
            <v>0</v>
          </cell>
          <cell r="P112">
            <v>0</v>
          </cell>
          <cell r="Q112">
            <v>0</v>
          </cell>
          <cell r="S112">
            <v>0</v>
          </cell>
          <cell r="T112">
            <v>0</v>
          </cell>
          <cell r="U112">
            <v>0</v>
          </cell>
          <cell r="V112">
            <v>15</v>
          </cell>
        </row>
        <row r="113">
          <cell r="B113" t="str">
            <v>Wind Offshore</v>
          </cell>
          <cell r="C113">
            <v>0</v>
          </cell>
          <cell r="D113">
            <v>0</v>
          </cell>
          <cell r="E113" t="str">
            <v>CREB40</v>
          </cell>
          <cell r="F113"/>
          <cell r="G113"/>
          <cell r="I113" t="str">
            <v>Low Carbon</v>
          </cell>
          <cell r="J113">
            <v>1</v>
          </cell>
          <cell r="L113">
            <v>0</v>
          </cell>
          <cell r="M113">
            <v>0</v>
          </cell>
          <cell r="O113">
            <v>0</v>
          </cell>
          <cell r="P113">
            <v>0</v>
          </cell>
          <cell r="Q113">
            <v>0</v>
          </cell>
          <cell r="S113">
            <v>0</v>
          </cell>
          <cell r="T113">
            <v>0</v>
          </cell>
          <cell r="U113">
            <v>0</v>
          </cell>
          <cell r="V113">
            <v>15</v>
          </cell>
        </row>
        <row r="114">
          <cell r="B114" t="str">
            <v>Wind Onshore</v>
          </cell>
          <cell r="C114">
            <v>220</v>
          </cell>
          <cell r="D114">
            <v>220</v>
          </cell>
          <cell r="E114" t="str">
            <v>DORE11</v>
          </cell>
          <cell r="F114" t="str">
            <v>DORE12</v>
          </cell>
          <cell r="G114"/>
          <cell r="I114" t="str">
            <v>Low Carbon</v>
          </cell>
          <cell r="J114">
            <v>2</v>
          </cell>
          <cell r="L114">
            <v>0</v>
          </cell>
          <cell r="M114">
            <v>0</v>
          </cell>
          <cell r="O114">
            <v>154</v>
          </cell>
          <cell r="P114">
            <v>77</v>
          </cell>
          <cell r="Q114">
            <v>110</v>
          </cell>
          <cell r="S114">
            <v>0</v>
          </cell>
          <cell r="T114">
            <v>75.543048377823084</v>
          </cell>
          <cell r="U114">
            <v>220</v>
          </cell>
          <cell r="V114">
            <v>1</v>
          </cell>
        </row>
        <row r="115">
          <cell r="B115" t="str">
            <v>Wind Onshore</v>
          </cell>
          <cell r="C115">
            <v>0</v>
          </cell>
          <cell r="D115">
            <v>0</v>
          </cell>
          <cell r="E115" t="str">
            <v>COAL10</v>
          </cell>
          <cell r="F115"/>
          <cell r="G115"/>
          <cell r="I115" t="str">
            <v>Low Carbon</v>
          </cell>
          <cell r="J115">
            <v>1</v>
          </cell>
          <cell r="L115">
            <v>0</v>
          </cell>
          <cell r="M115">
            <v>0</v>
          </cell>
          <cell r="O115">
            <v>0</v>
          </cell>
          <cell r="P115">
            <v>0</v>
          </cell>
          <cell r="Q115">
            <v>0</v>
          </cell>
          <cell r="S115">
            <v>0</v>
          </cell>
          <cell r="T115">
            <v>0</v>
          </cell>
          <cell r="U115">
            <v>0</v>
          </cell>
          <cell r="V115">
            <v>11</v>
          </cell>
        </row>
        <row r="116">
          <cell r="B116" t="str">
            <v>Biomass</v>
          </cell>
          <cell r="C116">
            <v>1905</v>
          </cell>
          <cell r="D116">
            <v>1905</v>
          </cell>
          <cell r="E116" t="str">
            <v>DRAX40</v>
          </cell>
          <cell r="F116"/>
          <cell r="G116"/>
          <cell r="I116" t="str">
            <v>Carbon</v>
          </cell>
          <cell r="J116">
            <v>1</v>
          </cell>
          <cell r="L116">
            <v>1546.9696031221858</v>
          </cell>
          <cell r="M116">
            <v>1546.9696031221858</v>
          </cell>
          <cell r="O116">
            <v>1055.7405401842195</v>
          </cell>
          <cell r="P116">
            <v>1055.7405401842195</v>
          </cell>
          <cell r="Q116">
            <v>1905</v>
          </cell>
          <cell r="S116">
            <v>1905</v>
          </cell>
          <cell r="T116">
            <v>1517.2241035840311</v>
          </cell>
          <cell r="U116">
            <v>1905</v>
          </cell>
          <cell r="V116">
            <v>15</v>
          </cell>
        </row>
        <row r="117">
          <cell r="B117" t="str">
            <v>Coal</v>
          </cell>
          <cell r="C117">
            <v>2001</v>
          </cell>
          <cell r="D117">
            <v>2001</v>
          </cell>
          <cell r="E117" t="str">
            <v>DRAX40</v>
          </cell>
          <cell r="F117"/>
          <cell r="G117"/>
          <cell r="I117" t="str">
            <v>Carbon</v>
          </cell>
          <cell r="J117">
            <v>1</v>
          </cell>
          <cell r="L117">
            <v>1624.9271264291306</v>
          </cell>
          <cell r="M117">
            <v>1624.9271264291306</v>
          </cell>
          <cell r="O117">
            <v>1108.9432130753928</v>
          </cell>
          <cell r="P117">
            <v>1108.9432130753928</v>
          </cell>
          <cell r="Q117">
            <v>2001</v>
          </cell>
          <cell r="S117">
            <v>2001</v>
          </cell>
          <cell r="T117">
            <v>1593.6826410874783</v>
          </cell>
          <cell r="U117">
            <v>1593.6826410874783</v>
          </cell>
          <cell r="V117">
            <v>15</v>
          </cell>
        </row>
        <row r="118">
          <cell r="B118" t="str">
            <v>Wind Onshore</v>
          </cell>
          <cell r="C118">
            <v>0</v>
          </cell>
          <cell r="D118">
            <v>0</v>
          </cell>
          <cell r="E118" t="str">
            <v>COUA1Q</v>
          </cell>
          <cell r="F118" t="str">
            <v>COUA1R</v>
          </cell>
          <cell r="G118"/>
          <cell r="I118" t="str">
            <v>Low Carbon</v>
          </cell>
          <cell r="J118">
            <v>2</v>
          </cell>
          <cell r="L118">
            <v>0</v>
          </cell>
          <cell r="M118">
            <v>0</v>
          </cell>
          <cell r="O118">
            <v>0</v>
          </cell>
          <cell r="P118">
            <v>0</v>
          </cell>
          <cell r="Q118">
            <v>0</v>
          </cell>
          <cell r="S118">
            <v>0</v>
          </cell>
          <cell r="T118">
            <v>0</v>
          </cell>
          <cell r="U118">
            <v>0</v>
          </cell>
          <cell r="V118">
            <v>5</v>
          </cell>
        </row>
        <row r="119">
          <cell r="B119" t="str">
            <v>Wind Offshore</v>
          </cell>
          <cell r="C119">
            <v>400</v>
          </cell>
          <cell r="D119">
            <v>400</v>
          </cell>
          <cell r="E119" t="str">
            <v>NECT40</v>
          </cell>
          <cell r="F119"/>
          <cell r="G119"/>
          <cell r="I119" t="str">
            <v>Low Carbon</v>
          </cell>
          <cell r="J119">
            <v>1</v>
          </cell>
          <cell r="L119">
            <v>0</v>
          </cell>
          <cell r="M119">
            <v>0</v>
          </cell>
          <cell r="O119">
            <v>280</v>
          </cell>
          <cell r="P119">
            <v>280</v>
          </cell>
          <cell r="Q119">
            <v>400</v>
          </cell>
          <cell r="S119">
            <v>0</v>
          </cell>
          <cell r="T119">
            <v>188.65244887068278</v>
          </cell>
          <cell r="U119">
            <v>400</v>
          </cell>
          <cell r="V119">
            <v>17</v>
          </cell>
        </row>
        <row r="120">
          <cell r="B120" t="str">
            <v>Nuclear</v>
          </cell>
          <cell r="C120">
            <v>1091</v>
          </cell>
          <cell r="D120">
            <v>1091</v>
          </cell>
          <cell r="E120" t="str">
            <v>DUNG40</v>
          </cell>
          <cell r="F120"/>
          <cell r="G120"/>
          <cell r="I120" t="str">
            <v>Low Carbon</v>
          </cell>
          <cell r="J120">
            <v>1</v>
          </cell>
          <cell r="L120">
            <v>885.95477008204978</v>
          </cell>
          <cell r="M120">
            <v>885.95477008204978</v>
          </cell>
          <cell r="O120">
            <v>927.35</v>
          </cell>
          <cell r="P120">
            <v>927.35</v>
          </cell>
          <cell r="Q120">
            <v>1091</v>
          </cell>
          <cell r="S120">
            <v>1091</v>
          </cell>
          <cell r="T120">
            <v>696.77817699485865</v>
          </cell>
          <cell r="U120">
            <v>1091</v>
          </cell>
          <cell r="V120">
            <v>24</v>
          </cell>
        </row>
        <row r="121">
          <cell r="B121" t="str">
            <v>Wind Onshore</v>
          </cell>
          <cell r="C121">
            <v>29.75</v>
          </cell>
          <cell r="D121">
            <v>29.75</v>
          </cell>
          <cell r="E121" t="str">
            <v>DUNE10</v>
          </cell>
          <cell r="F121"/>
          <cell r="G121"/>
          <cell r="I121" t="str">
            <v>Low Carbon</v>
          </cell>
          <cell r="J121">
            <v>1</v>
          </cell>
          <cell r="L121">
            <v>0</v>
          </cell>
          <cell r="M121">
            <v>0</v>
          </cell>
          <cell r="O121">
            <v>20.824999999999999</v>
          </cell>
          <cell r="P121">
            <v>20.824999999999999</v>
          </cell>
          <cell r="Q121">
            <v>29.75</v>
          </cell>
          <cell r="S121">
            <v>0</v>
          </cell>
          <cell r="T121">
            <v>9.0813947924204381</v>
          </cell>
          <cell r="U121">
            <v>29.75</v>
          </cell>
          <cell r="V121">
            <v>11</v>
          </cell>
        </row>
        <row r="122">
          <cell r="B122" t="str">
            <v>Wind Onshore</v>
          </cell>
          <cell r="C122">
            <v>94</v>
          </cell>
          <cell r="D122">
            <v>94</v>
          </cell>
          <cell r="E122" t="str">
            <v>DUNM10</v>
          </cell>
          <cell r="F122"/>
          <cell r="G122"/>
          <cell r="I122" t="str">
            <v>Low Carbon</v>
          </cell>
          <cell r="J122">
            <v>1</v>
          </cell>
          <cell r="L122">
            <v>0</v>
          </cell>
          <cell r="M122">
            <v>0</v>
          </cell>
          <cell r="O122">
            <v>65.8</v>
          </cell>
          <cell r="P122">
            <v>65.8</v>
          </cell>
          <cell r="Q122">
            <v>94</v>
          </cell>
          <cell r="S122">
            <v>0</v>
          </cell>
          <cell r="T122">
            <v>33.729324944266381</v>
          </cell>
          <cell r="U122">
            <v>94</v>
          </cell>
          <cell r="V122">
            <v>1</v>
          </cell>
        </row>
        <row r="123">
          <cell r="B123" t="str">
            <v>Wind Offshore</v>
          </cell>
          <cell r="C123">
            <v>0</v>
          </cell>
          <cell r="D123">
            <v>0</v>
          </cell>
          <cell r="E123" t="str">
            <v>BRFO40</v>
          </cell>
          <cell r="F123"/>
          <cell r="G123"/>
          <cell r="I123" t="str">
            <v>Low Carbon</v>
          </cell>
          <cell r="J123">
            <v>1</v>
          </cell>
          <cell r="L123">
            <v>0</v>
          </cell>
          <cell r="M123">
            <v>0</v>
          </cell>
          <cell r="O123">
            <v>0</v>
          </cell>
          <cell r="P123">
            <v>0</v>
          </cell>
          <cell r="Q123">
            <v>0</v>
          </cell>
          <cell r="S123">
            <v>0</v>
          </cell>
          <cell r="T123">
            <v>0</v>
          </cell>
          <cell r="U123">
            <v>0</v>
          </cell>
          <cell r="V123">
            <v>18</v>
          </cell>
        </row>
        <row r="124">
          <cell r="B124" t="str">
            <v>Wind Offshore</v>
          </cell>
          <cell r="C124">
            <v>0</v>
          </cell>
          <cell r="D124">
            <v>0</v>
          </cell>
          <cell r="E124" t="str">
            <v>BRFO40</v>
          </cell>
          <cell r="F124"/>
          <cell r="G124"/>
          <cell r="I124" t="str">
            <v>Low Carbon</v>
          </cell>
          <cell r="J124">
            <v>1</v>
          </cell>
          <cell r="L124">
            <v>0</v>
          </cell>
          <cell r="M124">
            <v>0</v>
          </cell>
          <cell r="O124">
            <v>0</v>
          </cell>
          <cell r="P124">
            <v>0</v>
          </cell>
          <cell r="Q124">
            <v>0</v>
          </cell>
          <cell r="S124">
            <v>0</v>
          </cell>
          <cell r="T124">
            <v>0</v>
          </cell>
          <cell r="U124">
            <v>0</v>
          </cell>
          <cell r="V124">
            <v>18</v>
          </cell>
        </row>
        <row r="125">
          <cell r="B125" t="str">
            <v>Wind Offshore</v>
          </cell>
          <cell r="C125">
            <v>0.01</v>
          </cell>
          <cell r="D125">
            <v>0</v>
          </cell>
          <cell r="E125" t="str">
            <v>BRFO40</v>
          </cell>
          <cell r="F125"/>
          <cell r="G125"/>
          <cell r="I125" t="str">
            <v>Low Carbon</v>
          </cell>
          <cell r="J125">
            <v>1</v>
          </cell>
          <cell r="L125">
            <v>0</v>
          </cell>
          <cell r="M125">
            <v>0</v>
          </cell>
          <cell r="O125">
            <v>6.9999999999999993E-3</v>
          </cell>
          <cell r="P125">
            <v>6.9999999999999993E-3</v>
          </cell>
          <cell r="Q125">
            <v>0</v>
          </cell>
          <cell r="S125">
            <v>0</v>
          </cell>
          <cell r="T125">
            <v>0</v>
          </cell>
          <cell r="U125">
            <v>0</v>
          </cell>
          <cell r="V125">
            <v>18</v>
          </cell>
        </row>
        <row r="126">
          <cell r="B126" t="str">
            <v>Wind Offshore</v>
          </cell>
          <cell r="C126">
            <v>0</v>
          </cell>
          <cell r="D126">
            <v>0</v>
          </cell>
          <cell r="E126" t="str">
            <v>BRFO40</v>
          </cell>
          <cell r="F126"/>
          <cell r="G126"/>
          <cell r="I126" t="str">
            <v>Low Carbon</v>
          </cell>
          <cell r="J126">
            <v>1</v>
          </cell>
          <cell r="L126">
            <v>0</v>
          </cell>
          <cell r="M126">
            <v>0</v>
          </cell>
          <cell r="O126">
            <v>0</v>
          </cell>
          <cell r="P126">
            <v>0</v>
          </cell>
          <cell r="Q126">
            <v>0</v>
          </cell>
          <cell r="S126">
            <v>0</v>
          </cell>
          <cell r="T126">
            <v>0</v>
          </cell>
          <cell r="U126">
            <v>0</v>
          </cell>
          <cell r="V126">
            <v>18</v>
          </cell>
        </row>
        <row r="127">
          <cell r="B127" t="str">
            <v>Wind Onshore</v>
          </cell>
          <cell r="C127">
            <v>42.75</v>
          </cell>
          <cell r="D127">
            <v>42.75</v>
          </cell>
          <cell r="E127" t="str">
            <v>EDIN10</v>
          </cell>
          <cell r="F127"/>
          <cell r="G127"/>
          <cell r="I127" t="str">
            <v>Low Carbon</v>
          </cell>
          <cell r="J127">
            <v>1</v>
          </cell>
          <cell r="L127">
            <v>0</v>
          </cell>
          <cell r="M127">
            <v>0</v>
          </cell>
          <cell r="O127">
            <v>29.924999999999997</v>
          </cell>
          <cell r="P127">
            <v>29.924999999999997</v>
          </cell>
          <cell r="Q127">
            <v>42.75</v>
          </cell>
          <cell r="S127">
            <v>0</v>
          </cell>
          <cell r="T127">
            <v>14.156007584053365</v>
          </cell>
          <cell r="U127">
            <v>42.75</v>
          </cell>
          <cell r="V127">
            <v>4</v>
          </cell>
        </row>
        <row r="128">
          <cell r="B128" t="str">
            <v>Coal</v>
          </cell>
          <cell r="C128">
            <v>1870</v>
          </cell>
          <cell r="D128">
            <v>1870</v>
          </cell>
          <cell r="E128" t="str">
            <v>EGGB40</v>
          </cell>
          <cell r="F128"/>
          <cell r="G128"/>
          <cell r="I128" t="str">
            <v>Carbon</v>
          </cell>
          <cell r="J128">
            <v>1</v>
          </cell>
          <cell r="L128">
            <v>1518.5475894165288</v>
          </cell>
          <cell r="M128">
            <v>1518.5475894165288</v>
          </cell>
          <cell r="O128">
            <v>1036.3437323593128</v>
          </cell>
          <cell r="P128">
            <v>1036.3437323593128</v>
          </cell>
          <cell r="Q128">
            <v>1870</v>
          </cell>
          <cell r="S128">
            <v>1870</v>
          </cell>
          <cell r="T128">
            <v>1188.1654556061601</v>
          </cell>
          <cell r="U128">
            <v>1188.1654556061601</v>
          </cell>
          <cell r="V128">
            <v>15</v>
          </cell>
        </row>
        <row r="129">
          <cell r="B129" t="str">
            <v>CCGT</v>
          </cell>
          <cell r="C129">
            <v>408</v>
          </cell>
          <cell r="D129">
            <v>408</v>
          </cell>
          <cell r="E129" t="str">
            <v>BRIM2A_LPN</v>
          </cell>
          <cell r="F129" t="str">
            <v>BRIM2B_LPN</v>
          </cell>
          <cell r="G129"/>
          <cell r="I129" t="str">
            <v>Carbon</v>
          </cell>
          <cell r="J129">
            <v>2</v>
          </cell>
          <cell r="L129">
            <v>331.31947405451541</v>
          </cell>
          <cell r="M129">
            <v>165.65973702725771</v>
          </cell>
          <cell r="O129">
            <v>226.11135978748641</v>
          </cell>
          <cell r="P129">
            <v>113.0556798937432</v>
          </cell>
          <cell r="Q129">
            <v>204</v>
          </cell>
          <cell r="S129">
            <v>408</v>
          </cell>
          <cell r="T129">
            <v>77.637868326076415</v>
          </cell>
          <cell r="U129">
            <v>77.637868326076415</v>
          </cell>
          <cell r="V129">
            <v>24</v>
          </cell>
        </row>
        <row r="130">
          <cell r="B130" t="str">
            <v>Wind Onshore</v>
          </cell>
          <cell r="C130">
            <v>0</v>
          </cell>
          <cell r="D130">
            <v>0</v>
          </cell>
          <cell r="E130" t="str">
            <v>ENHI10</v>
          </cell>
          <cell r="F130"/>
          <cell r="G130"/>
          <cell r="I130" t="str">
            <v>Low Carbon</v>
          </cell>
          <cell r="J130">
            <v>1</v>
          </cell>
          <cell r="L130">
            <v>0</v>
          </cell>
          <cell r="M130">
            <v>0</v>
          </cell>
          <cell r="O130">
            <v>0</v>
          </cell>
          <cell r="P130">
            <v>0</v>
          </cell>
          <cell r="Q130">
            <v>0</v>
          </cell>
          <cell r="S130">
            <v>0</v>
          </cell>
          <cell r="T130">
            <v>0</v>
          </cell>
          <cell r="U130">
            <v>0</v>
          </cell>
          <cell r="V130"/>
        </row>
        <row r="131">
          <cell r="B131" t="str">
            <v>Hydro</v>
          </cell>
          <cell r="C131">
            <v>75</v>
          </cell>
          <cell r="D131">
            <v>75</v>
          </cell>
          <cell r="E131" t="str">
            <v>ERRO10</v>
          </cell>
          <cell r="F131"/>
          <cell r="G131"/>
          <cell r="I131" t="str">
            <v>Low Carbon</v>
          </cell>
          <cell r="J131">
            <v>1</v>
          </cell>
          <cell r="L131">
            <v>60.904315083550621</v>
          </cell>
          <cell r="M131">
            <v>60.904315083550621</v>
          </cell>
          <cell r="O131">
            <v>41.564588196229117</v>
          </cell>
          <cell r="P131">
            <v>41.564588196229117</v>
          </cell>
          <cell r="Q131">
            <v>75</v>
          </cell>
          <cell r="S131">
            <v>75</v>
          </cell>
          <cell r="T131">
            <v>17.421680995334</v>
          </cell>
          <cell r="U131">
            <v>75</v>
          </cell>
          <cell r="V131">
            <v>5</v>
          </cell>
        </row>
        <row r="132">
          <cell r="B132" t="str">
            <v>Wind Onshore</v>
          </cell>
          <cell r="C132">
            <v>39</v>
          </cell>
          <cell r="D132">
            <v>39</v>
          </cell>
          <cell r="E132" t="str">
            <v>EWEH1Q</v>
          </cell>
          <cell r="F132"/>
          <cell r="G132"/>
          <cell r="I132" t="str">
            <v>Low Carbon</v>
          </cell>
          <cell r="J132">
            <v>1</v>
          </cell>
          <cell r="L132">
            <v>0</v>
          </cell>
          <cell r="M132">
            <v>0</v>
          </cell>
          <cell r="O132">
            <v>27.299999999999997</v>
          </cell>
          <cell r="P132">
            <v>27.299999999999997</v>
          </cell>
          <cell r="Q132">
            <v>39</v>
          </cell>
          <cell r="S132">
            <v>0</v>
          </cell>
          <cell r="T132">
            <v>13.260902136558265</v>
          </cell>
          <cell r="U132">
            <v>39</v>
          </cell>
          <cell r="V132">
            <v>12</v>
          </cell>
        </row>
        <row r="133">
          <cell r="B133" t="str">
            <v>Wind Onshore</v>
          </cell>
          <cell r="C133">
            <v>144</v>
          </cell>
          <cell r="D133">
            <v>144</v>
          </cell>
          <cell r="E133" t="str">
            <v>FALL40</v>
          </cell>
          <cell r="F133"/>
          <cell r="G133"/>
          <cell r="I133" t="str">
            <v>Low Carbon</v>
          </cell>
          <cell r="J133">
            <v>1</v>
          </cell>
          <cell r="L133">
            <v>0</v>
          </cell>
          <cell r="M133">
            <v>0</v>
          </cell>
          <cell r="O133">
            <v>100.8</v>
          </cell>
          <cell r="P133">
            <v>100.8</v>
          </cell>
          <cell r="Q133">
            <v>144</v>
          </cell>
          <cell r="S133">
            <v>0</v>
          </cell>
          <cell r="T133">
            <v>74.589205024286542</v>
          </cell>
          <cell r="U133">
            <v>144</v>
          </cell>
          <cell r="V133">
            <v>11</v>
          </cell>
        </row>
        <row r="134">
          <cell r="B134" t="str">
            <v>Wind Onshore</v>
          </cell>
          <cell r="C134">
            <v>92</v>
          </cell>
          <cell r="D134">
            <v>92</v>
          </cell>
          <cell r="E134" t="str">
            <v>FAAR1Q</v>
          </cell>
          <cell r="F134" t="str">
            <v>FAAR1R</v>
          </cell>
          <cell r="G134"/>
          <cell r="I134" t="str">
            <v>Low Carbon</v>
          </cell>
          <cell r="J134">
            <v>2</v>
          </cell>
          <cell r="L134">
            <v>0</v>
          </cell>
          <cell r="M134">
            <v>0</v>
          </cell>
          <cell r="O134">
            <v>64.399999999999991</v>
          </cell>
          <cell r="P134">
            <v>32.199999999999996</v>
          </cell>
          <cell r="Q134">
            <v>46</v>
          </cell>
          <cell r="S134">
            <v>0</v>
          </cell>
          <cell r="T134">
            <v>34.88149247542232</v>
          </cell>
          <cell r="U134">
            <v>92</v>
          </cell>
          <cell r="V134">
            <v>1</v>
          </cell>
        </row>
        <row r="135">
          <cell r="B135" t="str">
            <v>Hydro</v>
          </cell>
          <cell r="C135">
            <v>46</v>
          </cell>
          <cell r="D135">
            <v>46</v>
          </cell>
          <cell r="E135" t="str">
            <v>FASN20</v>
          </cell>
          <cell r="F135"/>
          <cell r="G135"/>
          <cell r="I135" t="str">
            <v>Low Carbon</v>
          </cell>
          <cell r="J135">
            <v>1</v>
          </cell>
          <cell r="L135">
            <v>37.354646584577715</v>
          </cell>
          <cell r="M135">
            <v>37.354646584577715</v>
          </cell>
          <cell r="O135">
            <v>25.492947427020525</v>
          </cell>
          <cell r="P135">
            <v>25.492947427020525</v>
          </cell>
          <cell r="Q135">
            <v>46</v>
          </cell>
          <cell r="S135">
            <v>46</v>
          </cell>
          <cell r="T135">
            <v>18.323889015416167</v>
          </cell>
          <cell r="U135">
            <v>46</v>
          </cell>
          <cell r="V135">
            <v>3</v>
          </cell>
        </row>
        <row r="136">
          <cell r="B136" t="str">
            <v>CHP</v>
          </cell>
          <cell r="C136">
            <v>158</v>
          </cell>
          <cell r="D136">
            <v>158</v>
          </cell>
          <cell r="E136" t="str">
            <v>FAWL40</v>
          </cell>
          <cell r="F136"/>
          <cell r="G136"/>
          <cell r="I136" t="str">
            <v>Carbon</v>
          </cell>
          <cell r="J136">
            <v>1</v>
          </cell>
          <cell r="L136">
            <v>128.30509044267998</v>
          </cell>
          <cell r="M136">
            <v>128.30509044267998</v>
          </cell>
          <cell r="O136">
            <v>87.562732466722679</v>
          </cell>
          <cell r="P136">
            <v>87.562732466722679</v>
          </cell>
          <cell r="Q136">
            <v>158</v>
          </cell>
          <cell r="S136">
            <v>158</v>
          </cell>
          <cell r="T136">
            <v>98.854654870624103</v>
          </cell>
          <cell r="U136">
            <v>98.854654870624103</v>
          </cell>
          <cell r="V136">
            <v>26</v>
          </cell>
        </row>
        <row r="137">
          <cell r="B137" t="str">
            <v>Pump Storage</v>
          </cell>
          <cell r="C137">
            <v>360</v>
          </cell>
          <cell r="D137">
            <v>360</v>
          </cell>
          <cell r="E137" t="str">
            <v>FFES20</v>
          </cell>
          <cell r="F137"/>
          <cell r="G137"/>
          <cell r="I137" t="str">
            <v>Carbon</v>
          </cell>
          <cell r="J137">
            <v>1</v>
          </cell>
          <cell r="L137">
            <v>292.34071240104299</v>
          </cell>
          <cell r="M137">
            <v>292.34071240104299</v>
          </cell>
          <cell r="O137">
            <v>180</v>
          </cell>
          <cell r="P137">
            <v>180</v>
          </cell>
          <cell r="Q137">
            <v>360</v>
          </cell>
          <cell r="S137">
            <v>360</v>
          </cell>
          <cell r="T137">
            <v>15.839478307591223</v>
          </cell>
          <cell r="U137">
            <v>15.839478307591223</v>
          </cell>
          <cell r="V137">
            <v>16</v>
          </cell>
        </row>
        <row r="138">
          <cell r="B138" t="str">
            <v>Coal</v>
          </cell>
          <cell r="C138">
            <v>1455</v>
          </cell>
          <cell r="D138">
            <v>1455</v>
          </cell>
          <cell r="E138" t="str">
            <v>FIDF20_ENW</v>
          </cell>
          <cell r="F138"/>
          <cell r="G138"/>
          <cell r="I138" t="str">
            <v>Carbon</v>
          </cell>
          <cell r="J138">
            <v>1</v>
          </cell>
          <cell r="L138">
            <v>1181.5437126208822</v>
          </cell>
          <cell r="M138">
            <v>1181.5437126208822</v>
          </cell>
          <cell r="O138">
            <v>806.35301100684489</v>
          </cell>
          <cell r="P138">
            <v>806.35301100684489</v>
          </cell>
          <cell r="Q138">
            <v>1455</v>
          </cell>
          <cell r="S138">
            <v>1455</v>
          </cell>
          <cell r="T138">
            <v>590.43903195928556</v>
          </cell>
          <cell r="U138">
            <v>590.43903195928556</v>
          </cell>
          <cell r="V138">
            <v>15</v>
          </cell>
        </row>
        <row r="139">
          <cell r="B139" t="str">
            <v>Hydro</v>
          </cell>
          <cell r="C139">
            <v>16.5</v>
          </cell>
          <cell r="D139">
            <v>16.5</v>
          </cell>
          <cell r="E139" t="str">
            <v>FINL1Q</v>
          </cell>
          <cell r="F139"/>
          <cell r="G139"/>
          <cell r="I139" t="str">
            <v>Low Carbon</v>
          </cell>
          <cell r="J139">
            <v>1</v>
          </cell>
          <cell r="L139">
            <v>13.398949318381137</v>
          </cell>
          <cell r="M139">
            <v>13.398949318381137</v>
          </cell>
          <cell r="O139">
            <v>9.1442094031704055</v>
          </cell>
          <cell r="P139">
            <v>9.1442094031704055</v>
          </cell>
          <cell r="Q139">
            <v>16.5</v>
          </cell>
          <cell r="S139">
            <v>16.5</v>
          </cell>
          <cell r="T139">
            <v>9.2929969558599748</v>
          </cell>
          <cell r="U139">
            <v>16.5</v>
          </cell>
          <cell r="V139">
            <v>6</v>
          </cell>
        </row>
        <row r="140">
          <cell r="B140" t="str">
            <v>Wind Offshore</v>
          </cell>
          <cell r="C140">
            <v>0</v>
          </cell>
          <cell r="D140">
            <v>0</v>
          </cell>
          <cell r="E140" t="str">
            <v>TEAL20</v>
          </cell>
          <cell r="F140"/>
          <cell r="G140"/>
          <cell r="I140" t="str">
            <v>Low Carbon</v>
          </cell>
          <cell r="J140">
            <v>1</v>
          </cell>
          <cell r="L140">
            <v>0</v>
          </cell>
          <cell r="M140">
            <v>0</v>
          </cell>
          <cell r="O140">
            <v>0</v>
          </cell>
          <cell r="P140">
            <v>0</v>
          </cell>
          <cell r="Q140">
            <v>0</v>
          </cell>
          <cell r="S140">
            <v>0</v>
          </cell>
          <cell r="T140">
            <v>0</v>
          </cell>
          <cell r="U140">
            <v>0</v>
          </cell>
          <cell r="V140">
            <v>9</v>
          </cell>
        </row>
        <row r="141">
          <cell r="B141" t="str">
            <v>Wind Offshore</v>
          </cell>
          <cell r="C141">
            <v>0</v>
          </cell>
          <cell r="D141">
            <v>0</v>
          </cell>
          <cell r="E141" t="str">
            <v>TEAL20</v>
          </cell>
          <cell r="F141"/>
          <cell r="G141"/>
          <cell r="I141" t="str">
            <v>Low Carbon</v>
          </cell>
          <cell r="J141">
            <v>1</v>
          </cell>
          <cell r="L141">
            <v>0</v>
          </cell>
          <cell r="M141">
            <v>0</v>
          </cell>
          <cell r="O141">
            <v>0</v>
          </cell>
          <cell r="P141">
            <v>0</v>
          </cell>
          <cell r="Q141">
            <v>0</v>
          </cell>
          <cell r="S141">
            <v>0</v>
          </cell>
          <cell r="T141">
            <v>0</v>
          </cell>
          <cell r="U141">
            <v>0</v>
          </cell>
          <cell r="V141">
            <v>9</v>
          </cell>
        </row>
        <row r="142">
          <cell r="B142" t="str">
            <v>Pump Storage</v>
          </cell>
          <cell r="C142">
            <v>300</v>
          </cell>
          <cell r="D142">
            <v>300</v>
          </cell>
          <cell r="E142" t="str">
            <v>FOYE20</v>
          </cell>
          <cell r="F142"/>
          <cell r="G142"/>
          <cell r="I142" t="str">
            <v>Carbon</v>
          </cell>
          <cell r="J142">
            <v>1</v>
          </cell>
          <cell r="L142">
            <v>243.61726033420248</v>
          </cell>
          <cell r="M142">
            <v>243.61726033420248</v>
          </cell>
          <cell r="O142">
            <v>150</v>
          </cell>
          <cell r="P142">
            <v>150</v>
          </cell>
          <cell r="Q142">
            <v>300</v>
          </cell>
          <cell r="S142">
            <v>300</v>
          </cell>
          <cell r="T142">
            <v>40.494461567732095</v>
          </cell>
          <cell r="U142">
            <v>40.494461567732095</v>
          </cell>
          <cell r="V142">
            <v>1</v>
          </cell>
        </row>
        <row r="143">
          <cell r="B143" t="str">
            <v>Wind Onshore</v>
          </cell>
          <cell r="C143">
            <v>22.2</v>
          </cell>
          <cell r="D143">
            <v>22.2</v>
          </cell>
          <cell r="E143" t="str">
            <v>CRSS10</v>
          </cell>
          <cell r="F143"/>
          <cell r="G143"/>
          <cell r="I143" t="str">
            <v>Low Carbon</v>
          </cell>
          <cell r="J143">
            <v>1</v>
          </cell>
          <cell r="L143">
            <v>0</v>
          </cell>
          <cell r="M143">
            <v>0</v>
          </cell>
          <cell r="O143">
            <v>15.54</v>
          </cell>
          <cell r="P143">
            <v>15.54</v>
          </cell>
          <cell r="Q143">
            <v>22.2</v>
          </cell>
          <cell r="S143">
            <v>0</v>
          </cell>
          <cell r="T143">
            <v>7.4914268985487142</v>
          </cell>
          <cell r="U143">
            <v>22.2</v>
          </cell>
          <cell r="V143">
            <v>7</v>
          </cell>
        </row>
        <row r="144">
          <cell r="B144" t="str">
            <v>Wind Onshore</v>
          </cell>
          <cell r="C144">
            <v>55.2</v>
          </cell>
          <cell r="D144">
            <v>55.2</v>
          </cell>
          <cell r="E144" t="str">
            <v>GAWH10</v>
          </cell>
          <cell r="F144"/>
          <cell r="G144"/>
          <cell r="I144" t="str">
            <v>Low Carbon</v>
          </cell>
          <cell r="J144">
            <v>1</v>
          </cell>
          <cell r="L144">
            <v>0</v>
          </cell>
          <cell r="M144">
            <v>0</v>
          </cell>
          <cell r="O144">
            <v>38.64</v>
          </cell>
          <cell r="P144">
            <v>38.64</v>
          </cell>
          <cell r="Q144">
            <v>55.2</v>
          </cell>
          <cell r="S144">
            <v>0</v>
          </cell>
          <cell r="T144">
            <v>19.071961079070807</v>
          </cell>
          <cell r="U144">
            <v>55.2</v>
          </cell>
          <cell r="V144">
            <v>11</v>
          </cell>
        </row>
        <row r="145">
          <cell r="B145" t="str">
            <v>Wind Offshore</v>
          </cell>
          <cell r="C145">
            <v>184</v>
          </cell>
          <cell r="D145">
            <v>184</v>
          </cell>
          <cell r="E145" t="str">
            <v>LEIS10</v>
          </cell>
          <cell r="F145"/>
          <cell r="G145"/>
          <cell r="I145" t="str">
            <v>Low Carbon</v>
          </cell>
          <cell r="J145">
            <v>1</v>
          </cell>
          <cell r="L145">
            <v>0</v>
          </cell>
          <cell r="M145">
            <v>0</v>
          </cell>
          <cell r="O145">
            <v>128.79999999999998</v>
          </cell>
          <cell r="P145">
            <v>128.79999999999998</v>
          </cell>
          <cell r="Q145">
            <v>184</v>
          </cell>
          <cell r="S145">
            <v>0</v>
          </cell>
          <cell r="T145">
            <v>91.089395956883578</v>
          </cell>
          <cell r="U145">
            <v>184</v>
          </cell>
          <cell r="V145">
            <v>18</v>
          </cell>
        </row>
        <row r="146">
          <cell r="B146" t="str">
            <v>CCGT</v>
          </cell>
          <cell r="C146">
            <v>0</v>
          </cell>
          <cell r="D146">
            <v>0</v>
          </cell>
          <cell r="E146" t="str">
            <v>COSO40</v>
          </cell>
          <cell r="F146"/>
          <cell r="G146"/>
          <cell r="I146" t="str">
            <v>Carbon</v>
          </cell>
          <cell r="J146">
            <v>1</v>
          </cell>
          <cell r="L146">
            <v>0</v>
          </cell>
          <cell r="M146">
            <v>0</v>
          </cell>
          <cell r="O146">
            <v>0</v>
          </cell>
          <cell r="P146">
            <v>0</v>
          </cell>
          <cell r="Q146">
            <v>0</v>
          </cell>
          <cell r="S146">
            <v>0</v>
          </cell>
          <cell r="T146">
            <v>0</v>
          </cell>
          <cell r="U146">
            <v>0</v>
          </cell>
          <cell r="V146">
            <v>24</v>
          </cell>
        </row>
        <row r="147">
          <cell r="B147" t="str">
            <v>Wind Onshore</v>
          </cell>
          <cell r="C147">
            <v>0</v>
          </cell>
          <cell r="D147">
            <v>0</v>
          </cell>
          <cell r="E147" t="str">
            <v>DUNE10</v>
          </cell>
          <cell r="F147"/>
          <cell r="G147"/>
          <cell r="I147" t="str">
            <v>Low Carbon</v>
          </cell>
          <cell r="J147">
            <v>1</v>
          </cell>
          <cell r="L147">
            <v>0</v>
          </cell>
          <cell r="M147">
            <v>0</v>
          </cell>
          <cell r="O147">
            <v>0</v>
          </cell>
          <cell r="P147">
            <v>0</v>
          </cell>
          <cell r="Q147">
            <v>0</v>
          </cell>
          <cell r="S147">
            <v>0</v>
          </cell>
          <cell r="T147">
            <v>0</v>
          </cell>
          <cell r="U147">
            <v>0</v>
          </cell>
          <cell r="V147">
            <v>11</v>
          </cell>
        </row>
        <row r="148">
          <cell r="B148" t="str">
            <v>Wind Onshore</v>
          </cell>
          <cell r="C148">
            <v>32.200000000000003</v>
          </cell>
          <cell r="D148">
            <v>32.200000000000003</v>
          </cell>
          <cell r="E148" t="str">
            <v>AREC10</v>
          </cell>
          <cell r="F148"/>
          <cell r="G148"/>
          <cell r="I148" t="str">
            <v>Low Carbon</v>
          </cell>
          <cell r="J148">
            <v>1</v>
          </cell>
          <cell r="L148">
            <v>0</v>
          </cell>
          <cell r="M148">
            <v>0</v>
          </cell>
          <cell r="O148">
            <v>22.54</v>
          </cell>
          <cell r="P148">
            <v>22.54</v>
          </cell>
          <cell r="Q148">
            <v>32.200000000000003</v>
          </cell>
          <cell r="S148">
            <v>0</v>
          </cell>
          <cell r="T148">
            <v>10.069243242979027</v>
          </cell>
          <cell r="U148">
            <v>32.200000000000003</v>
          </cell>
          <cell r="V148">
            <v>10</v>
          </cell>
        </row>
        <row r="149">
          <cell r="B149" t="str">
            <v>Wind Onshore</v>
          </cell>
          <cell r="C149">
            <v>0</v>
          </cell>
          <cell r="D149">
            <v>0</v>
          </cell>
          <cell r="E149" t="str">
            <v>GLKY10</v>
          </cell>
          <cell r="F149"/>
          <cell r="G149"/>
          <cell r="I149" t="str">
            <v>Low Carbon</v>
          </cell>
          <cell r="J149">
            <v>1</v>
          </cell>
          <cell r="L149">
            <v>0</v>
          </cell>
          <cell r="M149">
            <v>0</v>
          </cell>
          <cell r="O149">
            <v>0</v>
          </cell>
          <cell r="P149">
            <v>0</v>
          </cell>
          <cell r="Q149">
            <v>0</v>
          </cell>
          <cell r="S149">
            <v>0</v>
          </cell>
          <cell r="T149">
            <v>0</v>
          </cell>
          <cell r="U149">
            <v>0</v>
          </cell>
          <cell r="V149"/>
        </row>
        <row r="150">
          <cell r="B150" t="str">
            <v>Wind Onshore</v>
          </cell>
          <cell r="C150">
            <v>0</v>
          </cell>
          <cell r="D150">
            <v>0</v>
          </cell>
          <cell r="E150" t="str">
            <v>GLNU10</v>
          </cell>
          <cell r="F150"/>
          <cell r="G150"/>
          <cell r="I150" t="str">
            <v>Low Carbon</v>
          </cell>
          <cell r="J150">
            <v>1</v>
          </cell>
          <cell r="L150">
            <v>0</v>
          </cell>
          <cell r="M150">
            <v>0</v>
          </cell>
          <cell r="O150">
            <v>0</v>
          </cell>
          <cell r="P150">
            <v>0</v>
          </cell>
          <cell r="Q150">
            <v>0</v>
          </cell>
          <cell r="S150">
            <v>0</v>
          </cell>
          <cell r="T150">
            <v>0</v>
          </cell>
          <cell r="U150">
            <v>0</v>
          </cell>
          <cell r="V150"/>
        </row>
        <row r="151">
          <cell r="B151" t="str">
            <v>Hydro</v>
          </cell>
          <cell r="C151">
            <v>99.9</v>
          </cell>
          <cell r="D151">
            <v>99.9</v>
          </cell>
          <cell r="E151" t="str">
            <v>GLDO1G</v>
          </cell>
          <cell r="F151"/>
          <cell r="G151"/>
          <cell r="I151" t="str">
            <v>Low Carbon</v>
          </cell>
          <cell r="J151">
            <v>1</v>
          </cell>
          <cell r="L151">
            <v>81.124547691289436</v>
          </cell>
          <cell r="M151">
            <v>81.124547691289436</v>
          </cell>
          <cell r="O151">
            <v>55.364031477377189</v>
          </cell>
          <cell r="P151">
            <v>55.364031477377189</v>
          </cell>
          <cell r="Q151">
            <v>99.9</v>
          </cell>
          <cell r="S151">
            <v>99.9</v>
          </cell>
          <cell r="T151">
            <v>30.323999036126455</v>
          </cell>
          <cell r="U151">
            <v>99.9</v>
          </cell>
          <cell r="V151">
            <v>3</v>
          </cell>
        </row>
        <row r="152">
          <cell r="B152" t="str">
            <v>Wind Onshore</v>
          </cell>
          <cell r="C152">
            <v>0</v>
          </cell>
          <cell r="D152">
            <v>0</v>
          </cell>
          <cell r="E152" t="str">
            <v>GLEM10</v>
          </cell>
          <cell r="F152"/>
          <cell r="G152"/>
          <cell r="I152" t="str">
            <v>Low Carbon</v>
          </cell>
          <cell r="J152">
            <v>1</v>
          </cell>
          <cell r="L152">
            <v>0</v>
          </cell>
          <cell r="M152">
            <v>0</v>
          </cell>
          <cell r="O152">
            <v>0</v>
          </cell>
          <cell r="P152">
            <v>0</v>
          </cell>
          <cell r="Q152">
            <v>0</v>
          </cell>
          <cell r="S152">
            <v>0</v>
          </cell>
          <cell r="T152">
            <v>0</v>
          </cell>
          <cell r="U152">
            <v>0</v>
          </cell>
          <cell r="V152"/>
        </row>
        <row r="153">
          <cell r="B153" t="str">
            <v>Hydro</v>
          </cell>
          <cell r="C153">
            <v>37</v>
          </cell>
          <cell r="D153">
            <v>37</v>
          </cell>
          <cell r="E153" t="str">
            <v>GLEN1Q</v>
          </cell>
          <cell r="F153"/>
          <cell r="G153"/>
          <cell r="I153" t="str">
            <v>Low Carbon</v>
          </cell>
          <cell r="J153">
            <v>1</v>
          </cell>
          <cell r="L153">
            <v>30.04612877455164</v>
          </cell>
          <cell r="M153">
            <v>30.04612877455164</v>
          </cell>
          <cell r="O153">
            <v>20.505196843473033</v>
          </cell>
          <cell r="P153">
            <v>20.505196843473033</v>
          </cell>
          <cell r="Q153">
            <v>37</v>
          </cell>
          <cell r="S153">
            <v>37</v>
          </cell>
          <cell r="T153">
            <v>15.973220417935067</v>
          </cell>
          <cell r="U153">
            <v>37</v>
          </cell>
          <cell r="V153">
            <v>3</v>
          </cell>
        </row>
        <row r="154">
          <cell r="B154" t="str">
            <v>Pump Storage</v>
          </cell>
          <cell r="C154">
            <v>0</v>
          </cell>
          <cell r="D154">
            <v>0</v>
          </cell>
          <cell r="E154" t="str">
            <v>NECU10</v>
          </cell>
          <cell r="F154"/>
          <cell r="G154"/>
          <cell r="I154" t="str">
            <v>Carbon</v>
          </cell>
          <cell r="J154">
            <v>1</v>
          </cell>
          <cell r="L154">
            <v>0</v>
          </cell>
          <cell r="M154">
            <v>0</v>
          </cell>
          <cell r="O154">
            <v>0</v>
          </cell>
          <cell r="P154">
            <v>0</v>
          </cell>
          <cell r="Q154">
            <v>0</v>
          </cell>
          <cell r="S154">
            <v>0</v>
          </cell>
          <cell r="T154">
            <v>0</v>
          </cell>
          <cell r="U154">
            <v>0</v>
          </cell>
          <cell r="V154">
            <v>10</v>
          </cell>
        </row>
        <row r="155">
          <cell r="B155" t="str">
            <v>Wind Onshore</v>
          </cell>
          <cell r="C155">
            <v>0</v>
          </cell>
          <cell r="D155">
            <v>0</v>
          </cell>
          <cell r="E155" t="str">
            <v>GLGL1Q</v>
          </cell>
          <cell r="F155" t="str">
            <v>GLGL1R</v>
          </cell>
          <cell r="G155"/>
          <cell r="I155" t="str">
            <v>Low Carbon</v>
          </cell>
          <cell r="J155">
            <v>2</v>
          </cell>
          <cell r="L155">
            <v>0</v>
          </cell>
          <cell r="M155">
            <v>0</v>
          </cell>
          <cell r="O155">
            <v>0</v>
          </cell>
          <cell r="P155">
            <v>0</v>
          </cell>
          <cell r="Q155">
            <v>0</v>
          </cell>
          <cell r="S155">
            <v>0</v>
          </cell>
          <cell r="T155">
            <v>0</v>
          </cell>
          <cell r="U155">
            <v>0</v>
          </cell>
          <cell r="V155">
            <v>10</v>
          </cell>
        </row>
        <row r="156">
          <cell r="B156" t="str">
            <v>Wind Onshore</v>
          </cell>
          <cell r="C156">
            <v>0</v>
          </cell>
          <cell r="D156">
            <v>0</v>
          </cell>
          <cell r="E156" t="str">
            <v>NEIL10</v>
          </cell>
          <cell r="F156"/>
          <cell r="G156"/>
          <cell r="I156" t="str">
            <v>Low Carbon</v>
          </cell>
          <cell r="J156">
            <v>1</v>
          </cell>
          <cell r="L156">
            <v>0</v>
          </cell>
          <cell r="M156">
            <v>0</v>
          </cell>
          <cell r="O156">
            <v>0</v>
          </cell>
          <cell r="P156">
            <v>0</v>
          </cell>
          <cell r="Q156">
            <v>0</v>
          </cell>
          <cell r="S156">
            <v>0</v>
          </cell>
          <cell r="T156">
            <v>0</v>
          </cell>
          <cell r="U156">
            <v>0</v>
          </cell>
          <cell r="V156">
            <v>11</v>
          </cell>
        </row>
        <row r="157">
          <cell r="B157" t="str">
            <v>Wind Onshore</v>
          </cell>
          <cell r="C157">
            <v>0</v>
          </cell>
          <cell r="D157">
            <v>0</v>
          </cell>
          <cell r="E157" t="str">
            <v>SPIT10</v>
          </cell>
          <cell r="F157"/>
          <cell r="G157"/>
          <cell r="I157" t="str">
            <v>Low Carbon</v>
          </cell>
          <cell r="J157">
            <v>1</v>
          </cell>
          <cell r="L157">
            <v>0</v>
          </cell>
          <cell r="M157">
            <v>0</v>
          </cell>
          <cell r="O157">
            <v>0</v>
          </cell>
          <cell r="P157">
            <v>0</v>
          </cell>
          <cell r="Q157">
            <v>0</v>
          </cell>
          <cell r="S157">
            <v>0</v>
          </cell>
          <cell r="T157">
            <v>0</v>
          </cell>
          <cell r="U157">
            <v>0</v>
          </cell>
          <cell r="V157">
            <v>1</v>
          </cell>
        </row>
        <row r="158">
          <cell r="B158" t="str">
            <v>Wind Onshore</v>
          </cell>
          <cell r="C158">
            <v>70</v>
          </cell>
          <cell r="D158">
            <v>70</v>
          </cell>
          <cell r="E158" t="str">
            <v>GORW20</v>
          </cell>
          <cell r="F158"/>
          <cell r="G158"/>
          <cell r="I158" t="str">
            <v>Low Carbon</v>
          </cell>
          <cell r="J158">
            <v>1</v>
          </cell>
          <cell r="L158">
            <v>0</v>
          </cell>
          <cell r="M158">
            <v>0</v>
          </cell>
          <cell r="O158">
            <v>49</v>
          </cell>
          <cell r="P158">
            <v>49</v>
          </cell>
          <cell r="Q158">
            <v>70</v>
          </cell>
          <cell r="S158">
            <v>0</v>
          </cell>
          <cell r="T158">
            <v>33.150497686016926</v>
          </cell>
          <cell r="U158">
            <v>70</v>
          </cell>
          <cell r="V158">
            <v>1</v>
          </cell>
        </row>
        <row r="159">
          <cell r="B159" t="str">
            <v>CCGT</v>
          </cell>
          <cell r="C159">
            <v>1517</v>
          </cell>
          <cell r="D159">
            <v>1517</v>
          </cell>
          <cell r="E159" t="str">
            <v>GRAI40</v>
          </cell>
          <cell r="F159"/>
          <cell r="G159"/>
          <cell r="I159" t="str">
            <v>Carbon</v>
          </cell>
          <cell r="J159">
            <v>1</v>
          </cell>
          <cell r="L159">
            <v>1231.8912797566172</v>
          </cell>
          <cell r="M159">
            <v>1231.8912797566172</v>
          </cell>
          <cell r="O159">
            <v>840.71307058239427</v>
          </cell>
          <cell r="P159">
            <v>840.71307058239427</v>
          </cell>
          <cell r="Q159">
            <v>1517</v>
          </cell>
          <cell r="S159">
            <v>1517</v>
          </cell>
          <cell r="T159">
            <v>632.97299373239798</v>
          </cell>
          <cell r="U159">
            <v>632.97299373239798</v>
          </cell>
          <cell r="V159">
            <v>24</v>
          </cell>
        </row>
        <row r="160">
          <cell r="B160" t="str">
            <v>CCGT</v>
          </cell>
          <cell r="C160">
            <v>405</v>
          </cell>
          <cell r="D160">
            <v>405</v>
          </cell>
          <cell r="E160" t="str">
            <v>NORM40</v>
          </cell>
          <cell r="F160"/>
          <cell r="G160"/>
          <cell r="I160" t="str">
            <v>Carbon</v>
          </cell>
          <cell r="J160">
            <v>1</v>
          </cell>
          <cell r="L160">
            <v>328.88330145117334</v>
          </cell>
          <cell r="M160">
            <v>328.88330145117334</v>
          </cell>
          <cell r="O160">
            <v>224.44877625963724</v>
          </cell>
          <cell r="P160">
            <v>224.44877625963724</v>
          </cell>
          <cell r="Q160">
            <v>405</v>
          </cell>
          <cell r="S160">
            <v>405</v>
          </cell>
          <cell r="T160">
            <v>134.54583836852879</v>
          </cell>
          <cell r="U160">
            <v>134.54583836852879</v>
          </cell>
          <cell r="V160">
            <v>18</v>
          </cell>
        </row>
        <row r="161">
          <cell r="B161" t="str">
            <v>Wind Offshore</v>
          </cell>
          <cell r="C161">
            <v>500</v>
          </cell>
          <cell r="D161">
            <v>500</v>
          </cell>
          <cell r="E161" t="str">
            <v>LEIS10</v>
          </cell>
          <cell r="F161"/>
          <cell r="G161"/>
          <cell r="I161" t="str">
            <v>Low Carbon</v>
          </cell>
          <cell r="J161">
            <v>1</v>
          </cell>
          <cell r="L161">
            <v>0</v>
          </cell>
          <cell r="M161">
            <v>0</v>
          </cell>
          <cell r="O161">
            <v>350</v>
          </cell>
          <cell r="P161">
            <v>350</v>
          </cell>
          <cell r="Q161">
            <v>500</v>
          </cell>
          <cell r="S161">
            <v>0</v>
          </cell>
          <cell r="T161">
            <v>222.5828224885845</v>
          </cell>
          <cell r="U161">
            <v>500</v>
          </cell>
          <cell r="V161">
            <v>18</v>
          </cell>
        </row>
        <row r="162">
          <cell r="B162" t="str">
            <v>Wind Offshore</v>
          </cell>
          <cell r="C162">
            <v>0</v>
          </cell>
          <cell r="D162">
            <v>0</v>
          </cell>
          <cell r="E162" t="str">
            <v>PENT40</v>
          </cell>
          <cell r="F162"/>
          <cell r="G162"/>
          <cell r="I162" t="str">
            <v>Low Carbon</v>
          </cell>
          <cell r="J162">
            <v>1</v>
          </cell>
          <cell r="L162">
            <v>0</v>
          </cell>
          <cell r="M162">
            <v>0</v>
          </cell>
          <cell r="O162">
            <v>0</v>
          </cell>
          <cell r="P162">
            <v>0</v>
          </cell>
          <cell r="Q162">
            <v>0</v>
          </cell>
          <cell r="S162">
            <v>0</v>
          </cell>
          <cell r="T162">
            <v>0</v>
          </cell>
          <cell r="U162">
            <v>0</v>
          </cell>
          <cell r="V162">
            <v>19</v>
          </cell>
        </row>
        <row r="163">
          <cell r="B163" t="str">
            <v>Wind Onshore</v>
          </cell>
          <cell r="C163">
            <v>188.6</v>
          </cell>
          <cell r="D163">
            <v>188.6</v>
          </cell>
          <cell r="E163" t="str">
            <v>GRIF1S</v>
          </cell>
          <cell r="F163" t="str">
            <v>GRIF1T</v>
          </cell>
          <cell r="G163"/>
          <cell r="I163" t="str">
            <v>Low Carbon</v>
          </cell>
          <cell r="J163">
            <v>2</v>
          </cell>
          <cell r="L163">
            <v>0</v>
          </cell>
          <cell r="M163">
            <v>0</v>
          </cell>
          <cell r="O163">
            <v>132.01999999999998</v>
          </cell>
          <cell r="P163">
            <v>66.009999999999991</v>
          </cell>
          <cell r="Q163">
            <v>94.3</v>
          </cell>
          <cell r="S163">
            <v>0</v>
          </cell>
          <cell r="T163">
            <v>55.427266741626788</v>
          </cell>
          <cell r="U163">
            <v>188.6</v>
          </cell>
          <cell r="V163">
            <v>5</v>
          </cell>
        </row>
        <row r="164">
          <cell r="B164" t="str">
            <v>Wind Offshore</v>
          </cell>
          <cell r="C164">
            <v>64</v>
          </cell>
          <cell r="D164">
            <v>64</v>
          </cell>
          <cell r="E164" t="str">
            <v>BRFO40</v>
          </cell>
          <cell r="F164"/>
          <cell r="G164"/>
          <cell r="I164" t="str">
            <v>Low Carbon</v>
          </cell>
          <cell r="J164">
            <v>1</v>
          </cell>
          <cell r="L164">
            <v>0</v>
          </cell>
          <cell r="M164">
            <v>0</v>
          </cell>
          <cell r="O164">
            <v>44.8</v>
          </cell>
          <cell r="P164">
            <v>44.8</v>
          </cell>
          <cell r="Q164">
            <v>64</v>
          </cell>
          <cell r="S164">
            <v>0</v>
          </cell>
          <cell r="T164">
            <v>29.607776304052223</v>
          </cell>
          <cell r="U164">
            <v>64</v>
          </cell>
          <cell r="V164">
            <v>18</v>
          </cell>
        </row>
        <row r="165">
          <cell r="B165" t="str">
            <v>Wind Offshore</v>
          </cell>
          <cell r="C165">
            <v>99.9</v>
          </cell>
          <cell r="D165">
            <v>99.9</v>
          </cell>
          <cell r="E165" t="str">
            <v>BRFO40</v>
          </cell>
          <cell r="F165"/>
          <cell r="G165"/>
          <cell r="I165" t="str">
            <v>Low Carbon</v>
          </cell>
          <cell r="J165">
            <v>1</v>
          </cell>
          <cell r="L165">
            <v>0</v>
          </cell>
          <cell r="M165">
            <v>0</v>
          </cell>
          <cell r="O165">
            <v>69.929999999999993</v>
          </cell>
          <cell r="P165">
            <v>69.929999999999993</v>
          </cell>
          <cell r="Q165">
            <v>99.9</v>
          </cell>
          <cell r="S165">
            <v>0</v>
          </cell>
          <cell r="T165">
            <v>49.160085503425485</v>
          </cell>
          <cell r="U165">
            <v>99.9</v>
          </cell>
          <cell r="V165">
            <v>18</v>
          </cell>
        </row>
        <row r="166">
          <cell r="B166" t="str">
            <v>Wind Offshore</v>
          </cell>
          <cell r="C166">
            <v>574</v>
          </cell>
          <cell r="D166">
            <v>574</v>
          </cell>
          <cell r="E166" t="str">
            <v>BODE40</v>
          </cell>
          <cell r="F166"/>
          <cell r="G166"/>
          <cell r="I166" t="str">
            <v>Low Carbon</v>
          </cell>
          <cell r="J166">
            <v>1</v>
          </cell>
          <cell r="L166">
            <v>0</v>
          </cell>
          <cell r="M166">
            <v>0</v>
          </cell>
          <cell r="O166">
            <v>401.79999999999995</v>
          </cell>
          <cell r="P166">
            <v>401.79999999999995</v>
          </cell>
          <cell r="Q166">
            <v>574</v>
          </cell>
          <cell r="S166">
            <v>0</v>
          </cell>
          <cell r="T166">
            <v>324.46012419390587</v>
          </cell>
          <cell r="U166">
            <v>574</v>
          </cell>
          <cell r="V166">
            <v>16</v>
          </cell>
        </row>
        <row r="167">
          <cell r="B167" t="str">
            <v>Wind Onshore</v>
          </cell>
          <cell r="C167">
            <v>99.9</v>
          </cell>
          <cell r="D167">
            <v>99.9</v>
          </cell>
          <cell r="E167" t="str">
            <v>HADH10</v>
          </cell>
          <cell r="F167"/>
          <cell r="G167"/>
          <cell r="I167" t="str">
            <v>Low Carbon</v>
          </cell>
          <cell r="J167">
            <v>1</v>
          </cell>
          <cell r="L167">
            <v>0</v>
          </cell>
          <cell r="M167">
            <v>0</v>
          </cell>
          <cell r="O167">
            <v>69.929999999999993</v>
          </cell>
          <cell r="P167">
            <v>69.929999999999993</v>
          </cell>
          <cell r="Q167">
            <v>99.9</v>
          </cell>
          <cell r="S167">
            <v>0</v>
          </cell>
          <cell r="T167">
            <v>30.352531521777387</v>
          </cell>
          <cell r="U167">
            <v>99.9</v>
          </cell>
          <cell r="V167">
            <v>10</v>
          </cell>
        </row>
        <row r="168">
          <cell r="B168" t="str">
            <v>Wind Onshore</v>
          </cell>
          <cell r="C168">
            <v>0</v>
          </cell>
          <cell r="D168">
            <v>0</v>
          </cell>
          <cell r="E168" t="str">
            <v>SPIT10</v>
          </cell>
          <cell r="F168"/>
          <cell r="G168"/>
          <cell r="I168" t="str">
            <v>Low Carbon</v>
          </cell>
          <cell r="J168">
            <v>1</v>
          </cell>
          <cell r="L168">
            <v>0</v>
          </cell>
          <cell r="M168">
            <v>0</v>
          </cell>
          <cell r="O168">
            <v>0</v>
          </cell>
          <cell r="P168">
            <v>0</v>
          </cell>
          <cell r="Q168">
            <v>0</v>
          </cell>
          <cell r="S168">
            <v>0</v>
          </cell>
          <cell r="T168">
            <v>0</v>
          </cell>
          <cell r="U168">
            <v>0</v>
          </cell>
          <cell r="V168">
            <v>1</v>
          </cell>
        </row>
        <row r="169">
          <cell r="B169" t="str">
            <v>Wind Onshore</v>
          </cell>
          <cell r="C169">
            <v>125</v>
          </cell>
          <cell r="D169">
            <v>125</v>
          </cell>
          <cell r="E169" t="str">
            <v>HARE10</v>
          </cell>
          <cell r="F169"/>
          <cell r="G169"/>
          <cell r="I169" t="str">
            <v>Low Carbon</v>
          </cell>
          <cell r="J169">
            <v>1</v>
          </cell>
          <cell r="L169">
            <v>0</v>
          </cell>
          <cell r="M169">
            <v>0</v>
          </cell>
          <cell r="O169">
            <v>87.5</v>
          </cell>
          <cell r="P169">
            <v>87.5</v>
          </cell>
          <cell r="Q169">
            <v>125</v>
          </cell>
          <cell r="S169">
            <v>0</v>
          </cell>
          <cell r="T169">
            <v>32.912999023098585</v>
          </cell>
          <cell r="U169">
            <v>125</v>
          </cell>
          <cell r="V169">
            <v>12</v>
          </cell>
        </row>
        <row r="170">
          <cell r="B170" t="str">
            <v>Wind Onshore</v>
          </cell>
          <cell r="C170">
            <v>0</v>
          </cell>
          <cell r="D170">
            <v>0</v>
          </cell>
          <cell r="E170" t="str">
            <v>KYPE10</v>
          </cell>
          <cell r="F170"/>
          <cell r="G170"/>
          <cell r="I170" t="str">
            <v>Low Carbon</v>
          </cell>
          <cell r="J170">
            <v>1</v>
          </cell>
          <cell r="L170">
            <v>0</v>
          </cell>
          <cell r="M170">
            <v>0</v>
          </cell>
          <cell r="O170">
            <v>0</v>
          </cell>
          <cell r="P170">
            <v>0</v>
          </cell>
          <cell r="Q170">
            <v>0</v>
          </cell>
          <cell r="S170">
            <v>0</v>
          </cell>
          <cell r="T170">
            <v>0</v>
          </cell>
          <cell r="U170">
            <v>0</v>
          </cell>
          <cell r="V170">
            <v>11</v>
          </cell>
        </row>
        <row r="171">
          <cell r="B171" t="str">
            <v>Nuclear</v>
          </cell>
          <cell r="C171">
            <v>1207</v>
          </cell>
          <cell r="D171">
            <v>1207</v>
          </cell>
          <cell r="E171" t="str">
            <v>HATL20</v>
          </cell>
          <cell r="F171"/>
          <cell r="G171"/>
          <cell r="I171" t="str">
            <v>Low Carbon</v>
          </cell>
          <cell r="J171">
            <v>1</v>
          </cell>
          <cell r="L171">
            <v>980.15344407794134</v>
          </cell>
          <cell r="M171">
            <v>980.15344407794134</v>
          </cell>
          <cell r="O171">
            <v>1025.95</v>
          </cell>
          <cell r="P171">
            <v>1025.95</v>
          </cell>
          <cell r="Q171">
            <v>1207</v>
          </cell>
          <cell r="S171">
            <v>1207</v>
          </cell>
          <cell r="T171">
            <v>837.15527838660557</v>
          </cell>
          <cell r="U171">
            <v>1207</v>
          </cell>
          <cell r="V171">
            <v>13</v>
          </cell>
        </row>
        <row r="172">
          <cell r="B172" t="str">
            <v>CCGT</v>
          </cell>
          <cell r="C172">
            <v>0</v>
          </cell>
          <cell r="D172">
            <v>0</v>
          </cell>
          <cell r="E172" t="str">
            <v>THOM41</v>
          </cell>
          <cell r="F172"/>
          <cell r="G172"/>
          <cell r="I172" t="str">
            <v>Carbon</v>
          </cell>
          <cell r="J172">
            <v>1</v>
          </cell>
          <cell r="L172">
            <v>0</v>
          </cell>
          <cell r="M172">
            <v>0</v>
          </cell>
          <cell r="O172">
            <v>0</v>
          </cell>
          <cell r="P172">
            <v>0</v>
          </cell>
          <cell r="Q172">
            <v>0</v>
          </cell>
          <cell r="S172">
            <v>0</v>
          </cell>
          <cell r="T172">
            <v>0</v>
          </cell>
          <cell r="U172">
            <v>0</v>
          </cell>
          <cell r="V172">
            <v>16</v>
          </cell>
        </row>
        <row r="173">
          <cell r="B173" t="str">
            <v>Wind Onshore</v>
          </cell>
          <cell r="C173">
            <v>0</v>
          </cell>
          <cell r="D173">
            <v>0</v>
          </cell>
          <cell r="E173"/>
          <cell r="F173"/>
          <cell r="G173"/>
          <cell r="I173" t="str">
            <v>Low Carbon</v>
          </cell>
          <cell r="J173">
            <v>0</v>
          </cell>
          <cell r="L173">
            <v>0</v>
          </cell>
          <cell r="M173">
            <v>0</v>
          </cell>
          <cell r="O173">
            <v>0</v>
          </cell>
          <cell r="P173">
            <v>0</v>
          </cell>
          <cell r="Q173">
            <v>0</v>
          </cell>
          <cell r="S173">
            <v>0</v>
          </cell>
          <cell r="T173">
            <v>0</v>
          </cell>
          <cell r="U173">
            <v>0</v>
          </cell>
          <cell r="V173"/>
        </row>
        <row r="174">
          <cell r="B174" t="str">
            <v>Nuclear</v>
          </cell>
          <cell r="C174">
            <v>2400</v>
          </cell>
          <cell r="D174">
            <v>2400</v>
          </cell>
          <cell r="E174" t="str">
            <v>HEYS40</v>
          </cell>
          <cell r="F174"/>
          <cell r="G174"/>
          <cell r="I174" t="str">
            <v>Low Carbon</v>
          </cell>
          <cell r="J174">
            <v>1</v>
          </cell>
          <cell r="L174">
            <v>1948.9380826736199</v>
          </cell>
          <cell r="M174">
            <v>1948.9380826736199</v>
          </cell>
          <cell r="O174">
            <v>2040</v>
          </cell>
          <cell r="P174">
            <v>2040</v>
          </cell>
          <cell r="Q174">
            <v>2400</v>
          </cell>
          <cell r="S174">
            <v>2400</v>
          </cell>
          <cell r="T174">
            <v>1805.7126634007489</v>
          </cell>
          <cell r="U174">
            <v>2400</v>
          </cell>
          <cell r="V174">
            <v>14</v>
          </cell>
        </row>
        <row r="175">
          <cell r="B175" t="str">
            <v>Nuclear</v>
          </cell>
          <cell r="C175">
            <v>1061</v>
          </cell>
          <cell r="D175">
            <v>1061</v>
          </cell>
          <cell r="E175" t="str">
            <v>HINP40</v>
          </cell>
          <cell r="F175"/>
          <cell r="G175"/>
          <cell r="I175" t="str">
            <v>Low Carbon</v>
          </cell>
          <cell r="J175">
            <v>1</v>
          </cell>
          <cell r="L175">
            <v>861.59304404862951</v>
          </cell>
          <cell r="M175">
            <v>861.59304404862951</v>
          </cell>
          <cell r="O175">
            <v>901.85</v>
          </cell>
          <cell r="P175">
            <v>901.85</v>
          </cell>
          <cell r="Q175">
            <v>1061</v>
          </cell>
          <cell r="S175">
            <v>1061</v>
          </cell>
          <cell r="T175">
            <v>730.84760382344348</v>
          </cell>
          <cell r="U175">
            <v>1061</v>
          </cell>
          <cell r="V175">
            <v>26</v>
          </cell>
        </row>
        <row r="176">
          <cell r="B176" t="str">
            <v>OCGT</v>
          </cell>
          <cell r="C176">
            <v>0</v>
          </cell>
          <cell r="D176">
            <v>0</v>
          </cell>
          <cell r="E176" t="str">
            <v>RHIG40</v>
          </cell>
          <cell r="F176"/>
          <cell r="G176"/>
          <cell r="I176" t="str">
            <v>Carbon</v>
          </cell>
          <cell r="J176">
            <v>1</v>
          </cell>
          <cell r="L176">
            <v>0</v>
          </cell>
          <cell r="M176">
            <v>0</v>
          </cell>
          <cell r="O176">
            <v>0</v>
          </cell>
          <cell r="P176">
            <v>0</v>
          </cell>
          <cell r="Q176">
            <v>0</v>
          </cell>
          <cell r="S176">
            <v>0</v>
          </cell>
          <cell r="T176">
            <v>0</v>
          </cell>
          <cell r="U176">
            <v>0</v>
          </cell>
          <cell r="V176">
            <v>21</v>
          </cell>
        </row>
        <row r="177">
          <cell r="B177" t="str">
            <v>Biomass</v>
          </cell>
          <cell r="C177">
            <v>0</v>
          </cell>
          <cell r="D177">
            <v>0</v>
          </cell>
          <cell r="E177" t="str">
            <v>WYLF40</v>
          </cell>
          <cell r="F177"/>
          <cell r="G177"/>
          <cell r="I177" t="str">
            <v>Carbon</v>
          </cell>
          <cell r="J177">
            <v>1</v>
          </cell>
          <cell r="L177">
            <v>0</v>
          </cell>
          <cell r="M177">
            <v>0</v>
          </cell>
          <cell r="O177">
            <v>0</v>
          </cell>
          <cell r="P177">
            <v>0</v>
          </cell>
          <cell r="Q177">
            <v>0</v>
          </cell>
          <cell r="S177">
            <v>0</v>
          </cell>
          <cell r="T177">
            <v>0</v>
          </cell>
          <cell r="U177">
            <v>0</v>
          </cell>
          <cell r="V177">
            <v>19</v>
          </cell>
        </row>
        <row r="178">
          <cell r="B178" t="str">
            <v>Wind Onshore</v>
          </cell>
          <cell r="C178">
            <v>0</v>
          </cell>
          <cell r="D178">
            <v>0</v>
          </cell>
          <cell r="E178" t="str">
            <v>EWEH1Q</v>
          </cell>
          <cell r="F178"/>
          <cell r="G178"/>
          <cell r="I178" t="str">
            <v>Low Carbon</v>
          </cell>
          <cell r="J178">
            <v>1</v>
          </cell>
          <cell r="L178">
            <v>0</v>
          </cell>
          <cell r="M178">
            <v>0</v>
          </cell>
          <cell r="O178">
            <v>0</v>
          </cell>
          <cell r="P178">
            <v>0</v>
          </cell>
          <cell r="Q178">
            <v>0</v>
          </cell>
          <cell r="S178">
            <v>0</v>
          </cell>
          <cell r="T178">
            <v>0</v>
          </cell>
          <cell r="U178">
            <v>0</v>
          </cell>
          <cell r="V178">
            <v>12</v>
          </cell>
        </row>
        <row r="179">
          <cell r="B179" t="str">
            <v>Wind Offshore</v>
          </cell>
          <cell r="C179">
            <v>0</v>
          </cell>
          <cell r="D179">
            <v>0</v>
          </cell>
          <cell r="E179" t="str">
            <v>KILL40</v>
          </cell>
          <cell r="F179"/>
          <cell r="G179"/>
          <cell r="I179" t="str">
            <v>Low Carbon</v>
          </cell>
          <cell r="J179">
            <v>1</v>
          </cell>
          <cell r="L179">
            <v>0</v>
          </cell>
          <cell r="M179">
            <v>0</v>
          </cell>
          <cell r="O179">
            <v>0</v>
          </cell>
          <cell r="P179">
            <v>0</v>
          </cell>
          <cell r="Q179">
            <v>0</v>
          </cell>
          <cell r="S179">
            <v>0</v>
          </cell>
          <cell r="T179">
            <v>0</v>
          </cell>
          <cell r="U179">
            <v>0</v>
          </cell>
          <cell r="V179">
            <v>15</v>
          </cell>
        </row>
        <row r="180">
          <cell r="B180" t="str">
            <v>Wind Offshore</v>
          </cell>
          <cell r="C180">
            <v>400</v>
          </cell>
          <cell r="D180">
            <v>400</v>
          </cell>
          <cell r="E180" t="str">
            <v>KILL40</v>
          </cell>
          <cell r="F180"/>
          <cell r="G180"/>
          <cell r="I180" t="str">
            <v>Low Carbon</v>
          </cell>
          <cell r="J180">
            <v>1</v>
          </cell>
          <cell r="L180">
            <v>0</v>
          </cell>
          <cell r="M180">
            <v>0</v>
          </cell>
          <cell r="O180">
            <v>280</v>
          </cell>
          <cell r="P180">
            <v>280</v>
          </cell>
          <cell r="Q180">
            <v>400</v>
          </cell>
          <cell r="S180">
            <v>0</v>
          </cell>
          <cell r="T180">
            <v>198.02042599322516</v>
          </cell>
          <cell r="U180">
            <v>400</v>
          </cell>
          <cell r="V180">
            <v>15</v>
          </cell>
        </row>
        <row r="181">
          <cell r="B181" t="str">
            <v>Wind Offshore</v>
          </cell>
          <cell r="C181">
            <v>0</v>
          </cell>
          <cell r="D181">
            <v>0</v>
          </cell>
          <cell r="E181" t="str">
            <v>KILL40</v>
          </cell>
          <cell r="F181"/>
          <cell r="G181"/>
          <cell r="I181" t="str">
            <v>Low Carbon</v>
          </cell>
          <cell r="J181">
            <v>1</v>
          </cell>
          <cell r="L181">
            <v>0</v>
          </cell>
          <cell r="M181">
            <v>0</v>
          </cell>
          <cell r="O181">
            <v>0</v>
          </cell>
          <cell r="P181">
            <v>0</v>
          </cell>
          <cell r="Q181">
            <v>0</v>
          </cell>
          <cell r="S181">
            <v>0</v>
          </cell>
          <cell r="T181">
            <v>0</v>
          </cell>
          <cell r="U181">
            <v>0</v>
          </cell>
          <cell r="V181">
            <v>15</v>
          </cell>
        </row>
        <row r="182">
          <cell r="B182" t="str">
            <v>Wind Offshore</v>
          </cell>
          <cell r="C182">
            <v>0</v>
          </cell>
          <cell r="D182">
            <v>0</v>
          </cell>
          <cell r="E182" t="str">
            <v>KILL40</v>
          </cell>
          <cell r="F182"/>
          <cell r="G182"/>
          <cell r="I182" t="str">
            <v>Low Carbon</v>
          </cell>
          <cell r="J182">
            <v>1</v>
          </cell>
          <cell r="L182">
            <v>0</v>
          </cell>
          <cell r="M182">
            <v>0</v>
          </cell>
          <cell r="O182">
            <v>0</v>
          </cell>
          <cell r="P182">
            <v>0</v>
          </cell>
          <cell r="Q182">
            <v>0</v>
          </cell>
          <cell r="S182">
            <v>0</v>
          </cell>
          <cell r="T182">
            <v>0</v>
          </cell>
          <cell r="U182">
            <v>0</v>
          </cell>
          <cell r="V182">
            <v>15</v>
          </cell>
        </row>
        <row r="183">
          <cell r="B183" t="str">
            <v>Wind Offshore</v>
          </cell>
          <cell r="C183">
            <v>0</v>
          </cell>
          <cell r="D183">
            <v>0</v>
          </cell>
          <cell r="E183" t="str">
            <v>KILL40</v>
          </cell>
          <cell r="F183"/>
          <cell r="G183"/>
          <cell r="I183" t="str">
            <v>Low Carbon</v>
          </cell>
          <cell r="J183">
            <v>1</v>
          </cell>
          <cell r="L183">
            <v>0</v>
          </cell>
          <cell r="M183">
            <v>0</v>
          </cell>
          <cell r="O183">
            <v>0</v>
          </cell>
          <cell r="P183">
            <v>0</v>
          </cell>
          <cell r="Q183">
            <v>0</v>
          </cell>
          <cell r="S183">
            <v>0</v>
          </cell>
          <cell r="T183">
            <v>0</v>
          </cell>
          <cell r="U183">
            <v>0</v>
          </cell>
          <cell r="V183">
            <v>15</v>
          </cell>
        </row>
        <row r="184">
          <cell r="B184" t="str">
            <v>Wind Offshore</v>
          </cell>
          <cell r="C184">
            <v>0</v>
          </cell>
          <cell r="D184">
            <v>0</v>
          </cell>
          <cell r="E184" t="str">
            <v>KILL40</v>
          </cell>
          <cell r="F184"/>
          <cell r="G184"/>
          <cell r="I184" t="str">
            <v>Low Carbon</v>
          </cell>
          <cell r="J184">
            <v>1</v>
          </cell>
          <cell r="L184">
            <v>0</v>
          </cell>
          <cell r="M184">
            <v>0</v>
          </cell>
          <cell r="O184">
            <v>0</v>
          </cell>
          <cell r="P184">
            <v>0</v>
          </cell>
          <cell r="Q184">
            <v>0</v>
          </cell>
          <cell r="S184">
            <v>0</v>
          </cell>
          <cell r="T184">
            <v>0</v>
          </cell>
          <cell r="U184">
            <v>0</v>
          </cell>
          <cell r="V184">
            <v>15</v>
          </cell>
        </row>
        <row r="185">
          <cell r="B185" t="str">
            <v>Wind Offshore</v>
          </cell>
          <cell r="C185">
            <v>220</v>
          </cell>
          <cell r="D185">
            <v>220</v>
          </cell>
          <cell r="E185" t="str">
            <v>HEDO20</v>
          </cell>
          <cell r="F185"/>
          <cell r="G185"/>
          <cell r="I185" t="str">
            <v>Low Carbon</v>
          </cell>
          <cell r="J185">
            <v>1</v>
          </cell>
          <cell r="L185">
            <v>0</v>
          </cell>
          <cell r="M185">
            <v>0</v>
          </cell>
          <cell r="O185">
            <v>154</v>
          </cell>
          <cell r="P185">
            <v>154</v>
          </cell>
          <cell r="Q185">
            <v>220</v>
          </cell>
          <cell r="S185">
            <v>0</v>
          </cell>
          <cell r="T185">
            <v>126.27096787427347</v>
          </cell>
          <cell r="U185">
            <v>220</v>
          </cell>
          <cell r="V185">
            <v>15</v>
          </cell>
        </row>
        <row r="186">
          <cell r="B186" t="str">
            <v>Nuclear</v>
          </cell>
          <cell r="C186">
            <v>1020</v>
          </cell>
          <cell r="D186">
            <v>1020</v>
          </cell>
          <cell r="E186" t="str">
            <v>HUER40</v>
          </cell>
          <cell r="F186"/>
          <cell r="G186"/>
          <cell r="I186" t="str">
            <v>Low Carbon</v>
          </cell>
          <cell r="J186">
            <v>1</v>
          </cell>
          <cell r="L186">
            <v>828.29868513628844</v>
          </cell>
          <cell r="M186">
            <v>828.29868513628844</v>
          </cell>
          <cell r="O186">
            <v>867</v>
          </cell>
          <cell r="P186">
            <v>867</v>
          </cell>
          <cell r="Q186">
            <v>1020</v>
          </cell>
          <cell r="S186">
            <v>1020</v>
          </cell>
          <cell r="T186">
            <v>831.67180904046108</v>
          </cell>
          <cell r="U186">
            <v>1020</v>
          </cell>
          <cell r="V186">
            <v>10</v>
          </cell>
        </row>
        <row r="187">
          <cell r="B187" t="str">
            <v>CHP</v>
          </cell>
          <cell r="C187">
            <v>1218</v>
          </cell>
          <cell r="D187">
            <v>1218</v>
          </cell>
          <cell r="E187" t="str">
            <v>HUMR40</v>
          </cell>
          <cell r="F187"/>
          <cell r="G187"/>
          <cell r="I187" t="str">
            <v>Carbon</v>
          </cell>
          <cell r="J187">
            <v>1</v>
          </cell>
          <cell r="L187">
            <v>989.08607695686214</v>
          </cell>
          <cell r="M187">
            <v>989.08607695686214</v>
          </cell>
          <cell r="O187">
            <v>675.00891230676086</v>
          </cell>
          <cell r="P187">
            <v>675.00891230676086</v>
          </cell>
          <cell r="Q187">
            <v>1218</v>
          </cell>
          <cell r="S187">
            <v>1218</v>
          </cell>
          <cell r="T187">
            <v>716.50703306842672</v>
          </cell>
          <cell r="U187">
            <v>716.50703306842672</v>
          </cell>
          <cell r="V187">
            <v>15</v>
          </cell>
        </row>
        <row r="188">
          <cell r="B188" t="str">
            <v>Wind Offshore</v>
          </cell>
          <cell r="C188">
            <v>0</v>
          </cell>
          <cell r="D188">
            <v>0</v>
          </cell>
          <cell r="E188" t="str">
            <v>COCK20</v>
          </cell>
          <cell r="F188"/>
          <cell r="G188"/>
          <cell r="I188" t="str">
            <v>Low Carbon</v>
          </cell>
          <cell r="J188">
            <v>1</v>
          </cell>
          <cell r="L188">
            <v>0</v>
          </cell>
          <cell r="M188">
            <v>0</v>
          </cell>
          <cell r="O188">
            <v>0</v>
          </cell>
          <cell r="P188">
            <v>0</v>
          </cell>
          <cell r="Q188">
            <v>0</v>
          </cell>
          <cell r="S188">
            <v>0</v>
          </cell>
          <cell r="T188">
            <v>0</v>
          </cell>
          <cell r="U188">
            <v>0</v>
          </cell>
          <cell r="V188">
            <v>11</v>
          </cell>
        </row>
        <row r="189">
          <cell r="B189" t="str">
            <v>Wind Offshore</v>
          </cell>
          <cell r="C189">
            <v>0</v>
          </cell>
          <cell r="D189">
            <v>0</v>
          </cell>
          <cell r="E189" t="str">
            <v>COCK20</v>
          </cell>
          <cell r="F189"/>
          <cell r="G189"/>
          <cell r="I189" t="str">
            <v>Low Carbon</v>
          </cell>
          <cell r="J189">
            <v>1</v>
          </cell>
          <cell r="L189">
            <v>0</v>
          </cell>
          <cell r="M189">
            <v>0</v>
          </cell>
          <cell r="O189">
            <v>0</v>
          </cell>
          <cell r="P189">
            <v>0</v>
          </cell>
          <cell r="Q189">
            <v>0</v>
          </cell>
          <cell r="S189">
            <v>0</v>
          </cell>
          <cell r="T189">
            <v>0</v>
          </cell>
          <cell r="U189">
            <v>0</v>
          </cell>
          <cell r="V189">
            <v>11</v>
          </cell>
        </row>
        <row r="190">
          <cell r="B190" t="str">
            <v>OCGT</v>
          </cell>
          <cell r="C190">
            <v>140</v>
          </cell>
          <cell r="D190">
            <v>140</v>
          </cell>
          <cell r="E190" t="str">
            <v>INDQ40</v>
          </cell>
          <cell r="F190"/>
          <cell r="G190"/>
          <cell r="I190" t="str">
            <v>Carbon</v>
          </cell>
          <cell r="J190">
            <v>1</v>
          </cell>
          <cell r="L190">
            <v>113.68805482262783</v>
          </cell>
          <cell r="M190">
            <v>113.68805482262783</v>
          </cell>
          <cell r="O190">
            <v>0</v>
          </cell>
          <cell r="P190">
            <v>0</v>
          </cell>
          <cell r="Q190">
            <v>140</v>
          </cell>
          <cell r="S190">
            <v>140</v>
          </cell>
          <cell r="T190">
            <v>0.18872990867579909</v>
          </cell>
          <cell r="U190">
            <v>0.18872990867579909</v>
          </cell>
          <cell r="V190">
            <v>27</v>
          </cell>
        </row>
        <row r="191">
          <cell r="B191" t="str">
            <v>Hydro</v>
          </cell>
          <cell r="C191">
            <v>20</v>
          </cell>
          <cell r="D191">
            <v>20</v>
          </cell>
          <cell r="E191" t="str">
            <v>INGA1Q</v>
          </cell>
          <cell r="F191"/>
          <cell r="G191"/>
          <cell r="I191" t="str">
            <v>Low Carbon</v>
          </cell>
          <cell r="J191">
            <v>1</v>
          </cell>
          <cell r="L191">
            <v>16.241150688946831</v>
          </cell>
          <cell r="M191">
            <v>16.241150688946831</v>
          </cell>
          <cell r="O191">
            <v>11.083890185661097</v>
          </cell>
          <cell r="P191">
            <v>11.083890185661097</v>
          </cell>
          <cell r="Q191">
            <v>20</v>
          </cell>
          <cell r="S191">
            <v>20</v>
          </cell>
          <cell r="T191">
            <v>11.8171873754864</v>
          </cell>
          <cell r="U191">
            <v>20</v>
          </cell>
          <cell r="V191">
            <v>3</v>
          </cell>
        </row>
        <row r="192">
          <cell r="B192" t="str">
            <v>CHP</v>
          </cell>
          <cell r="C192">
            <v>13</v>
          </cell>
          <cell r="D192">
            <v>13</v>
          </cell>
          <cell r="E192" t="str">
            <v>HIGM20</v>
          </cell>
          <cell r="F192"/>
          <cell r="G192"/>
          <cell r="I192" t="str">
            <v>Carbon</v>
          </cell>
          <cell r="J192">
            <v>1</v>
          </cell>
          <cell r="L192">
            <v>10.556747947815442</v>
          </cell>
          <cell r="M192">
            <v>10.556747947815442</v>
          </cell>
          <cell r="O192">
            <v>7.2045286206797137</v>
          </cell>
          <cell r="P192">
            <v>7.2045286206797137</v>
          </cell>
          <cell r="Q192">
            <v>13</v>
          </cell>
          <cell r="S192">
            <v>13</v>
          </cell>
          <cell r="T192">
            <v>5.6176563031471307</v>
          </cell>
          <cell r="U192">
            <v>5.6176563031471307</v>
          </cell>
          <cell r="V192">
            <v>16</v>
          </cell>
        </row>
        <row r="193">
          <cell r="B193" t="str">
            <v>CCGT</v>
          </cell>
          <cell r="C193">
            <v>755</v>
          </cell>
          <cell r="D193">
            <v>755</v>
          </cell>
          <cell r="E193" t="str">
            <v>KEAD40</v>
          </cell>
          <cell r="F193"/>
          <cell r="G193"/>
          <cell r="I193" t="str">
            <v>Carbon</v>
          </cell>
          <cell r="J193">
            <v>1</v>
          </cell>
          <cell r="L193">
            <v>613.10343850774291</v>
          </cell>
          <cell r="M193">
            <v>613.10343850774291</v>
          </cell>
          <cell r="O193">
            <v>418.41685450870648</v>
          </cell>
          <cell r="P193">
            <v>418.41685450870648</v>
          </cell>
          <cell r="Q193">
            <v>755</v>
          </cell>
          <cell r="S193">
            <v>755</v>
          </cell>
          <cell r="T193">
            <v>83.603952565781967</v>
          </cell>
          <cell r="U193">
            <v>83.603952565781967</v>
          </cell>
          <cell r="V193">
            <v>16</v>
          </cell>
        </row>
        <row r="194">
          <cell r="B194" t="str">
            <v>CCGT</v>
          </cell>
          <cell r="C194">
            <v>0</v>
          </cell>
          <cell r="D194">
            <v>0</v>
          </cell>
          <cell r="E194" t="str">
            <v>KEAD40</v>
          </cell>
          <cell r="F194"/>
          <cell r="G194"/>
          <cell r="I194" t="str">
            <v>Carbon</v>
          </cell>
          <cell r="J194">
            <v>1</v>
          </cell>
          <cell r="L194">
            <v>0</v>
          </cell>
          <cell r="M194">
            <v>0</v>
          </cell>
          <cell r="O194">
            <v>0</v>
          </cell>
          <cell r="P194">
            <v>0</v>
          </cell>
          <cell r="Q194">
            <v>0</v>
          </cell>
          <cell r="S194">
            <v>0</v>
          </cell>
          <cell r="T194">
            <v>0</v>
          </cell>
          <cell r="U194">
            <v>0</v>
          </cell>
          <cell r="V194">
            <v>16</v>
          </cell>
        </row>
        <row r="195">
          <cell r="B195" t="str">
            <v>Wind Onshore</v>
          </cell>
          <cell r="C195">
            <v>67</v>
          </cell>
          <cell r="D195">
            <v>67</v>
          </cell>
          <cell r="E195" t="str">
            <v>STRB20</v>
          </cell>
          <cell r="F195"/>
          <cell r="G195"/>
          <cell r="I195" t="str">
            <v>Low Carbon</v>
          </cell>
          <cell r="J195">
            <v>1</v>
          </cell>
          <cell r="L195">
            <v>0</v>
          </cell>
          <cell r="M195">
            <v>0</v>
          </cell>
          <cell r="O195">
            <v>46.9</v>
          </cell>
          <cell r="P195">
            <v>46.9</v>
          </cell>
          <cell r="Q195">
            <v>67</v>
          </cell>
          <cell r="S195">
            <v>0</v>
          </cell>
          <cell r="T195">
            <v>33.118690182856362</v>
          </cell>
          <cell r="U195">
            <v>67</v>
          </cell>
          <cell r="V195">
            <v>1</v>
          </cell>
        </row>
        <row r="196">
          <cell r="B196" t="str">
            <v>Wind Onshore</v>
          </cell>
          <cell r="C196">
            <v>228</v>
          </cell>
          <cell r="D196">
            <v>228</v>
          </cell>
          <cell r="E196" t="str">
            <v>KILG20</v>
          </cell>
          <cell r="F196"/>
          <cell r="G196"/>
          <cell r="I196" t="str">
            <v>Low Carbon</v>
          </cell>
          <cell r="J196">
            <v>1</v>
          </cell>
          <cell r="L196">
            <v>0</v>
          </cell>
          <cell r="M196">
            <v>0</v>
          </cell>
          <cell r="O196">
            <v>159.6</v>
          </cell>
          <cell r="P196">
            <v>159.6</v>
          </cell>
          <cell r="Q196">
            <v>228</v>
          </cell>
          <cell r="S196">
            <v>0</v>
          </cell>
          <cell r="T196">
            <v>71.401558601390036</v>
          </cell>
          <cell r="U196">
            <v>228</v>
          </cell>
          <cell r="V196">
            <v>10</v>
          </cell>
        </row>
        <row r="197">
          <cell r="B197" t="str">
            <v>CCGT</v>
          </cell>
          <cell r="C197">
            <v>1200</v>
          </cell>
          <cell r="D197">
            <v>1200</v>
          </cell>
          <cell r="E197" t="str">
            <v>KILL40</v>
          </cell>
          <cell r="F197"/>
          <cell r="G197"/>
          <cell r="I197" t="str">
            <v>Carbon</v>
          </cell>
          <cell r="J197">
            <v>1</v>
          </cell>
          <cell r="L197">
            <v>974.46904133680994</v>
          </cell>
          <cell r="M197">
            <v>974.46904133680994</v>
          </cell>
          <cell r="O197">
            <v>665.03341113966587</v>
          </cell>
          <cell r="P197">
            <v>665.03341113966587</v>
          </cell>
          <cell r="Q197">
            <v>1200</v>
          </cell>
          <cell r="S197">
            <v>1200</v>
          </cell>
          <cell r="T197">
            <v>518.55288952127353</v>
          </cell>
          <cell r="U197">
            <v>518.55288952127353</v>
          </cell>
          <cell r="V197">
            <v>15</v>
          </cell>
        </row>
        <row r="198">
          <cell r="B198" t="str">
            <v>Hydro</v>
          </cell>
          <cell r="C198">
            <v>20</v>
          </cell>
          <cell r="D198">
            <v>20</v>
          </cell>
          <cell r="E198" t="str">
            <v>KIOR1Q</v>
          </cell>
          <cell r="F198"/>
          <cell r="G198"/>
          <cell r="I198" t="str">
            <v>Low Carbon</v>
          </cell>
          <cell r="J198">
            <v>1</v>
          </cell>
          <cell r="L198">
            <v>16.241150688946831</v>
          </cell>
          <cell r="M198">
            <v>16.241150688946831</v>
          </cell>
          <cell r="O198">
            <v>11.083890185661097</v>
          </cell>
          <cell r="P198">
            <v>11.083890185661097</v>
          </cell>
          <cell r="Q198">
            <v>20</v>
          </cell>
          <cell r="S198">
            <v>20</v>
          </cell>
          <cell r="T198">
            <v>6.74432342703816</v>
          </cell>
          <cell r="U198">
            <v>20</v>
          </cell>
          <cell r="V198">
            <v>1</v>
          </cell>
        </row>
        <row r="199">
          <cell r="B199" t="str">
            <v>CCGT</v>
          </cell>
          <cell r="C199">
            <v>380</v>
          </cell>
          <cell r="D199">
            <v>380</v>
          </cell>
          <cell r="E199" t="str">
            <v>WALP40_EME</v>
          </cell>
          <cell r="F199"/>
          <cell r="G199"/>
          <cell r="I199" t="str">
            <v>Carbon</v>
          </cell>
          <cell r="J199">
            <v>1</v>
          </cell>
          <cell r="L199">
            <v>308.58186308998984</v>
          </cell>
          <cell r="M199">
            <v>308.58186308998984</v>
          </cell>
          <cell r="O199">
            <v>210.59391352756086</v>
          </cell>
          <cell r="P199">
            <v>210.59391352756086</v>
          </cell>
          <cell r="Q199">
            <v>380</v>
          </cell>
          <cell r="S199">
            <v>380</v>
          </cell>
          <cell r="T199">
            <v>3.5930077025967484E-4</v>
          </cell>
          <cell r="U199">
            <v>3.5930077025967484E-4</v>
          </cell>
          <cell r="V199">
            <v>17</v>
          </cell>
        </row>
        <row r="200">
          <cell r="B200" t="str">
            <v>CCGT</v>
          </cell>
          <cell r="C200">
            <v>0</v>
          </cell>
          <cell r="D200">
            <v>0</v>
          </cell>
          <cell r="E200" t="str">
            <v>KNOT40</v>
          </cell>
          <cell r="F200"/>
          <cell r="G200"/>
          <cell r="I200" t="str">
            <v>Carbon</v>
          </cell>
          <cell r="J200">
            <v>1</v>
          </cell>
          <cell r="L200">
            <v>0</v>
          </cell>
          <cell r="M200">
            <v>0</v>
          </cell>
          <cell r="O200">
            <v>0</v>
          </cell>
          <cell r="P200">
            <v>0</v>
          </cell>
          <cell r="Q200">
            <v>0</v>
          </cell>
          <cell r="S200">
            <v>0</v>
          </cell>
          <cell r="T200">
            <v>0</v>
          </cell>
          <cell r="U200">
            <v>0</v>
          </cell>
          <cell r="V200"/>
        </row>
        <row r="201">
          <cell r="B201" t="str">
            <v>Wind Onshore</v>
          </cell>
          <cell r="C201">
            <v>88.4</v>
          </cell>
          <cell r="D201">
            <v>88.4</v>
          </cell>
          <cell r="E201" t="str">
            <v>KYPE10</v>
          </cell>
          <cell r="F201"/>
          <cell r="G201"/>
          <cell r="I201" t="str">
            <v>Low Carbon</v>
          </cell>
          <cell r="J201">
            <v>1</v>
          </cell>
          <cell r="L201">
            <v>0</v>
          </cell>
          <cell r="M201">
            <v>0</v>
          </cell>
          <cell r="O201">
            <v>61.88</v>
          </cell>
          <cell r="P201">
            <v>61.88</v>
          </cell>
          <cell r="Q201">
            <v>88.4</v>
          </cell>
          <cell r="S201">
            <v>0</v>
          </cell>
          <cell r="T201">
            <v>30.354570348179823</v>
          </cell>
          <cell r="U201">
            <v>88.4</v>
          </cell>
          <cell r="V201">
            <v>11</v>
          </cell>
        </row>
        <row r="202">
          <cell r="B202" t="str">
            <v>CCGT</v>
          </cell>
          <cell r="C202">
            <v>905</v>
          </cell>
          <cell r="D202">
            <v>905</v>
          </cell>
          <cell r="E202" t="str">
            <v>LAGA40</v>
          </cell>
          <cell r="F202"/>
          <cell r="G202"/>
          <cell r="I202" t="str">
            <v>Carbon</v>
          </cell>
          <cell r="J202">
            <v>1</v>
          </cell>
          <cell r="L202">
            <v>734.91206867484414</v>
          </cell>
          <cell r="M202">
            <v>734.91206867484414</v>
          </cell>
          <cell r="O202">
            <v>501.54603090116467</v>
          </cell>
          <cell r="P202">
            <v>501.54603090116467</v>
          </cell>
          <cell r="Q202">
            <v>905</v>
          </cell>
          <cell r="S202">
            <v>905</v>
          </cell>
          <cell r="T202">
            <v>354.90849786910206</v>
          </cell>
          <cell r="U202">
            <v>354.90849786910206</v>
          </cell>
          <cell r="V202">
            <v>27</v>
          </cell>
        </row>
        <row r="203">
          <cell r="B203" t="str">
            <v>Wind Onshore</v>
          </cell>
          <cell r="C203">
            <v>0</v>
          </cell>
          <cell r="D203">
            <v>0</v>
          </cell>
          <cell r="E203" t="str">
            <v>GLGL1Q</v>
          </cell>
          <cell r="F203" t="str">
            <v>GLGL1R</v>
          </cell>
          <cell r="G203"/>
          <cell r="I203" t="str">
            <v>Low Carbon</v>
          </cell>
          <cell r="J203">
            <v>2</v>
          </cell>
          <cell r="L203">
            <v>0</v>
          </cell>
          <cell r="M203">
            <v>0</v>
          </cell>
          <cell r="O203">
            <v>0</v>
          </cell>
          <cell r="P203">
            <v>0</v>
          </cell>
          <cell r="Q203">
            <v>0</v>
          </cell>
          <cell r="S203">
            <v>0</v>
          </cell>
          <cell r="T203">
            <v>0</v>
          </cell>
          <cell r="U203">
            <v>0</v>
          </cell>
          <cell r="V203">
            <v>10</v>
          </cell>
        </row>
        <row r="204">
          <cell r="B204" t="str">
            <v>Wind Onshore</v>
          </cell>
          <cell r="C204">
            <v>0</v>
          </cell>
          <cell r="D204">
            <v>0</v>
          </cell>
          <cell r="E204" t="str">
            <v>DOUN10</v>
          </cell>
          <cell r="F204"/>
          <cell r="G204"/>
          <cell r="I204" t="str">
            <v>Low Carbon</v>
          </cell>
          <cell r="J204">
            <v>1</v>
          </cell>
          <cell r="L204">
            <v>0</v>
          </cell>
          <cell r="M204">
            <v>0</v>
          </cell>
          <cell r="O204">
            <v>0</v>
          </cell>
          <cell r="P204">
            <v>0</v>
          </cell>
          <cell r="Q204">
            <v>0</v>
          </cell>
          <cell r="S204">
            <v>0</v>
          </cell>
          <cell r="T204">
            <v>0</v>
          </cell>
          <cell r="U204">
            <v>0</v>
          </cell>
          <cell r="V204">
            <v>1</v>
          </cell>
        </row>
        <row r="205">
          <cell r="B205" t="str">
            <v>Wind Offshore</v>
          </cell>
          <cell r="C205">
            <v>256</v>
          </cell>
          <cell r="D205">
            <v>256</v>
          </cell>
          <cell r="E205" t="str">
            <v>WALP40_EME</v>
          </cell>
          <cell r="F205"/>
          <cell r="G205"/>
          <cell r="I205" t="str">
            <v>Low Carbon</v>
          </cell>
          <cell r="J205">
            <v>1</v>
          </cell>
          <cell r="L205">
            <v>0</v>
          </cell>
          <cell r="M205">
            <v>0</v>
          </cell>
          <cell r="O205">
            <v>179.2</v>
          </cell>
          <cell r="P205">
            <v>179.2</v>
          </cell>
          <cell r="Q205">
            <v>256</v>
          </cell>
          <cell r="S205">
            <v>0</v>
          </cell>
          <cell r="T205">
            <v>119.67877107179145</v>
          </cell>
          <cell r="U205">
            <v>256</v>
          </cell>
          <cell r="V205">
            <v>17</v>
          </cell>
        </row>
        <row r="206">
          <cell r="B206" t="str">
            <v>CCGT</v>
          </cell>
          <cell r="C206">
            <v>740</v>
          </cell>
          <cell r="D206">
            <v>740</v>
          </cell>
          <cell r="E206" t="str">
            <v>EASO40</v>
          </cell>
          <cell r="F206"/>
          <cell r="G206"/>
          <cell r="I206" t="str">
            <v>Carbon</v>
          </cell>
          <cell r="J206">
            <v>1</v>
          </cell>
          <cell r="L206">
            <v>600.92257549103283</v>
          </cell>
          <cell r="M206">
            <v>600.92257549103283</v>
          </cell>
          <cell r="O206">
            <v>410.10393686946065</v>
          </cell>
          <cell r="P206">
            <v>410.10393686946065</v>
          </cell>
          <cell r="Q206">
            <v>740</v>
          </cell>
          <cell r="S206">
            <v>740</v>
          </cell>
          <cell r="T206">
            <v>304.08052386198233</v>
          </cell>
          <cell r="U206">
            <v>304.08052386198233</v>
          </cell>
          <cell r="V206">
            <v>18</v>
          </cell>
        </row>
        <row r="207">
          <cell r="B207" t="str">
            <v>Wind Onshore</v>
          </cell>
          <cell r="C207">
            <v>0</v>
          </cell>
          <cell r="D207">
            <v>0</v>
          </cell>
          <cell r="E207" t="str">
            <v>MARG10</v>
          </cell>
          <cell r="F207"/>
          <cell r="G207"/>
          <cell r="I207" t="str">
            <v>Low Carbon</v>
          </cell>
          <cell r="J207">
            <v>1</v>
          </cell>
          <cell r="L207">
            <v>0</v>
          </cell>
          <cell r="M207">
            <v>0</v>
          </cell>
          <cell r="O207">
            <v>0</v>
          </cell>
          <cell r="P207">
            <v>0</v>
          </cell>
          <cell r="Q207">
            <v>0</v>
          </cell>
          <cell r="S207">
            <v>0</v>
          </cell>
          <cell r="T207">
            <v>0</v>
          </cell>
          <cell r="U207">
            <v>0</v>
          </cell>
          <cell r="V207">
            <v>10</v>
          </cell>
        </row>
        <row r="208">
          <cell r="B208" t="str">
            <v>Hydro</v>
          </cell>
          <cell r="C208">
            <v>47</v>
          </cell>
          <cell r="D208">
            <v>47</v>
          </cell>
          <cell r="E208" t="str">
            <v>LOCH10</v>
          </cell>
          <cell r="F208"/>
          <cell r="G208"/>
          <cell r="I208" t="str">
            <v>Low Carbon</v>
          </cell>
          <cell r="J208">
            <v>1</v>
          </cell>
          <cell r="L208">
            <v>38.166704119025056</v>
          </cell>
          <cell r="M208">
            <v>38.166704119025056</v>
          </cell>
          <cell r="O208">
            <v>26.047141936303582</v>
          </cell>
          <cell r="P208">
            <v>26.047141936303582</v>
          </cell>
          <cell r="Q208">
            <v>47</v>
          </cell>
          <cell r="S208">
            <v>47</v>
          </cell>
          <cell r="T208">
            <v>19.222845531374283</v>
          </cell>
          <cell r="U208">
            <v>47</v>
          </cell>
          <cell r="V208">
            <v>6</v>
          </cell>
        </row>
        <row r="209">
          <cell r="B209" t="str">
            <v>Wind Onshore</v>
          </cell>
          <cell r="C209">
            <v>69</v>
          </cell>
          <cell r="D209">
            <v>69</v>
          </cell>
          <cell r="E209" t="str">
            <v>CORI10</v>
          </cell>
          <cell r="F209"/>
          <cell r="G209"/>
          <cell r="I209" t="str">
            <v>Low Carbon</v>
          </cell>
          <cell r="J209">
            <v>1</v>
          </cell>
          <cell r="L209">
            <v>0</v>
          </cell>
          <cell r="M209">
            <v>0</v>
          </cell>
          <cell r="O209">
            <v>48.3</v>
          </cell>
          <cell r="P209">
            <v>48.3</v>
          </cell>
          <cell r="Q209">
            <v>69</v>
          </cell>
          <cell r="S209">
            <v>0</v>
          </cell>
          <cell r="T209">
            <v>18.668244230793235</v>
          </cell>
          <cell r="U209">
            <v>69</v>
          </cell>
          <cell r="V209">
            <v>1</v>
          </cell>
        </row>
        <row r="210">
          <cell r="B210" t="str">
            <v>Wind Onshore</v>
          </cell>
          <cell r="C210">
            <v>36</v>
          </cell>
          <cell r="D210">
            <v>36</v>
          </cell>
          <cell r="E210" t="str">
            <v>EWEH1Q</v>
          </cell>
          <cell r="F210"/>
          <cell r="G210"/>
          <cell r="I210" t="str">
            <v>Low Carbon</v>
          </cell>
          <cell r="J210">
            <v>1</v>
          </cell>
          <cell r="L210">
            <v>0</v>
          </cell>
          <cell r="M210">
            <v>0</v>
          </cell>
          <cell r="O210">
            <v>25.2</v>
          </cell>
          <cell r="P210">
            <v>25.2</v>
          </cell>
          <cell r="Q210">
            <v>36</v>
          </cell>
          <cell r="S210">
            <v>0</v>
          </cell>
          <cell r="T210">
            <v>12.361589734552869</v>
          </cell>
          <cell r="U210">
            <v>36</v>
          </cell>
          <cell r="V210">
            <v>12</v>
          </cell>
        </row>
        <row r="211">
          <cell r="B211" t="str">
            <v>Wind Offshore</v>
          </cell>
          <cell r="C211">
            <v>630</v>
          </cell>
          <cell r="D211">
            <v>630</v>
          </cell>
          <cell r="E211" t="str">
            <v>CLEH40</v>
          </cell>
          <cell r="F211"/>
          <cell r="G211"/>
          <cell r="I211" t="str">
            <v>Low Carbon</v>
          </cell>
          <cell r="J211">
            <v>1</v>
          </cell>
          <cell r="L211">
            <v>0</v>
          </cell>
          <cell r="M211">
            <v>0</v>
          </cell>
          <cell r="O211">
            <v>441</v>
          </cell>
          <cell r="P211">
            <v>441</v>
          </cell>
          <cell r="Q211">
            <v>630</v>
          </cell>
          <cell r="S211">
            <v>0</v>
          </cell>
          <cell r="T211">
            <v>387.61962673728084</v>
          </cell>
          <cell r="U211">
            <v>630</v>
          </cell>
          <cell r="V211">
            <v>24</v>
          </cell>
        </row>
        <row r="212">
          <cell r="B212" t="str">
            <v>Wind Onshore</v>
          </cell>
          <cell r="C212">
            <v>0</v>
          </cell>
          <cell r="D212">
            <v>0</v>
          </cell>
          <cell r="E212" t="str">
            <v>NECU10</v>
          </cell>
          <cell r="F212"/>
          <cell r="G212"/>
          <cell r="I212" t="str">
            <v>Low Carbon</v>
          </cell>
          <cell r="J212">
            <v>1</v>
          </cell>
          <cell r="L212">
            <v>0</v>
          </cell>
          <cell r="M212">
            <v>0</v>
          </cell>
          <cell r="O212">
            <v>0</v>
          </cell>
          <cell r="P212">
            <v>0</v>
          </cell>
          <cell r="Q212">
            <v>0</v>
          </cell>
          <cell r="S212">
            <v>0</v>
          </cell>
          <cell r="T212">
            <v>0</v>
          </cell>
          <cell r="U212">
            <v>0</v>
          </cell>
          <cell r="V212">
            <v>10</v>
          </cell>
        </row>
        <row r="213">
          <cell r="B213" t="str">
            <v>Hydro</v>
          </cell>
          <cell r="C213">
            <v>34</v>
          </cell>
          <cell r="D213">
            <v>34</v>
          </cell>
          <cell r="E213" t="str">
            <v>LUIC1Q</v>
          </cell>
          <cell r="F213" t="str">
            <v>LUIC1R</v>
          </cell>
          <cell r="G213"/>
          <cell r="I213" t="str">
            <v>Low Carbon</v>
          </cell>
          <cell r="J213">
            <v>2</v>
          </cell>
          <cell r="L213">
            <v>27.609956171209614</v>
          </cell>
          <cell r="M213">
            <v>13.804978085604807</v>
          </cell>
          <cell r="O213">
            <v>18.842613315623868</v>
          </cell>
          <cell r="P213">
            <v>9.4213066578119342</v>
          </cell>
          <cell r="Q213">
            <v>17</v>
          </cell>
          <cell r="S213">
            <v>34</v>
          </cell>
          <cell r="T213">
            <v>17.96207482521784</v>
          </cell>
          <cell r="U213">
            <v>34</v>
          </cell>
          <cell r="V213">
            <v>1</v>
          </cell>
        </row>
        <row r="214">
          <cell r="B214" t="str">
            <v>Coal</v>
          </cell>
          <cell r="C214">
            <v>396</v>
          </cell>
          <cell r="D214">
            <v>396</v>
          </cell>
          <cell r="E214" t="str">
            <v>BLYT20</v>
          </cell>
          <cell r="F214"/>
          <cell r="G214"/>
          <cell r="I214" t="str">
            <v>Carbon</v>
          </cell>
          <cell r="J214">
            <v>1</v>
          </cell>
          <cell r="L214">
            <v>321.57478364114729</v>
          </cell>
          <cell r="M214">
            <v>321.57478364114729</v>
          </cell>
          <cell r="O214">
            <v>219.46102567608975</v>
          </cell>
          <cell r="P214">
            <v>219.46102567608975</v>
          </cell>
          <cell r="Q214">
            <v>396</v>
          </cell>
          <cell r="S214">
            <v>396</v>
          </cell>
          <cell r="T214">
            <v>233.8712930345786</v>
          </cell>
          <cell r="U214">
            <v>233.8712930345786</v>
          </cell>
          <cell r="V214">
            <v>13</v>
          </cell>
        </row>
        <row r="215">
          <cell r="B215" t="str">
            <v>CCGT</v>
          </cell>
          <cell r="C215">
            <v>920</v>
          </cell>
          <cell r="D215">
            <v>920</v>
          </cell>
          <cell r="E215" t="str">
            <v>MAWO40</v>
          </cell>
          <cell r="F215"/>
          <cell r="G215"/>
          <cell r="I215" t="str">
            <v>Carbon</v>
          </cell>
          <cell r="J215">
            <v>1</v>
          </cell>
          <cell r="L215">
            <v>747.09293169155433</v>
          </cell>
          <cell r="M215">
            <v>747.09293169155433</v>
          </cell>
          <cell r="O215">
            <v>509.85894854041049</v>
          </cell>
          <cell r="P215">
            <v>509.85894854041049</v>
          </cell>
          <cell r="Q215">
            <v>920</v>
          </cell>
          <cell r="S215">
            <v>920</v>
          </cell>
          <cell r="T215">
            <v>521.86841942157594</v>
          </cell>
          <cell r="U215">
            <v>521.86841942157594</v>
          </cell>
          <cell r="V215">
            <v>26</v>
          </cell>
        </row>
        <row r="216">
          <cell r="B216" t="str">
            <v>Pump Storage</v>
          </cell>
          <cell r="C216">
            <v>0.01</v>
          </cell>
          <cell r="D216">
            <v>0</v>
          </cell>
          <cell r="E216" t="str">
            <v>CONQ40</v>
          </cell>
          <cell r="F216"/>
          <cell r="G216"/>
          <cell r="I216" t="str">
            <v>Carbon</v>
          </cell>
          <cell r="J216">
            <v>1</v>
          </cell>
          <cell r="L216">
            <v>8.1205753444734165E-3</v>
          </cell>
          <cell r="M216">
            <v>8.1205753444734165E-3</v>
          </cell>
          <cell r="O216">
            <v>5.0000000000000001E-3</v>
          </cell>
          <cell r="P216">
            <v>5.0000000000000001E-3</v>
          </cell>
          <cell r="Q216">
            <v>0</v>
          </cell>
          <cell r="S216">
            <v>0</v>
          </cell>
          <cell r="T216">
            <v>0</v>
          </cell>
          <cell r="U216">
            <v>0</v>
          </cell>
          <cell r="V216">
            <v>16</v>
          </cell>
        </row>
        <row r="217">
          <cell r="B217" t="str">
            <v>Wind Onshore</v>
          </cell>
          <cell r="C217">
            <v>0</v>
          </cell>
          <cell r="D217">
            <v>0</v>
          </cell>
          <cell r="E217" t="str">
            <v>MARG10</v>
          </cell>
          <cell r="F217"/>
          <cell r="G217"/>
          <cell r="I217" t="str">
            <v>Low Carbon</v>
          </cell>
          <cell r="J217">
            <v>1</v>
          </cell>
          <cell r="L217">
            <v>0</v>
          </cell>
          <cell r="M217">
            <v>0</v>
          </cell>
          <cell r="O217">
            <v>0</v>
          </cell>
          <cell r="P217">
            <v>0</v>
          </cell>
          <cell r="Q217">
            <v>0</v>
          </cell>
          <cell r="S217">
            <v>0</v>
          </cell>
          <cell r="T217">
            <v>0</v>
          </cell>
          <cell r="U217">
            <v>0</v>
          </cell>
          <cell r="V217">
            <v>10</v>
          </cell>
        </row>
        <row r="218">
          <cell r="B218" t="str">
            <v>Wind Onshore</v>
          </cell>
          <cell r="C218">
            <v>53</v>
          </cell>
          <cell r="D218">
            <v>53</v>
          </cell>
          <cell r="E218" t="str">
            <v>MAHI20</v>
          </cell>
          <cell r="F218"/>
          <cell r="G218"/>
          <cell r="I218" t="str">
            <v>Low Carbon</v>
          </cell>
          <cell r="J218">
            <v>1</v>
          </cell>
          <cell r="L218">
            <v>0</v>
          </cell>
          <cell r="M218">
            <v>0</v>
          </cell>
          <cell r="O218">
            <v>37.099999999999994</v>
          </cell>
          <cell r="P218">
            <v>37.099999999999994</v>
          </cell>
          <cell r="Q218">
            <v>53</v>
          </cell>
          <cell r="S218">
            <v>0</v>
          </cell>
          <cell r="T218">
            <v>15.413826307349403</v>
          </cell>
          <cell r="U218">
            <v>53</v>
          </cell>
          <cell r="V218">
            <v>10</v>
          </cell>
        </row>
        <row r="219">
          <cell r="B219" t="str">
            <v>CCGT</v>
          </cell>
          <cell r="C219">
            <v>735</v>
          </cell>
          <cell r="D219">
            <v>735</v>
          </cell>
          <cell r="E219" t="str">
            <v>GRAI40</v>
          </cell>
          <cell r="F219"/>
          <cell r="G219"/>
          <cell r="I219" t="str">
            <v>Carbon</v>
          </cell>
          <cell r="J219">
            <v>1</v>
          </cell>
          <cell r="L219">
            <v>596.86228781879606</v>
          </cell>
          <cell r="M219">
            <v>596.86228781879606</v>
          </cell>
          <cell r="O219">
            <v>407.33296432304536</v>
          </cell>
          <cell r="P219">
            <v>407.33296432304536</v>
          </cell>
          <cell r="Q219">
            <v>735</v>
          </cell>
          <cell r="S219">
            <v>735</v>
          </cell>
          <cell r="T219">
            <v>188.23527435324601</v>
          </cell>
          <cell r="U219">
            <v>188.23527435324601</v>
          </cell>
          <cell r="V219">
            <v>24</v>
          </cell>
        </row>
        <row r="220">
          <cell r="B220" t="str">
            <v>Tidal</v>
          </cell>
          <cell r="C220">
            <v>0.01</v>
          </cell>
          <cell r="D220">
            <v>0</v>
          </cell>
          <cell r="E220" t="str">
            <v>GILB10</v>
          </cell>
          <cell r="F220"/>
          <cell r="G220"/>
          <cell r="I220" t="str">
            <v>Low Carbon</v>
          </cell>
          <cell r="J220">
            <v>1</v>
          </cell>
          <cell r="L220">
            <v>0</v>
          </cell>
          <cell r="M220">
            <v>0</v>
          </cell>
          <cell r="O220">
            <v>6.9999999999999993E-3</v>
          </cell>
          <cell r="P220">
            <v>6.9999999999999993E-3</v>
          </cell>
          <cell r="Q220">
            <v>0</v>
          </cell>
          <cell r="S220">
            <v>0</v>
          </cell>
          <cell r="T220">
            <v>0</v>
          </cell>
          <cell r="U220">
            <v>0</v>
          </cell>
          <cell r="V220">
            <v>1</v>
          </cell>
        </row>
        <row r="221">
          <cell r="B221" t="str">
            <v>Wind Onshore</v>
          </cell>
          <cell r="C221">
            <v>51</v>
          </cell>
          <cell r="D221">
            <v>51</v>
          </cell>
          <cell r="E221" t="str">
            <v>MIDM10</v>
          </cell>
          <cell r="F221"/>
          <cell r="G221"/>
          <cell r="I221" t="str">
            <v>Low Carbon</v>
          </cell>
          <cell r="J221">
            <v>1</v>
          </cell>
          <cell r="L221">
            <v>0</v>
          </cell>
          <cell r="M221">
            <v>0</v>
          </cell>
          <cell r="O221">
            <v>35.699999999999996</v>
          </cell>
          <cell r="P221">
            <v>35.699999999999996</v>
          </cell>
          <cell r="Q221">
            <v>51</v>
          </cell>
          <cell r="S221">
            <v>0</v>
          </cell>
          <cell r="T221">
            <v>17.512252123949896</v>
          </cell>
          <cell r="U221">
            <v>51</v>
          </cell>
          <cell r="V221">
            <v>11</v>
          </cell>
        </row>
        <row r="222">
          <cell r="B222" t="str">
            <v>Wind Onshore</v>
          </cell>
          <cell r="C222">
            <v>0.01</v>
          </cell>
          <cell r="D222">
            <v>0</v>
          </cell>
          <cell r="E222" t="str">
            <v>MILS1Q</v>
          </cell>
          <cell r="F222"/>
          <cell r="G222"/>
          <cell r="I222" t="str">
            <v>Low Carbon</v>
          </cell>
          <cell r="J222">
            <v>1</v>
          </cell>
          <cell r="L222">
            <v>0</v>
          </cell>
          <cell r="M222">
            <v>0</v>
          </cell>
          <cell r="O222">
            <v>6.9999999999999993E-3</v>
          </cell>
          <cell r="P222">
            <v>6.9999999999999993E-3</v>
          </cell>
          <cell r="Q222">
            <v>0</v>
          </cell>
          <cell r="S222">
            <v>0</v>
          </cell>
          <cell r="T222">
            <v>0</v>
          </cell>
          <cell r="U222">
            <v>0</v>
          </cell>
          <cell r="V222">
            <v>3</v>
          </cell>
        </row>
        <row r="223">
          <cell r="B223" t="str">
            <v>Wind Onshore</v>
          </cell>
          <cell r="C223">
            <v>65</v>
          </cell>
          <cell r="D223">
            <v>65</v>
          </cell>
          <cell r="E223" t="str">
            <v>MILW1Q</v>
          </cell>
          <cell r="F223"/>
          <cell r="G223"/>
          <cell r="I223" t="str">
            <v>Low Carbon</v>
          </cell>
          <cell r="J223">
            <v>1</v>
          </cell>
          <cell r="L223">
            <v>0</v>
          </cell>
          <cell r="M223">
            <v>0</v>
          </cell>
          <cell r="O223">
            <v>45.5</v>
          </cell>
          <cell r="P223">
            <v>45.5</v>
          </cell>
          <cell r="Q223">
            <v>65</v>
          </cell>
          <cell r="S223">
            <v>0</v>
          </cell>
          <cell r="T223">
            <v>31.642407967787001</v>
          </cell>
          <cell r="U223">
            <v>65</v>
          </cell>
          <cell r="V223">
            <v>3</v>
          </cell>
        </row>
        <row r="224">
          <cell r="B224" t="str">
            <v>Wind Onshore</v>
          </cell>
          <cell r="C224">
            <v>25</v>
          </cell>
          <cell r="D224">
            <v>25</v>
          </cell>
          <cell r="E224" t="str">
            <v>MOFF10</v>
          </cell>
          <cell r="F224"/>
          <cell r="G224"/>
          <cell r="I224" t="str">
            <v>Low Carbon</v>
          </cell>
          <cell r="J224">
            <v>1</v>
          </cell>
          <cell r="L224">
            <v>0</v>
          </cell>
          <cell r="M224">
            <v>0</v>
          </cell>
          <cell r="O224">
            <v>17.5</v>
          </cell>
          <cell r="P224">
            <v>17.5</v>
          </cell>
          <cell r="Q224">
            <v>25</v>
          </cell>
          <cell r="S224">
            <v>0</v>
          </cell>
          <cell r="T224">
            <v>8.5844373156617131</v>
          </cell>
          <cell r="U224">
            <v>25</v>
          </cell>
          <cell r="V224">
            <v>12</v>
          </cell>
        </row>
        <row r="225">
          <cell r="B225" t="str">
            <v>Wind Offshore</v>
          </cell>
          <cell r="C225">
            <v>0</v>
          </cell>
          <cell r="D225">
            <v>0</v>
          </cell>
          <cell r="E225" t="str">
            <v>NEDE20</v>
          </cell>
          <cell r="F225"/>
          <cell r="G225"/>
          <cell r="I225" t="str">
            <v>Low Carbon</v>
          </cell>
          <cell r="J225">
            <v>1</v>
          </cell>
          <cell r="L225">
            <v>0</v>
          </cell>
          <cell r="M225">
            <v>0</v>
          </cell>
          <cell r="O225">
            <v>0</v>
          </cell>
          <cell r="P225">
            <v>0</v>
          </cell>
          <cell r="Q225">
            <v>0</v>
          </cell>
          <cell r="S225">
            <v>0</v>
          </cell>
          <cell r="T225">
            <v>0</v>
          </cell>
          <cell r="U225">
            <v>0</v>
          </cell>
          <cell r="V225"/>
        </row>
        <row r="226">
          <cell r="B226" t="str">
            <v>Hydro</v>
          </cell>
          <cell r="C226">
            <v>18.66</v>
          </cell>
          <cell r="D226">
            <v>18.66</v>
          </cell>
          <cell r="E226" t="str">
            <v>MOSS1S</v>
          </cell>
          <cell r="F226" t="str">
            <v>MOSS1T</v>
          </cell>
          <cell r="G226"/>
          <cell r="I226" t="str">
            <v>Low Carbon</v>
          </cell>
          <cell r="J226">
            <v>2</v>
          </cell>
          <cell r="L226">
            <v>15.152993592787395</v>
          </cell>
          <cell r="M226">
            <v>7.5764967963936973</v>
          </cell>
          <cell r="O226">
            <v>10.341269543221804</v>
          </cell>
          <cell r="P226">
            <v>5.170634771610902</v>
          </cell>
          <cell r="Q226">
            <v>9.33</v>
          </cell>
          <cell r="S226">
            <v>18.66</v>
          </cell>
          <cell r="T226">
            <v>9.8580093011342615</v>
          </cell>
          <cell r="U226">
            <v>18.66</v>
          </cell>
          <cell r="V226">
            <v>1</v>
          </cell>
        </row>
        <row r="227">
          <cell r="B227" t="str">
            <v>Wind Onshore</v>
          </cell>
          <cell r="C227">
            <v>0</v>
          </cell>
          <cell r="D227">
            <v>0</v>
          </cell>
          <cell r="E227" t="str">
            <v>STWN20</v>
          </cell>
          <cell r="F227"/>
          <cell r="G227"/>
          <cell r="I227" t="str">
            <v>Low Carbon</v>
          </cell>
          <cell r="J227">
            <v>1</v>
          </cell>
          <cell r="L227">
            <v>0</v>
          </cell>
          <cell r="M227">
            <v>0</v>
          </cell>
          <cell r="O227">
            <v>0</v>
          </cell>
          <cell r="P227">
            <v>0</v>
          </cell>
          <cell r="Q227">
            <v>0</v>
          </cell>
          <cell r="S227">
            <v>0</v>
          </cell>
          <cell r="T227">
            <v>0</v>
          </cell>
          <cell r="U227">
            <v>0</v>
          </cell>
          <cell r="V227"/>
        </row>
        <row r="228">
          <cell r="B228" t="str">
            <v>Hydro</v>
          </cell>
          <cell r="C228">
            <v>15</v>
          </cell>
          <cell r="D228">
            <v>15</v>
          </cell>
          <cell r="E228" t="str">
            <v>NANT1Q</v>
          </cell>
          <cell r="F228"/>
          <cell r="G228"/>
          <cell r="I228" t="str">
            <v>Low Carbon</v>
          </cell>
          <cell r="J228">
            <v>1</v>
          </cell>
          <cell r="L228">
            <v>12.180863016710125</v>
          </cell>
          <cell r="M228">
            <v>12.180863016710125</v>
          </cell>
          <cell r="O228">
            <v>8.3129176392458231</v>
          </cell>
          <cell r="P228">
            <v>8.3129176392458231</v>
          </cell>
          <cell r="Q228">
            <v>15</v>
          </cell>
          <cell r="S228">
            <v>15</v>
          </cell>
          <cell r="T228">
            <v>5.1313704718417057</v>
          </cell>
          <cell r="U228">
            <v>15</v>
          </cell>
          <cell r="V228">
            <v>7</v>
          </cell>
        </row>
        <row r="229">
          <cell r="B229" t="str">
            <v>Wind Offshore</v>
          </cell>
          <cell r="C229">
            <v>0.01</v>
          </cell>
          <cell r="D229">
            <v>0</v>
          </cell>
          <cell r="E229" t="str">
            <v>CRYR40</v>
          </cell>
          <cell r="F229"/>
          <cell r="G229"/>
          <cell r="I229" t="str">
            <v>Low Carbon</v>
          </cell>
          <cell r="J229">
            <v>1</v>
          </cell>
          <cell r="L229">
            <v>0</v>
          </cell>
          <cell r="M229">
            <v>0</v>
          </cell>
          <cell r="O229">
            <v>6.9999999999999993E-3</v>
          </cell>
          <cell r="P229">
            <v>6.9999999999999993E-3</v>
          </cell>
          <cell r="Q229">
            <v>0</v>
          </cell>
          <cell r="S229">
            <v>0</v>
          </cell>
          <cell r="T229">
            <v>0</v>
          </cell>
          <cell r="U229">
            <v>0</v>
          </cell>
          <cell r="V229">
            <v>11</v>
          </cell>
        </row>
        <row r="230">
          <cell r="B230" t="str">
            <v>Wind Offshore</v>
          </cell>
          <cell r="C230">
            <v>150</v>
          </cell>
          <cell r="D230">
            <v>150</v>
          </cell>
          <cell r="E230" t="str">
            <v>HEYS40</v>
          </cell>
          <cell r="F230"/>
          <cell r="G230"/>
          <cell r="I230" t="str">
            <v>Low Carbon</v>
          </cell>
          <cell r="J230">
            <v>1</v>
          </cell>
          <cell r="L230">
            <v>0</v>
          </cell>
          <cell r="M230">
            <v>0</v>
          </cell>
          <cell r="O230">
            <v>105</v>
          </cell>
          <cell r="P230">
            <v>105</v>
          </cell>
          <cell r="Q230">
            <v>150</v>
          </cell>
          <cell r="S230">
            <v>0</v>
          </cell>
          <cell r="T230">
            <v>69.86289082838455</v>
          </cell>
          <cell r="U230">
            <v>150</v>
          </cell>
          <cell r="V230">
            <v>14</v>
          </cell>
        </row>
        <row r="231">
          <cell r="B231" t="str">
            <v>Hydro</v>
          </cell>
          <cell r="C231">
            <v>18</v>
          </cell>
          <cell r="D231">
            <v>18</v>
          </cell>
          <cell r="E231" t="str">
            <v>ORRI10</v>
          </cell>
          <cell r="F231"/>
          <cell r="G231"/>
          <cell r="I231" t="str">
            <v>Low Carbon</v>
          </cell>
          <cell r="J231">
            <v>1</v>
          </cell>
          <cell r="L231">
            <v>14.61703562005215</v>
          </cell>
          <cell r="M231">
            <v>14.61703562005215</v>
          </cell>
          <cell r="O231">
            <v>9.975501167094988</v>
          </cell>
          <cell r="P231">
            <v>9.975501167094988</v>
          </cell>
          <cell r="Q231">
            <v>18</v>
          </cell>
          <cell r="S231">
            <v>18</v>
          </cell>
          <cell r="T231">
            <v>9.50933373099768</v>
          </cell>
          <cell r="U231">
            <v>18</v>
          </cell>
          <cell r="V231">
            <v>1</v>
          </cell>
        </row>
        <row r="232">
          <cell r="B232" t="str">
            <v>CCGT</v>
          </cell>
          <cell r="C232">
            <v>2199</v>
          </cell>
          <cell r="D232">
            <v>2199</v>
          </cell>
          <cell r="E232" t="str">
            <v>PEMB40</v>
          </cell>
          <cell r="F232"/>
          <cell r="G232"/>
          <cell r="I232" t="str">
            <v>Carbon</v>
          </cell>
          <cell r="J232">
            <v>1</v>
          </cell>
          <cell r="L232">
            <v>1785.7145182497043</v>
          </cell>
          <cell r="M232">
            <v>1785.7145182497043</v>
          </cell>
          <cell r="O232">
            <v>1218.6737259134377</v>
          </cell>
          <cell r="P232">
            <v>1218.6737259134377</v>
          </cell>
          <cell r="Q232">
            <v>2199</v>
          </cell>
          <cell r="S232">
            <v>2199</v>
          </cell>
          <cell r="T232">
            <v>1419.3640207341361</v>
          </cell>
          <cell r="U232">
            <v>1419.3640207341361</v>
          </cell>
          <cell r="V232">
            <v>20</v>
          </cell>
        </row>
        <row r="233">
          <cell r="B233" t="str">
            <v>Wind Onshore</v>
          </cell>
          <cell r="C233">
            <v>228</v>
          </cell>
          <cell r="D233">
            <v>228</v>
          </cell>
          <cell r="E233" t="str">
            <v>RHIG40</v>
          </cell>
          <cell r="F233"/>
          <cell r="G233"/>
          <cell r="I233" t="str">
            <v>Low Carbon</v>
          </cell>
          <cell r="J233">
            <v>1</v>
          </cell>
          <cell r="L233">
            <v>0</v>
          </cell>
          <cell r="M233">
            <v>0</v>
          </cell>
          <cell r="O233">
            <v>159.6</v>
          </cell>
          <cell r="P233">
            <v>159.6</v>
          </cell>
          <cell r="Q233">
            <v>228</v>
          </cell>
          <cell r="S233">
            <v>0</v>
          </cell>
          <cell r="T233">
            <v>72.671311012131994</v>
          </cell>
          <cell r="U233">
            <v>228</v>
          </cell>
          <cell r="V233">
            <v>21</v>
          </cell>
        </row>
        <row r="234">
          <cell r="B234" t="str">
            <v>Wind Onshore</v>
          </cell>
          <cell r="C234">
            <v>0</v>
          </cell>
          <cell r="D234">
            <v>0</v>
          </cell>
          <cell r="E234" t="str">
            <v>BLAC10</v>
          </cell>
          <cell r="F234"/>
          <cell r="G234"/>
          <cell r="I234" t="str">
            <v>Low Carbon</v>
          </cell>
          <cell r="J234">
            <v>1</v>
          </cell>
          <cell r="L234">
            <v>0</v>
          </cell>
          <cell r="M234">
            <v>0</v>
          </cell>
          <cell r="O234">
            <v>0</v>
          </cell>
          <cell r="P234">
            <v>0</v>
          </cell>
          <cell r="Q234">
            <v>0</v>
          </cell>
          <cell r="S234">
            <v>0</v>
          </cell>
          <cell r="T234">
            <v>0</v>
          </cell>
          <cell r="U234">
            <v>0</v>
          </cell>
          <cell r="V234">
            <v>10</v>
          </cell>
        </row>
        <row r="235">
          <cell r="B235" t="str">
            <v>CCGT</v>
          </cell>
          <cell r="C235">
            <v>245</v>
          </cell>
          <cell r="D235">
            <v>245</v>
          </cell>
          <cell r="E235" t="str">
            <v>WALP40_EME</v>
          </cell>
          <cell r="F235"/>
          <cell r="G235"/>
          <cell r="I235" t="str">
            <v>Carbon</v>
          </cell>
          <cell r="J235">
            <v>1</v>
          </cell>
          <cell r="L235">
            <v>198.95409593959869</v>
          </cell>
          <cell r="M235">
            <v>198.95409593959869</v>
          </cell>
          <cell r="O235">
            <v>135.77765477434846</v>
          </cell>
          <cell r="P235">
            <v>135.77765477434846</v>
          </cell>
          <cell r="Q235">
            <v>245</v>
          </cell>
          <cell r="S235">
            <v>245</v>
          </cell>
          <cell r="T235">
            <v>3.8509218797564664</v>
          </cell>
          <cell r="U235">
            <v>3.8509218797564664</v>
          </cell>
          <cell r="V235">
            <v>17</v>
          </cell>
        </row>
        <row r="236">
          <cell r="B236" t="str">
            <v>CCGT</v>
          </cell>
          <cell r="C236">
            <v>1180</v>
          </cell>
          <cell r="D236">
            <v>1180</v>
          </cell>
          <cell r="E236" t="str">
            <v>PEHE20</v>
          </cell>
          <cell r="F236"/>
          <cell r="G236"/>
          <cell r="I236" t="str">
            <v>Carbon</v>
          </cell>
          <cell r="J236">
            <v>1</v>
          </cell>
          <cell r="L236">
            <v>958.22789064786309</v>
          </cell>
          <cell r="M236">
            <v>958.22789064786309</v>
          </cell>
          <cell r="O236">
            <v>653.94952095400481</v>
          </cell>
          <cell r="P236">
            <v>653.94952095400481</v>
          </cell>
          <cell r="Q236">
            <v>1180</v>
          </cell>
          <cell r="S236">
            <v>1180</v>
          </cell>
          <cell r="T236">
            <v>380.11318202569458</v>
          </cell>
          <cell r="U236">
            <v>380.11318202569458</v>
          </cell>
          <cell r="V236">
            <v>2</v>
          </cell>
        </row>
        <row r="237">
          <cell r="B237" t="str">
            <v>Wind Onshore</v>
          </cell>
          <cell r="C237">
            <v>11.8</v>
          </cell>
          <cell r="D237">
            <v>11.8</v>
          </cell>
          <cell r="E237" t="str">
            <v>DUNE10</v>
          </cell>
          <cell r="F237"/>
          <cell r="G237"/>
          <cell r="I237" t="str">
            <v>Low Carbon</v>
          </cell>
          <cell r="J237">
            <v>1</v>
          </cell>
          <cell r="L237">
            <v>0</v>
          </cell>
          <cell r="M237">
            <v>0</v>
          </cell>
          <cell r="O237">
            <v>8.26</v>
          </cell>
          <cell r="P237">
            <v>8.26</v>
          </cell>
          <cell r="Q237">
            <v>11.8</v>
          </cell>
          <cell r="S237">
            <v>0</v>
          </cell>
          <cell r="T237">
            <v>4.0518544129923288</v>
          </cell>
          <cell r="U237">
            <v>11.8</v>
          </cell>
          <cell r="V237">
            <v>11</v>
          </cell>
        </row>
        <row r="238">
          <cell r="B238" t="str">
            <v>CCGT</v>
          </cell>
          <cell r="C238">
            <v>380</v>
          </cell>
          <cell r="D238">
            <v>380</v>
          </cell>
          <cell r="E238" t="str">
            <v>DRAK40</v>
          </cell>
          <cell r="F238"/>
          <cell r="G238"/>
          <cell r="I238" t="str">
            <v>Carbon</v>
          </cell>
          <cell r="J238">
            <v>1</v>
          </cell>
          <cell r="L238">
            <v>308.58186308998984</v>
          </cell>
          <cell r="M238">
            <v>308.58186308998984</v>
          </cell>
          <cell r="O238">
            <v>210.59391352756086</v>
          </cell>
          <cell r="P238">
            <v>210.59391352756086</v>
          </cell>
          <cell r="Q238">
            <v>380</v>
          </cell>
          <cell r="S238">
            <v>380</v>
          </cell>
          <cell r="T238">
            <v>164.20841501506996</v>
          </cell>
          <cell r="U238">
            <v>164.20841501506996</v>
          </cell>
          <cell r="V238">
            <v>18</v>
          </cell>
        </row>
        <row r="239">
          <cell r="B239" t="str">
            <v>OCGT</v>
          </cell>
          <cell r="C239">
            <v>0</v>
          </cell>
          <cell r="D239">
            <v>0</v>
          </cell>
          <cell r="E239" t="str">
            <v>BRFO40</v>
          </cell>
          <cell r="F239"/>
          <cell r="G239"/>
          <cell r="I239" t="str">
            <v>Carbon</v>
          </cell>
          <cell r="J239">
            <v>1</v>
          </cell>
          <cell r="L239">
            <v>0</v>
          </cell>
          <cell r="M239">
            <v>0</v>
          </cell>
          <cell r="O239">
            <v>0</v>
          </cell>
          <cell r="P239">
            <v>0</v>
          </cell>
          <cell r="Q239">
            <v>0</v>
          </cell>
          <cell r="S239">
            <v>0</v>
          </cell>
          <cell r="T239">
            <v>0</v>
          </cell>
          <cell r="U239">
            <v>0</v>
          </cell>
          <cell r="V239">
            <v>18</v>
          </cell>
        </row>
        <row r="240">
          <cell r="B240" t="str">
            <v>Wind Offshore</v>
          </cell>
          <cell r="C240">
            <v>700</v>
          </cell>
          <cell r="D240">
            <v>700</v>
          </cell>
          <cell r="E240" t="str">
            <v>WALP40_EME</v>
          </cell>
          <cell r="F240"/>
          <cell r="G240"/>
          <cell r="I240" t="str">
            <v>Low Carbon</v>
          </cell>
          <cell r="J240">
            <v>1</v>
          </cell>
          <cell r="L240">
            <v>0</v>
          </cell>
          <cell r="M240">
            <v>0</v>
          </cell>
          <cell r="O240">
            <v>489.99999999999994</v>
          </cell>
          <cell r="P240">
            <v>489.99999999999994</v>
          </cell>
          <cell r="Q240">
            <v>700</v>
          </cell>
          <cell r="S240">
            <v>0</v>
          </cell>
          <cell r="T240">
            <v>336.73833076600965</v>
          </cell>
          <cell r="U240">
            <v>700</v>
          </cell>
          <cell r="V240">
            <v>17</v>
          </cell>
        </row>
        <row r="241">
          <cell r="B241" t="str">
            <v>Wind Offshore</v>
          </cell>
          <cell r="C241">
            <v>400</v>
          </cell>
          <cell r="D241">
            <v>400</v>
          </cell>
          <cell r="E241" t="str">
            <v>BOLN40</v>
          </cell>
          <cell r="F241"/>
          <cell r="G241"/>
          <cell r="I241" t="str">
            <v>Low Carbon</v>
          </cell>
          <cell r="J241">
            <v>1</v>
          </cell>
          <cell r="L241">
            <v>0</v>
          </cell>
          <cell r="M241">
            <v>0</v>
          </cell>
          <cell r="O241">
            <v>280</v>
          </cell>
          <cell r="P241">
            <v>280</v>
          </cell>
          <cell r="Q241">
            <v>400</v>
          </cell>
          <cell r="S241">
            <v>0</v>
          </cell>
          <cell r="T241">
            <v>198.02042599322516</v>
          </cell>
          <cell r="U241">
            <v>400</v>
          </cell>
          <cell r="V241">
            <v>25</v>
          </cell>
        </row>
        <row r="242">
          <cell r="B242" t="str">
            <v>Coal</v>
          </cell>
          <cell r="C242">
            <v>2021</v>
          </cell>
          <cell r="D242">
            <v>2021</v>
          </cell>
          <cell r="E242" t="str">
            <v>RATS40</v>
          </cell>
          <cell r="F242"/>
          <cell r="G242"/>
          <cell r="I242" t="str">
            <v>Carbon</v>
          </cell>
          <cell r="J242">
            <v>1</v>
          </cell>
          <cell r="L242">
            <v>1641.1682771180774</v>
          </cell>
          <cell r="M242">
            <v>1641.1682771180774</v>
          </cell>
          <cell r="O242">
            <v>1120.027103261054</v>
          </cell>
          <cell r="P242">
            <v>1120.027103261054</v>
          </cell>
          <cell r="Q242">
            <v>2021</v>
          </cell>
          <cell r="S242">
            <v>2021</v>
          </cell>
          <cell r="T242">
            <v>960.67692410370478</v>
          </cell>
          <cell r="U242">
            <v>960.67692410370478</v>
          </cell>
          <cell r="V242">
            <v>18</v>
          </cell>
        </row>
        <row r="243">
          <cell r="B243" t="str">
            <v>Wind Offshore</v>
          </cell>
          <cell r="C243">
            <v>92</v>
          </cell>
          <cell r="D243">
            <v>92</v>
          </cell>
          <cell r="E243" t="str">
            <v>HARK40</v>
          </cell>
          <cell r="F243"/>
          <cell r="G243"/>
          <cell r="I243" t="str">
            <v>Low Carbon</v>
          </cell>
          <cell r="J243">
            <v>1</v>
          </cell>
          <cell r="L243">
            <v>0</v>
          </cell>
          <cell r="M243">
            <v>0</v>
          </cell>
          <cell r="O243">
            <v>64.399999999999991</v>
          </cell>
          <cell r="P243">
            <v>64.399999999999991</v>
          </cell>
          <cell r="Q243">
            <v>92</v>
          </cell>
          <cell r="S243">
            <v>0</v>
          </cell>
          <cell r="T243">
            <v>45.765661745410917</v>
          </cell>
          <cell r="U243">
            <v>92</v>
          </cell>
          <cell r="V243">
            <v>12</v>
          </cell>
        </row>
        <row r="244">
          <cell r="B244" t="str">
            <v>Wind Offshore</v>
          </cell>
          <cell r="C244">
            <v>92</v>
          </cell>
          <cell r="D244">
            <v>92</v>
          </cell>
          <cell r="E244" t="str">
            <v>HARK40</v>
          </cell>
          <cell r="F244"/>
          <cell r="G244"/>
          <cell r="I244" t="str">
            <v>Low Carbon</v>
          </cell>
          <cell r="J244">
            <v>1</v>
          </cell>
          <cell r="L244">
            <v>0</v>
          </cell>
          <cell r="M244">
            <v>0</v>
          </cell>
          <cell r="O244">
            <v>64.399999999999991</v>
          </cell>
          <cell r="P244">
            <v>64.399999999999991</v>
          </cell>
          <cell r="Q244">
            <v>92</v>
          </cell>
          <cell r="S244">
            <v>0</v>
          </cell>
          <cell r="T244">
            <v>46.924952663622541</v>
          </cell>
          <cell r="U244">
            <v>92</v>
          </cell>
          <cell r="V244">
            <v>12</v>
          </cell>
        </row>
        <row r="245">
          <cell r="B245" t="str">
            <v>CCGT</v>
          </cell>
          <cell r="C245">
            <v>810</v>
          </cell>
          <cell r="D245">
            <v>810</v>
          </cell>
          <cell r="E245" t="str">
            <v>ROCK40</v>
          </cell>
          <cell r="F245"/>
          <cell r="G245"/>
          <cell r="I245" t="str">
            <v>Carbon</v>
          </cell>
          <cell r="J245">
            <v>1</v>
          </cell>
          <cell r="L245">
            <v>657.76660290234668</v>
          </cell>
          <cell r="M245">
            <v>657.76660290234668</v>
          </cell>
          <cell r="O245">
            <v>448.89755251927448</v>
          </cell>
          <cell r="P245">
            <v>448.89755251927448</v>
          </cell>
          <cell r="Q245">
            <v>810</v>
          </cell>
          <cell r="S245">
            <v>810</v>
          </cell>
          <cell r="T245">
            <v>177.42588416766452</v>
          </cell>
          <cell r="U245">
            <v>177.42588416766452</v>
          </cell>
          <cell r="V245">
            <v>16</v>
          </cell>
        </row>
        <row r="246">
          <cell r="B246" t="str">
            <v>CCGT</v>
          </cell>
          <cell r="C246">
            <v>715</v>
          </cell>
          <cell r="D246">
            <v>715</v>
          </cell>
          <cell r="E246" t="str">
            <v>RYEH40</v>
          </cell>
          <cell r="F246"/>
          <cell r="G246"/>
          <cell r="I246" t="str">
            <v>Carbon</v>
          </cell>
          <cell r="J246">
            <v>1</v>
          </cell>
          <cell r="L246">
            <v>580.62113712984922</v>
          </cell>
          <cell r="M246">
            <v>580.62113712984922</v>
          </cell>
          <cell r="O246">
            <v>396.24907413738424</v>
          </cell>
          <cell r="P246">
            <v>396.24907413738424</v>
          </cell>
          <cell r="Q246">
            <v>715</v>
          </cell>
          <cell r="S246">
            <v>715</v>
          </cell>
          <cell r="T246">
            <v>61.916321990272863</v>
          </cell>
          <cell r="U246">
            <v>61.916321990272863</v>
          </cell>
          <cell r="V246">
            <v>24</v>
          </cell>
        </row>
        <row r="247">
          <cell r="B247" t="str">
            <v>Wind Onshore</v>
          </cell>
          <cell r="C247">
            <v>0</v>
          </cell>
          <cell r="D247">
            <v>0</v>
          </cell>
          <cell r="E247" t="str">
            <v>CASS1Q</v>
          </cell>
          <cell r="F247"/>
          <cell r="G247"/>
          <cell r="I247" t="str">
            <v>Low Carbon</v>
          </cell>
          <cell r="J247">
            <v>1</v>
          </cell>
          <cell r="L247">
            <v>0</v>
          </cell>
          <cell r="M247">
            <v>0</v>
          </cell>
          <cell r="O247">
            <v>0</v>
          </cell>
          <cell r="P247">
            <v>0</v>
          </cell>
          <cell r="Q247">
            <v>0</v>
          </cell>
          <cell r="S247">
            <v>0</v>
          </cell>
          <cell r="T247">
            <v>0</v>
          </cell>
          <cell r="U247">
            <v>0</v>
          </cell>
          <cell r="V247">
            <v>1</v>
          </cell>
        </row>
        <row r="248">
          <cell r="B248" t="str">
            <v>CCGT</v>
          </cell>
          <cell r="C248">
            <v>1100</v>
          </cell>
          <cell r="D248">
            <v>1100</v>
          </cell>
          <cell r="E248" t="str">
            <v>SAES20</v>
          </cell>
          <cell r="F248"/>
          <cell r="G248"/>
          <cell r="I248" t="str">
            <v>Carbon</v>
          </cell>
          <cell r="J248">
            <v>1</v>
          </cell>
          <cell r="L248">
            <v>893.26328789207582</v>
          </cell>
          <cell r="M248">
            <v>893.26328789207582</v>
          </cell>
          <cell r="O248">
            <v>609.61396021136045</v>
          </cell>
          <cell r="P248">
            <v>609.61396021136045</v>
          </cell>
          <cell r="Q248">
            <v>1100</v>
          </cell>
          <cell r="S248">
            <v>1100</v>
          </cell>
          <cell r="T248">
            <v>785.98638964992438</v>
          </cell>
          <cell r="U248">
            <v>785.98638964992438</v>
          </cell>
          <cell r="V248">
            <v>15</v>
          </cell>
        </row>
        <row r="249">
          <cell r="B249" t="str">
            <v>Wind Onshore</v>
          </cell>
          <cell r="C249">
            <v>0</v>
          </cell>
          <cell r="D249">
            <v>0</v>
          </cell>
          <cell r="E249" t="str">
            <v>GLGL1Q</v>
          </cell>
          <cell r="F249" t="str">
            <v>GLGL1R</v>
          </cell>
          <cell r="G249"/>
          <cell r="I249" t="str">
            <v>Low Carbon</v>
          </cell>
          <cell r="J249">
            <v>2</v>
          </cell>
          <cell r="L249">
            <v>0</v>
          </cell>
          <cell r="M249">
            <v>0</v>
          </cell>
          <cell r="O249">
            <v>0</v>
          </cell>
          <cell r="P249">
            <v>0</v>
          </cell>
          <cell r="Q249">
            <v>0</v>
          </cell>
          <cell r="S249">
            <v>0</v>
          </cell>
          <cell r="T249">
            <v>0</v>
          </cell>
          <cell r="U249">
            <v>0</v>
          </cell>
          <cell r="V249">
            <v>10</v>
          </cell>
        </row>
        <row r="250">
          <cell r="B250" t="str">
            <v>Wind Onshore</v>
          </cell>
          <cell r="C250">
            <v>0</v>
          </cell>
          <cell r="D250">
            <v>0</v>
          </cell>
          <cell r="E250" t="str">
            <v>GLGL1Q</v>
          </cell>
          <cell r="F250" t="str">
            <v>GLGL1R</v>
          </cell>
          <cell r="G250"/>
          <cell r="I250" t="str">
            <v>Low Carbon</v>
          </cell>
          <cell r="J250">
            <v>2</v>
          </cell>
          <cell r="L250">
            <v>0</v>
          </cell>
          <cell r="M250">
            <v>0</v>
          </cell>
          <cell r="O250">
            <v>0</v>
          </cell>
          <cell r="P250">
            <v>0</v>
          </cell>
          <cell r="Q250">
            <v>0</v>
          </cell>
          <cell r="S250">
            <v>0</v>
          </cell>
          <cell r="T250">
            <v>0</v>
          </cell>
          <cell r="U250">
            <v>0</v>
          </cell>
          <cell r="V250">
            <v>10</v>
          </cell>
        </row>
        <row r="251">
          <cell r="B251" t="str">
            <v>Wind Onshore</v>
          </cell>
          <cell r="C251">
            <v>30</v>
          </cell>
          <cell r="D251">
            <v>30</v>
          </cell>
          <cell r="E251" t="str">
            <v>GLGL1Q</v>
          </cell>
          <cell r="F251" t="str">
            <v>GLGL1R</v>
          </cell>
          <cell r="G251"/>
          <cell r="I251" t="str">
            <v>Low Carbon</v>
          </cell>
          <cell r="J251">
            <v>2</v>
          </cell>
          <cell r="L251">
            <v>0</v>
          </cell>
          <cell r="M251">
            <v>0</v>
          </cell>
          <cell r="O251">
            <v>21</v>
          </cell>
          <cell r="P251">
            <v>10.5</v>
          </cell>
          <cell r="Q251">
            <v>15</v>
          </cell>
          <cell r="S251">
            <v>0</v>
          </cell>
          <cell r="T251">
            <v>10.301324778794056</v>
          </cell>
          <cell r="U251">
            <v>30</v>
          </cell>
          <cell r="V251">
            <v>10</v>
          </cell>
        </row>
        <row r="252">
          <cell r="B252" t="str">
            <v>CCGT</v>
          </cell>
          <cell r="C252">
            <v>1234</v>
          </cell>
          <cell r="D252">
            <v>1234</v>
          </cell>
          <cell r="E252" t="str">
            <v>SEAB40</v>
          </cell>
          <cell r="F252"/>
          <cell r="G252"/>
          <cell r="I252" t="str">
            <v>Carbon</v>
          </cell>
          <cell r="J252">
            <v>1</v>
          </cell>
          <cell r="L252">
            <v>1002.0789975080196</v>
          </cell>
          <cell r="M252">
            <v>1002.0789975080196</v>
          </cell>
          <cell r="O252">
            <v>683.87602445528978</v>
          </cell>
          <cell r="P252">
            <v>683.87602445528978</v>
          </cell>
          <cell r="Q252">
            <v>1234</v>
          </cell>
          <cell r="S252">
            <v>1234</v>
          </cell>
          <cell r="T252">
            <v>292.81744169723254</v>
          </cell>
          <cell r="U252">
            <v>292.81744169723254</v>
          </cell>
          <cell r="V252">
            <v>22</v>
          </cell>
        </row>
        <row r="253">
          <cell r="B253" t="str">
            <v>CHP</v>
          </cell>
          <cell r="C253">
            <v>155</v>
          </cell>
          <cell r="D253">
            <v>155</v>
          </cell>
          <cell r="E253" t="str">
            <v>HUTT40</v>
          </cell>
          <cell r="F253"/>
          <cell r="G253"/>
          <cell r="I253" t="str">
            <v>Carbon</v>
          </cell>
          <cell r="J253">
            <v>1</v>
          </cell>
          <cell r="L253">
            <v>125.86891783933795</v>
          </cell>
          <cell r="M253">
            <v>125.86891783933795</v>
          </cell>
          <cell r="O253">
            <v>85.900148938873514</v>
          </cell>
          <cell r="P253">
            <v>85.900148938873514</v>
          </cell>
          <cell r="Q253">
            <v>155</v>
          </cell>
          <cell r="S253">
            <v>155</v>
          </cell>
          <cell r="T253">
            <v>32.990574847792992</v>
          </cell>
          <cell r="U253">
            <v>32.990574847792992</v>
          </cell>
          <cell r="V253">
            <v>14</v>
          </cell>
        </row>
        <row r="254">
          <cell r="B254" t="str">
            <v>CCGT</v>
          </cell>
          <cell r="C254">
            <v>850</v>
          </cell>
          <cell r="D254">
            <v>850</v>
          </cell>
          <cell r="E254" t="str">
            <v>USKM20</v>
          </cell>
          <cell r="F254"/>
          <cell r="G254"/>
          <cell r="I254" t="str">
            <v>Carbon</v>
          </cell>
          <cell r="J254">
            <v>1</v>
          </cell>
          <cell r="L254">
            <v>690.24890428024037</v>
          </cell>
          <cell r="M254">
            <v>690.24890428024037</v>
          </cell>
          <cell r="O254">
            <v>471.06533289059666</v>
          </cell>
          <cell r="P254">
            <v>471.06533289059666</v>
          </cell>
          <cell r="Q254">
            <v>850</v>
          </cell>
          <cell r="S254">
            <v>850</v>
          </cell>
          <cell r="T254">
            <v>240.40626092085228</v>
          </cell>
          <cell r="U254">
            <v>240.40626092085228</v>
          </cell>
          <cell r="V254">
            <v>21</v>
          </cell>
        </row>
        <row r="255">
          <cell r="B255" t="str">
            <v>Wind Offshore</v>
          </cell>
          <cell r="C255">
            <v>315</v>
          </cell>
          <cell r="D255">
            <v>315</v>
          </cell>
          <cell r="E255" t="str">
            <v>NORM40</v>
          </cell>
          <cell r="F255"/>
          <cell r="G255"/>
          <cell r="I255" t="str">
            <v>Low Carbon</v>
          </cell>
          <cell r="J255">
            <v>1</v>
          </cell>
          <cell r="L255">
            <v>0</v>
          </cell>
          <cell r="M255">
            <v>0</v>
          </cell>
          <cell r="O255">
            <v>220.5</v>
          </cell>
          <cell r="P255">
            <v>220.5</v>
          </cell>
          <cell r="Q255">
            <v>315</v>
          </cell>
          <cell r="S255">
            <v>0</v>
          </cell>
          <cell r="T255">
            <v>149.67936156773217</v>
          </cell>
          <cell r="U255">
            <v>315</v>
          </cell>
          <cell r="V255">
            <v>18</v>
          </cell>
        </row>
        <row r="256">
          <cell r="B256" t="str">
            <v>CCGT</v>
          </cell>
          <cell r="C256">
            <v>420</v>
          </cell>
          <cell r="D256">
            <v>420</v>
          </cell>
          <cell r="E256" t="str">
            <v>BOLN40</v>
          </cell>
          <cell r="F256"/>
          <cell r="G256"/>
          <cell r="I256" t="str">
            <v>Carbon</v>
          </cell>
          <cell r="J256">
            <v>1</v>
          </cell>
          <cell r="L256">
            <v>341.06416446788347</v>
          </cell>
          <cell r="M256">
            <v>341.06416446788347</v>
          </cell>
          <cell r="O256">
            <v>232.76169389888307</v>
          </cell>
          <cell r="P256">
            <v>232.76169389888307</v>
          </cell>
          <cell r="Q256">
            <v>420</v>
          </cell>
          <cell r="S256">
            <v>420</v>
          </cell>
          <cell r="T256">
            <v>111.89551806106589</v>
          </cell>
          <cell r="U256">
            <v>111.89551806106589</v>
          </cell>
          <cell r="V256">
            <v>25</v>
          </cell>
        </row>
        <row r="257">
          <cell r="B257" t="str">
            <v>Nuclear</v>
          </cell>
          <cell r="C257">
            <v>1216</v>
          </cell>
          <cell r="D257">
            <v>1216</v>
          </cell>
          <cell r="E257" t="str">
            <v>SIZE40</v>
          </cell>
          <cell r="F257"/>
          <cell r="G257"/>
          <cell r="I257" t="str">
            <v>Low Carbon</v>
          </cell>
          <cell r="J257">
            <v>1</v>
          </cell>
          <cell r="L257">
            <v>987.46196188796739</v>
          </cell>
          <cell r="M257">
            <v>987.46196188796739</v>
          </cell>
          <cell r="O257">
            <v>1033.5999999999999</v>
          </cell>
          <cell r="P257">
            <v>1033.5999999999999</v>
          </cell>
          <cell r="Q257">
            <v>1216</v>
          </cell>
          <cell r="S257">
            <v>1216</v>
          </cell>
          <cell r="T257">
            <v>1070.1752084291536</v>
          </cell>
          <cell r="U257">
            <v>1216</v>
          </cell>
          <cell r="V257">
            <v>18</v>
          </cell>
        </row>
        <row r="258">
          <cell r="B258" t="str">
            <v>Nuclear</v>
          </cell>
          <cell r="C258">
            <v>0</v>
          </cell>
          <cell r="D258">
            <v>0</v>
          </cell>
          <cell r="E258" t="str">
            <v>SIZE40</v>
          </cell>
          <cell r="F258"/>
          <cell r="G258"/>
          <cell r="I258" t="str">
            <v>Low Carbon</v>
          </cell>
          <cell r="J258">
            <v>1</v>
          </cell>
          <cell r="L258">
            <v>0</v>
          </cell>
          <cell r="M258">
            <v>0</v>
          </cell>
          <cell r="O258">
            <v>0</v>
          </cell>
          <cell r="P258">
            <v>0</v>
          </cell>
          <cell r="Q258">
            <v>0</v>
          </cell>
          <cell r="S258">
            <v>0</v>
          </cell>
          <cell r="T258">
            <v>0</v>
          </cell>
          <cell r="U258">
            <v>0</v>
          </cell>
          <cell r="V258">
            <v>18</v>
          </cell>
        </row>
        <row r="259">
          <cell r="B259" t="str">
            <v>Hydro</v>
          </cell>
          <cell r="C259">
            <v>80</v>
          </cell>
          <cell r="D259">
            <v>80</v>
          </cell>
          <cell r="E259" t="str">
            <v>SLOY10</v>
          </cell>
          <cell r="F259"/>
          <cell r="G259"/>
          <cell r="I259" t="str">
            <v>Low Carbon</v>
          </cell>
          <cell r="J259">
            <v>1</v>
          </cell>
          <cell r="L259">
            <v>64.964602755787325</v>
          </cell>
          <cell r="M259">
            <v>64.964602755787325</v>
          </cell>
          <cell r="O259">
            <v>44.33556074264439</v>
          </cell>
          <cell r="P259">
            <v>44.33556074264439</v>
          </cell>
          <cell r="Q259">
            <v>80</v>
          </cell>
          <cell r="S259">
            <v>80</v>
          </cell>
          <cell r="T259">
            <v>9.9776443826883341</v>
          </cell>
          <cell r="U259">
            <v>80</v>
          </cell>
          <cell r="V259">
            <v>8</v>
          </cell>
        </row>
        <row r="260">
          <cell r="B260" t="str">
            <v>CCGT</v>
          </cell>
          <cell r="C260">
            <v>1365</v>
          </cell>
          <cell r="D260">
            <v>1365</v>
          </cell>
          <cell r="E260" t="str">
            <v>SHBA40</v>
          </cell>
          <cell r="F260"/>
          <cell r="G260"/>
          <cell r="I260" t="str">
            <v>Carbon</v>
          </cell>
          <cell r="J260">
            <v>1</v>
          </cell>
          <cell r="L260">
            <v>1108.4585345206212</v>
          </cell>
          <cell r="M260">
            <v>1108.4585345206212</v>
          </cell>
          <cell r="O260">
            <v>756.47550517136995</v>
          </cell>
          <cell r="P260">
            <v>756.47550517136995</v>
          </cell>
          <cell r="Q260">
            <v>1365</v>
          </cell>
          <cell r="S260">
            <v>1365</v>
          </cell>
          <cell r="T260">
            <v>505.59102247544303</v>
          </cell>
          <cell r="U260">
            <v>505.59102247544303</v>
          </cell>
          <cell r="V260">
            <v>15</v>
          </cell>
        </row>
        <row r="261">
          <cell r="B261" t="str">
            <v>Wind Onshore</v>
          </cell>
          <cell r="C261">
            <v>0</v>
          </cell>
          <cell r="D261">
            <v>0</v>
          </cell>
          <cell r="E261" t="str">
            <v>NECU10</v>
          </cell>
          <cell r="F261"/>
          <cell r="G261"/>
          <cell r="I261" t="str">
            <v>Low Carbon</v>
          </cell>
          <cell r="J261">
            <v>1</v>
          </cell>
          <cell r="L261">
            <v>0</v>
          </cell>
          <cell r="M261">
            <v>0</v>
          </cell>
          <cell r="O261">
            <v>0</v>
          </cell>
          <cell r="P261">
            <v>0</v>
          </cell>
          <cell r="Q261">
            <v>0</v>
          </cell>
          <cell r="S261">
            <v>0</v>
          </cell>
          <cell r="T261">
            <v>0</v>
          </cell>
          <cell r="U261">
            <v>0</v>
          </cell>
          <cell r="V261">
            <v>10</v>
          </cell>
        </row>
        <row r="262">
          <cell r="B262" t="str">
            <v>CCGT</v>
          </cell>
          <cell r="C262">
            <v>880</v>
          </cell>
          <cell r="D262">
            <v>880</v>
          </cell>
          <cell r="E262" t="str">
            <v>SPLN40</v>
          </cell>
          <cell r="F262"/>
          <cell r="G262"/>
          <cell r="I262" t="str">
            <v>Carbon</v>
          </cell>
          <cell r="J262">
            <v>1</v>
          </cell>
          <cell r="L262">
            <v>714.61063031366064</v>
          </cell>
          <cell r="M262">
            <v>714.61063031366064</v>
          </cell>
          <cell r="O262">
            <v>487.69116816908831</v>
          </cell>
          <cell r="P262">
            <v>487.69116816908831</v>
          </cell>
          <cell r="Q262">
            <v>880</v>
          </cell>
          <cell r="S262">
            <v>880</v>
          </cell>
          <cell r="T262">
            <v>357.7128950378858</v>
          </cell>
          <cell r="U262">
            <v>357.7128950378858</v>
          </cell>
          <cell r="V262">
            <v>17</v>
          </cell>
        </row>
        <row r="263">
          <cell r="B263" t="str">
            <v>CCGT</v>
          </cell>
          <cell r="C263">
            <v>300</v>
          </cell>
          <cell r="D263">
            <v>300</v>
          </cell>
          <cell r="E263" t="str">
            <v>SPLN40</v>
          </cell>
          <cell r="F263"/>
          <cell r="G263"/>
          <cell r="I263" t="str">
            <v>Carbon</v>
          </cell>
          <cell r="J263">
            <v>1</v>
          </cell>
          <cell r="L263">
            <v>243.61726033420248</v>
          </cell>
          <cell r="M263">
            <v>243.61726033420248</v>
          </cell>
          <cell r="O263">
            <v>166.25835278491647</v>
          </cell>
          <cell r="P263">
            <v>166.25835278491647</v>
          </cell>
          <cell r="Q263">
            <v>300</v>
          </cell>
          <cell r="S263">
            <v>300</v>
          </cell>
          <cell r="T263">
            <v>129.63822238031838</v>
          </cell>
          <cell r="U263">
            <v>129.63822238031838</v>
          </cell>
          <cell r="V263">
            <v>17</v>
          </cell>
        </row>
        <row r="264">
          <cell r="B264" t="str">
            <v>CCGT</v>
          </cell>
          <cell r="C264">
            <v>1752</v>
          </cell>
          <cell r="D264">
            <v>1752</v>
          </cell>
          <cell r="E264" t="str">
            <v>STAY40</v>
          </cell>
          <cell r="F264"/>
          <cell r="G264"/>
          <cell r="I264" t="str">
            <v>Carbon</v>
          </cell>
          <cell r="J264">
            <v>1</v>
          </cell>
          <cell r="L264">
            <v>1422.7248003517425</v>
          </cell>
          <cell r="M264">
            <v>1422.7248003517425</v>
          </cell>
          <cell r="O264">
            <v>970.94878026391223</v>
          </cell>
          <cell r="P264">
            <v>970.94878026391223</v>
          </cell>
          <cell r="Q264">
            <v>1752</v>
          </cell>
          <cell r="S264">
            <v>1752</v>
          </cell>
          <cell r="T264">
            <v>1032.5449681639739</v>
          </cell>
          <cell r="U264">
            <v>1032.5449681639739</v>
          </cell>
          <cell r="V264">
            <v>16</v>
          </cell>
        </row>
        <row r="265">
          <cell r="B265" t="str">
            <v>Wind Onshore</v>
          </cell>
          <cell r="C265">
            <v>0</v>
          </cell>
          <cell r="D265">
            <v>0</v>
          </cell>
          <cell r="E265" t="str">
            <v>STWN20</v>
          </cell>
          <cell r="F265"/>
          <cell r="G265"/>
          <cell r="I265" t="str">
            <v>Low Carbon</v>
          </cell>
          <cell r="J265">
            <v>1</v>
          </cell>
          <cell r="L265">
            <v>0</v>
          </cell>
          <cell r="M265">
            <v>0</v>
          </cell>
          <cell r="O265">
            <v>0</v>
          </cell>
          <cell r="P265">
            <v>0</v>
          </cell>
          <cell r="Q265">
            <v>0</v>
          </cell>
          <cell r="S265">
            <v>0</v>
          </cell>
          <cell r="T265">
            <v>0</v>
          </cell>
          <cell r="U265">
            <v>0</v>
          </cell>
          <cell r="V265"/>
        </row>
        <row r="266">
          <cell r="B266" t="str">
            <v>Wind Onshore</v>
          </cell>
          <cell r="C266">
            <v>0</v>
          </cell>
          <cell r="D266">
            <v>0</v>
          </cell>
          <cell r="E266" t="str">
            <v>MAYB10</v>
          </cell>
          <cell r="F266"/>
          <cell r="G266"/>
          <cell r="I266" t="str">
            <v>Low Carbon</v>
          </cell>
          <cell r="J266">
            <v>1</v>
          </cell>
          <cell r="L266">
            <v>0</v>
          </cell>
          <cell r="M266">
            <v>0</v>
          </cell>
          <cell r="O266">
            <v>0</v>
          </cell>
          <cell r="P266">
            <v>0</v>
          </cell>
          <cell r="Q266">
            <v>0</v>
          </cell>
          <cell r="S266">
            <v>0</v>
          </cell>
          <cell r="T266">
            <v>0</v>
          </cell>
          <cell r="U266">
            <v>0</v>
          </cell>
          <cell r="V266">
            <v>10</v>
          </cell>
        </row>
        <row r="267">
          <cell r="B267" t="str">
            <v>Wind Onshore</v>
          </cell>
          <cell r="C267">
            <v>0</v>
          </cell>
          <cell r="D267">
            <v>0</v>
          </cell>
          <cell r="E267" t="str">
            <v>MAHI10</v>
          </cell>
          <cell r="F267"/>
          <cell r="G267"/>
          <cell r="I267" t="str">
            <v>Low Carbon</v>
          </cell>
          <cell r="J267">
            <v>1</v>
          </cell>
          <cell r="L267">
            <v>0</v>
          </cell>
          <cell r="M267">
            <v>0</v>
          </cell>
          <cell r="O267">
            <v>0</v>
          </cell>
          <cell r="P267">
            <v>0</v>
          </cell>
          <cell r="Q267">
            <v>0</v>
          </cell>
          <cell r="S267">
            <v>0</v>
          </cell>
          <cell r="T267">
            <v>0</v>
          </cell>
          <cell r="U267">
            <v>0</v>
          </cell>
          <cell r="V267">
            <v>10</v>
          </cell>
        </row>
        <row r="268">
          <cell r="B268" t="str">
            <v>Wind Onshore</v>
          </cell>
          <cell r="C268">
            <v>67.650000000000006</v>
          </cell>
          <cell r="D268">
            <v>67.650000000000006</v>
          </cell>
          <cell r="E268" t="str">
            <v>STRW10</v>
          </cell>
          <cell r="F268"/>
          <cell r="G268"/>
          <cell r="I268" t="str">
            <v>Low Carbon</v>
          </cell>
          <cell r="J268">
            <v>1</v>
          </cell>
          <cell r="L268">
            <v>0</v>
          </cell>
          <cell r="M268">
            <v>0</v>
          </cell>
          <cell r="O268">
            <v>47.355000000000004</v>
          </cell>
          <cell r="P268">
            <v>47.355000000000004</v>
          </cell>
          <cell r="Q268">
            <v>67.650000000000006</v>
          </cell>
          <cell r="S268">
            <v>0</v>
          </cell>
          <cell r="T268">
            <v>27.098441074206317</v>
          </cell>
          <cell r="U268">
            <v>67.650000000000006</v>
          </cell>
          <cell r="V268">
            <v>1</v>
          </cell>
        </row>
        <row r="269">
          <cell r="B269" t="str">
            <v>Wind Onshore</v>
          </cell>
          <cell r="C269">
            <v>0</v>
          </cell>
          <cell r="D269">
            <v>0</v>
          </cell>
          <cell r="E269" t="str">
            <v>GORW20</v>
          </cell>
          <cell r="F269"/>
          <cell r="G269"/>
          <cell r="I269" t="str">
            <v>Low Carbon</v>
          </cell>
          <cell r="J269">
            <v>1</v>
          </cell>
          <cell r="L269">
            <v>0</v>
          </cell>
          <cell r="M269">
            <v>0</v>
          </cell>
          <cell r="O269">
            <v>0</v>
          </cell>
          <cell r="P269">
            <v>0</v>
          </cell>
          <cell r="Q269">
            <v>0</v>
          </cell>
          <cell r="S269">
            <v>0</v>
          </cell>
          <cell r="T269">
            <v>0</v>
          </cell>
          <cell r="U269">
            <v>0</v>
          </cell>
          <cell r="V269">
            <v>1</v>
          </cell>
        </row>
        <row r="270">
          <cell r="B270" t="str">
            <v>Wind Onshore</v>
          </cell>
          <cell r="C270">
            <v>227.8</v>
          </cell>
          <cell r="D270">
            <v>227.8</v>
          </cell>
          <cell r="E270" t="str">
            <v>STRL10</v>
          </cell>
          <cell r="F270"/>
          <cell r="G270"/>
          <cell r="I270" t="str">
            <v>Low Carbon</v>
          </cell>
          <cell r="J270">
            <v>1</v>
          </cell>
          <cell r="L270">
            <v>0</v>
          </cell>
          <cell r="M270">
            <v>0</v>
          </cell>
          <cell r="O270">
            <v>159.46</v>
          </cell>
          <cell r="P270">
            <v>159.46</v>
          </cell>
          <cell r="Q270">
            <v>227.8</v>
          </cell>
          <cell r="S270">
            <v>0</v>
          </cell>
          <cell r="T270">
            <v>78.221392820309546</v>
          </cell>
          <cell r="U270">
            <v>227.8</v>
          </cell>
          <cell r="V270">
            <v>5</v>
          </cell>
        </row>
        <row r="271">
          <cell r="B271" t="str">
            <v>CCGT</v>
          </cell>
          <cell r="C271">
            <v>850</v>
          </cell>
          <cell r="D271">
            <v>850</v>
          </cell>
          <cell r="E271" t="str">
            <v>WALP40_EME</v>
          </cell>
          <cell r="F271"/>
          <cell r="G271"/>
          <cell r="I271" t="str">
            <v>Carbon</v>
          </cell>
          <cell r="J271">
            <v>1</v>
          </cell>
          <cell r="L271">
            <v>690.24890428024037</v>
          </cell>
          <cell r="M271">
            <v>690.24890428024037</v>
          </cell>
          <cell r="O271">
            <v>471.06533289059666</v>
          </cell>
          <cell r="P271">
            <v>471.06533289059666</v>
          </cell>
          <cell r="Q271">
            <v>850</v>
          </cell>
          <cell r="S271">
            <v>850</v>
          </cell>
          <cell r="T271">
            <v>143.27482182300986</v>
          </cell>
          <cell r="U271">
            <v>143.27482182300986</v>
          </cell>
          <cell r="V271">
            <v>17</v>
          </cell>
        </row>
        <row r="272">
          <cell r="B272" t="str">
            <v>CCGT</v>
          </cell>
          <cell r="C272">
            <v>144</v>
          </cell>
          <cell r="D272">
            <v>144</v>
          </cell>
          <cell r="E272" t="str">
            <v>WISD20_LPN</v>
          </cell>
          <cell r="F272"/>
          <cell r="G272"/>
          <cell r="I272" t="str">
            <v>Carbon</v>
          </cell>
          <cell r="J272">
            <v>1</v>
          </cell>
          <cell r="L272">
            <v>116.9362849604172</v>
          </cell>
          <cell r="M272">
            <v>116.9362849604172</v>
          </cell>
          <cell r="O272">
            <v>79.804009336759904</v>
          </cell>
          <cell r="P272">
            <v>79.804009336759904</v>
          </cell>
          <cell r="Q272">
            <v>144</v>
          </cell>
          <cell r="S272">
            <v>144</v>
          </cell>
          <cell r="T272">
            <v>0.21050034870374559</v>
          </cell>
          <cell r="U272">
            <v>0.21050034870374559</v>
          </cell>
          <cell r="V272">
            <v>23</v>
          </cell>
        </row>
        <row r="273">
          <cell r="B273" t="str">
            <v>Biomass</v>
          </cell>
          <cell r="C273">
            <v>0</v>
          </cell>
          <cell r="D273">
            <v>0</v>
          </cell>
          <cell r="E273" t="str">
            <v>GRSA20</v>
          </cell>
          <cell r="F273" t="str">
            <v>GRSB20</v>
          </cell>
          <cell r="G273"/>
          <cell r="I273" t="str">
            <v>Carbon</v>
          </cell>
          <cell r="J273">
            <v>2</v>
          </cell>
          <cell r="L273">
            <v>0</v>
          </cell>
          <cell r="M273">
            <v>0</v>
          </cell>
          <cell r="O273">
            <v>0</v>
          </cell>
          <cell r="P273">
            <v>0</v>
          </cell>
          <cell r="Q273">
            <v>0</v>
          </cell>
          <cell r="S273">
            <v>0</v>
          </cell>
          <cell r="T273">
            <v>0</v>
          </cell>
          <cell r="U273">
            <v>0</v>
          </cell>
          <cell r="V273">
            <v>13</v>
          </cell>
        </row>
        <row r="274">
          <cell r="B274" t="str">
            <v>Wind Offshore</v>
          </cell>
          <cell r="C274">
            <v>300</v>
          </cell>
          <cell r="D274">
            <v>300</v>
          </cell>
          <cell r="E274" t="str">
            <v>CANT40</v>
          </cell>
          <cell r="F274"/>
          <cell r="G274"/>
          <cell r="I274" t="str">
            <v>Low Carbon</v>
          </cell>
          <cell r="J274">
            <v>1</v>
          </cell>
          <cell r="L274">
            <v>0</v>
          </cell>
          <cell r="M274">
            <v>0</v>
          </cell>
          <cell r="O274">
            <v>210</v>
          </cell>
          <cell r="P274">
            <v>210</v>
          </cell>
          <cell r="Q274">
            <v>300</v>
          </cell>
          <cell r="S274">
            <v>0</v>
          </cell>
          <cell r="T274">
            <v>116.45163900304412</v>
          </cell>
          <cell r="U274">
            <v>300</v>
          </cell>
          <cell r="V274">
            <v>24</v>
          </cell>
        </row>
        <row r="275">
          <cell r="B275" t="str">
            <v>CCGT</v>
          </cell>
          <cell r="C275">
            <v>0</v>
          </cell>
          <cell r="D275">
            <v>0</v>
          </cell>
          <cell r="E275" t="str">
            <v>THOM41</v>
          </cell>
          <cell r="F275"/>
          <cell r="G275"/>
          <cell r="I275" t="str">
            <v>Carbon</v>
          </cell>
          <cell r="J275">
            <v>1</v>
          </cell>
          <cell r="L275">
            <v>0</v>
          </cell>
          <cell r="M275">
            <v>0</v>
          </cell>
          <cell r="O275">
            <v>0</v>
          </cell>
          <cell r="P275">
            <v>0</v>
          </cell>
          <cell r="Q275">
            <v>0</v>
          </cell>
          <cell r="S275">
            <v>0</v>
          </cell>
          <cell r="T275">
            <v>0</v>
          </cell>
          <cell r="U275">
            <v>0</v>
          </cell>
          <cell r="V275">
            <v>16</v>
          </cell>
        </row>
        <row r="276">
          <cell r="B276" t="str">
            <v>Wind Onshore</v>
          </cell>
          <cell r="C276">
            <v>27.6</v>
          </cell>
          <cell r="D276">
            <v>27.6</v>
          </cell>
          <cell r="E276" t="str">
            <v>DUNE10</v>
          </cell>
          <cell r="F276"/>
          <cell r="G276"/>
          <cell r="I276" t="str">
            <v>Low Carbon</v>
          </cell>
          <cell r="J276">
            <v>1</v>
          </cell>
          <cell r="L276">
            <v>0</v>
          </cell>
          <cell r="M276">
            <v>0</v>
          </cell>
          <cell r="O276">
            <v>19.32</v>
          </cell>
          <cell r="P276">
            <v>19.32</v>
          </cell>
          <cell r="Q276">
            <v>27.6</v>
          </cell>
          <cell r="S276">
            <v>0</v>
          </cell>
          <cell r="T276">
            <v>9.3399230091449628</v>
          </cell>
          <cell r="U276">
            <v>27.6</v>
          </cell>
          <cell r="V276">
            <v>11</v>
          </cell>
        </row>
        <row r="277">
          <cell r="B277" t="str">
            <v>Nuclear</v>
          </cell>
          <cell r="C277">
            <v>1250</v>
          </cell>
          <cell r="D277">
            <v>1250</v>
          </cell>
          <cell r="E277" t="str">
            <v>TORN40</v>
          </cell>
          <cell r="F277"/>
          <cell r="G277"/>
          <cell r="I277" t="str">
            <v>Low Carbon</v>
          </cell>
          <cell r="J277">
            <v>1</v>
          </cell>
          <cell r="L277">
            <v>1015.0719180591771</v>
          </cell>
          <cell r="M277">
            <v>1015.0719180591771</v>
          </cell>
          <cell r="O277">
            <v>1062.5</v>
          </cell>
          <cell r="P277">
            <v>1062.5</v>
          </cell>
          <cell r="Q277">
            <v>1250</v>
          </cell>
          <cell r="S277">
            <v>1250</v>
          </cell>
          <cell r="T277">
            <v>1098.8916703099876</v>
          </cell>
          <cell r="U277">
            <v>1250</v>
          </cell>
          <cell r="V277">
            <v>11</v>
          </cell>
        </row>
        <row r="278">
          <cell r="B278" t="str">
            <v>CCGT</v>
          </cell>
          <cell r="C278">
            <v>1944</v>
          </cell>
          <cell r="D278">
            <v>1944</v>
          </cell>
          <cell r="E278" t="str">
            <v>CARR40</v>
          </cell>
          <cell r="F278"/>
          <cell r="G278"/>
          <cell r="I278" t="str">
            <v>Carbon</v>
          </cell>
          <cell r="J278">
            <v>1</v>
          </cell>
          <cell r="L278">
            <v>1578.6398469656322</v>
          </cell>
          <cell r="M278">
            <v>1578.6398469656322</v>
          </cell>
          <cell r="O278">
            <v>1077.3541260462587</v>
          </cell>
          <cell r="P278">
            <v>1077.3541260462587</v>
          </cell>
          <cell r="Q278">
            <v>1944</v>
          </cell>
          <cell r="S278">
            <v>1944</v>
          </cell>
          <cell r="T278">
            <v>840.05568102446318</v>
          </cell>
          <cell r="U278">
            <v>840.05568102446318</v>
          </cell>
          <cell r="V278">
            <v>16</v>
          </cell>
        </row>
        <row r="279">
          <cell r="B279" t="str">
            <v>Wind Onshore</v>
          </cell>
          <cell r="C279">
            <v>0.01</v>
          </cell>
          <cell r="D279">
            <v>0</v>
          </cell>
          <cell r="E279" t="str">
            <v>MAHI20</v>
          </cell>
          <cell r="F279"/>
          <cell r="G279"/>
          <cell r="I279" t="str">
            <v>Low Carbon</v>
          </cell>
          <cell r="J279">
            <v>1</v>
          </cell>
          <cell r="L279">
            <v>0</v>
          </cell>
          <cell r="M279">
            <v>0</v>
          </cell>
          <cell r="O279">
            <v>6.9999999999999993E-3</v>
          </cell>
          <cell r="P279">
            <v>6.9999999999999993E-3</v>
          </cell>
          <cell r="Q279">
            <v>0</v>
          </cell>
          <cell r="S279">
            <v>0</v>
          </cell>
          <cell r="T279">
            <v>0</v>
          </cell>
          <cell r="U279">
            <v>0</v>
          </cell>
          <cell r="V279">
            <v>10</v>
          </cell>
        </row>
        <row r="280">
          <cell r="B280" t="str">
            <v>Wind Offshore</v>
          </cell>
          <cell r="C280">
            <v>0</v>
          </cell>
          <cell r="D280">
            <v>0</v>
          </cell>
          <cell r="E280" t="str">
            <v>BICF4A</v>
          </cell>
          <cell r="F280" t="str">
            <v>BICF4B</v>
          </cell>
          <cell r="G280"/>
          <cell r="I280" t="str">
            <v>Low Carbon</v>
          </cell>
          <cell r="J280">
            <v>2</v>
          </cell>
          <cell r="L280">
            <v>0</v>
          </cell>
          <cell r="M280">
            <v>0</v>
          </cell>
          <cell r="O280">
            <v>0</v>
          </cell>
          <cell r="P280">
            <v>0</v>
          </cell>
          <cell r="Q280">
            <v>0</v>
          </cell>
          <cell r="S280">
            <v>0</v>
          </cell>
          <cell r="T280">
            <v>0</v>
          </cell>
          <cell r="U280">
            <v>0</v>
          </cell>
          <cell r="V280">
            <v>17</v>
          </cell>
        </row>
        <row r="281">
          <cell r="B281" t="str">
            <v>Wind Onshore</v>
          </cell>
          <cell r="C281">
            <v>0</v>
          </cell>
          <cell r="D281">
            <v>0</v>
          </cell>
          <cell r="E281" t="str">
            <v>MYBS11</v>
          </cell>
          <cell r="F281" t="str">
            <v>MYBS12</v>
          </cell>
          <cell r="G281"/>
          <cell r="I281" t="str">
            <v>Low Carbon</v>
          </cell>
          <cell r="J281">
            <v>2</v>
          </cell>
          <cell r="L281">
            <v>0</v>
          </cell>
          <cell r="M281">
            <v>0</v>
          </cell>
          <cell r="O281">
            <v>0</v>
          </cell>
          <cell r="P281">
            <v>0</v>
          </cell>
          <cell r="Q281">
            <v>0</v>
          </cell>
          <cell r="S281">
            <v>0</v>
          </cell>
          <cell r="T281">
            <v>0</v>
          </cell>
          <cell r="U281">
            <v>0</v>
          </cell>
          <cell r="V281">
            <v>1</v>
          </cell>
        </row>
        <row r="282">
          <cell r="B282" t="str">
            <v>Coal</v>
          </cell>
          <cell r="C282">
            <v>230</v>
          </cell>
          <cell r="D282">
            <v>230</v>
          </cell>
          <cell r="E282" t="str">
            <v>USKM20</v>
          </cell>
          <cell r="F282"/>
          <cell r="G282"/>
          <cell r="I282" t="str">
            <v>Carbon</v>
          </cell>
          <cell r="J282">
            <v>1</v>
          </cell>
          <cell r="L282">
            <v>186.77323292288858</v>
          </cell>
          <cell r="M282">
            <v>186.77323292288858</v>
          </cell>
          <cell r="O282">
            <v>127.46473713510262</v>
          </cell>
          <cell r="P282">
            <v>127.46473713510262</v>
          </cell>
          <cell r="Q282">
            <v>230</v>
          </cell>
          <cell r="S282">
            <v>230</v>
          </cell>
          <cell r="T282">
            <v>84.104911700959448</v>
          </cell>
          <cell r="U282">
            <v>84.104911700959448</v>
          </cell>
          <cell r="V282">
            <v>21</v>
          </cell>
        </row>
        <row r="283">
          <cell r="B283" t="str">
            <v>Wind Onshore</v>
          </cell>
          <cell r="C283">
            <v>0</v>
          </cell>
          <cell r="D283">
            <v>0</v>
          </cell>
          <cell r="E283" t="str">
            <v>KERG20</v>
          </cell>
          <cell r="F283"/>
          <cell r="G283"/>
          <cell r="I283" t="str">
            <v>Low Carbon</v>
          </cell>
          <cell r="J283">
            <v>1</v>
          </cell>
          <cell r="L283">
            <v>0</v>
          </cell>
          <cell r="M283">
            <v>0</v>
          </cell>
          <cell r="O283">
            <v>0</v>
          </cell>
          <cell r="P283">
            <v>0</v>
          </cell>
          <cell r="Q283">
            <v>0</v>
          </cell>
          <cell r="S283">
            <v>0</v>
          </cell>
          <cell r="T283">
            <v>0</v>
          </cell>
          <cell r="U283">
            <v>0</v>
          </cell>
          <cell r="V283"/>
        </row>
        <row r="284">
          <cell r="B284" t="str">
            <v>Wind Offshore</v>
          </cell>
          <cell r="C284">
            <v>330</v>
          </cell>
          <cell r="D284">
            <v>330</v>
          </cell>
          <cell r="E284" t="str">
            <v>MIDL40</v>
          </cell>
          <cell r="F284"/>
          <cell r="G284"/>
          <cell r="I284" t="str">
            <v>Low Carbon</v>
          </cell>
          <cell r="J284">
            <v>1</v>
          </cell>
          <cell r="L284">
            <v>0</v>
          </cell>
          <cell r="M284">
            <v>0</v>
          </cell>
          <cell r="O284">
            <v>230.99999999999997</v>
          </cell>
          <cell r="P284">
            <v>230.99999999999997</v>
          </cell>
          <cell r="Q284">
            <v>330</v>
          </cell>
          <cell r="S284">
            <v>0</v>
          </cell>
          <cell r="T284">
            <v>163.36685144441074</v>
          </cell>
          <cell r="U284">
            <v>330</v>
          </cell>
          <cell r="V284">
            <v>14</v>
          </cell>
        </row>
        <row r="285">
          <cell r="B285" t="str">
            <v>Wind Offshore</v>
          </cell>
          <cell r="C285">
            <v>330</v>
          </cell>
          <cell r="D285">
            <v>330</v>
          </cell>
          <cell r="E285" t="str">
            <v>MIDL40</v>
          </cell>
          <cell r="F285"/>
          <cell r="G285"/>
          <cell r="I285" t="str">
            <v>Low Carbon</v>
          </cell>
          <cell r="J285">
            <v>1</v>
          </cell>
          <cell r="L285">
            <v>0</v>
          </cell>
          <cell r="M285">
            <v>0</v>
          </cell>
          <cell r="O285">
            <v>230.99999999999997</v>
          </cell>
          <cell r="P285">
            <v>230.99999999999997</v>
          </cell>
          <cell r="Q285">
            <v>330</v>
          </cell>
          <cell r="S285">
            <v>0</v>
          </cell>
          <cell r="T285">
            <v>163.36685144441074</v>
          </cell>
          <cell r="U285">
            <v>330</v>
          </cell>
          <cell r="V285">
            <v>14</v>
          </cell>
        </row>
        <row r="286">
          <cell r="B286" t="str">
            <v>Wind Offshore</v>
          </cell>
          <cell r="C286">
            <v>182</v>
          </cell>
          <cell r="D286">
            <v>182</v>
          </cell>
          <cell r="E286" t="str">
            <v>HEYS40</v>
          </cell>
          <cell r="F286"/>
          <cell r="G286"/>
          <cell r="I286" t="str">
            <v>Low Carbon</v>
          </cell>
          <cell r="J286">
            <v>1</v>
          </cell>
          <cell r="L286">
            <v>0</v>
          </cell>
          <cell r="M286">
            <v>0</v>
          </cell>
          <cell r="O286">
            <v>127.39999999999999</v>
          </cell>
          <cell r="P286">
            <v>127.39999999999999</v>
          </cell>
          <cell r="Q286">
            <v>182</v>
          </cell>
          <cell r="S286">
            <v>0</v>
          </cell>
          <cell r="T286">
            <v>91.164201863392179</v>
          </cell>
          <cell r="U286">
            <v>182</v>
          </cell>
          <cell r="V286">
            <v>14</v>
          </cell>
        </row>
        <row r="287">
          <cell r="B287" t="str">
            <v>Wind Offshore</v>
          </cell>
          <cell r="C287">
            <v>182</v>
          </cell>
          <cell r="D287">
            <v>182</v>
          </cell>
          <cell r="E287" t="str">
            <v>STAH4A</v>
          </cell>
          <cell r="F287" t="str">
            <v>STAH4B</v>
          </cell>
          <cell r="G287"/>
          <cell r="I287" t="str">
            <v>Low Carbon</v>
          </cell>
          <cell r="J287">
            <v>2</v>
          </cell>
          <cell r="L287">
            <v>0</v>
          </cell>
          <cell r="M287">
            <v>0</v>
          </cell>
          <cell r="O287">
            <v>127.39999999999999</v>
          </cell>
          <cell r="P287">
            <v>63.699999999999996</v>
          </cell>
          <cell r="Q287">
            <v>91</v>
          </cell>
          <cell r="S287">
            <v>0</v>
          </cell>
          <cell r="T287">
            <v>106.24559520547949</v>
          </cell>
          <cell r="U287">
            <v>182</v>
          </cell>
          <cell r="V287">
            <v>14</v>
          </cell>
        </row>
        <row r="288">
          <cell r="B288" t="str">
            <v>Coal</v>
          </cell>
          <cell r="C288">
            <v>1987</v>
          </cell>
          <cell r="D288">
            <v>1987</v>
          </cell>
          <cell r="E288" t="str">
            <v>WBUR40</v>
          </cell>
          <cell r="F288"/>
          <cell r="G288"/>
          <cell r="I288" t="str">
            <v>Carbon</v>
          </cell>
          <cell r="J288">
            <v>1</v>
          </cell>
          <cell r="L288">
            <v>1613.5583209468678</v>
          </cell>
          <cell r="M288">
            <v>1613.5583209468678</v>
          </cell>
          <cell r="O288">
            <v>1101.1844899454302</v>
          </cell>
          <cell r="P288">
            <v>1101.1844899454302</v>
          </cell>
          <cell r="Q288">
            <v>1987</v>
          </cell>
          <cell r="S288">
            <v>1987</v>
          </cell>
          <cell r="T288">
            <v>1084.4612013782344</v>
          </cell>
          <cell r="U288">
            <v>1084.4612013782344</v>
          </cell>
          <cell r="V288">
            <v>16</v>
          </cell>
        </row>
        <row r="289">
          <cell r="B289" t="str">
            <v>CCGT</v>
          </cell>
          <cell r="C289">
            <v>1295</v>
          </cell>
          <cell r="D289">
            <v>1295</v>
          </cell>
          <cell r="E289" t="str">
            <v>WBUR40</v>
          </cell>
          <cell r="F289"/>
          <cell r="G289"/>
          <cell r="I289" t="str">
            <v>Carbon</v>
          </cell>
          <cell r="J289">
            <v>1</v>
          </cell>
          <cell r="L289">
            <v>1051.6145071093074</v>
          </cell>
          <cell r="M289">
            <v>1051.6145071093074</v>
          </cell>
          <cell r="O289">
            <v>717.68188952155606</v>
          </cell>
          <cell r="P289">
            <v>717.68188952155606</v>
          </cell>
          <cell r="Q289">
            <v>1295</v>
          </cell>
          <cell r="S289">
            <v>1295</v>
          </cell>
          <cell r="T289">
            <v>692.72815951701114</v>
          </cell>
          <cell r="U289">
            <v>692.72815951701114</v>
          </cell>
          <cell r="V289">
            <v>16</v>
          </cell>
        </row>
        <row r="290">
          <cell r="B290" t="str">
            <v>Pump Storage</v>
          </cell>
          <cell r="C290">
            <v>38</v>
          </cell>
          <cell r="D290">
            <v>38</v>
          </cell>
          <cell r="E290" t="str">
            <v>WBUR40</v>
          </cell>
          <cell r="F290"/>
          <cell r="G290"/>
          <cell r="I290" t="str">
            <v>Carbon</v>
          </cell>
          <cell r="J290">
            <v>1</v>
          </cell>
          <cell r="L290">
            <v>30.858186308998981</v>
          </cell>
          <cell r="M290">
            <v>30.858186308998981</v>
          </cell>
          <cell r="O290">
            <v>19</v>
          </cell>
          <cell r="P290">
            <v>19</v>
          </cell>
          <cell r="Q290">
            <v>38</v>
          </cell>
          <cell r="S290">
            <v>38</v>
          </cell>
          <cell r="T290">
            <v>3.9676661970855545</v>
          </cell>
          <cell r="U290">
            <v>3.9676661970855545</v>
          </cell>
          <cell r="V290">
            <v>16</v>
          </cell>
        </row>
        <row r="291">
          <cell r="B291" t="str">
            <v>Wind Offshore</v>
          </cell>
          <cell r="C291">
            <v>382</v>
          </cell>
          <cell r="D291">
            <v>382</v>
          </cell>
          <cell r="E291" t="str">
            <v>HEYS40</v>
          </cell>
          <cell r="F291"/>
          <cell r="G291"/>
          <cell r="I291" t="str">
            <v>Low Carbon</v>
          </cell>
          <cell r="J291">
            <v>1</v>
          </cell>
          <cell r="L291">
            <v>0</v>
          </cell>
          <cell r="M291">
            <v>0</v>
          </cell>
          <cell r="O291">
            <v>267.39999999999998</v>
          </cell>
          <cell r="P291">
            <v>267.39999999999998</v>
          </cell>
          <cell r="Q291">
            <v>382</v>
          </cell>
          <cell r="S291">
            <v>0</v>
          </cell>
          <cell r="T291">
            <v>175.17706927695448</v>
          </cell>
          <cell r="U291">
            <v>382</v>
          </cell>
          <cell r="V291">
            <v>14</v>
          </cell>
        </row>
        <row r="292">
          <cell r="B292" t="str">
            <v>Wind Offshore</v>
          </cell>
          <cell r="C292">
            <v>205</v>
          </cell>
          <cell r="D292">
            <v>205</v>
          </cell>
          <cell r="E292" t="str">
            <v>HEDO20</v>
          </cell>
          <cell r="F292"/>
          <cell r="G292"/>
          <cell r="I292" t="str">
            <v>Low Carbon</v>
          </cell>
          <cell r="J292">
            <v>1</v>
          </cell>
          <cell r="L292">
            <v>0</v>
          </cell>
          <cell r="M292">
            <v>0</v>
          </cell>
          <cell r="O292">
            <v>143.5</v>
          </cell>
          <cell r="P292">
            <v>143.5</v>
          </cell>
          <cell r="Q292">
            <v>205</v>
          </cell>
          <cell r="S292">
            <v>0</v>
          </cell>
          <cell r="T292">
            <v>95.118260889999249</v>
          </cell>
          <cell r="U292">
            <v>205</v>
          </cell>
          <cell r="V292">
            <v>15</v>
          </cell>
        </row>
        <row r="293">
          <cell r="B293" t="str">
            <v>Tidal</v>
          </cell>
          <cell r="C293">
            <v>0</v>
          </cell>
          <cell r="D293">
            <v>0</v>
          </cell>
          <cell r="E293" t="str">
            <v>DOUN20</v>
          </cell>
          <cell r="F293"/>
          <cell r="G293"/>
          <cell r="I293" t="str">
            <v>Low Carbon</v>
          </cell>
          <cell r="J293">
            <v>1</v>
          </cell>
          <cell r="L293">
            <v>0</v>
          </cell>
          <cell r="M293">
            <v>0</v>
          </cell>
          <cell r="O293">
            <v>0</v>
          </cell>
          <cell r="P293">
            <v>0</v>
          </cell>
          <cell r="Q293">
            <v>0</v>
          </cell>
          <cell r="S293">
            <v>0</v>
          </cell>
          <cell r="T293">
            <v>0</v>
          </cell>
          <cell r="U293">
            <v>0</v>
          </cell>
          <cell r="V293">
            <v>1</v>
          </cell>
        </row>
        <row r="294">
          <cell r="B294" t="str">
            <v>Wind Onshore</v>
          </cell>
          <cell r="C294">
            <v>0</v>
          </cell>
          <cell r="D294">
            <v>0</v>
          </cell>
          <cell r="E294" t="str">
            <v>CLYS2R</v>
          </cell>
          <cell r="F294"/>
          <cell r="G294"/>
          <cell r="I294" t="str">
            <v>Low Carbon</v>
          </cell>
          <cell r="J294">
            <v>1</v>
          </cell>
          <cell r="L294">
            <v>0</v>
          </cell>
          <cell r="M294">
            <v>0</v>
          </cell>
          <cell r="O294">
            <v>0</v>
          </cell>
          <cell r="P294">
            <v>0</v>
          </cell>
          <cell r="Q294">
            <v>0</v>
          </cell>
          <cell r="S294">
            <v>0</v>
          </cell>
          <cell r="T294">
            <v>0</v>
          </cell>
          <cell r="U294">
            <v>0</v>
          </cell>
          <cell r="V294">
            <v>11</v>
          </cell>
        </row>
        <row r="295">
          <cell r="B295" t="str">
            <v>Wind Onshore</v>
          </cell>
          <cell r="C295">
            <v>305</v>
          </cell>
          <cell r="D295">
            <v>305</v>
          </cell>
          <cell r="E295" t="str">
            <v>WLEE20</v>
          </cell>
          <cell r="F295"/>
          <cell r="G295"/>
          <cell r="I295" t="str">
            <v>Low Carbon</v>
          </cell>
          <cell r="J295">
            <v>1</v>
          </cell>
          <cell r="L295">
            <v>0</v>
          </cell>
          <cell r="M295">
            <v>0</v>
          </cell>
          <cell r="O295">
            <v>213.5</v>
          </cell>
          <cell r="P295">
            <v>213.5</v>
          </cell>
          <cell r="Q295">
            <v>305</v>
          </cell>
          <cell r="S295">
            <v>0</v>
          </cell>
          <cell r="T295">
            <v>91.412822533629139</v>
          </cell>
          <cell r="U295">
            <v>305</v>
          </cell>
          <cell r="V295">
            <v>10</v>
          </cell>
        </row>
        <row r="296">
          <cell r="B296" t="str">
            <v>Wind Onshore</v>
          </cell>
          <cell r="C296">
            <v>206</v>
          </cell>
          <cell r="D296">
            <v>206</v>
          </cell>
          <cell r="E296" t="str">
            <v>WLEX20</v>
          </cell>
          <cell r="F296"/>
          <cell r="G296"/>
          <cell r="I296" t="str">
            <v>Low Carbon</v>
          </cell>
          <cell r="J296">
            <v>1</v>
          </cell>
          <cell r="L296">
            <v>0</v>
          </cell>
          <cell r="M296">
            <v>0</v>
          </cell>
          <cell r="O296">
            <v>144.19999999999999</v>
          </cell>
          <cell r="P296">
            <v>144.19999999999999</v>
          </cell>
          <cell r="Q296">
            <v>206</v>
          </cell>
          <cell r="S296">
            <v>0</v>
          </cell>
          <cell r="T296">
            <v>53.079985769835311</v>
          </cell>
          <cell r="U296">
            <v>206</v>
          </cell>
          <cell r="V296">
            <v>10</v>
          </cell>
        </row>
        <row r="297">
          <cell r="B297" t="str">
            <v>Wind Onshore</v>
          </cell>
          <cell r="C297">
            <v>27</v>
          </cell>
          <cell r="D297">
            <v>27</v>
          </cell>
          <cell r="E297" t="str">
            <v>GLGL1Q</v>
          </cell>
          <cell r="F297" t="str">
            <v>GLGL1R</v>
          </cell>
          <cell r="G297"/>
          <cell r="I297" t="str">
            <v>Low Carbon</v>
          </cell>
          <cell r="J297">
            <v>2</v>
          </cell>
          <cell r="L297">
            <v>0</v>
          </cell>
          <cell r="M297">
            <v>0</v>
          </cell>
          <cell r="O297">
            <v>18.899999999999999</v>
          </cell>
          <cell r="P297">
            <v>9.4499999999999993</v>
          </cell>
          <cell r="Q297">
            <v>13.5</v>
          </cell>
          <cell r="S297">
            <v>0</v>
          </cell>
          <cell r="T297">
            <v>9.2711923009146506</v>
          </cell>
          <cell r="U297">
            <v>27</v>
          </cell>
          <cell r="V297">
            <v>10</v>
          </cell>
        </row>
        <row r="298">
          <cell r="B298" t="str">
            <v>CCGT</v>
          </cell>
          <cell r="C298">
            <v>0</v>
          </cell>
          <cell r="D298">
            <v>0</v>
          </cell>
          <cell r="E298" t="str">
            <v>WILE40</v>
          </cell>
          <cell r="F298"/>
          <cell r="G298"/>
          <cell r="I298" t="str">
            <v>Carbon</v>
          </cell>
          <cell r="J298">
            <v>1</v>
          </cell>
          <cell r="L298">
            <v>0</v>
          </cell>
          <cell r="M298">
            <v>0</v>
          </cell>
          <cell r="O298">
            <v>0</v>
          </cell>
          <cell r="P298">
            <v>0</v>
          </cell>
          <cell r="Q298">
            <v>0</v>
          </cell>
          <cell r="S298">
            <v>0</v>
          </cell>
          <cell r="T298">
            <v>0</v>
          </cell>
          <cell r="U298">
            <v>0</v>
          </cell>
          <cell r="V298">
            <v>18</v>
          </cell>
        </row>
        <row r="299">
          <cell r="B299" t="str">
            <v>Wind Onshore</v>
          </cell>
          <cell r="C299">
            <v>0</v>
          </cell>
          <cell r="D299">
            <v>0</v>
          </cell>
          <cell r="E299" t="str">
            <v>WILW10</v>
          </cell>
          <cell r="F299"/>
          <cell r="G299"/>
          <cell r="I299" t="str">
            <v>Low Carbon</v>
          </cell>
          <cell r="J299">
            <v>1</v>
          </cell>
          <cell r="L299">
            <v>0</v>
          </cell>
          <cell r="M299">
            <v>0</v>
          </cell>
          <cell r="O299">
            <v>0</v>
          </cell>
          <cell r="P299">
            <v>0</v>
          </cell>
          <cell r="Q299">
            <v>0</v>
          </cell>
          <cell r="S299">
            <v>0</v>
          </cell>
          <cell r="T299">
            <v>0</v>
          </cell>
          <cell r="U299">
            <v>0</v>
          </cell>
          <cell r="V299"/>
        </row>
        <row r="300">
          <cell r="B300" t="str">
            <v>CCGT</v>
          </cell>
          <cell r="C300">
            <v>141</v>
          </cell>
          <cell r="D300">
            <v>141</v>
          </cell>
          <cell r="E300" t="str">
            <v>GRSA20</v>
          </cell>
          <cell r="F300" t="str">
            <v>GRSB20</v>
          </cell>
          <cell r="G300"/>
          <cell r="I300" t="str">
            <v>Carbon</v>
          </cell>
          <cell r="J300">
            <v>2</v>
          </cell>
          <cell r="L300">
            <v>114.50011235707517</v>
          </cell>
          <cell r="M300">
            <v>57.250056178537584</v>
          </cell>
          <cell r="O300">
            <v>78.141425808910739</v>
          </cell>
          <cell r="P300">
            <v>39.07071290445537</v>
          </cell>
          <cell r="Q300">
            <v>70.5</v>
          </cell>
          <cell r="S300">
            <v>141</v>
          </cell>
          <cell r="T300">
            <v>16.471146771788788</v>
          </cell>
          <cell r="U300">
            <v>16.471146771788788</v>
          </cell>
          <cell r="V300">
            <v>13</v>
          </cell>
        </row>
        <row r="301">
          <cell r="B301" t="str">
            <v>Wind Onshore</v>
          </cell>
          <cell r="C301">
            <v>61.5</v>
          </cell>
          <cell r="D301">
            <v>61.5</v>
          </cell>
          <cell r="E301" t="str">
            <v>DUNH1R</v>
          </cell>
          <cell r="F301" t="str">
            <v>DUNH1Q</v>
          </cell>
          <cell r="G301"/>
          <cell r="I301" t="str">
            <v>Low Carbon</v>
          </cell>
          <cell r="J301">
            <v>2</v>
          </cell>
          <cell r="L301">
            <v>0</v>
          </cell>
          <cell r="M301">
            <v>0</v>
          </cell>
          <cell r="O301">
            <v>43.05</v>
          </cell>
          <cell r="P301">
            <v>21.524999999999999</v>
          </cell>
          <cell r="Q301">
            <v>30.75</v>
          </cell>
          <cell r="S301">
            <v>0</v>
          </cell>
          <cell r="T301">
            <v>21.117715796527815</v>
          </cell>
          <cell r="V301">
            <v>10</v>
          </cell>
        </row>
        <row r="302">
          <cell r="B302" t="str">
            <v>Wind Onshore</v>
          </cell>
          <cell r="C302">
            <v>0</v>
          </cell>
          <cell r="D302">
            <v>0</v>
          </cell>
          <cell r="E302" t="str">
            <v>DUNH1Q</v>
          </cell>
          <cell r="F302"/>
          <cell r="G302"/>
          <cell r="I302" t="str">
            <v>Low Carbon</v>
          </cell>
          <cell r="J302">
            <v>1</v>
          </cell>
          <cell r="L302">
            <v>0</v>
          </cell>
          <cell r="M302">
            <v>0</v>
          </cell>
          <cell r="O302">
            <v>0</v>
          </cell>
          <cell r="P302">
            <v>0</v>
          </cell>
          <cell r="Q302">
            <v>0</v>
          </cell>
          <cell r="S302">
            <v>0</v>
          </cell>
          <cell r="T302">
            <v>0</v>
          </cell>
          <cell r="V302">
            <v>10</v>
          </cell>
        </row>
      </sheetData>
      <sheetData sheetId="12">
        <row r="13">
          <cell r="K13" t="str">
            <v>Achruach</v>
          </cell>
          <cell r="N13">
            <v>4.2999999999999997E-2</v>
          </cell>
        </row>
        <row r="14">
          <cell r="K14" t="str">
            <v>Aigas</v>
          </cell>
          <cell r="N14">
            <v>0.02</v>
          </cell>
        </row>
        <row r="15">
          <cell r="K15" t="str">
            <v>An Suidhe</v>
          </cell>
          <cell r="N15">
            <v>1.9300000000000001E-2</v>
          </cell>
        </row>
        <row r="16">
          <cell r="K16" t="str">
            <v>Arecleoch</v>
          </cell>
          <cell r="N16">
            <v>0.1462</v>
          </cell>
        </row>
        <row r="17">
          <cell r="K17" t="str">
            <v>Baglan Bay</v>
          </cell>
          <cell r="N17">
            <v>0.55200000000000005</v>
          </cell>
        </row>
        <row r="18">
          <cell r="K18" t="str">
            <v>Beinneun Wind Farm</v>
          </cell>
          <cell r="N18">
            <v>0.109</v>
          </cell>
        </row>
        <row r="19">
          <cell r="K19" t="str">
            <v>Bhlaraidh Wind Farm</v>
          </cell>
          <cell r="N19">
            <v>0.108</v>
          </cell>
        </row>
        <row r="20">
          <cell r="K20" t="str">
            <v>Black Hill</v>
          </cell>
          <cell r="N20">
            <v>0.05</v>
          </cell>
        </row>
        <row r="21">
          <cell r="K21" t="str">
            <v>BlackCraig Wind Farm</v>
          </cell>
          <cell r="N21">
            <v>5.7500000000000002E-2</v>
          </cell>
        </row>
        <row r="22">
          <cell r="K22" t="str">
            <v>Black Law</v>
          </cell>
          <cell r="N22">
            <v>0.11799999999999999</v>
          </cell>
        </row>
        <row r="23">
          <cell r="K23" t="str">
            <v>BlackLaw Extension</v>
          </cell>
          <cell r="N23">
            <v>0.06</v>
          </cell>
        </row>
        <row r="24">
          <cell r="K24" t="str">
            <v>Bodelwyddan</v>
          </cell>
          <cell r="N24">
            <v>0.82799999999999996</v>
          </cell>
        </row>
        <row r="25">
          <cell r="K25" t="str">
            <v>Carrington</v>
          </cell>
          <cell r="N25">
            <v>2.8540000000000001</v>
          </cell>
        </row>
        <row r="26">
          <cell r="K26" t="str">
            <v>Clyde (North)</v>
          </cell>
          <cell r="N26">
            <v>0.3745</v>
          </cell>
        </row>
        <row r="27">
          <cell r="K27" t="str">
            <v>Clyde (South)</v>
          </cell>
          <cell r="N27">
            <v>0.1288</v>
          </cell>
        </row>
        <row r="28">
          <cell r="K28" t="str">
            <v>Corriegarth</v>
          </cell>
          <cell r="N28">
            <v>6.9000000000000006E-2</v>
          </cell>
        </row>
        <row r="29">
          <cell r="K29" t="str">
            <v>Corriemoillie</v>
          </cell>
          <cell r="N29">
            <v>0.11650000000000001</v>
          </cell>
        </row>
        <row r="30">
          <cell r="K30" t="str">
            <v>Coryton</v>
          </cell>
          <cell r="N30">
            <v>0.70399999999999996</v>
          </cell>
        </row>
        <row r="31">
          <cell r="K31" t="str">
            <v>Cruachan</v>
          </cell>
          <cell r="N31">
            <v>0.44</v>
          </cell>
        </row>
        <row r="32">
          <cell r="K32" t="str">
            <v>Crystal Rig</v>
          </cell>
          <cell r="N32">
            <v>0.15180000000000002</v>
          </cell>
        </row>
        <row r="33">
          <cell r="K33" t="str">
            <v>Culligran</v>
          </cell>
          <cell r="N33">
            <v>1.9100000000000002E-2</v>
          </cell>
        </row>
        <row r="34">
          <cell r="K34" t="str">
            <v>Deanie</v>
          </cell>
          <cell r="N34">
            <v>3.7999999999999999E-2</v>
          </cell>
        </row>
        <row r="35">
          <cell r="K35" t="str">
            <v>Dersalloch</v>
          </cell>
          <cell r="N35">
            <v>6.9000000000000006E-2</v>
          </cell>
        </row>
        <row r="36">
          <cell r="K36" t="str">
            <v>Didcot</v>
          </cell>
          <cell r="N36">
            <v>1.55</v>
          </cell>
        </row>
        <row r="37">
          <cell r="K37" t="str">
            <v>Dinorwig</v>
          </cell>
          <cell r="N37">
            <v>1.6439999999999999</v>
          </cell>
        </row>
        <row r="38">
          <cell r="K38" t="str">
            <v>Dunlaw Extension</v>
          </cell>
          <cell r="N38">
            <v>6.9150000000000003E-2</v>
          </cell>
        </row>
        <row r="39">
          <cell r="K39" t="str">
            <v>Dunhill</v>
          </cell>
          <cell r="N39">
            <v>3.075E-2</v>
          </cell>
        </row>
        <row r="40">
          <cell r="K40" t="str">
            <v>Dunhill</v>
          </cell>
          <cell r="N40">
            <v>3.075E-2</v>
          </cell>
        </row>
        <row r="41">
          <cell r="K41" t="str">
            <v>Dumnaglass</v>
          </cell>
          <cell r="N41">
            <v>9.4E-2</v>
          </cell>
        </row>
        <row r="42">
          <cell r="K42" t="str">
            <v>Edinbane</v>
          </cell>
          <cell r="N42">
            <v>4.2750000000000003E-2</v>
          </cell>
        </row>
        <row r="43">
          <cell r="K43" t="str">
            <v>Earlshaugh Wind Farm</v>
          </cell>
          <cell r="N43">
            <v>0</v>
          </cell>
        </row>
        <row r="44">
          <cell r="K44" t="str">
            <v>Ewe Hill</v>
          </cell>
          <cell r="N44">
            <v>0.121</v>
          </cell>
        </row>
        <row r="45">
          <cell r="K45" t="str">
            <v>Fallago</v>
          </cell>
          <cell r="N45">
            <v>0.14399999999999999</v>
          </cell>
        </row>
        <row r="46">
          <cell r="K46" t="str">
            <v>Farr</v>
          </cell>
          <cell r="N46">
            <v>4.5999999999999999E-2</v>
          </cell>
        </row>
        <row r="47">
          <cell r="K47" t="str">
            <v>Farr</v>
          </cell>
          <cell r="N47">
            <v>4.5999999999999999E-2</v>
          </cell>
        </row>
        <row r="48">
          <cell r="K48" t="str">
            <v>Fernoch</v>
          </cell>
          <cell r="N48">
            <v>4.5999999999999999E-2</v>
          </cell>
        </row>
        <row r="49">
          <cell r="K49" t="str">
            <v>Ffestiniogg</v>
          </cell>
          <cell r="N49">
            <v>0.36</v>
          </cell>
        </row>
        <row r="50">
          <cell r="K50" t="str">
            <v>Finlarig</v>
          </cell>
          <cell r="N50">
            <v>1.6500000000000001E-2</v>
          </cell>
        </row>
        <row r="51">
          <cell r="K51" t="str">
            <v>Foyers</v>
          </cell>
          <cell r="N51">
            <v>0.3</v>
          </cell>
        </row>
        <row r="52">
          <cell r="K52" t="str">
            <v>Galawhistle</v>
          </cell>
          <cell r="N52">
            <v>5.5200000000000006E-2</v>
          </cell>
        </row>
        <row r="53">
          <cell r="K53" t="str">
            <v>Glendoe</v>
          </cell>
          <cell r="N53">
            <v>9.9900000000000003E-2</v>
          </cell>
        </row>
        <row r="54">
          <cell r="K54" t="str">
            <v>Glenglass</v>
          </cell>
          <cell r="N54">
            <v>2.8500000000000001E-2</v>
          </cell>
        </row>
        <row r="55">
          <cell r="K55" t="str">
            <v>Glenglass</v>
          </cell>
          <cell r="N55">
            <v>2.8500000000000001E-2</v>
          </cell>
        </row>
        <row r="56">
          <cell r="K56" t="str">
            <v>Gordonbush</v>
          </cell>
          <cell r="N56">
            <v>7.0000000000000007E-2</v>
          </cell>
        </row>
        <row r="57">
          <cell r="K57" t="str">
            <v>Griffin Wind</v>
          </cell>
          <cell r="N57">
            <v>9.4299999999999995E-2</v>
          </cell>
        </row>
        <row r="58">
          <cell r="K58" t="str">
            <v>Griffin Wind</v>
          </cell>
          <cell r="N58">
            <v>9.4299999999999995E-2</v>
          </cell>
        </row>
        <row r="59">
          <cell r="K59" t="str">
            <v>Hadyard Hill</v>
          </cell>
          <cell r="N59">
            <v>9.9900000000000003E-2</v>
          </cell>
        </row>
        <row r="60">
          <cell r="K60" t="str">
            <v>Harestanes</v>
          </cell>
          <cell r="N60">
            <v>0.125</v>
          </cell>
        </row>
        <row r="61">
          <cell r="K61" t="str">
            <v>Hartlepool</v>
          </cell>
          <cell r="N61">
            <v>1.2070000000000001</v>
          </cell>
        </row>
        <row r="62">
          <cell r="K62" t="str">
            <v>Hedon</v>
          </cell>
          <cell r="N62">
            <v>0.42499999999999999</v>
          </cell>
        </row>
        <row r="63">
          <cell r="K63" t="str">
            <v>Invergarry</v>
          </cell>
          <cell r="N63">
            <v>0.02</v>
          </cell>
        </row>
        <row r="64">
          <cell r="K64" t="str">
            <v>Kilgallioch</v>
          </cell>
          <cell r="N64">
            <v>0.22800000000000001</v>
          </cell>
        </row>
        <row r="65">
          <cell r="K65" t="str">
            <v>Kilmorack</v>
          </cell>
          <cell r="N65">
            <v>0.02</v>
          </cell>
        </row>
        <row r="66">
          <cell r="K66" t="str">
            <v>Langage</v>
          </cell>
          <cell r="N66">
            <v>0.90500000000000003</v>
          </cell>
        </row>
        <row r="67">
          <cell r="K67" t="str">
            <v>Lochay</v>
          </cell>
          <cell r="N67">
            <v>4.7E-2</v>
          </cell>
        </row>
        <row r="68">
          <cell r="K68" t="str">
            <v>Luichart</v>
          </cell>
          <cell r="N68">
            <v>1.7000000000000001E-2</v>
          </cell>
        </row>
        <row r="69">
          <cell r="K69" t="str">
            <v>Luichart</v>
          </cell>
          <cell r="N69">
            <v>1.7000000000000001E-2</v>
          </cell>
        </row>
        <row r="70">
          <cell r="K70" t="str">
            <v>Mark Hill</v>
          </cell>
          <cell r="N70">
            <v>5.2999999999999999E-2</v>
          </cell>
        </row>
        <row r="71">
          <cell r="K71" t="str">
            <v>Margree</v>
          </cell>
          <cell r="N71">
            <v>0</v>
          </cell>
        </row>
        <row r="72">
          <cell r="K72" t="str">
            <v>Marchwood</v>
          </cell>
          <cell r="N72">
            <v>0.92</v>
          </cell>
        </row>
        <row r="73">
          <cell r="K73" t="str">
            <v xml:space="preserve">Millennium Wind </v>
          </cell>
          <cell r="N73">
            <v>6.5000000000000002E-2</v>
          </cell>
        </row>
        <row r="74">
          <cell r="K74" t="str">
            <v>Moffat</v>
          </cell>
          <cell r="N74">
            <v>2.5000000000000001E-2</v>
          </cell>
        </row>
        <row r="75">
          <cell r="K75" t="str">
            <v>Mossford</v>
          </cell>
          <cell r="N75">
            <v>9.3299999999999998E-3</v>
          </cell>
        </row>
        <row r="76">
          <cell r="K76" t="str">
            <v>Mossford</v>
          </cell>
          <cell r="N76">
            <v>9.3299999999999998E-3</v>
          </cell>
        </row>
        <row r="77">
          <cell r="K77" t="str">
            <v>Nant</v>
          </cell>
          <cell r="N77">
            <v>1.4999999999999999E-2</v>
          </cell>
        </row>
        <row r="78">
          <cell r="K78" t="str">
            <v>Necton</v>
          </cell>
          <cell r="N78">
            <v>0.4</v>
          </cell>
        </row>
        <row r="79">
          <cell r="K79" t="str">
            <v>Rhigos</v>
          </cell>
          <cell r="N79">
            <v>0.22800000000000001</v>
          </cell>
        </row>
        <row r="80">
          <cell r="K80" t="str">
            <v>Rocksavage</v>
          </cell>
          <cell r="N80">
            <v>0.81</v>
          </cell>
        </row>
        <row r="81">
          <cell r="K81" t="str">
            <v>Saltend</v>
          </cell>
          <cell r="N81">
            <v>1.1000000000000001</v>
          </cell>
        </row>
        <row r="82">
          <cell r="K82" t="str">
            <v>South Humber Bank</v>
          </cell>
          <cell r="N82">
            <v>1.365</v>
          </cell>
        </row>
        <row r="83">
          <cell r="K83" t="str">
            <v>Spalding</v>
          </cell>
          <cell r="N83">
            <v>1.18</v>
          </cell>
        </row>
        <row r="84">
          <cell r="K84" t="str">
            <v>Strathbrora</v>
          </cell>
          <cell r="N84">
            <v>6.7000000000000004E-2</v>
          </cell>
        </row>
        <row r="85">
          <cell r="K85" t="str">
            <v>Stronelairg</v>
          </cell>
          <cell r="N85">
            <v>0.2278</v>
          </cell>
        </row>
        <row r="86">
          <cell r="K86" t="str">
            <v>Strathy Wind</v>
          </cell>
          <cell r="N86">
            <v>6.7650000000000002E-2</v>
          </cell>
        </row>
        <row r="87">
          <cell r="K87" t="str">
            <v>Wester Dod</v>
          </cell>
          <cell r="N87">
            <v>0.14000000000000001</v>
          </cell>
        </row>
        <row r="88">
          <cell r="K88" t="str">
            <v>Whitelee</v>
          </cell>
          <cell r="N88">
            <v>0.30499999999999999</v>
          </cell>
        </row>
        <row r="89">
          <cell r="K89" t="str">
            <v>Whitelee Extension</v>
          </cell>
          <cell r="N89">
            <v>0.20599999999999999</v>
          </cell>
        </row>
        <row r="90">
          <cell r="K90" t="str">
            <v>Gills Bay</v>
          </cell>
          <cell r="N90">
            <v>0</v>
          </cell>
        </row>
        <row r="91">
          <cell r="K91" t="str">
            <v>Kype Muir</v>
          </cell>
          <cell r="N91">
            <v>8.8400000000000006E-2</v>
          </cell>
        </row>
        <row r="92">
          <cell r="K92" t="str">
            <v>Middle Muir</v>
          </cell>
        </row>
        <row r="93">
          <cell r="K93" t="str">
            <v>Dorenell</v>
          </cell>
        </row>
        <row r="94">
          <cell r="K94" t="str">
            <v>Dorenell</v>
          </cell>
        </row>
        <row r="95">
          <cell r="K95" t="str">
            <v>Millennium South</v>
          </cell>
        </row>
        <row r="96">
          <cell r="K96" t="str">
            <v>Aberdeen Bay</v>
          </cell>
        </row>
        <row r="97">
          <cell r="K97" t="str">
            <v>Killingholme</v>
          </cell>
        </row>
        <row r="98">
          <cell r="K98" t="str">
            <v>Middleton</v>
          </cell>
        </row>
      </sheetData>
      <sheetData sheetId="13">
        <row r="3">
          <cell r="G3">
            <v>43034.694675925923</v>
          </cell>
          <cell r="H3" t="str">
            <v>(which was successful)</v>
          </cell>
          <cell r="K3">
            <v>0.99999999999999967</v>
          </cell>
        </row>
        <row r="4">
          <cell r="K4">
            <v>1.0000000000000002</v>
          </cell>
        </row>
        <row r="6">
          <cell r="G6">
            <v>43034.695983796293</v>
          </cell>
        </row>
        <row r="9">
          <cell r="E9">
            <v>50609.350123114957</v>
          </cell>
        </row>
        <row r="13">
          <cell r="B13" t="str">
            <v>ABHA4A</v>
          </cell>
          <cell r="E13">
            <v>117</v>
          </cell>
          <cell r="F13">
            <v>0</v>
          </cell>
          <cell r="G13">
            <v>0</v>
          </cell>
          <cell r="H13" t="str">
            <v>F6</v>
          </cell>
          <cell r="I13">
            <v>27</v>
          </cell>
          <cell r="J13">
            <v>14</v>
          </cell>
          <cell r="Q13" t="str">
            <v>ABHA4A</v>
          </cell>
          <cell r="R13" t="str">
            <v>EXET40</v>
          </cell>
          <cell r="X13">
            <v>1390</v>
          </cell>
          <cell r="Y13" t="str">
            <v>A833</v>
          </cell>
          <cell r="AB13" t="str">
            <v>No</v>
          </cell>
          <cell r="AC13" t="str">
            <v>No</v>
          </cell>
          <cell r="AE13">
            <v>1.9223589768406761E-2</v>
          </cell>
          <cell r="AF13">
            <v>48.79</v>
          </cell>
          <cell r="AG13">
            <v>2139</v>
          </cell>
          <cell r="AI13">
            <v>7.4012250022988335E-2</v>
          </cell>
          <cell r="AJ13">
            <v>48.79</v>
          </cell>
          <cell r="AK13">
            <v>4197</v>
          </cell>
          <cell r="AL13" t="str">
            <v>Year Round</v>
          </cell>
        </row>
        <row r="14">
          <cell r="B14" t="str">
            <v>ABHA4B</v>
          </cell>
          <cell r="E14">
            <v>117</v>
          </cell>
          <cell r="F14">
            <v>0</v>
          </cell>
          <cell r="G14">
            <v>0</v>
          </cell>
          <cell r="H14" t="str">
            <v>F6</v>
          </cell>
          <cell r="I14">
            <v>27</v>
          </cell>
          <cell r="J14">
            <v>14</v>
          </cell>
          <cell r="Q14" t="str">
            <v>ABHA4A</v>
          </cell>
          <cell r="R14" t="str">
            <v>LAGA40</v>
          </cell>
          <cell r="X14">
            <v>1390</v>
          </cell>
          <cell r="Y14" t="str">
            <v>A83D</v>
          </cell>
          <cell r="AB14" t="str">
            <v>No</v>
          </cell>
          <cell r="AC14" t="str">
            <v>No</v>
          </cell>
          <cell r="AE14">
            <v>0.15522613281496878</v>
          </cell>
          <cell r="AF14">
            <v>26.12</v>
          </cell>
          <cell r="AG14">
            <v>4201</v>
          </cell>
          <cell r="AI14">
            <v>5.7547069437433335E-3</v>
          </cell>
          <cell r="AJ14">
            <v>26.12</v>
          </cell>
          <cell r="AK14">
            <v>809</v>
          </cell>
          <cell r="AL14" t="str">
            <v>Peak Security</v>
          </cell>
        </row>
        <row r="15">
          <cell r="B15" t="str">
            <v>ABNE10</v>
          </cell>
          <cell r="E15">
            <v>26</v>
          </cell>
          <cell r="F15">
            <v>0</v>
          </cell>
          <cell r="G15">
            <v>0</v>
          </cell>
          <cell r="H15" t="str">
            <v>T4</v>
          </cell>
          <cell r="I15">
            <v>5</v>
          </cell>
          <cell r="J15">
            <v>1</v>
          </cell>
          <cell r="Q15" t="str">
            <v>ABHA4B</v>
          </cell>
          <cell r="R15" t="str">
            <v>EXET40</v>
          </cell>
          <cell r="X15">
            <v>1390</v>
          </cell>
          <cell r="Y15" t="str">
            <v>A879</v>
          </cell>
          <cell r="AB15" t="str">
            <v>No</v>
          </cell>
          <cell r="AC15" t="str">
            <v>No</v>
          </cell>
          <cell r="AE15">
            <v>2.087743148461756E-2</v>
          </cell>
          <cell r="AF15">
            <v>49.05</v>
          </cell>
          <cell r="AG15">
            <v>2137</v>
          </cell>
          <cell r="AI15">
            <v>8.0379663605638682E-2</v>
          </cell>
          <cell r="AJ15">
            <v>49.05</v>
          </cell>
          <cell r="AK15">
            <v>4193</v>
          </cell>
          <cell r="AL15" t="str">
            <v>Year Round</v>
          </cell>
        </row>
        <row r="16">
          <cell r="B16" t="str">
            <v>ABTH20</v>
          </cell>
          <cell r="E16">
            <v>175</v>
          </cell>
          <cell r="F16">
            <v>1402.8293907577827</v>
          </cell>
          <cell r="G16">
            <v>957.3710147864773</v>
          </cell>
          <cell r="H16" t="str">
            <v>H2</v>
          </cell>
          <cell r="I16">
            <v>21</v>
          </cell>
          <cell r="J16">
            <v>10</v>
          </cell>
          <cell r="Q16" t="str">
            <v>ABHA4B</v>
          </cell>
          <cell r="R16" t="str">
            <v>LAGA40</v>
          </cell>
          <cell r="X16">
            <v>1390</v>
          </cell>
          <cell r="Y16" t="str">
            <v>A83F</v>
          </cell>
          <cell r="AB16" t="str">
            <v>No</v>
          </cell>
          <cell r="AC16" t="str">
            <v>No</v>
          </cell>
          <cell r="AE16">
            <v>0.1546875798167027</v>
          </cell>
          <cell r="AF16">
            <v>26.12</v>
          </cell>
          <cell r="AG16">
            <v>4194</v>
          </cell>
          <cell r="AI16">
            <v>5.9601514813586625E-3</v>
          </cell>
          <cell r="AJ16">
            <v>26.12</v>
          </cell>
          <cell r="AK16">
            <v>823</v>
          </cell>
          <cell r="AL16" t="str">
            <v>Peak Security</v>
          </cell>
        </row>
        <row r="17">
          <cell r="B17" t="str">
            <v>ACHR1R</v>
          </cell>
          <cell r="E17">
            <v>0</v>
          </cell>
          <cell r="F17">
            <v>0</v>
          </cell>
          <cell r="G17">
            <v>30.099999999999998</v>
          </cell>
          <cell r="H17" t="str">
            <v>T3</v>
          </cell>
          <cell r="I17">
            <v>7</v>
          </cell>
          <cell r="J17">
            <v>1</v>
          </cell>
          <cell r="Q17" t="str">
            <v>ABTH20</v>
          </cell>
          <cell r="R17" t="str">
            <v>COWT2A</v>
          </cell>
          <cell r="X17">
            <v>935</v>
          </cell>
          <cell r="Y17" t="str">
            <v>B82J</v>
          </cell>
          <cell r="AB17" t="str">
            <v>No</v>
          </cell>
          <cell r="AC17" t="str">
            <v>No</v>
          </cell>
          <cell r="AE17">
            <v>0.23487916562671252</v>
          </cell>
          <cell r="AF17">
            <v>15.963802943632105</v>
          </cell>
          <cell r="AG17">
            <v>3460</v>
          </cell>
          <cell r="AI17">
            <v>0.13923483526578415</v>
          </cell>
          <cell r="AJ17">
            <v>15.963802943632105</v>
          </cell>
          <cell r="AK17">
            <v>2664</v>
          </cell>
          <cell r="AL17" t="str">
            <v>Peak Security</v>
          </cell>
        </row>
        <row r="18">
          <cell r="B18" t="str">
            <v>AIGA1Q</v>
          </cell>
          <cell r="E18">
            <v>0</v>
          </cell>
          <cell r="F18">
            <v>16.241150688946831</v>
          </cell>
          <cell r="G18">
            <v>11.083890185661097</v>
          </cell>
          <cell r="H18" t="str">
            <v>T1</v>
          </cell>
          <cell r="I18">
            <v>1</v>
          </cell>
          <cell r="J18">
            <v>1</v>
          </cell>
          <cell r="Q18" t="str">
            <v>ABTH20</v>
          </cell>
          <cell r="R18" t="str">
            <v>PYLE20</v>
          </cell>
          <cell r="X18">
            <v>935</v>
          </cell>
          <cell r="Y18" t="str">
            <v>B829</v>
          </cell>
          <cell r="AB18" t="str">
            <v>No</v>
          </cell>
          <cell r="AC18" t="str">
            <v>No</v>
          </cell>
          <cell r="AE18">
            <v>3.4553934473871888E-2</v>
          </cell>
          <cell r="AF18">
            <v>42.414338301436956</v>
          </cell>
          <cell r="AG18">
            <v>1858</v>
          </cell>
          <cell r="AI18">
            <v>2.2939013907824653E-2</v>
          </cell>
          <cell r="AJ18">
            <v>42.414338301436956</v>
          </cell>
          <cell r="AK18">
            <v>1514</v>
          </cell>
          <cell r="AL18" t="str">
            <v>Peak Security</v>
          </cell>
        </row>
        <row r="19">
          <cell r="B19" t="str">
            <v>ALDW20</v>
          </cell>
          <cell r="E19">
            <v>81</v>
          </cell>
          <cell r="F19">
            <v>0</v>
          </cell>
          <cell r="G19">
            <v>0</v>
          </cell>
          <cell r="H19" t="str">
            <v>P3</v>
          </cell>
          <cell r="I19">
            <v>16</v>
          </cell>
          <cell r="J19">
            <v>5</v>
          </cell>
          <cell r="Q19" t="str">
            <v>ABTH20</v>
          </cell>
          <cell r="R19" t="str">
            <v>TREM20</v>
          </cell>
          <cell r="X19">
            <v>680</v>
          </cell>
          <cell r="Y19" t="str">
            <v>B854</v>
          </cell>
          <cell r="AB19" t="str">
            <v>No</v>
          </cell>
          <cell r="AC19" t="str">
            <v>No</v>
          </cell>
          <cell r="AE19">
            <v>1.4528863534046865</v>
          </cell>
          <cell r="AF19">
            <v>55.6695680729513</v>
          </cell>
          <cell r="AG19">
            <v>13992</v>
          </cell>
          <cell r="AI19">
            <v>0.6862502870818401</v>
          </cell>
          <cell r="AJ19">
            <v>55.6695680729513</v>
          </cell>
          <cell r="AK19">
            <v>9616</v>
          </cell>
          <cell r="AL19" t="str">
            <v>Peak Security</v>
          </cell>
        </row>
        <row r="20">
          <cell r="B20" t="str">
            <v>ALNE1Q</v>
          </cell>
          <cell r="E20">
            <v>1</v>
          </cell>
          <cell r="F20">
            <v>0</v>
          </cell>
          <cell r="G20">
            <v>0</v>
          </cell>
          <cell r="H20" t="str">
            <v>T5</v>
          </cell>
          <cell r="I20">
            <v>1</v>
          </cell>
          <cell r="J20">
            <v>1</v>
          </cell>
          <cell r="Q20" t="str">
            <v>ABTH20</v>
          </cell>
          <cell r="R20" t="str">
            <v>UPPB21</v>
          </cell>
          <cell r="X20">
            <v>770</v>
          </cell>
          <cell r="Y20" t="str">
            <v>B821</v>
          </cell>
          <cell r="AB20" t="str">
            <v>No</v>
          </cell>
          <cell r="AC20" t="str">
            <v>No</v>
          </cell>
          <cell r="AE20">
            <v>1.5276846390233285</v>
          </cell>
          <cell r="AF20">
            <v>38.694953552917447</v>
          </cell>
          <cell r="AG20">
            <v>13806</v>
          </cell>
          <cell r="AI20">
            <v>0.49386079346119977</v>
          </cell>
          <cell r="AJ20">
            <v>38.694953552917447</v>
          </cell>
          <cell r="AK20">
            <v>7850</v>
          </cell>
          <cell r="AL20" t="str">
            <v>Peak Security</v>
          </cell>
        </row>
        <row r="21">
          <cell r="B21" t="str">
            <v>ALNE1R</v>
          </cell>
          <cell r="E21">
            <v>1</v>
          </cell>
          <cell r="F21">
            <v>0</v>
          </cell>
          <cell r="G21">
            <v>0</v>
          </cell>
          <cell r="H21" t="str">
            <v>T5</v>
          </cell>
          <cell r="I21">
            <v>1</v>
          </cell>
          <cell r="J21">
            <v>1</v>
          </cell>
          <cell r="Q21" t="str">
            <v>ABTH20</v>
          </cell>
          <cell r="R21" t="str">
            <v>UPPB22</v>
          </cell>
          <cell r="X21">
            <v>955</v>
          </cell>
          <cell r="Y21" t="str">
            <v>B820</v>
          </cell>
          <cell r="AB21" t="str">
            <v>No</v>
          </cell>
          <cell r="AC21" t="str">
            <v>No</v>
          </cell>
          <cell r="AE21">
            <v>1.5477855366117668</v>
          </cell>
          <cell r="AF21">
            <v>32.359060020875887</v>
          </cell>
          <cell r="AG21">
            <v>11621</v>
          </cell>
          <cell r="AI21">
            <v>0.50035889194221572</v>
          </cell>
          <cell r="AJ21">
            <v>32.359060020875887</v>
          </cell>
          <cell r="AK21">
            <v>6608</v>
          </cell>
          <cell r="AL21" t="str">
            <v>Peak Security</v>
          </cell>
        </row>
        <row r="22">
          <cell r="B22" t="str">
            <v>ALVE4A</v>
          </cell>
          <cell r="E22">
            <v>101</v>
          </cell>
          <cell r="F22">
            <v>0</v>
          </cell>
          <cell r="G22">
            <v>0</v>
          </cell>
          <cell r="H22" t="str">
            <v>F6</v>
          </cell>
          <cell r="I22">
            <v>27</v>
          </cell>
          <cell r="J22">
            <v>14</v>
          </cell>
          <cell r="Q22" t="str">
            <v>ALDW20</v>
          </cell>
          <cell r="R22" t="str">
            <v>BRIN20</v>
          </cell>
          <cell r="X22">
            <v>625</v>
          </cell>
          <cell r="Y22" t="str">
            <v>B339</v>
          </cell>
          <cell r="AB22" t="str">
            <v>No</v>
          </cell>
          <cell r="AC22" t="str">
            <v>No</v>
          </cell>
          <cell r="AE22">
            <v>2.1654263684863461E-5</v>
          </cell>
          <cell r="AF22">
            <v>21.524767332404853</v>
          </cell>
          <cell r="AG22">
            <v>27</v>
          </cell>
          <cell r="AI22">
            <v>7.6618459531806627E-5</v>
          </cell>
          <cell r="AJ22">
            <v>21.524767332404853</v>
          </cell>
          <cell r="AK22">
            <v>50</v>
          </cell>
          <cell r="AL22" t="str">
            <v>Year Round</v>
          </cell>
        </row>
        <row r="23">
          <cell r="B23" t="str">
            <v>ALVE4B</v>
          </cell>
          <cell r="E23">
            <v>101</v>
          </cell>
          <cell r="F23">
            <v>0</v>
          </cell>
          <cell r="G23">
            <v>0</v>
          </cell>
          <cell r="H23" t="str">
            <v>F6</v>
          </cell>
          <cell r="I23">
            <v>27</v>
          </cell>
          <cell r="J23">
            <v>14</v>
          </cell>
          <cell r="Q23" t="str">
            <v>ALDW20</v>
          </cell>
          <cell r="R23" t="str">
            <v>WMEL20</v>
          </cell>
          <cell r="X23">
            <v>955</v>
          </cell>
          <cell r="Y23" t="str">
            <v>B338</v>
          </cell>
          <cell r="AB23" t="str">
            <v>No</v>
          </cell>
          <cell r="AC23" t="str">
            <v>No</v>
          </cell>
          <cell r="AE23">
            <v>2.7056089795217623E-2</v>
          </cell>
          <cell r="AF23">
            <v>10.738413992112889</v>
          </cell>
          <cell r="AG23">
            <v>883</v>
          </cell>
          <cell r="AI23">
            <v>2.7781815921350973E-2</v>
          </cell>
          <cell r="AJ23">
            <v>10.738413992112889</v>
          </cell>
          <cell r="AK23">
            <v>895</v>
          </cell>
          <cell r="AL23" t="str">
            <v>Year Round</v>
          </cell>
        </row>
        <row r="24">
          <cell r="B24" t="str">
            <v>AMEM4A_EPN</v>
          </cell>
          <cell r="E24">
            <v>31</v>
          </cell>
          <cell r="F24">
            <v>0</v>
          </cell>
          <cell r="G24">
            <v>0</v>
          </cell>
          <cell r="H24" t="str">
            <v>A6</v>
          </cell>
          <cell r="I24">
            <v>25</v>
          </cell>
          <cell r="J24">
            <v>9</v>
          </cell>
          <cell r="Q24" t="str">
            <v>ALVE4A</v>
          </cell>
          <cell r="R24" t="str">
            <v>INDQ40</v>
          </cell>
          <cell r="X24">
            <v>1390</v>
          </cell>
          <cell r="Y24" t="str">
            <v>A876</v>
          </cell>
          <cell r="AB24" t="str">
            <v>No</v>
          </cell>
          <cell r="AC24" t="str">
            <v>No</v>
          </cell>
          <cell r="AE24">
            <v>6.3305785086343672E-2</v>
          </cell>
          <cell r="AF24">
            <v>97.18</v>
          </cell>
          <cell r="AG24">
            <v>5336</v>
          </cell>
          <cell r="AI24">
            <v>0.20569874830447543</v>
          </cell>
          <cell r="AJ24">
            <v>97.18</v>
          </cell>
          <cell r="AK24">
            <v>9618</v>
          </cell>
          <cell r="AL24" t="str">
            <v>Year Round</v>
          </cell>
        </row>
        <row r="25">
          <cell r="B25" t="str">
            <v>AMEM4A_SEP</v>
          </cell>
          <cell r="E25">
            <v>29</v>
          </cell>
          <cell r="F25">
            <v>0</v>
          </cell>
          <cell r="G25">
            <v>0</v>
          </cell>
          <cell r="H25" t="str">
            <v>A6</v>
          </cell>
          <cell r="I25">
            <v>25</v>
          </cell>
          <cell r="J25">
            <v>13</v>
          </cell>
          <cell r="Q25" t="str">
            <v>ALVE4A</v>
          </cell>
          <cell r="R25" t="str">
            <v>TAUN4A</v>
          </cell>
          <cell r="X25">
            <v>1390</v>
          </cell>
          <cell r="Y25" t="str">
            <v>A834</v>
          </cell>
          <cell r="AB25" t="str">
            <v>No</v>
          </cell>
          <cell r="AC25" t="str">
            <v>No</v>
          </cell>
          <cell r="AE25">
            <v>0.38890200297012567</v>
          </cell>
          <cell r="AF25">
            <v>73.290000000000006</v>
          </cell>
          <cell r="AG25">
            <v>11426</v>
          </cell>
          <cell r="AI25">
            <v>0.63981181588723812</v>
          </cell>
          <cell r="AJ25">
            <v>73.290000000000006</v>
          </cell>
          <cell r="AK25">
            <v>14656</v>
          </cell>
          <cell r="AL25" t="str">
            <v>Year Round</v>
          </cell>
        </row>
        <row r="26">
          <cell r="B26" t="str">
            <v>AMEM4B_EPN</v>
          </cell>
          <cell r="E26">
            <v>31</v>
          </cell>
          <cell r="F26">
            <v>0</v>
          </cell>
          <cell r="G26">
            <v>0</v>
          </cell>
          <cell r="H26" t="str">
            <v>A6</v>
          </cell>
          <cell r="I26">
            <v>25</v>
          </cell>
          <cell r="J26">
            <v>9</v>
          </cell>
          <cell r="Q26" t="str">
            <v>ALVE4B</v>
          </cell>
          <cell r="R26" t="str">
            <v>INDQ40</v>
          </cell>
          <cell r="X26">
            <v>1390</v>
          </cell>
          <cell r="Y26" t="str">
            <v>A829</v>
          </cell>
          <cell r="AB26" t="str">
            <v>No</v>
          </cell>
          <cell r="AC26" t="str">
            <v>No</v>
          </cell>
          <cell r="AE26">
            <v>6.3305785086343672E-2</v>
          </cell>
          <cell r="AF26">
            <v>97.29</v>
          </cell>
          <cell r="AG26">
            <v>5342</v>
          </cell>
          <cell r="AI26">
            <v>0.20569874830447543</v>
          </cell>
          <cell r="AJ26">
            <v>97.29</v>
          </cell>
          <cell r="AK26">
            <v>9629</v>
          </cell>
          <cell r="AL26" t="str">
            <v>Year Round</v>
          </cell>
        </row>
        <row r="27">
          <cell r="B27" t="str">
            <v>AMEM4B_SEP</v>
          </cell>
          <cell r="E27">
            <v>29</v>
          </cell>
          <cell r="F27">
            <v>0</v>
          </cell>
          <cell r="G27">
            <v>0</v>
          </cell>
          <cell r="H27" t="str">
            <v>A6</v>
          </cell>
          <cell r="I27">
            <v>25</v>
          </cell>
          <cell r="J27">
            <v>13</v>
          </cell>
          <cell r="Q27" t="str">
            <v>ALVE4B</v>
          </cell>
          <cell r="R27" t="str">
            <v>TAUN4B</v>
          </cell>
          <cell r="X27">
            <v>1390</v>
          </cell>
          <cell r="Y27" t="str">
            <v>A877</v>
          </cell>
          <cell r="AB27" t="str">
            <v>No</v>
          </cell>
          <cell r="AC27" t="str">
            <v>No</v>
          </cell>
          <cell r="AE27">
            <v>0.38890200297012523</v>
          </cell>
          <cell r="AF27">
            <v>73.3</v>
          </cell>
          <cell r="AG27">
            <v>11428</v>
          </cell>
          <cell r="AI27">
            <v>0.63981181588723812</v>
          </cell>
          <cell r="AJ27">
            <v>73.3</v>
          </cell>
          <cell r="AK27">
            <v>14658</v>
          </cell>
          <cell r="AL27" t="str">
            <v>Year Round</v>
          </cell>
        </row>
        <row r="28">
          <cell r="B28" t="str">
            <v>AMUL1E</v>
          </cell>
          <cell r="E28">
            <v>0</v>
          </cell>
          <cell r="F28">
            <v>0</v>
          </cell>
          <cell r="G28">
            <v>0</v>
          </cell>
          <cell r="H28" t="str">
            <v>T4</v>
          </cell>
          <cell r="I28">
            <v>5</v>
          </cell>
          <cell r="J28">
            <v>1</v>
          </cell>
          <cell r="Q28" t="str">
            <v>AMEM4A_EPN</v>
          </cell>
          <cell r="R28" t="str">
            <v>AMEM4A_SEP</v>
          </cell>
          <cell r="X28">
            <v>0</v>
          </cell>
          <cell r="Y28" t="str">
            <v>None</v>
          </cell>
          <cell r="AB28" t="str">
            <v>No</v>
          </cell>
          <cell r="AC28" t="str">
            <v>No</v>
          </cell>
          <cell r="AE28">
            <v>0</v>
          </cell>
          <cell r="AF28">
            <v>0</v>
          </cell>
          <cell r="AG28">
            <v>0</v>
          </cell>
          <cell r="AI28">
            <v>0</v>
          </cell>
          <cell r="AJ28">
            <v>0</v>
          </cell>
          <cell r="AK28">
            <v>0</v>
          </cell>
          <cell r="AL28" t="str">
            <v>Year Round</v>
          </cell>
        </row>
        <row r="29">
          <cell r="B29" t="str">
            <v>AMUL1F</v>
          </cell>
          <cell r="E29">
            <v>0</v>
          </cell>
          <cell r="F29">
            <v>0</v>
          </cell>
          <cell r="G29">
            <v>0</v>
          </cell>
          <cell r="H29" t="str">
            <v>T4</v>
          </cell>
          <cell r="I29">
            <v>5</v>
          </cell>
          <cell r="J29">
            <v>1</v>
          </cell>
          <cell r="Q29" t="str">
            <v>AMEM4A_EPN</v>
          </cell>
          <cell r="R29" t="str">
            <v>ECLA40_WPD</v>
          </cell>
          <cell r="X29">
            <v>1390</v>
          </cell>
          <cell r="Y29" t="str">
            <v>A697</v>
          </cell>
          <cell r="AB29" t="str">
            <v>No</v>
          </cell>
          <cell r="AC29" t="str">
            <v>No</v>
          </cell>
          <cell r="AE29">
            <v>3.1541606471848791</v>
          </cell>
          <cell r="AF29">
            <v>35.31</v>
          </cell>
          <cell r="AG29">
            <v>23702</v>
          </cell>
          <cell r="AI29">
            <v>1.5756887303043741</v>
          </cell>
          <cell r="AJ29">
            <v>35.31</v>
          </cell>
          <cell r="AK29">
            <v>16753</v>
          </cell>
          <cell r="AL29" t="str">
            <v>Peak Security</v>
          </cell>
        </row>
        <row r="30">
          <cell r="B30" t="str">
            <v>AMUL1G</v>
          </cell>
          <cell r="E30">
            <v>0</v>
          </cell>
          <cell r="F30">
            <v>0</v>
          </cell>
          <cell r="G30">
            <v>0</v>
          </cell>
          <cell r="H30" t="str">
            <v>T4</v>
          </cell>
          <cell r="I30">
            <v>5</v>
          </cell>
          <cell r="J30">
            <v>1</v>
          </cell>
          <cell r="Q30" t="str">
            <v>AMEM4A_EPN</v>
          </cell>
          <cell r="R30" t="str">
            <v>IVER4A</v>
          </cell>
          <cell r="X30">
            <v>1390</v>
          </cell>
          <cell r="Y30" t="str">
            <v>A610</v>
          </cell>
          <cell r="AB30" t="str">
            <v>No</v>
          </cell>
          <cell r="AC30" t="str">
            <v>No</v>
          </cell>
          <cell r="AE30">
            <v>1.4945711428918178</v>
          </cell>
          <cell r="AF30">
            <v>20.260000000000002</v>
          </cell>
          <cell r="AG30">
            <v>12384</v>
          </cell>
          <cell r="AI30">
            <v>0.68705979222105118</v>
          </cell>
          <cell r="AJ30">
            <v>20.260000000000002</v>
          </cell>
          <cell r="AK30">
            <v>8397</v>
          </cell>
          <cell r="AL30" t="str">
            <v>Peak Security</v>
          </cell>
        </row>
        <row r="31">
          <cell r="B31" t="str">
            <v>AMUL1H</v>
          </cell>
          <cell r="E31">
            <v>0</v>
          </cell>
          <cell r="F31">
            <v>0</v>
          </cell>
          <cell r="G31">
            <v>0</v>
          </cell>
          <cell r="H31" t="str">
            <v>T4</v>
          </cell>
          <cell r="I31">
            <v>5</v>
          </cell>
          <cell r="J31">
            <v>1</v>
          </cell>
          <cell r="Q31" t="str">
            <v>AMEM4B_EPN</v>
          </cell>
          <cell r="R31" t="str">
            <v>AMEM4B_SEP</v>
          </cell>
          <cell r="X31">
            <v>0</v>
          </cell>
          <cell r="Y31" t="str">
            <v>None</v>
          </cell>
          <cell r="AB31" t="str">
            <v>No</v>
          </cell>
          <cell r="AC31" t="str">
            <v>No</v>
          </cell>
          <cell r="AE31">
            <v>0</v>
          </cell>
          <cell r="AF31">
            <v>0</v>
          </cell>
          <cell r="AG31">
            <v>0</v>
          </cell>
          <cell r="AI31">
            <v>0</v>
          </cell>
          <cell r="AJ31">
            <v>0</v>
          </cell>
          <cell r="AK31">
            <v>0</v>
          </cell>
          <cell r="AL31" t="str">
            <v>Year Round</v>
          </cell>
        </row>
        <row r="32">
          <cell r="B32" t="str">
            <v>ANSU10</v>
          </cell>
          <cell r="E32">
            <v>0</v>
          </cell>
          <cell r="F32">
            <v>0</v>
          </cell>
          <cell r="G32">
            <v>13.51</v>
          </cell>
          <cell r="H32" t="str">
            <v>T4</v>
          </cell>
          <cell r="I32">
            <v>7</v>
          </cell>
          <cell r="J32">
            <v>1</v>
          </cell>
          <cell r="Q32" t="str">
            <v>AMEM4B_EPN</v>
          </cell>
          <cell r="R32" t="str">
            <v>ECLA40_WPD</v>
          </cell>
          <cell r="X32">
            <v>2010</v>
          </cell>
          <cell r="Y32" t="str">
            <v>A696</v>
          </cell>
          <cell r="AB32" t="str">
            <v>No</v>
          </cell>
          <cell r="AC32" t="str">
            <v>No</v>
          </cell>
          <cell r="AE32">
            <v>2.5708369244403664</v>
          </cell>
          <cell r="AF32">
            <v>35.31</v>
          </cell>
          <cell r="AG32">
            <v>21399</v>
          </cell>
          <cell r="AI32">
            <v>1.2945648040712288</v>
          </cell>
          <cell r="AJ32">
            <v>35.31</v>
          </cell>
          <cell r="AK32">
            <v>15185</v>
          </cell>
          <cell r="AL32" t="str">
            <v>Peak Security</v>
          </cell>
        </row>
        <row r="33">
          <cell r="B33" t="str">
            <v>ARBR1Q</v>
          </cell>
          <cell r="E33">
            <v>16</v>
          </cell>
          <cell r="F33">
            <v>0</v>
          </cell>
          <cell r="G33">
            <v>0</v>
          </cell>
          <cell r="H33" t="str">
            <v>T4</v>
          </cell>
          <cell r="I33">
            <v>5</v>
          </cell>
          <cell r="J33">
            <v>1</v>
          </cell>
          <cell r="Q33" t="str">
            <v>AMEM4B_EPN</v>
          </cell>
          <cell r="R33" t="str">
            <v>IVER4B</v>
          </cell>
          <cell r="X33">
            <v>2010</v>
          </cell>
          <cell r="Y33" t="str">
            <v>A609</v>
          </cell>
          <cell r="AB33" t="str">
            <v>No</v>
          </cell>
          <cell r="AC33" t="str">
            <v>No</v>
          </cell>
          <cell r="AE33">
            <v>1.1925592088109238</v>
          </cell>
          <cell r="AF33">
            <v>20.260000000000002</v>
          </cell>
          <cell r="AG33">
            <v>11062</v>
          </cell>
          <cell r="AI33">
            <v>0.54773020374608505</v>
          </cell>
          <cell r="AJ33">
            <v>20.260000000000002</v>
          </cell>
          <cell r="AK33">
            <v>7497</v>
          </cell>
          <cell r="AL33" t="str">
            <v>Peak Security</v>
          </cell>
        </row>
        <row r="34">
          <cell r="B34" t="str">
            <v>ARBR1R</v>
          </cell>
          <cell r="E34">
            <v>16</v>
          </cell>
          <cell r="F34">
            <v>0</v>
          </cell>
          <cell r="G34">
            <v>0</v>
          </cell>
          <cell r="H34" t="str">
            <v>T4</v>
          </cell>
          <cell r="I34">
            <v>5</v>
          </cell>
          <cell r="J34">
            <v>1</v>
          </cell>
          <cell r="Q34" t="str">
            <v>AXMI40_SEP</v>
          </cell>
          <cell r="R34" t="str">
            <v>AXMI40_WPD</v>
          </cell>
          <cell r="X34">
            <v>0</v>
          </cell>
          <cell r="Y34" t="str">
            <v>None</v>
          </cell>
          <cell r="AB34" t="str">
            <v>No</v>
          </cell>
          <cell r="AC34" t="str">
            <v>No</v>
          </cell>
          <cell r="AE34">
            <v>0</v>
          </cell>
          <cell r="AF34">
            <v>0</v>
          </cell>
          <cell r="AG34">
            <v>0</v>
          </cell>
          <cell r="AI34">
            <v>0</v>
          </cell>
          <cell r="AJ34">
            <v>0</v>
          </cell>
          <cell r="AK34">
            <v>0</v>
          </cell>
          <cell r="AL34" t="str">
            <v>Year Round</v>
          </cell>
        </row>
        <row r="35">
          <cell r="B35" t="str">
            <v>ARDK10</v>
          </cell>
          <cell r="E35">
            <v>0</v>
          </cell>
          <cell r="F35">
            <v>0</v>
          </cell>
          <cell r="G35">
            <v>0</v>
          </cell>
          <cell r="H35" t="str">
            <v>T4</v>
          </cell>
          <cell r="I35">
            <v>7</v>
          </cell>
          <cell r="J35">
            <v>1</v>
          </cell>
          <cell r="Q35" t="str">
            <v>AXMI40_SEP</v>
          </cell>
          <cell r="R35" t="str">
            <v>CHIC40</v>
          </cell>
          <cell r="X35">
            <v>2780</v>
          </cell>
          <cell r="Y35" t="str">
            <v>A84F</v>
          </cell>
          <cell r="AB35" t="str">
            <v>No</v>
          </cell>
          <cell r="AC35" t="str">
            <v>No</v>
          </cell>
          <cell r="AE35">
            <v>6.0882136894806205E-2</v>
          </cell>
          <cell r="AF35">
            <v>39.5</v>
          </cell>
          <cell r="AG35">
            <v>4873</v>
          </cell>
          <cell r="AI35">
            <v>3.6307531990380323E-2</v>
          </cell>
          <cell r="AJ35">
            <v>39.5</v>
          </cell>
          <cell r="AK35">
            <v>3763</v>
          </cell>
          <cell r="AL35" t="str">
            <v>Peak Security</v>
          </cell>
        </row>
        <row r="36">
          <cell r="B36" t="str">
            <v>AREC10</v>
          </cell>
          <cell r="E36">
            <v>0</v>
          </cell>
          <cell r="F36">
            <v>0</v>
          </cell>
          <cell r="G36">
            <v>102.34</v>
          </cell>
          <cell r="H36" t="str">
            <v>S1</v>
          </cell>
          <cell r="I36">
            <v>10</v>
          </cell>
          <cell r="J36">
            <v>2</v>
          </cell>
          <cell r="Q36" t="str">
            <v>AXMI40_SEP</v>
          </cell>
          <cell r="R36" t="str">
            <v>EXET40</v>
          </cell>
          <cell r="X36">
            <v>2770</v>
          </cell>
          <cell r="Y36" t="str">
            <v>A852</v>
          </cell>
          <cell r="AB36" t="str">
            <v>No</v>
          </cell>
          <cell r="AC36" t="str">
            <v>No</v>
          </cell>
          <cell r="AE36">
            <v>0.39030388908536467</v>
          </cell>
          <cell r="AF36">
            <v>36.18</v>
          </cell>
          <cell r="AG36">
            <v>11302</v>
          </cell>
          <cell r="AI36">
            <v>3.5139244248550514E-2</v>
          </cell>
          <cell r="AJ36">
            <v>36.18</v>
          </cell>
          <cell r="AK36">
            <v>3391</v>
          </cell>
          <cell r="AL36" t="str">
            <v>Peak Security</v>
          </cell>
        </row>
        <row r="37">
          <cell r="B37" t="str">
            <v>ARMO10</v>
          </cell>
          <cell r="E37">
            <v>-6</v>
          </cell>
          <cell r="F37">
            <v>0</v>
          </cell>
          <cell r="G37">
            <v>0</v>
          </cell>
          <cell r="H37" t="str">
            <v>T1</v>
          </cell>
          <cell r="I37">
            <v>3</v>
          </cell>
          <cell r="J37">
            <v>1</v>
          </cell>
          <cell r="Q37" t="str">
            <v>BAGB20</v>
          </cell>
          <cell r="R37" t="str">
            <v>MAGA20</v>
          </cell>
          <cell r="X37">
            <v>1200</v>
          </cell>
          <cell r="Y37" t="str">
            <v>B82F</v>
          </cell>
          <cell r="AB37" t="str">
            <v>No</v>
          </cell>
          <cell r="AC37" t="str">
            <v>No</v>
          </cell>
          <cell r="AE37">
            <v>0.21108963005278891</v>
          </cell>
          <cell r="AF37">
            <v>20.864066479276925</v>
          </cell>
          <cell r="AG37">
            <v>4793</v>
          </cell>
          <cell r="AI37">
            <v>0.19631447723494735</v>
          </cell>
          <cell r="AJ37">
            <v>20.864066479276925</v>
          </cell>
          <cell r="AK37">
            <v>4622</v>
          </cell>
          <cell r="AL37" t="str">
            <v>Peak Security</v>
          </cell>
        </row>
        <row r="38">
          <cell r="B38" t="str">
            <v>AUCH20</v>
          </cell>
          <cell r="E38">
            <v>0</v>
          </cell>
          <cell r="F38">
            <v>0</v>
          </cell>
          <cell r="G38">
            <v>0</v>
          </cell>
          <cell r="H38" t="str">
            <v>S9</v>
          </cell>
          <cell r="I38">
            <v>10</v>
          </cell>
          <cell r="J38">
            <v>2</v>
          </cell>
          <cell r="Q38" t="str">
            <v>BAGB20</v>
          </cell>
          <cell r="R38" t="str">
            <v>SWAN2A</v>
          </cell>
          <cell r="X38">
            <v>1550</v>
          </cell>
          <cell r="Y38" t="str">
            <v>B82E</v>
          </cell>
          <cell r="AB38" t="str">
            <v>No</v>
          </cell>
          <cell r="AC38" t="str">
            <v>No</v>
          </cell>
          <cell r="AE38">
            <v>0.28654082303569983</v>
          </cell>
          <cell r="AF38">
            <v>38.318774058717615</v>
          </cell>
          <cell r="AG38">
            <v>8374</v>
          </cell>
          <cell r="AI38">
            <v>4.2718307755184176E-2</v>
          </cell>
          <cell r="AJ38">
            <v>38.318774058717615</v>
          </cell>
          <cell r="AK38">
            <v>3233</v>
          </cell>
          <cell r="AL38" t="str">
            <v>Peak Security</v>
          </cell>
        </row>
        <row r="39">
          <cell r="B39" t="str">
            <v>AUCW10</v>
          </cell>
          <cell r="E39">
            <v>0</v>
          </cell>
          <cell r="F39">
            <v>0</v>
          </cell>
          <cell r="G39">
            <v>0</v>
          </cell>
          <cell r="H39" t="str">
            <v>S1</v>
          </cell>
          <cell r="I39">
            <v>11</v>
          </cell>
          <cell r="J39">
            <v>2</v>
          </cell>
          <cell r="Q39" t="str">
            <v>BARK20_EPN</v>
          </cell>
          <cell r="R39" t="str">
            <v>BARK20_LPN</v>
          </cell>
          <cell r="X39">
            <v>0</v>
          </cell>
          <cell r="Y39" t="str">
            <v>None</v>
          </cell>
          <cell r="AB39" t="str">
            <v>No</v>
          </cell>
          <cell r="AC39" t="str">
            <v>No</v>
          </cell>
          <cell r="AE39">
            <v>0</v>
          </cell>
          <cell r="AF39">
            <v>0</v>
          </cell>
          <cell r="AG39">
            <v>0</v>
          </cell>
          <cell r="AI39">
            <v>0</v>
          </cell>
          <cell r="AJ39">
            <v>0</v>
          </cell>
          <cell r="AK39">
            <v>0</v>
          </cell>
          <cell r="AL39" t="str">
            <v>Peak Security</v>
          </cell>
        </row>
        <row r="40">
          <cell r="B40" t="str">
            <v>AXMI40_SEP</v>
          </cell>
          <cell r="E40">
            <v>90</v>
          </cell>
          <cell r="F40">
            <v>0</v>
          </cell>
          <cell r="G40">
            <v>0</v>
          </cell>
          <cell r="H40" t="str">
            <v>E1</v>
          </cell>
          <cell r="I40">
            <v>26</v>
          </cell>
          <cell r="J40">
            <v>13</v>
          </cell>
          <cell r="Q40" t="str">
            <v>BARK20_EPN</v>
          </cell>
          <cell r="R40" t="str">
            <v>REBR20</v>
          </cell>
          <cell r="X40">
            <v>1130</v>
          </cell>
          <cell r="Y40" t="str">
            <v>B629</v>
          </cell>
          <cell r="AB40" t="str">
            <v>No</v>
          </cell>
          <cell r="AC40" t="str">
            <v>No</v>
          </cell>
          <cell r="AE40">
            <v>0.23062431343021167</v>
          </cell>
          <cell r="AF40">
            <v>13.039502704708507</v>
          </cell>
          <cell r="AG40">
            <v>3131</v>
          </cell>
          <cell r="AI40">
            <v>6.8272705692814142E-2</v>
          </cell>
          <cell r="AJ40">
            <v>13.039502704708507</v>
          </cell>
          <cell r="AK40">
            <v>1704</v>
          </cell>
          <cell r="AL40" t="str">
            <v>Peak Security</v>
          </cell>
        </row>
        <row r="41">
          <cell r="B41" t="str">
            <v>AXMI40_WPD</v>
          </cell>
          <cell r="E41">
            <v>99</v>
          </cell>
          <cell r="F41">
            <v>0</v>
          </cell>
          <cell r="G41">
            <v>0</v>
          </cell>
          <cell r="H41" t="str">
            <v>E1</v>
          </cell>
          <cell r="I41">
            <v>26</v>
          </cell>
          <cell r="J41">
            <v>14</v>
          </cell>
          <cell r="Q41" t="str">
            <v>BARK20_LPN</v>
          </cell>
          <cell r="R41" t="str">
            <v>REBR20</v>
          </cell>
          <cell r="X41">
            <v>1210</v>
          </cell>
          <cell r="Y41" t="str">
            <v>B631</v>
          </cell>
          <cell r="AB41" t="str">
            <v>No</v>
          </cell>
          <cell r="AC41" t="str">
            <v>No</v>
          </cell>
          <cell r="AE41">
            <v>0.23754819185704201</v>
          </cell>
          <cell r="AF41">
            <v>13.003548193574199</v>
          </cell>
          <cell r="AG41">
            <v>3169</v>
          </cell>
          <cell r="AI41">
            <v>7.2063264506477417E-2</v>
          </cell>
          <cell r="AJ41">
            <v>13.003548193574199</v>
          </cell>
          <cell r="AK41">
            <v>1745</v>
          </cell>
          <cell r="AL41" t="str">
            <v>Peak Security</v>
          </cell>
        </row>
        <row r="42">
          <cell r="B42" t="str">
            <v>AYR-2Q</v>
          </cell>
          <cell r="E42">
            <v>23</v>
          </cell>
          <cell r="F42">
            <v>0</v>
          </cell>
          <cell r="G42">
            <v>0</v>
          </cell>
          <cell r="H42" t="str">
            <v>S1</v>
          </cell>
          <cell r="I42">
            <v>10</v>
          </cell>
          <cell r="J42">
            <v>2</v>
          </cell>
          <cell r="Q42" t="str">
            <v>BARK20_EPN</v>
          </cell>
          <cell r="R42" t="str">
            <v>BARK40</v>
          </cell>
          <cell r="X42">
            <v>750</v>
          </cell>
          <cell r="Y42" t="str">
            <v>F670</v>
          </cell>
          <cell r="AB42" t="str">
            <v>No</v>
          </cell>
          <cell r="AC42" t="str">
            <v>No</v>
          </cell>
          <cell r="AE42">
            <v>1.8207889780009236E-2</v>
          </cell>
          <cell r="AF42">
            <v>0</v>
          </cell>
          <cell r="AG42">
            <v>0</v>
          </cell>
          <cell r="AI42">
            <v>2.9892143324563771E-3</v>
          </cell>
          <cell r="AJ42">
            <v>0</v>
          </cell>
          <cell r="AK42">
            <v>0</v>
          </cell>
          <cell r="AL42" t="str">
            <v>Peak Security</v>
          </cell>
        </row>
        <row r="43">
          <cell r="B43" t="str">
            <v>AYR-2R</v>
          </cell>
          <cell r="E43">
            <v>23</v>
          </cell>
          <cell r="F43">
            <v>0</v>
          </cell>
          <cell r="G43">
            <v>0</v>
          </cell>
          <cell r="H43" t="str">
            <v>S1</v>
          </cell>
          <cell r="I43">
            <v>10</v>
          </cell>
          <cell r="J43">
            <v>2</v>
          </cell>
          <cell r="Q43" t="str">
            <v>BARK20_EPN</v>
          </cell>
          <cell r="R43" t="str">
            <v>BARK40</v>
          </cell>
          <cell r="X43">
            <v>750</v>
          </cell>
          <cell r="Y43" t="str">
            <v>F671</v>
          </cell>
          <cell r="AB43" t="str">
            <v>No</v>
          </cell>
          <cell r="AC43" t="str">
            <v>No</v>
          </cell>
          <cell r="AE43">
            <v>1.8207889780009236E-2</v>
          </cell>
          <cell r="AF43">
            <v>0</v>
          </cell>
          <cell r="AG43">
            <v>0</v>
          </cell>
          <cell r="AI43">
            <v>2.9892143324563771E-3</v>
          </cell>
          <cell r="AJ43">
            <v>0</v>
          </cell>
          <cell r="AK43">
            <v>0</v>
          </cell>
          <cell r="AL43" t="str">
            <v>Peak Security</v>
          </cell>
        </row>
        <row r="44">
          <cell r="B44" t="str">
            <v>BAGA1Q</v>
          </cell>
          <cell r="E44">
            <v>22.875045026057023</v>
          </cell>
          <cell r="F44">
            <v>0</v>
          </cell>
          <cell r="G44">
            <v>0</v>
          </cell>
          <cell r="H44" t="str">
            <v>S5</v>
          </cell>
          <cell r="I44">
            <v>9</v>
          </cell>
          <cell r="J44">
            <v>2</v>
          </cell>
          <cell r="Q44" t="str">
            <v>BARK40</v>
          </cell>
          <cell r="R44" t="str">
            <v>LAKE4A</v>
          </cell>
          <cell r="X44">
            <v>3100</v>
          </cell>
          <cell r="Y44" t="str">
            <v>A674</v>
          </cell>
          <cell r="AB44" t="str">
            <v>No</v>
          </cell>
          <cell r="AC44" t="str">
            <v>No</v>
          </cell>
          <cell r="AE44">
            <v>0.22878240491231819</v>
          </cell>
          <cell r="AF44">
            <v>13.59</v>
          </cell>
          <cell r="AG44">
            <v>4596</v>
          </cell>
          <cell r="AI44">
            <v>1.1727934817609043</v>
          </cell>
          <cell r="AJ44">
            <v>13.59</v>
          </cell>
          <cell r="AK44">
            <v>10407</v>
          </cell>
          <cell r="AL44" t="str">
            <v>Year Round</v>
          </cell>
        </row>
        <row r="45">
          <cell r="B45" t="str">
            <v>BAGA1R</v>
          </cell>
          <cell r="E45">
            <v>20.875045026057023</v>
          </cell>
          <cell r="F45">
            <v>0</v>
          </cell>
          <cell r="G45">
            <v>0</v>
          </cell>
          <cell r="H45" t="str">
            <v>S5</v>
          </cell>
          <cell r="I45">
            <v>9</v>
          </cell>
          <cell r="J45">
            <v>2</v>
          </cell>
          <cell r="Q45" t="str">
            <v>BARK40</v>
          </cell>
          <cell r="R45" t="str">
            <v>LAKE4B</v>
          </cell>
          <cell r="X45">
            <v>2890</v>
          </cell>
          <cell r="Y45" t="str">
            <v>A675</v>
          </cell>
          <cell r="AB45" t="str">
            <v>No</v>
          </cell>
          <cell r="AC45" t="str">
            <v>No</v>
          </cell>
          <cell r="AE45">
            <v>0.22878240491231819</v>
          </cell>
          <cell r="AF45">
            <v>13.59</v>
          </cell>
          <cell r="AG45">
            <v>4596</v>
          </cell>
          <cell r="AI45">
            <v>1.1727934817609043</v>
          </cell>
          <cell r="AJ45">
            <v>13.59</v>
          </cell>
          <cell r="AK45">
            <v>10407</v>
          </cell>
          <cell r="AL45" t="str">
            <v>Year Round</v>
          </cell>
        </row>
        <row r="46">
          <cell r="B46" t="str">
            <v>BAGB20</v>
          </cell>
          <cell r="E46">
            <v>0</v>
          </cell>
          <cell r="F46">
            <v>448.25575901493261</v>
          </cell>
          <cell r="G46">
            <v>305.9153691242463</v>
          </cell>
          <cell r="H46" t="str">
            <v>H1</v>
          </cell>
          <cell r="I46">
            <v>21</v>
          </cell>
          <cell r="J46">
            <v>10</v>
          </cell>
          <cell r="Q46" t="str">
            <v>BARK40</v>
          </cell>
          <cell r="R46" t="str">
            <v>WHAM40</v>
          </cell>
          <cell r="X46">
            <v>2010</v>
          </cell>
          <cell r="Y46" t="str">
            <v>A672</v>
          </cell>
          <cell r="AB46" t="str">
            <v>No</v>
          </cell>
          <cell r="AC46" t="str">
            <v>No</v>
          </cell>
          <cell r="AE46">
            <v>0.82946459745909673</v>
          </cell>
          <cell r="AF46">
            <v>9.66</v>
          </cell>
          <cell r="AG46">
            <v>6221</v>
          </cell>
          <cell r="AI46">
            <v>3.1874771851300907</v>
          </cell>
          <cell r="AJ46">
            <v>9.66</v>
          </cell>
          <cell r="AK46">
            <v>12195</v>
          </cell>
          <cell r="AL46" t="str">
            <v>Year Round</v>
          </cell>
        </row>
        <row r="47">
          <cell r="B47" t="str">
            <v>BAIN10</v>
          </cell>
          <cell r="E47">
            <v>31</v>
          </cell>
          <cell r="F47">
            <v>0</v>
          </cell>
          <cell r="G47">
            <v>0</v>
          </cell>
          <cell r="H47" t="str">
            <v>S5</v>
          </cell>
          <cell r="I47">
            <v>9</v>
          </cell>
          <cell r="J47">
            <v>2</v>
          </cell>
          <cell r="Q47" t="str">
            <v>BARK40</v>
          </cell>
          <cell r="R47" t="str">
            <v>WHAM40</v>
          </cell>
          <cell r="X47">
            <v>2010</v>
          </cell>
          <cell r="Y47" t="str">
            <v>A673</v>
          </cell>
          <cell r="AB47" t="str">
            <v>No</v>
          </cell>
          <cell r="AC47" t="str">
            <v>No</v>
          </cell>
          <cell r="AE47">
            <v>0.82946459745909673</v>
          </cell>
          <cell r="AF47">
            <v>10.884327826100044</v>
          </cell>
          <cell r="AG47">
            <v>7009</v>
          </cell>
          <cell r="AI47">
            <v>3.1874771851300907</v>
          </cell>
          <cell r="AJ47">
            <v>10.884327826100044</v>
          </cell>
          <cell r="AK47">
            <v>13741</v>
          </cell>
          <cell r="AL47" t="str">
            <v>Year Round</v>
          </cell>
        </row>
        <row r="48">
          <cell r="B48" t="str">
            <v>BARK20_EPN</v>
          </cell>
          <cell r="E48">
            <v>167</v>
          </cell>
          <cell r="F48">
            <v>0</v>
          </cell>
          <cell r="G48">
            <v>0</v>
          </cell>
          <cell r="H48" t="str">
            <v>A1</v>
          </cell>
          <cell r="I48">
            <v>18</v>
          </cell>
          <cell r="J48">
            <v>9</v>
          </cell>
          <cell r="Q48" t="str">
            <v>BARK40</v>
          </cell>
          <cell r="R48" t="str">
            <v>WTHU4A</v>
          </cell>
          <cell r="X48">
            <v>2010</v>
          </cell>
          <cell r="Y48" t="str">
            <v>A78D</v>
          </cell>
          <cell r="AB48" t="str">
            <v>No</v>
          </cell>
          <cell r="AC48" t="str">
            <v>No</v>
          </cell>
          <cell r="AE48">
            <v>0.15577933910799799</v>
          </cell>
          <cell r="AF48">
            <v>15.87</v>
          </cell>
          <cell r="AG48">
            <v>3616</v>
          </cell>
          <cell r="AI48">
            <v>0.83709353482363313</v>
          </cell>
          <cell r="AJ48">
            <v>15.87</v>
          </cell>
          <cell r="AK48">
            <v>8383</v>
          </cell>
          <cell r="AL48" t="str">
            <v>Year Round</v>
          </cell>
        </row>
        <row r="49">
          <cell r="B49" t="str">
            <v>BARK20_LPN</v>
          </cell>
          <cell r="E49">
            <v>161</v>
          </cell>
          <cell r="F49">
            <v>0</v>
          </cell>
          <cell r="G49">
            <v>0</v>
          </cell>
          <cell r="H49" t="str">
            <v>A1</v>
          </cell>
          <cell r="I49">
            <v>24</v>
          </cell>
          <cell r="J49">
            <v>12</v>
          </cell>
          <cell r="Q49" t="str">
            <v>BARK40</v>
          </cell>
          <cell r="R49" t="str">
            <v>WTHU4B</v>
          </cell>
          <cell r="X49">
            <v>2010</v>
          </cell>
          <cell r="Y49" t="str">
            <v>A78E</v>
          </cell>
          <cell r="AB49" t="str">
            <v>No</v>
          </cell>
          <cell r="AC49" t="str">
            <v>No</v>
          </cell>
          <cell r="AE49">
            <v>0.15577933910799799</v>
          </cell>
          <cell r="AF49">
            <v>15.87</v>
          </cell>
          <cell r="AG49">
            <v>3616</v>
          </cell>
          <cell r="AI49">
            <v>0.83709353482363313</v>
          </cell>
          <cell r="AJ49">
            <v>15.87</v>
          </cell>
          <cell r="AK49">
            <v>8383</v>
          </cell>
          <cell r="AL49" t="str">
            <v>Year Round</v>
          </cell>
        </row>
        <row r="50">
          <cell r="B50" t="str">
            <v>BARK40</v>
          </cell>
          <cell r="E50">
            <v>0</v>
          </cell>
          <cell r="F50">
            <v>0</v>
          </cell>
          <cell r="G50">
            <v>0</v>
          </cell>
          <cell r="H50" t="str">
            <v>A1</v>
          </cell>
          <cell r="I50">
            <v>18</v>
          </cell>
          <cell r="J50">
            <v>12</v>
          </cell>
          <cell r="Q50" t="str">
            <v>BEDD20_LPN</v>
          </cell>
          <cell r="R50" t="str">
            <v>BEDD20_SPN</v>
          </cell>
          <cell r="X50">
            <v>0</v>
          </cell>
          <cell r="Y50" t="str">
            <v>None</v>
          </cell>
          <cell r="AB50" t="str">
            <v>No</v>
          </cell>
          <cell r="AC50" t="str">
            <v>No</v>
          </cell>
          <cell r="AE50">
            <v>0</v>
          </cell>
          <cell r="AF50">
            <v>0</v>
          </cell>
          <cell r="AG50">
            <v>0</v>
          </cell>
          <cell r="AI50">
            <v>0</v>
          </cell>
          <cell r="AJ50">
            <v>0</v>
          </cell>
          <cell r="AK50">
            <v>0</v>
          </cell>
          <cell r="AL50" t="str">
            <v>Year Round</v>
          </cell>
        </row>
        <row r="51">
          <cell r="B51" t="str">
            <v>BEAU10</v>
          </cell>
          <cell r="E51">
            <v>13</v>
          </cell>
          <cell r="F51">
            <v>0</v>
          </cell>
          <cell r="G51">
            <v>0</v>
          </cell>
          <cell r="H51" t="str">
            <v>T1</v>
          </cell>
          <cell r="I51">
            <v>1</v>
          </cell>
          <cell r="J51">
            <v>1</v>
          </cell>
          <cell r="Q51" t="str">
            <v>BEDD20_LPN</v>
          </cell>
          <cell r="R51" t="str">
            <v>CHSI20</v>
          </cell>
          <cell r="X51">
            <v>760</v>
          </cell>
          <cell r="Y51" t="str">
            <v>B720</v>
          </cell>
          <cell r="AB51" t="str">
            <v>No</v>
          </cell>
          <cell r="AC51" t="str">
            <v>No</v>
          </cell>
          <cell r="AE51">
            <v>0.11841592138147827</v>
          </cell>
          <cell r="AF51">
            <v>22.984570129553109</v>
          </cell>
          <cell r="AG51">
            <v>2989</v>
          </cell>
          <cell r="AI51">
            <v>0.10269947611974881</v>
          </cell>
          <cell r="AJ51">
            <v>22.984570129553109</v>
          </cell>
          <cell r="AK51">
            <v>2784</v>
          </cell>
          <cell r="AL51" t="str">
            <v>Peak Security</v>
          </cell>
        </row>
        <row r="52">
          <cell r="B52" t="str">
            <v>BEAU1N</v>
          </cell>
          <cell r="E52">
            <v>0</v>
          </cell>
          <cell r="F52">
            <v>0</v>
          </cell>
          <cell r="G52">
            <v>0</v>
          </cell>
          <cell r="H52" t="str">
            <v>T1</v>
          </cell>
          <cell r="I52">
            <v>1</v>
          </cell>
          <cell r="J52">
            <v>1</v>
          </cell>
          <cell r="Q52" t="str">
            <v>BEDD20_LPN</v>
          </cell>
          <cell r="R52" t="str">
            <v>CHSI20</v>
          </cell>
          <cell r="X52">
            <v>945</v>
          </cell>
          <cell r="Y52" t="str">
            <v>B721</v>
          </cell>
          <cell r="AB52" t="str">
            <v>No</v>
          </cell>
          <cell r="AC52" t="str">
            <v>No</v>
          </cell>
          <cell r="AE52">
            <v>0.11532021429550125</v>
          </cell>
          <cell r="AF52">
            <v>24.70273531707327</v>
          </cell>
          <cell r="AG52">
            <v>3171</v>
          </cell>
          <cell r="AI52">
            <v>0.10001463870733847</v>
          </cell>
          <cell r="AJ52">
            <v>24.70273531707327</v>
          </cell>
          <cell r="AK52">
            <v>2953</v>
          </cell>
          <cell r="AL52" t="str">
            <v>Peak Security</v>
          </cell>
        </row>
        <row r="53">
          <cell r="B53" t="str">
            <v>BEAU1P</v>
          </cell>
          <cell r="E53">
            <v>0</v>
          </cell>
          <cell r="F53">
            <v>0</v>
          </cell>
          <cell r="G53">
            <v>0</v>
          </cell>
          <cell r="H53" t="str">
            <v>T1</v>
          </cell>
          <cell r="I53">
            <v>1</v>
          </cell>
          <cell r="J53">
            <v>1</v>
          </cell>
          <cell r="Q53" t="str">
            <v>BEDD20_LPN</v>
          </cell>
          <cell r="R53" t="str">
            <v>WIMB20</v>
          </cell>
          <cell r="X53">
            <v>1100</v>
          </cell>
          <cell r="Y53" t="str">
            <v>B722</v>
          </cell>
          <cell r="AB53" t="str">
            <v>No</v>
          </cell>
          <cell r="AC53" t="str">
            <v>No</v>
          </cell>
          <cell r="AE53">
            <v>0.23600210026309623</v>
          </cell>
          <cell r="AF53">
            <v>16.830683546464808</v>
          </cell>
          <cell r="AG53">
            <v>4088</v>
          </cell>
          <cell r="AI53">
            <v>0.12825448356316985</v>
          </cell>
          <cell r="AJ53">
            <v>16.830683546464808</v>
          </cell>
          <cell r="AK53">
            <v>3014</v>
          </cell>
          <cell r="AL53" t="str">
            <v>Peak Security</v>
          </cell>
        </row>
        <row r="54">
          <cell r="B54" t="str">
            <v>BEAU1Q</v>
          </cell>
          <cell r="E54">
            <v>0</v>
          </cell>
          <cell r="F54">
            <v>0</v>
          </cell>
          <cell r="G54">
            <v>0</v>
          </cell>
          <cell r="H54" t="str">
            <v>T1</v>
          </cell>
          <cell r="I54">
            <v>1</v>
          </cell>
          <cell r="J54">
            <v>1</v>
          </cell>
          <cell r="Q54" t="str">
            <v>BEDD20_LPN</v>
          </cell>
          <cell r="R54" t="str">
            <v>WIMB20</v>
          </cell>
          <cell r="X54">
            <v>860</v>
          </cell>
          <cell r="Y54" t="str">
            <v>B723</v>
          </cell>
          <cell r="AB54" t="str">
            <v>No</v>
          </cell>
          <cell r="AC54" t="str">
            <v>No</v>
          </cell>
          <cell r="AE54">
            <v>0.22405459091381394</v>
          </cell>
          <cell r="AF54">
            <v>21.297913034017228</v>
          </cell>
          <cell r="AG54">
            <v>5041</v>
          </cell>
          <cell r="AI54">
            <v>0.12176165303433088</v>
          </cell>
          <cell r="AJ54">
            <v>21.297913034017228</v>
          </cell>
          <cell r="AK54">
            <v>3716</v>
          </cell>
          <cell r="AL54" t="str">
            <v>Peak Security</v>
          </cell>
        </row>
        <row r="55">
          <cell r="B55" t="str">
            <v>BEAU1R</v>
          </cell>
          <cell r="E55">
            <v>0</v>
          </cell>
          <cell r="F55">
            <v>0</v>
          </cell>
          <cell r="G55">
            <v>0</v>
          </cell>
          <cell r="H55" t="str">
            <v>T1</v>
          </cell>
          <cell r="I55">
            <v>1</v>
          </cell>
          <cell r="J55">
            <v>1</v>
          </cell>
          <cell r="Q55" t="str">
            <v>BEDD20_LPN</v>
          </cell>
          <cell r="R55" t="str">
            <v>BEDD4A</v>
          </cell>
          <cell r="X55">
            <v>750</v>
          </cell>
          <cell r="Y55" t="str">
            <v>F755</v>
          </cell>
          <cell r="AB55" t="str">
            <v>No</v>
          </cell>
          <cell r="AC55" t="str">
            <v>No</v>
          </cell>
          <cell r="AE55">
            <v>0.14144410671076532</v>
          </cell>
          <cell r="AF55">
            <v>0</v>
          </cell>
          <cell r="AG55">
            <v>0</v>
          </cell>
          <cell r="AI55">
            <v>0.28718173898232369</v>
          </cell>
          <cell r="AJ55">
            <v>0</v>
          </cell>
          <cell r="AK55">
            <v>0</v>
          </cell>
          <cell r="AL55" t="str">
            <v>Year Round</v>
          </cell>
        </row>
        <row r="56">
          <cell r="B56" t="str">
            <v>BEAU1S</v>
          </cell>
          <cell r="E56">
            <v>0</v>
          </cell>
          <cell r="F56">
            <v>0</v>
          </cell>
          <cell r="G56">
            <v>0</v>
          </cell>
          <cell r="H56" t="str">
            <v>T1</v>
          </cell>
          <cell r="I56">
            <v>1</v>
          </cell>
          <cell r="J56">
            <v>1</v>
          </cell>
          <cell r="Q56" t="str">
            <v>BEDD20_LPN</v>
          </cell>
          <cell r="R56" t="str">
            <v>BEDD4A</v>
          </cell>
          <cell r="X56">
            <v>750</v>
          </cell>
          <cell r="Y56" t="str">
            <v>F753</v>
          </cell>
          <cell r="AB56" t="str">
            <v>No</v>
          </cell>
          <cell r="AC56" t="str">
            <v>No</v>
          </cell>
          <cell r="AE56">
            <v>0.14144410671076532</v>
          </cell>
          <cell r="AF56">
            <v>0</v>
          </cell>
          <cell r="AG56">
            <v>0</v>
          </cell>
          <cell r="AI56">
            <v>0.28718173898232369</v>
          </cell>
          <cell r="AJ56">
            <v>0</v>
          </cell>
          <cell r="AK56">
            <v>0</v>
          </cell>
          <cell r="AL56" t="str">
            <v>Year Round</v>
          </cell>
        </row>
        <row r="57">
          <cell r="B57" t="str">
            <v>BEAU1T</v>
          </cell>
          <cell r="E57">
            <v>0</v>
          </cell>
          <cell r="F57">
            <v>0</v>
          </cell>
          <cell r="G57">
            <v>0</v>
          </cell>
          <cell r="H57" t="str">
            <v>T1</v>
          </cell>
          <cell r="I57">
            <v>1</v>
          </cell>
          <cell r="J57">
            <v>1</v>
          </cell>
          <cell r="Q57" t="str">
            <v>BEDD4A</v>
          </cell>
          <cell r="R57" t="str">
            <v>ROWD4A</v>
          </cell>
          <cell r="X57">
            <v>1310</v>
          </cell>
          <cell r="Y57" t="str">
            <v>A749</v>
          </cell>
          <cell r="AB57" t="str">
            <v>No</v>
          </cell>
          <cell r="AC57" t="str">
            <v>No</v>
          </cell>
          <cell r="AE57">
            <v>0.18859214228101945</v>
          </cell>
          <cell r="AF57">
            <v>119.16790840707088</v>
          </cell>
          <cell r="AG57">
            <v>51751</v>
          </cell>
          <cell r="AI57">
            <v>0.38290898530976597</v>
          </cell>
          <cell r="AJ57">
            <v>119.16790840707088</v>
          </cell>
          <cell r="AK57">
            <v>73741</v>
          </cell>
          <cell r="AL57" t="str">
            <v>Year Round</v>
          </cell>
        </row>
        <row r="58">
          <cell r="B58" t="str">
            <v>BEAU20</v>
          </cell>
          <cell r="E58">
            <v>0</v>
          </cell>
          <cell r="F58">
            <v>0</v>
          </cell>
          <cell r="G58">
            <v>0</v>
          </cell>
          <cell r="H58" t="str">
            <v>T1</v>
          </cell>
          <cell r="I58">
            <v>1</v>
          </cell>
          <cell r="J58">
            <v>1</v>
          </cell>
          <cell r="Q58" t="str">
            <v>BEDD20_LPN</v>
          </cell>
          <cell r="R58" t="str">
            <v>BEDD4B</v>
          </cell>
          <cell r="X58">
            <v>750</v>
          </cell>
          <cell r="Y58" t="str">
            <v>F756</v>
          </cell>
          <cell r="AB58" t="str">
            <v>No</v>
          </cell>
          <cell r="AC58" t="str">
            <v>No</v>
          </cell>
          <cell r="AE58">
            <v>0.14710987981165718</v>
          </cell>
          <cell r="AF58">
            <v>0</v>
          </cell>
          <cell r="AG58">
            <v>0</v>
          </cell>
          <cell r="AI58">
            <v>0.29899526488922207</v>
          </cell>
          <cell r="AJ58">
            <v>0</v>
          </cell>
          <cell r="AK58">
            <v>0</v>
          </cell>
          <cell r="AL58" t="str">
            <v>Year Round</v>
          </cell>
        </row>
        <row r="59">
          <cell r="B59" t="str">
            <v>BEAU40</v>
          </cell>
          <cell r="E59">
            <v>0</v>
          </cell>
          <cell r="F59">
            <v>0</v>
          </cell>
          <cell r="G59">
            <v>0</v>
          </cell>
          <cell r="H59" t="str">
            <v>T1</v>
          </cell>
          <cell r="I59">
            <v>1</v>
          </cell>
          <cell r="J59">
            <v>1</v>
          </cell>
          <cell r="Q59" t="str">
            <v>BEDD20_LPN</v>
          </cell>
          <cell r="R59" t="str">
            <v>BEDD4B</v>
          </cell>
          <cell r="X59">
            <v>750</v>
          </cell>
          <cell r="Y59" t="str">
            <v>F754</v>
          </cell>
          <cell r="AB59" t="str">
            <v>No</v>
          </cell>
          <cell r="AC59" t="str">
            <v>No</v>
          </cell>
          <cell r="AE59">
            <v>0.14710987981165718</v>
          </cell>
          <cell r="AF59">
            <v>0</v>
          </cell>
          <cell r="AG59">
            <v>0</v>
          </cell>
          <cell r="AI59">
            <v>0.29899526488922207</v>
          </cell>
          <cell r="AJ59">
            <v>0</v>
          </cell>
          <cell r="AK59">
            <v>0</v>
          </cell>
          <cell r="AL59" t="str">
            <v>Year Round</v>
          </cell>
        </row>
        <row r="60">
          <cell r="B60" t="str">
            <v>BEDD20_LPN</v>
          </cell>
          <cell r="E60">
            <v>188</v>
          </cell>
          <cell r="F60">
            <v>0</v>
          </cell>
          <cell r="G60">
            <v>0</v>
          </cell>
          <cell r="H60" t="str">
            <v>A8</v>
          </cell>
          <cell r="I60">
            <v>23</v>
          </cell>
          <cell r="J60">
            <v>12</v>
          </cell>
          <cell r="Q60" t="str">
            <v>BEDD4B</v>
          </cell>
          <cell r="R60" t="str">
            <v>ROWD4B</v>
          </cell>
          <cell r="X60">
            <v>1410</v>
          </cell>
          <cell r="Y60" t="str">
            <v>A754</v>
          </cell>
          <cell r="AB60" t="str">
            <v>No</v>
          </cell>
          <cell r="AC60" t="str">
            <v>No</v>
          </cell>
          <cell r="AE60">
            <v>0.19614650641554415</v>
          </cell>
          <cell r="AF60">
            <v>119.16790840707088</v>
          </cell>
          <cell r="AG60">
            <v>52778</v>
          </cell>
          <cell r="AI60">
            <v>0.39866035318562953</v>
          </cell>
          <cell r="AJ60">
            <v>119.16790840707088</v>
          </cell>
          <cell r="AK60">
            <v>75242</v>
          </cell>
          <cell r="AL60" t="str">
            <v>Year Round</v>
          </cell>
        </row>
        <row r="61">
          <cell r="B61" t="str">
            <v>BEDD20_SPN</v>
          </cell>
          <cell r="E61">
            <v>468</v>
          </cell>
          <cell r="F61">
            <v>0</v>
          </cell>
          <cell r="G61">
            <v>0</v>
          </cell>
          <cell r="H61" t="str">
            <v>A8</v>
          </cell>
          <cell r="I61">
            <v>23</v>
          </cell>
          <cell r="J61">
            <v>11</v>
          </cell>
          <cell r="Q61" t="str">
            <v>BESW20</v>
          </cell>
          <cell r="R61" t="str">
            <v>COVE20</v>
          </cell>
          <cell r="X61">
            <v>955</v>
          </cell>
          <cell r="Y61" t="str">
            <v>B531</v>
          </cell>
          <cell r="AB61" t="str">
            <v>No</v>
          </cell>
          <cell r="AC61" t="str">
            <v>No</v>
          </cell>
          <cell r="AE61">
            <v>0.10261362251952666</v>
          </cell>
          <cell r="AF61">
            <v>22.375690762583442</v>
          </cell>
          <cell r="AG61">
            <v>2389</v>
          </cell>
          <cell r="AI61">
            <v>9.3982805948219644E-2</v>
          </cell>
          <cell r="AJ61">
            <v>22.375690762583442</v>
          </cell>
          <cell r="AK61">
            <v>2287</v>
          </cell>
          <cell r="AL61" t="str">
            <v>Peak Security</v>
          </cell>
        </row>
        <row r="62">
          <cell r="B62" t="str">
            <v>BEDD4A</v>
          </cell>
          <cell r="E62">
            <v>0</v>
          </cell>
          <cell r="F62">
            <v>0</v>
          </cell>
          <cell r="G62">
            <v>0</v>
          </cell>
          <cell r="H62" t="str">
            <v>A8</v>
          </cell>
          <cell r="I62">
            <v>23</v>
          </cell>
          <cell r="J62">
            <v>12</v>
          </cell>
          <cell r="Q62" t="str">
            <v>BESW20</v>
          </cell>
          <cell r="R62" t="str">
            <v>COVE20</v>
          </cell>
          <cell r="X62">
            <v>955</v>
          </cell>
          <cell r="Y62" t="str">
            <v>B57A</v>
          </cell>
          <cell r="AB62" t="str">
            <v>No</v>
          </cell>
          <cell r="AC62" t="str">
            <v>No</v>
          </cell>
          <cell r="AE62">
            <v>0.10261362251952666</v>
          </cell>
          <cell r="AF62">
            <v>22.375690762583442</v>
          </cell>
          <cell r="AG62">
            <v>2389</v>
          </cell>
          <cell r="AI62">
            <v>9.3982805948219644E-2</v>
          </cell>
          <cell r="AJ62">
            <v>22.375690762583442</v>
          </cell>
          <cell r="AK62">
            <v>2287</v>
          </cell>
          <cell r="AL62" t="str">
            <v>Peak Security</v>
          </cell>
        </row>
        <row r="63">
          <cell r="B63" t="str">
            <v>BEDD4B</v>
          </cell>
          <cell r="E63">
            <v>0</v>
          </cell>
          <cell r="F63">
            <v>0</v>
          </cell>
          <cell r="G63">
            <v>0</v>
          </cell>
          <cell r="H63" t="str">
            <v>A8</v>
          </cell>
          <cell r="I63">
            <v>23</v>
          </cell>
          <cell r="J63">
            <v>12</v>
          </cell>
          <cell r="Q63" t="str">
            <v>BESW20</v>
          </cell>
          <cell r="R63" t="str">
            <v>FECK20</v>
          </cell>
          <cell r="X63">
            <v>955</v>
          </cell>
          <cell r="Y63" t="str">
            <v>B511</v>
          </cell>
          <cell r="AB63" t="str">
            <v>No</v>
          </cell>
          <cell r="AC63" t="str">
            <v>No</v>
          </cell>
          <cell r="AE63">
            <v>0.16349500151287455</v>
          </cell>
          <cell r="AF63">
            <v>42.91770145731725</v>
          </cell>
          <cell r="AG63">
            <v>4638</v>
          </cell>
          <cell r="AI63">
            <v>0.16075320603142335</v>
          </cell>
          <cell r="AJ63">
            <v>42.91770145731725</v>
          </cell>
          <cell r="AK63">
            <v>4599</v>
          </cell>
          <cell r="AL63" t="str">
            <v>Peak Security</v>
          </cell>
        </row>
        <row r="64">
          <cell r="B64" t="str">
            <v>BEIN10</v>
          </cell>
          <cell r="E64">
            <v>0</v>
          </cell>
          <cell r="F64">
            <v>0</v>
          </cell>
          <cell r="G64">
            <v>76.3</v>
          </cell>
          <cell r="H64" t="str">
            <v>T1</v>
          </cell>
          <cell r="I64">
            <v>3</v>
          </cell>
          <cell r="J64">
            <v>1</v>
          </cell>
          <cell r="Q64" t="str">
            <v>BESW20</v>
          </cell>
          <cell r="R64" t="str">
            <v>OCKH20</v>
          </cell>
          <cell r="X64">
            <v>820</v>
          </cell>
          <cell r="Y64" t="str">
            <v>NGC1</v>
          </cell>
          <cell r="AB64" t="str">
            <v>No</v>
          </cell>
          <cell r="AC64" t="str">
            <v>No</v>
          </cell>
          <cell r="AE64">
            <v>5.3830960277386646E-2</v>
          </cell>
          <cell r="AF64">
            <v>75.457955920498492</v>
          </cell>
          <cell r="AG64">
            <v>3651</v>
          </cell>
          <cell r="AI64">
            <v>7.8622259621136614E-2</v>
          </cell>
          <cell r="AJ64">
            <v>75.457955920498492</v>
          </cell>
          <cell r="AK64">
            <v>4412</v>
          </cell>
          <cell r="AL64" t="str">
            <v>Year Round</v>
          </cell>
        </row>
        <row r="65">
          <cell r="B65" t="str">
            <v>BERB20</v>
          </cell>
          <cell r="E65">
            <v>0</v>
          </cell>
          <cell r="F65">
            <v>0</v>
          </cell>
          <cell r="G65">
            <v>0</v>
          </cell>
          <cell r="H65" t="str">
            <v>T1</v>
          </cell>
          <cell r="I65">
            <v>1</v>
          </cell>
          <cell r="J65">
            <v>1</v>
          </cell>
          <cell r="Q65" t="str">
            <v>BICF4A</v>
          </cell>
          <cell r="R65" t="str">
            <v>SPLN40</v>
          </cell>
          <cell r="X65">
            <v>3160</v>
          </cell>
          <cell r="Y65" t="str">
            <v>NG78</v>
          </cell>
          <cell r="AB65" t="str">
            <v>No</v>
          </cell>
          <cell r="AC65" t="str">
            <v>No</v>
          </cell>
          <cell r="AE65">
            <v>0.71541476959937911</v>
          </cell>
          <cell r="AF65">
            <v>20.11</v>
          </cell>
          <cell r="AG65">
            <v>12028</v>
          </cell>
          <cell r="AI65">
            <v>0.12646611842051275</v>
          </cell>
          <cell r="AJ65">
            <v>20.11</v>
          </cell>
          <cell r="AK65">
            <v>5057</v>
          </cell>
          <cell r="AL65" t="str">
            <v>Peak Security</v>
          </cell>
        </row>
        <row r="66">
          <cell r="B66" t="str">
            <v>BERW1Q</v>
          </cell>
          <cell r="E66">
            <v>10</v>
          </cell>
          <cell r="F66">
            <v>0</v>
          </cell>
          <cell r="G66">
            <v>0</v>
          </cell>
          <cell r="H66" t="str">
            <v>S1</v>
          </cell>
          <cell r="I66">
            <v>11</v>
          </cell>
          <cell r="J66">
            <v>2</v>
          </cell>
          <cell r="Q66" t="str">
            <v>BICF4A</v>
          </cell>
          <cell r="R66" t="str">
            <v>WBUR40</v>
          </cell>
          <cell r="X66">
            <v>3330</v>
          </cell>
          <cell r="Y66" t="str">
            <v>A39F</v>
          </cell>
          <cell r="AB66" t="str">
            <v>No</v>
          </cell>
          <cell r="AC66" t="str">
            <v>No</v>
          </cell>
          <cell r="AE66">
            <v>2.8573157340244553</v>
          </cell>
          <cell r="AF66">
            <v>65.55</v>
          </cell>
          <cell r="AG66">
            <v>45235</v>
          </cell>
          <cell r="AI66">
            <v>0.70779623152568716</v>
          </cell>
          <cell r="AJ66">
            <v>65.55</v>
          </cell>
          <cell r="AK66">
            <v>22514</v>
          </cell>
          <cell r="AL66" t="str">
            <v>Peak Security</v>
          </cell>
        </row>
        <row r="67">
          <cell r="B67" t="str">
            <v>BERW1R</v>
          </cell>
          <cell r="E67">
            <v>10</v>
          </cell>
          <cell r="F67">
            <v>0</v>
          </cell>
          <cell r="G67">
            <v>0</v>
          </cell>
          <cell r="H67" t="str">
            <v>S1</v>
          </cell>
          <cell r="I67">
            <v>11</v>
          </cell>
          <cell r="J67">
            <v>2</v>
          </cell>
          <cell r="Q67" t="str">
            <v>BICF4B</v>
          </cell>
          <cell r="R67" t="str">
            <v>WALP40_EME</v>
          </cell>
          <cell r="X67">
            <v>3190</v>
          </cell>
          <cell r="Y67" t="str">
            <v>NG79</v>
          </cell>
          <cell r="AB67" t="str">
            <v>No</v>
          </cell>
          <cell r="AC67" t="str">
            <v>No</v>
          </cell>
          <cell r="AE67">
            <v>2.687902920130619</v>
          </cell>
          <cell r="AF67">
            <v>37.78</v>
          </cell>
          <cell r="AG67">
            <v>35761</v>
          </cell>
          <cell r="AI67">
            <v>0.662443285366069</v>
          </cell>
          <cell r="AJ67">
            <v>37.78</v>
          </cell>
          <cell r="AK67">
            <v>17753</v>
          </cell>
          <cell r="AL67" t="str">
            <v>Peak Security</v>
          </cell>
        </row>
        <row r="68">
          <cell r="B68" t="str">
            <v>BESW20</v>
          </cell>
          <cell r="E68">
            <v>370</v>
          </cell>
          <cell r="F68">
            <v>0</v>
          </cell>
          <cell r="G68">
            <v>0</v>
          </cell>
          <cell r="H68" t="str">
            <v>L3</v>
          </cell>
          <cell r="I68">
            <v>18</v>
          </cell>
          <cell r="J68">
            <v>7</v>
          </cell>
          <cell r="Q68" t="str">
            <v>BICF4B</v>
          </cell>
          <cell r="R68" t="str">
            <v>WBUR40</v>
          </cell>
          <cell r="X68">
            <v>3330</v>
          </cell>
          <cell r="Y68" t="str">
            <v>A686</v>
          </cell>
          <cell r="AB68" t="str">
            <v>No</v>
          </cell>
          <cell r="AC68" t="str">
            <v>No</v>
          </cell>
          <cell r="AE68">
            <v>6.4715873020607022</v>
          </cell>
          <cell r="AF68">
            <v>65.55</v>
          </cell>
          <cell r="AG68">
            <v>68077</v>
          </cell>
          <cell r="AI68">
            <v>1.8944500599491307</v>
          </cell>
          <cell r="AJ68">
            <v>65.55</v>
          </cell>
          <cell r="AK68">
            <v>36833</v>
          </cell>
          <cell r="AL68" t="str">
            <v>Peak Security</v>
          </cell>
        </row>
        <row r="69">
          <cell r="B69" t="str">
            <v>BICF4A</v>
          </cell>
          <cell r="E69">
            <v>92</v>
          </cell>
          <cell r="F69">
            <v>0</v>
          </cell>
          <cell r="G69">
            <v>0</v>
          </cell>
          <cell r="H69" t="str">
            <v>K4</v>
          </cell>
          <cell r="I69">
            <v>17</v>
          </cell>
          <cell r="J69">
            <v>7</v>
          </cell>
          <cell r="Q69" t="str">
            <v>BIRK20</v>
          </cell>
          <cell r="R69" t="str">
            <v>CAPE20</v>
          </cell>
          <cell r="X69">
            <v>955</v>
          </cell>
          <cell r="Y69" t="str">
            <v>B213</v>
          </cell>
          <cell r="AB69" t="str">
            <v>No</v>
          </cell>
          <cell r="AC69" t="str">
            <v>No</v>
          </cell>
          <cell r="AE69">
            <v>1.2938576102935926E-2</v>
          </cell>
          <cell r="AF69">
            <v>18.516573234167868</v>
          </cell>
          <cell r="AG69">
            <v>796</v>
          </cell>
          <cell r="AI69">
            <v>4.4051514653961529E-4</v>
          </cell>
          <cell r="AJ69">
            <v>18.516573234167868</v>
          </cell>
          <cell r="AK69">
            <v>147</v>
          </cell>
          <cell r="AL69" t="str">
            <v>Peak Security</v>
          </cell>
        </row>
        <row r="70">
          <cell r="B70" t="str">
            <v>BICF4B</v>
          </cell>
          <cell r="E70">
            <v>92</v>
          </cell>
          <cell r="F70">
            <v>0</v>
          </cell>
          <cell r="G70">
            <v>0</v>
          </cell>
          <cell r="H70" t="str">
            <v>K4</v>
          </cell>
          <cell r="I70">
            <v>17</v>
          </cell>
          <cell r="J70">
            <v>7</v>
          </cell>
          <cell r="Q70" t="str">
            <v>BIRK20</v>
          </cell>
          <cell r="R70" t="str">
            <v>CAPE20</v>
          </cell>
          <cell r="X70">
            <v>955</v>
          </cell>
          <cell r="Y70" t="str">
            <v>B211</v>
          </cell>
          <cell r="AB70" t="str">
            <v>No</v>
          </cell>
          <cell r="AC70" t="str">
            <v>No</v>
          </cell>
          <cell r="AE70">
            <v>1.2938576102935926E-2</v>
          </cell>
          <cell r="AF70">
            <v>18.516573234167868</v>
          </cell>
          <cell r="AG70">
            <v>796</v>
          </cell>
          <cell r="AI70">
            <v>4.4051514653961529E-4</v>
          </cell>
          <cell r="AJ70">
            <v>18.516573234167868</v>
          </cell>
          <cell r="AK70">
            <v>147</v>
          </cell>
          <cell r="AL70" t="str">
            <v>Peak Security</v>
          </cell>
        </row>
        <row r="71">
          <cell r="B71" t="str">
            <v>BIHI1Q</v>
          </cell>
          <cell r="E71">
            <v>0</v>
          </cell>
          <cell r="F71">
            <v>0</v>
          </cell>
          <cell r="G71">
            <v>0</v>
          </cell>
          <cell r="H71" t="str">
            <v>T4</v>
          </cell>
          <cell r="I71">
            <v>9</v>
          </cell>
          <cell r="J71">
            <v>1</v>
          </cell>
          <cell r="Q71" t="str">
            <v>BIRK20</v>
          </cell>
          <cell r="R71" t="str">
            <v>LISD2A</v>
          </cell>
          <cell r="X71">
            <v>750</v>
          </cell>
          <cell r="Y71" t="str">
            <v>B214</v>
          </cell>
          <cell r="AB71" t="str">
            <v>No</v>
          </cell>
          <cell r="AC71" t="str">
            <v>No</v>
          </cell>
          <cell r="AE71">
            <v>6.7513229377825654E-2</v>
          </cell>
          <cell r="AF71">
            <v>147.64766178089914</v>
          </cell>
          <cell r="AG71">
            <v>22149</v>
          </cell>
          <cell r="AI71">
            <v>0.19030911177967122</v>
          </cell>
          <cell r="AJ71">
            <v>147.64766178089914</v>
          </cell>
          <cell r="AK71">
            <v>37187</v>
          </cell>
          <cell r="AL71" t="str">
            <v>Year Round</v>
          </cell>
        </row>
        <row r="72">
          <cell r="B72" t="str">
            <v>BIHI1R</v>
          </cell>
          <cell r="E72">
            <v>0</v>
          </cell>
          <cell r="F72">
            <v>0</v>
          </cell>
          <cell r="G72">
            <v>0</v>
          </cell>
          <cell r="H72" t="str">
            <v>T4</v>
          </cell>
          <cell r="I72">
            <v>9</v>
          </cell>
          <cell r="J72">
            <v>1</v>
          </cell>
          <cell r="Q72" t="str">
            <v>BISW20</v>
          </cell>
          <cell r="R72" t="str">
            <v>FECK20</v>
          </cell>
          <cell r="X72">
            <v>955</v>
          </cell>
          <cell r="Y72" t="str">
            <v>B527</v>
          </cell>
          <cell r="AB72" t="str">
            <v>No</v>
          </cell>
          <cell r="AC72" t="str">
            <v>No</v>
          </cell>
          <cell r="AE72">
            <v>1.5410036333980442E-2</v>
          </cell>
          <cell r="AF72">
            <v>27.361382973207277</v>
          </cell>
          <cell r="AG72">
            <v>1132</v>
          </cell>
          <cell r="AI72">
            <v>1.9055216005159537E-3</v>
          </cell>
          <cell r="AJ72">
            <v>27.361382973207277</v>
          </cell>
          <cell r="AK72">
            <v>398</v>
          </cell>
          <cell r="AL72" t="str">
            <v>Peak Security</v>
          </cell>
        </row>
        <row r="73">
          <cell r="B73" t="str">
            <v>BIRK20</v>
          </cell>
          <cell r="E73">
            <v>236</v>
          </cell>
          <cell r="F73">
            <v>0</v>
          </cell>
          <cell r="G73">
            <v>0</v>
          </cell>
          <cell r="H73" t="str">
            <v>N3</v>
          </cell>
          <cell r="I73">
            <v>16</v>
          </cell>
          <cell r="J73">
            <v>6</v>
          </cell>
          <cell r="Q73" t="str">
            <v>BISW20</v>
          </cell>
          <cell r="R73" t="str">
            <v>KITW20</v>
          </cell>
          <cell r="X73">
            <v>955</v>
          </cell>
          <cell r="Y73" t="str">
            <v>B523</v>
          </cell>
          <cell r="AB73" t="str">
            <v>No</v>
          </cell>
          <cell r="AC73" t="str">
            <v>No</v>
          </cell>
          <cell r="AE73">
            <v>5.6259788210476757E-5</v>
          </cell>
          <cell r="AF73">
            <v>29.039260159474917</v>
          </cell>
          <cell r="AG73">
            <v>73</v>
          </cell>
          <cell r="AI73">
            <v>1.1013743227243809E-5</v>
          </cell>
          <cell r="AJ73">
            <v>29.039260159474917</v>
          </cell>
          <cell r="AK73">
            <v>32</v>
          </cell>
          <cell r="AL73" t="str">
            <v>Peak Security</v>
          </cell>
        </row>
        <row r="74">
          <cell r="B74" t="str">
            <v>BISW20</v>
          </cell>
          <cell r="E74">
            <v>408</v>
          </cell>
          <cell r="F74">
            <v>0</v>
          </cell>
          <cell r="G74">
            <v>0</v>
          </cell>
          <cell r="H74" t="str">
            <v>L2</v>
          </cell>
          <cell r="I74">
            <v>18</v>
          </cell>
          <cell r="J74">
            <v>8</v>
          </cell>
          <cell r="Q74" t="str">
            <v>BISW20</v>
          </cell>
          <cell r="R74" t="str">
            <v>KITW20</v>
          </cell>
          <cell r="X74">
            <v>955</v>
          </cell>
          <cell r="Y74" t="str">
            <v>B524</v>
          </cell>
          <cell r="AB74" t="str">
            <v>No</v>
          </cell>
          <cell r="AC74" t="str">
            <v>No</v>
          </cell>
          <cell r="AE74">
            <v>5.4816616205644485E-5</v>
          </cell>
          <cell r="AF74">
            <v>32.490893228368343</v>
          </cell>
          <cell r="AG74">
            <v>73</v>
          </cell>
          <cell r="AI74">
            <v>1.0731219485161729E-5</v>
          </cell>
          <cell r="AJ74">
            <v>32.490893228368343</v>
          </cell>
          <cell r="AK74">
            <v>32</v>
          </cell>
          <cell r="AL74" t="str">
            <v>Peak Security</v>
          </cell>
        </row>
        <row r="75">
          <cell r="B75" t="str">
            <v>BLAC10</v>
          </cell>
          <cell r="E75">
            <v>0</v>
          </cell>
          <cell r="F75">
            <v>0</v>
          </cell>
          <cell r="G75">
            <v>35</v>
          </cell>
          <cell r="H75" t="str">
            <v>S1</v>
          </cell>
          <cell r="I75">
            <v>10</v>
          </cell>
          <cell r="J75">
            <v>2</v>
          </cell>
          <cell r="Q75" t="str">
            <v>BISW20</v>
          </cell>
          <cell r="R75" t="str">
            <v>PENN20</v>
          </cell>
          <cell r="X75">
            <v>1040</v>
          </cell>
          <cell r="Y75" t="str">
            <v>B525</v>
          </cell>
          <cell r="AB75" t="str">
            <v>No</v>
          </cell>
          <cell r="AC75" t="str">
            <v>No</v>
          </cell>
          <cell r="AE75">
            <v>1.5715584785813139</v>
          </cell>
          <cell r="AF75">
            <v>36.158253364067619</v>
          </cell>
          <cell r="AG75">
            <v>13085</v>
          </cell>
          <cell r="AI75">
            <v>1.8379076561899852</v>
          </cell>
          <cell r="AJ75">
            <v>36.158253364067619</v>
          </cell>
          <cell r="AK75">
            <v>14151</v>
          </cell>
          <cell r="AL75" t="str">
            <v>Year Round</v>
          </cell>
        </row>
        <row r="76">
          <cell r="B76" t="str">
            <v>BLCW10</v>
          </cell>
          <cell r="E76">
            <v>0</v>
          </cell>
          <cell r="F76">
            <v>0</v>
          </cell>
          <cell r="G76">
            <v>40.25</v>
          </cell>
          <cell r="H76" t="str">
            <v>T3</v>
          </cell>
          <cell r="I76">
            <v>10</v>
          </cell>
          <cell r="J76">
            <v>2</v>
          </cell>
          <cell r="Q76" t="str">
            <v>BLYT20</v>
          </cell>
          <cell r="R76" t="str">
            <v>STEW20</v>
          </cell>
          <cell r="X76">
            <v>680</v>
          </cell>
          <cell r="Y76" t="str">
            <v>B37D</v>
          </cell>
          <cell r="AB76" t="str">
            <v>No</v>
          </cell>
          <cell r="AC76" t="str">
            <v>No</v>
          </cell>
          <cell r="AE76">
            <v>4.951102296082615E-2</v>
          </cell>
          <cell r="AF76">
            <v>32.095393605890976</v>
          </cell>
          <cell r="AG76">
            <v>1844</v>
          </cell>
          <cell r="AI76">
            <v>0.12823731555693391</v>
          </cell>
          <cell r="AJ76">
            <v>32.095393605890976</v>
          </cell>
          <cell r="AK76">
            <v>2968</v>
          </cell>
          <cell r="AL76" t="str">
            <v>Year Round</v>
          </cell>
        </row>
        <row r="77">
          <cell r="B77" t="str">
            <v>BLHI20</v>
          </cell>
          <cell r="E77">
            <v>0</v>
          </cell>
          <cell r="F77">
            <v>0</v>
          </cell>
          <cell r="G77">
            <v>0</v>
          </cell>
          <cell r="H77" t="str">
            <v>T2</v>
          </cell>
          <cell r="I77">
            <v>1</v>
          </cell>
          <cell r="J77">
            <v>1</v>
          </cell>
          <cell r="Q77" t="str">
            <v>BLYT20</v>
          </cell>
          <cell r="R77" t="str">
            <v>STEW20</v>
          </cell>
          <cell r="X77">
            <v>680</v>
          </cell>
          <cell r="Y77" t="str">
            <v>B301</v>
          </cell>
          <cell r="AB77" t="str">
            <v>No</v>
          </cell>
          <cell r="AC77" t="str">
            <v>No</v>
          </cell>
          <cell r="AE77">
            <v>4.951102296082615E-2</v>
          </cell>
          <cell r="AF77">
            <v>32.011499746577591</v>
          </cell>
          <cell r="AG77">
            <v>1839</v>
          </cell>
          <cell r="AI77">
            <v>0.12823731555693391</v>
          </cell>
          <cell r="AJ77">
            <v>32.011499746577591</v>
          </cell>
          <cell r="AK77">
            <v>2960</v>
          </cell>
          <cell r="AL77" t="str">
            <v>Year Round</v>
          </cell>
        </row>
        <row r="78">
          <cell r="B78" t="str">
            <v>BLKX10</v>
          </cell>
          <cell r="E78">
            <v>0</v>
          </cell>
          <cell r="F78">
            <v>0</v>
          </cell>
          <cell r="G78">
            <v>42</v>
          </cell>
          <cell r="H78" t="str">
            <v>S1</v>
          </cell>
          <cell r="I78">
            <v>11</v>
          </cell>
          <cell r="J78">
            <v>2</v>
          </cell>
          <cell r="Q78" t="str">
            <v>BLYT20</v>
          </cell>
          <cell r="R78" t="str">
            <v>TYNE20</v>
          </cell>
          <cell r="X78">
            <v>1240</v>
          </cell>
          <cell r="Y78" t="str">
            <v>B304</v>
          </cell>
          <cell r="AB78" t="str">
            <v>No</v>
          </cell>
          <cell r="AC78" t="str">
            <v>No</v>
          </cell>
          <cell r="AE78">
            <v>7.6060612917356329E-2</v>
          </cell>
          <cell r="AF78">
            <v>20.158495909301202</v>
          </cell>
          <cell r="AG78">
            <v>2101</v>
          </cell>
          <cell r="AI78">
            <v>0.54398797458117898</v>
          </cell>
          <cell r="AJ78">
            <v>20.158495909301202</v>
          </cell>
          <cell r="AK78">
            <v>5620</v>
          </cell>
          <cell r="AL78" t="str">
            <v>Year Round</v>
          </cell>
        </row>
        <row r="79">
          <cell r="B79" t="str">
            <v>BLKL10</v>
          </cell>
          <cell r="E79">
            <v>0</v>
          </cell>
          <cell r="F79">
            <v>0</v>
          </cell>
          <cell r="G79">
            <v>82.6</v>
          </cell>
          <cell r="H79" t="str">
            <v>S1</v>
          </cell>
          <cell r="I79">
            <v>11</v>
          </cell>
          <cell r="J79">
            <v>2</v>
          </cell>
          <cell r="Q79" t="str">
            <v>BLYT20</v>
          </cell>
          <cell r="R79" t="str">
            <v>TYNE2A</v>
          </cell>
          <cell r="X79">
            <v>1240</v>
          </cell>
          <cell r="Y79" t="str">
            <v>B303</v>
          </cell>
          <cell r="AB79" t="str">
            <v>No</v>
          </cell>
          <cell r="AC79" t="str">
            <v>No</v>
          </cell>
          <cell r="AE79">
            <v>1.0027109048514348E-2</v>
          </cell>
          <cell r="AF79">
            <v>20.218420094525047</v>
          </cell>
          <cell r="AG79">
            <v>765</v>
          </cell>
          <cell r="AI79">
            <v>0.40814302561683891</v>
          </cell>
          <cell r="AJ79">
            <v>20.218420094525047</v>
          </cell>
          <cell r="AK79">
            <v>4882</v>
          </cell>
          <cell r="AL79" t="str">
            <v>Year Round</v>
          </cell>
        </row>
        <row r="80">
          <cell r="B80" t="str">
            <v>BLYT20</v>
          </cell>
          <cell r="E80">
            <v>213</v>
          </cell>
          <cell r="F80">
            <v>321.57478364114729</v>
          </cell>
          <cell r="G80">
            <v>219.46102567608975</v>
          </cell>
          <cell r="H80" t="str">
            <v>Q6</v>
          </cell>
          <cell r="I80">
            <v>13</v>
          </cell>
          <cell r="J80">
            <v>3</v>
          </cell>
          <cell r="Q80" t="str">
            <v>BLYT20</v>
          </cell>
          <cell r="R80" t="str">
            <v>BLYT4A</v>
          </cell>
          <cell r="X80">
            <v>1100</v>
          </cell>
          <cell r="Y80" t="str">
            <v>F303</v>
          </cell>
          <cell r="AB80" t="str">
            <v>No</v>
          </cell>
          <cell r="AC80" t="str">
            <v>No</v>
          </cell>
          <cell r="AE80">
            <v>1.1062090859127918E-2</v>
          </cell>
          <cell r="AF80">
            <v>0</v>
          </cell>
          <cell r="AG80">
            <v>0</v>
          </cell>
          <cell r="AI80">
            <v>5.4309605051694083E-2</v>
          </cell>
          <cell r="AJ80">
            <v>0</v>
          </cell>
          <cell r="AK80">
            <v>0</v>
          </cell>
          <cell r="AL80" t="str">
            <v>Year Round</v>
          </cell>
        </row>
        <row r="81">
          <cell r="B81" t="str">
            <v>BLYT4A</v>
          </cell>
          <cell r="E81">
            <v>0</v>
          </cell>
          <cell r="F81">
            <v>0</v>
          </cell>
          <cell r="G81">
            <v>0</v>
          </cell>
          <cell r="H81" t="str">
            <v>Q6</v>
          </cell>
          <cell r="I81">
            <v>13</v>
          </cell>
          <cell r="J81">
            <v>3</v>
          </cell>
          <cell r="Q81" t="str">
            <v>BLYT4A</v>
          </cell>
          <cell r="R81" t="str">
            <v>HEDD4A</v>
          </cell>
          <cell r="X81">
            <v>1100</v>
          </cell>
          <cell r="Y81" t="str">
            <v>A398</v>
          </cell>
          <cell r="AB81" t="str">
            <v>No</v>
          </cell>
          <cell r="AC81" t="str">
            <v>No</v>
          </cell>
          <cell r="AE81">
            <v>2.212418171825618E-2</v>
          </cell>
          <cell r="AF81">
            <v>27.864327826100045</v>
          </cell>
          <cell r="AG81">
            <v>2072</v>
          </cell>
          <cell r="AI81">
            <v>0.10861921010339008</v>
          </cell>
          <cell r="AJ81">
            <v>27.864327826100045</v>
          </cell>
          <cell r="AK81">
            <v>4592</v>
          </cell>
          <cell r="AL81" t="str">
            <v>Year Round</v>
          </cell>
        </row>
        <row r="82">
          <cell r="B82" t="str">
            <v>BLYT4B</v>
          </cell>
          <cell r="E82">
            <v>0</v>
          </cell>
          <cell r="F82">
            <v>0</v>
          </cell>
          <cell r="G82">
            <v>0</v>
          </cell>
          <cell r="H82" t="str">
            <v>Q6</v>
          </cell>
          <cell r="I82">
            <v>13</v>
          </cell>
          <cell r="J82">
            <v>3</v>
          </cell>
          <cell r="Q82" t="str">
            <v>BLYT20</v>
          </cell>
          <cell r="R82" t="str">
            <v>BLYT4B</v>
          </cell>
          <cell r="X82">
            <v>1100</v>
          </cell>
          <cell r="Y82" t="str">
            <v>F304</v>
          </cell>
          <cell r="AB82" t="str">
            <v>No</v>
          </cell>
          <cell r="AC82" t="str">
            <v>No</v>
          </cell>
          <cell r="AE82">
            <v>1.0965342774872783E-2</v>
          </cell>
          <cell r="AF82">
            <v>0</v>
          </cell>
          <cell r="AG82">
            <v>0</v>
          </cell>
          <cell r="AI82">
            <v>5.3834617970831986E-2</v>
          </cell>
          <cell r="AJ82">
            <v>0</v>
          </cell>
          <cell r="AK82">
            <v>0</v>
          </cell>
          <cell r="AL82" t="str">
            <v>Year Round</v>
          </cell>
        </row>
        <row r="83">
          <cell r="B83" t="str">
            <v>BOAG1Q</v>
          </cell>
          <cell r="E83">
            <v>9</v>
          </cell>
          <cell r="F83">
            <v>0</v>
          </cell>
          <cell r="G83">
            <v>0</v>
          </cell>
          <cell r="H83" t="str">
            <v>T1</v>
          </cell>
          <cell r="I83">
            <v>1</v>
          </cell>
          <cell r="J83">
            <v>1</v>
          </cell>
          <cell r="Q83" t="str">
            <v>BLYT4B</v>
          </cell>
          <cell r="R83" t="str">
            <v>HEDD4B</v>
          </cell>
          <cell r="X83">
            <v>1100</v>
          </cell>
          <cell r="Y83" t="str">
            <v>A399</v>
          </cell>
          <cell r="AB83" t="str">
            <v>No</v>
          </cell>
          <cell r="AC83" t="str">
            <v>No</v>
          </cell>
          <cell r="AE83">
            <v>2.1930685549745497E-2</v>
          </cell>
          <cell r="AF83">
            <v>31.639338623241844</v>
          </cell>
          <cell r="AG83">
            <v>2343</v>
          </cell>
          <cell r="AI83">
            <v>0.10766923594166217</v>
          </cell>
          <cell r="AJ83">
            <v>31.639338623241844</v>
          </cell>
          <cell r="AK83">
            <v>5191</v>
          </cell>
          <cell r="AL83" t="str">
            <v>Year Round</v>
          </cell>
        </row>
        <row r="84">
          <cell r="B84" t="str">
            <v>BOAG1R</v>
          </cell>
          <cell r="E84">
            <v>9</v>
          </cell>
          <cell r="F84">
            <v>0</v>
          </cell>
          <cell r="G84">
            <v>0</v>
          </cell>
          <cell r="H84" t="str">
            <v>T1</v>
          </cell>
          <cell r="I84">
            <v>1</v>
          </cell>
          <cell r="J84">
            <v>1</v>
          </cell>
          <cell r="Q84" t="str">
            <v>BOLN40</v>
          </cell>
          <cell r="R84" t="str">
            <v>LOVE40</v>
          </cell>
          <cell r="X84">
            <v>2770</v>
          </cell>
          <cell r="Y84" t="str">
            <v>A783</v>
          </cell>
          <cell r="AB84" t="str">
            <v>No</v>
          </cell>
          <cell r="AC84" t="str">
            <v>No</v>
          </cell>
          <cell r="AE84">
            <v>7.9342896484814094E-4</v>
          </cell>
          <cell r="AF84">
            <v>64.77</v>
          </cell>
          <cell r="AG84">
            <v>690</v>
          </cell>
          <cell r="AI84">
            <v>3.2130860895004902</v>
          </cell>
          <cell r="AJ84">
            <v>64.77</v>
          </cell>
          <cell r="AK84">
            <v>43882</v>
          </cell>
          <cell r="AL84" t="str">
            <v>Year Round</v>
          </cell>
        </row>
        <row r="85">
          <cell r="B85" t="str">
            <v>BODE40</v>
          </cell>
          <cell r="E85">
            <v>0</v>
          </cell>
          <cell r="F85">
            <v>0</v>
          </cell>
          <cell r="G85">
            <v>579.59999999999991</v>
          </cell>
          <cell r="H85" t="str">
            <v>M6</v>
          </cell>
          <cell r="I85">
            <v>16</v>
          </cell>
          <cell r="J85">
            <v>6</v>
          </cell>
          <cell r="Q85" t="str">
            <v>BOLN40</v>
          </cell>
          <cell r="R85" t="str">
            <v>LOVE40</v>
          </cell>
          <cell r="X85">
            <v>2780</v>
          </cell>
          <cell r="Y85" t="str">
            <v>A782</v>
          </cell>
          <cell r="AB85" t="str">
            <v>No</v>
          </cell>
          <cell r="AC85" t="str">
            <v>No</v>
          </cell>
          <cell r="AE85">
            <v>7.9342896484814094E-4</v>
          </cell>
          <cell r="AF85">
            <v>64.77</v>
          </cell>
          <cell r="AG85">
            <v>690</v>
          </cell>
          <cell r="AI85">
            <v>3.2130860895004902</v>
          </cell>
          <cell r="AJ85">
            <v>64.77</v>
          </cell>
          <cell r="AK85">
            <v>43882</v>
          </cell>
          <cell r="AL85" t="str">
            <v>Year Round</v>
          </cell>
        </row>
        <row r="86">
          <cell r="B86" t="str">
            <v>BOLN40</v>
          </cell>
          <cell r="E86">
            <v>882</v>
          </cell>
          <cell r="F86">
            <v>341.06416446788347</v>
          </cell>
          <cell r="G86">
            <v>512.7616938988831</v>
          </cell>
          <cell r="H86" t="str">
            <v>B1</v>
          </cell>
          <cell r="I86">
            <v>25</v>
          </cell>
          <cell r="J86">
            <v>11</v>
          </cell>
          <cell r="Q86" t="str">
            <v>BOLN40</v>
          </cell>
          <cell r="R86" t="str">
            <v>NINF40</v>
          </cell>
          <cell r="X86">
            <v>2780</v>
          </cell>
          <cell r="Y86" t="str">
            <v>A731</v>
          </cell>
          <cell r="AB86" t="str">
            <v>No</v>
          </cell>
          <cell r="AC86" t="str">
            <v>No</v>
          </cell>
          <cell r="AE86">
            <v>0.40504315641419891</v>
          </cell>
          <cell r="AF86">
            <v>51.4</v>
          </cell>
          <cell r="AG86">
            <v>13355</v>
          </cell>
          <cell r="AI86">
            <v>4.4595427846267173</v>
          </cell>
          <cell r="AJ86">
            <v>51.4</v>
          </cell>
          <cell r="AK86">
            <v>44313</v>
          </cell>
          <cell r="AL86" t="str">
            <v>Year Round</v>
          </cell>
        </row>
        <row r="87">
          <cell r="B87" t="str">
            <v>BONB20</v>
          </cell>
          <cell r="E87">
            <v>0</v>
          </cell>
          <cell r="F87">
            <v>0</v>
          </cell>
          <cell r="G87">
            <v>0</v>
          </cell>
          <cell r="H87" t="str">
            <v>T2</v>
          </cell>
          <cell r="I87">
            <v>9</v>
          </cell>
          <cell r="J87">
            <v>2</v>
          </cell>
          <cell r="Q87" t="str">
            <v>BOLN40</v>
          </cell>
          <cell r="R87" t="str">
            <v>NINF40</v>
          </cell>
          <cell r="X87">
            <v>2780</v>
          </cell>
          <cell r="Y87" t="str">
            <v>A732</v>
          </cell>
          <cell r="AB87" t="str">
            <v>No</v>
          </cell>
          <cell r="AC87" t="str">
            <v>No</v>
          </cell>
          <cell r="AE87">
            <v>0.40504315641419891</v>
          </cell>
          <cell r="AF87">
            <v>51.4</v>
          </cell>
          <cell r="AG87">
            <v>13355</v>
          </cell>
          <cell r="AI87">
            <v>4.4595427846267173</v>
          </cell>
          <cell r="AJ87">
            <v>51.4</v>
          </cell>
          <cell r="AK87">
            <v>44313</v>
          </cell>
          <cell r="AL87" t="str">
            <v>Year Round</v>
          </cell>
        </row>
        <row r="88">
          <cell r="B88" t="str">
            <v>BONB40</v>
          </cell>
          <cell r="E88">
            <v>0</v>
          </cell>
          <cell r="F88">
            <v>0</v>
          </cell>
          <cell r="G88">
            <v>0</v>
          </cell>
          <cell r="H88" t="str">
            <v>T2</v>
          </cell>
          <cell r="I88">
            <v>9</v>
          </cell>
          <cell r="J88">
            <v>2</v>
          </cell>
          <cell r="Q88" t="str">
            <v>BOTW40</v>
          </cell>
          <cell r="R88" t="str">
            <v>FAWL40</v>
          </cell>
          <cell r="X88">
            <v>1110</v>
          </cell>
          <cell r="Y88" t="str">
            <v>A841</v>
          </cell>
          <cell r="AB88" t="str">
            <v>No</v>
          </cell>
          <cell r="AC88" t="str">
            <v>No</v>
          </cell>
          <cell r="AE88">
            <v>4.7135778251044874E-3</v>
          </cell>
          <cell r="AF88">
            <v>43.903752826476293</v>
          </cell>
          <cell r="AG88">
            <v>3014</v>
          </cell>
          <cell r="AI88">
            <v>1.2506993656648768E-2</v>
          </cell>
          <cell r="AJ88">
            <v>43.903752826476293</v>
          </cell>
          <cell r="AK88">
            <v>4910</v>
          </cell>
          <cell r="AL88" t="str">
            <v>Year Round</v>
          </cell>
        </row>
        <row r="89">
          <cell r="B89" t="str">
            <v>BONN10</v>
          </cell>
          <cell r="E89">
            <v>46.767072587160229</v>
          </cell>
          <cell r="F89">
            <v>0</v>
          </cell>
          <cell r="G89">
            <v>0</v>
          </cell>
          <cell r="H89" t="str">
            <v>S5</v>
          </cell>
          <cell r="I89">
            <v>9</v>
          </cell>
          <cell r="J89">
            <v>2</v>
          </cell>
          <cell r="Q89" t="str">
            <v>BOTW40</v>
          </cell>
          <cell r="R89" t="str">
            <v>LOVE40</v>
          </cell>
          <cell r="X89">
            <v>3580</v>
          </cell>
          <cell r="Y89" t="str">
            <v>A862</v>
          </cell>
          <cell r="AB89" t="str">
            <v>No</v>
          </cell>
          <cell r="AC89" t="str">
            <v>No</v>
          </cell>
          <cell r="AE89">
            <v>1.7930565909083267E-3</v>
          </cell>
          <cell r="AF89">
            <v>14.67</v>
          </cell>
          <cell r="AG89">
            <v>621</v>
          </cell>
          <cell r="AI89">
            <v>4.9655290637477208E-2</v>
          </cell>
          <cell r="AJ89">
            <v>14.67</v>
          </cell>
          <cell r="AK89">
            <v>3269</v>
          </cell>
          <cell r="AL89" t="str">
            <v>Year Round</v>
          </cell>
        </row>
        <row r="90">
          <cell r="B90" t="str">
            <v>BONN2A</v>
          </cell>
          <cell r="E90">
            <v>0</v>
          </cell>
          <cell r="F90">
            <v>0</v>
          </cell>
          <cell r="G90">
            <v>0</v>
          </cell>
          <cell r="H90" t="str">
            <v>S5</v>
          </cell>
          <cell r="I90">
            <v>9</v>
          </cell>
          <cell r="J90">
            <v>2</v>
          </cell>
          <cell r="Q90" t="str">
            <v>BRAI4A</v>
          </cell>
          <cell r="R90" t="str">
            <v>BRFO40</v>
          </cell>
          <cell r="X90">
            <v>2780</v>
          </cell>
          <cell r="Y90" t="str">
            <v>A641</v>
          </cell>
          <cell r="AB90" t="str">
            <v>No</v>
          </cell>
          <cell r="AC90" t="str">
            <v>No</v>
          </cell>
          <cell r="AE90">
            <v>5.8845052222962355</v>
          </cell>
          <cell r="AF90">
            <v>48.27</v>
          </cell>
          <cell r="AG90">
            <v>52366</v>
          </cell>
          <cell r="AI90">
            <v>4.8711049136595399</v>
          </cell>
          <cell r="AJ90">
            <v>48.27</v>
          </cell>
          <cell r="AK90">
            <v>47644</v>
          </cell>
          <cell r="AL90" t="str">
            <v>Peak Security</v>
          </cell>
        </row>
        <row r="91">
          <cell r="B91" t="str">
            <v>BONN2B</v>
          </cell>
          <cell r="E91">
            <v>0</v>
          </cell>
          <cell r="F91">
            <v>0</v>
          </cell>
          <cell r="G91">
            <v>0</v>
          </cell>
          <cell r="H91" t="str">
            <v>S5</v>
          </cell>
          <cell r="I91">
            <v>9</v>
          </cell>
          <cell r="J91">
            <v>2</v>
          </cell>
          <cell r="Q91" t="str">
            <v>BRAI4A</v>
          </cell>
          <cell r="R91" t="str">
            <v>RAYL40</v>
          </cell>
          <cell r="X91">
            <v>2780</v>
          </cell>
          <cell r="Y91" t="str">
            <v>A642</v>
          </cell>
          <cell r="AB91" t="str">
            <v>No</v>
          </cell>
          <cell r="AC91" t="str">
            <v>No</v>
          </cell>
          <cell r="AE91">
            <v>2.2542904158674624</v>
          </cell>
          <cell r="AF91">
            <v>32.99</v>
          </cell>
          <cell r="AG91">
            <v>28597</v>
          </cell>
          <cell r="AI91">
            <v>1.7742045041702372</v>
          </cell>
          <cell r="AJ91">
            <v>32.99</v>
          </cell>
          <cell r="AK91">
            <v>25370</v>
          </cell>
          <cell r="AL91" t="str">
            <v>Peak Security</v>
          </cell>
        </row>
        <row r="92">
          <cell r="B92" t="str">
            <v>BOTW40</v>
          </cell>
          <cell r="E92">
            <v>111</v>
          </cell>
          <cell r="F92">
            <v>0</v>
          </cell>
          <cell r="G92">
            <v>0</v>
          </cell>
          <cell r="H92" t="str">
            <v>B2</v>
          </cell>
          <cell r="I92">
            <v>25</v>
          </cell>
          <cell r="J92">
            <v>13</v>
          </cell>
          <cell r="Q92" t="str">
            <v>BRAI4B</v>
          </cell>
          <cell r="R92" t="str">
            <v>PELH40</v>
          </cell>
          <cell r="X92">
            <v>2780</v>
          </cell>
          <cell r="Y92" t="str">
            <v>A646</v>
          </cell>
          <cell r="AB92" t="str">
            <v>No</v>
          </cell>
          <cell r="AC92" t="str">
            <v>No</v>
          </cell>
          <cell r="AE92">
            <v>2.9278730640630757</v>
          </cell>
          <cell r="AF92">
            <v>65.94</v>
          </cell>
          <cell r="AG92">
            <v>42646</v>
          </cell>
          <cell r="AI92">
            <v>0.52434847822681474</v>
          </cell>
          <cell r="AJ92">
            <v>65.94</v>
          </cell>
          <cell r="AK92">
            <v>18047</v>
          </cell>
          <cell r="AL92" t="str">
            <v>Peak Security</v>
          </cell>
        </row>
        <row r="93">
          <cell r="B93" t="str">
            <v>BRAC20</v>
          </cell>
          <cell r="E93">
            <v>-33.978189387146941</v>
          </cell>
          <cell r="F93">
            <v>0</v>
          </cell>
          <cell r="G93">
            <v>0</v>
          </cell>
          <cell r="H93" t="str">
            <v>T4</v>
          </cell>
          <cell r="I93">
            <v>9</v>
          </cell>
          <cell r="J93">
            <v>2</v>
          </cell>
          <cell r="Q93" t="str">
            <v>BRAI4B</v>
          </cell>
          <cell r="R93" t="str">
            <v>RAYL40</v>
          </cell>
          <cell r="X93">
            <v>2780</v>
          </cell>
          <cell r="Y93" t="str">
            <v>A645</v>
          </cell>
          <cell r="AB93" t="str">
            <v>No</v>
          </cell>
          <cell r="AC93" t="str">
            <v>No</v>
          </cell>
          <cell r="AE93">
            <v>0.73525856724233341</v>
          </cell>
          <cell r="AF93">
            <v>33.03</v>
          </cell>
          <cell r="AG93">
            <v>14161</v>
          </cell>
          <cell r="AI93">
            <v>1.2406081763860141E-2</v>
          </cell>
          <cell r="AJ93">
            <v>33.03</v>
          </cell>
          <cell r="AK93">
            <v>1839</v>
          </cell>
          <cell r="AL93" t="str">
            <v>Peak Security</v>
          </cell>
        </row>
        <row r="94">
          <cell r="B94" t="str">
            <v>BRAE1G</v>
          </cell>
          <cell r="E94">
            <v>0</v>
          </cell>
          <cell r="F94">
            <v>0</v>
          </cell>
          <cell r="G94">
            <v>0</v>
          </cell>
          <cell r="H94" t="str">
            <v>S2</v>
          </cell>
          <cell r="I94">
            <v>9</v>
          </cell>
          <cell r="J94">
            <v>2</v>
          </cell>
          <cell r="Q94" t="str">
            <v>BRAW20</v>
          </cell>
          <cell r="R94" t="str">
            <v>ELLA20</v>
          </cell>
          <cell r="X94">
            <v>760</v>
          </cell>
          <cell r="Y94" t="str">
            <v>B343</v>
          </cell>
          <cell r="AB94" t="str">
            <v>No</v>
          </cell>
          <cell r="AC94" t="str">
            <v>No</v>
          </cell>
          <cell r="AE94">
            <v>5.7725629301839013E-2</v>
          </cell>
          <cell r="AF94">
            <v>21.050881001889085</v>
          </cell>
          <cell r="AG94">
            <v>1788</v>
          </cell>
          <cell r="AI94">
            <v>0.12673468125846388</v>
          </cell>
          <cell r="AJ94">
            <v>21.050881001889085</v>
          </cell>
          <cell r="AK94">
            <v>2650</v>
          </cell>
          <cell r="AL94" t="str">
            <v>Year Round</v>
          </cell>
        </row>
        <row r="95">
          <cell r="B95" t="str">
            <v>BRAE1P</v>
          </cell>
          <cell r="E95">
            <v>0</v>
          </cell>
          <cell r="F95">
            <v>0</v>
          </cell>
          <cell r="G95">
            <v>0</v>
          </cell>
          <cell r="H95" t="str">
            <v>S2</v>
          </cell>
          <cell r="I95">
            <v>9</v>
          </cell>
          <cell r="J95">
            <v>2</v>
          </cell>
          <cell r="Q95" t="str">
            <v>BRAW20</v>
          </cell>
          <cell r="R95" t="str">
            <v>KIRK20</v>
          </cell>
          <cell r="X95">
            <v>760</v>
          </cell>
          <cell r="Y95" t="str">
            <v>B349</v>
          </cell>
          <cell r="AB95" t="str">
            <v>No</v>
          </cell>
          <cell r="AC95" t="str">
            <v>No</v>
          </cell>
          <cell r="AE95">
            <v>2.2675158321978566E-2</v>
          </cell>
          <cell r="AF95">
            <v>72.827475768138768</v>
          </cell>
          <cell r="AG95">
            <v>3877</v>
          </cell>
          <cell r="AI95">
            <v>7.2922957666312752E-2</v>
          </cell>
          <cell r="AJ95">
            <v>72.827475768138768</v>
          </cell>
          <cell r="AK95">
            <v>6953</v>
          </cell>
          <cell r="AL95" t="str">
            <v>Year Round</v>
          </cell>
        </row>
        <row r="96">
          <cell r="B96" t="str">
            <v>BRAI4A</v>
          </cell>
          <cell r="E96">
            <v>218</v>
          </cell>
          <cell r="F96">
            <v>0</v>
          </cell>
          <cell r="G96">
            <v>0</v>
          </cell>
          <cell r="H96" t="str">
            <v>J8</v>
          </cell>
          <cell r="I96">
            <v>18</v>
          </cell>
          <cell r="J96">
            <v>9</v>
          </cell>
          <cell r="Q96" t="str">
            <v>BRAW20</v>
          </cell>
          <cell r="R96" t="str">
            <v>MONF20</v>
          </cell>
          <cell r="X96">
            <v>1200</v>
          </cell>
          <cell r="Y96" t="str">
            <v>B334</v>
          </cell>
          <cell r="AB96" t="str">
            <v>No</v>
          </cell>
          <cell r="AC96" t="str">
            <v>No</v>
          </cell>
          <cell r="AE96">
            <v>1.1700807589365483</v>
          </cell>
          <cell r="AF96">
            <v>61.302441483992652</v>
          </cell>
          <cell r="AG96">
            <v>19142</v>
          </cell>
          <cell r="AI96">
            <v>0.74860979779842407</v>
          </cell>
          <cell r="AJ96">
            <v>61.302441483992652</v>
          </cell>
          <cell r="AK96">
            <v>15311</v>
          </cell>
          <cell r="AL96" t="str">
            <v>Peak Security</v>
          </cell>
        </row>
        <row r="97">
          <cell r="B97" t="str">
            <v>BRAI4B</v>
          </cell>
          <cell r="E97">
            <v>218</v>
          </cell>
          <cell r="F97">
            <v>0</v>
          </cell>
          <cell r="G97">
            <v>0</v>
          </cell>
          <cell r="H97" t="str">
            <v>J8</v>
          </cell>
          <cell r="I97">
            <v>18</v>
          </cell>
          <cell r="J97">
            <v>9</v>
          </cell>
          <cell r="Q97" t="str">
            <v>BRAW20</v>
          </cell>
          <cell r="R97" t="str">
            <v>BRAW4A</v>
          </cell>
          <cell r="X97">
            <v>1000</v>
          </cell>
          <cell r="Y97" t="str">
            <v>F390</v>
          </cell>
          <cell r="AB97" t="str">
            <v>No</v>
          </cell>
          <cell r="AC97" t="str">
            <v>No</v>
          </cell>
          <cell r="AE97">
            <v>0.12592536258660092</v>
          </cell>
          <cell r="AF97">
            <v>0</v>
          </cell>
          <cell r="AG97">
            <v>0</v>
          </cell>
          <cell r="AI97">
            <v>0.31453649007494316</v>
          </cell>
          <cell r="AJ97">
            <v>0</v>
          </cell>
          <cell r="AK97">
            <v>0</v>
          </cell>
          <cell r="AL97" t="str">
            <v>Year Round</v>
          </cell>
        </row>
        <row r="98">
          <cell r="B98" t="str">
            <v>BRAP10</v>
          </cell>
          <cell r="E98">
            <v>33</v>
          </cell>
          <cell r="F98">
            <v>0</v>
          </cell>
          <cell r="G98">
            <v>0</v>
          </cell>
          <cell r="H98" t="str">
            <v>S2</v>
          </cell>
          <cell r="I98">
            <v>11</v>
          </cell>
          <cell r="J98">
            <v>2</v>
          </cell>
          <cell r="Q98" t="str">
            <v>BRAW4A</v>
          </cell>
          <cell r="R98" t="str">
            <v>PADI40</v>
          </cell>
          <cell r="X98">
            <v>1000</v>
          </cell>
          <cell r="Y98" t="str">
            <v>A390</v>
          </cell>
          <cell r="AB98" t="str">
            <v>No</v>
          </cell>
          <cell r="AC98" t="str">
            <v>No</v>
          </cell>
          <cell r="AE98">
            <v>0.50370145034640434</v>
          </cell>
          <cell r="AF98">
            <v>59.3</v>
          </cell>
          <cell r="AG98">
            <v>14880</v>
          </cell>
          <cell r="AI98">
            <v>1.2581459602997702</v>
          </cell>
          <cell r="AJ98">
            <v>59.3</v>
          </cell>
          <cell r="AK98">
            <v>23517</v>
          </cell>
          <cell r="AL98" t="str">
            <v>Year Round</v>
          </cell>
        </row>
        <row r="99">
          <cell r="B99" t="str">
            <v>BRAW20</v>
          </cell>
          <cell r="E99">
            <v>425</v>
          </cell>
          <cell r="F99">
            <v>0</v>
          </cell>
          <cell r="G99">
            <v>0</v>
          </cell>
          <cell r="H99" t="str">
            <v>P1</v>
          </cell>
          <cell r="I99">
            <v>15</v>
          </cell>
          <cell r="J99">
            <v>5</v>
          </cell>
          <cell r="Q99" t="str">
            <v>BRED20</v>
          </cell>
          <cell r="R99" t="str">
            <v>MACC20</v>
          </cell>
          <cell r="X99">
            <v>950</v>
          </cell>
          <cell r="Y99" t="str">
            <v>B241</v>
          </cell>
          <cell r="AB99" t="str">
            <v>No</v>
          </cell>
          <cell r="AC99" t="str">
            <v>No</v>
          </cell>
          <cell r="AE99">
            <v>6.8646693366886086E-2</v>
          </cell>
          <cell r="AF99">
            <v>23.502265444791711</v>
          </cell>
          <cell r="AG99">
            <v>2053</v>
          </cell>
          <cell r="AI99">
            <v>4.5322444107072882E-2</v>
          </cell>
          <cell r="AJ99">
            <v>23.502265444791711</v>
          </cell>
          <cell r="AK99">
            <v>1668</v>
          </cell>
          <cell r="AL99" t="str">
            <v>Peak Security</v>
          </cell>
        </row>
        <row r="100">
          <cell r="B100" t="str">
            <v>BRAW4A</v>
          </cell>
          <cell r="E100">
            <v>0</v>
          </cell>
          <cell r="F100">
            <v>0</v>
          </cell>
          <cell r="G100">
            <v>0</v>
          </cell>
          <cell r="H100" t="str">
            <v>P1</v>
          </cell>
          <cell r="I100">
            <v>15</v>
          </cell>
          <cell r="J100">
            <v>5</v>
          </cell>
          <cell r="Q100" t="str">
            <v>BRED20</v>
          </cell>
          <cell r="R100" t="str">
            <v>SMAN20</v>
          </cell>
          <cell r="X100">
            <v>850</v>
          </cell>
          <cell r="Y100" t="str">
            <v>B237</v>
          </cell>
          <cell r="AB100" t="str">
            <v>No</v>
          </cell>
          <cell r="AC100" t="str">
            <v>No</v>
          </cell>
          <cell r="AE100">
            <v>7.7940554882453966E-2</v>
          </cell>
          <cell r="AF100">
            <v>47.722672945188194</v>
          </cell>
          <cell r="AG100">
            <v>5958</v>
          </cell>
          <cell r="AI100">
            <v>0.16044749230133895</v>
          </cell>
          <cell r="AJ100">
            <v>47.722672945188194</v>
          </cell>
          <cell r="AK100">
            <v>8549</v>
          </cell>
          <cell r="AL100" t="str">
            <v>Year Round</v>
          </cell>
        </row>
        <row r="101">
          <cell r="B101" t="str">
            <v>BREC10</v>
          </cell>
          <cell r="E101">
            <v>0</v>
          </cell>
          <cell r="F101">
            <v>0</v>
          </cell>
          <cell r="G101">
            <v>0</v>
          </cell>
          <cell r="H101" t="str">
            <v>T4</v>
          </cell>
          <cell r="I101">
            <v>5</v>
          </cell>
          <cell r="J101">
            <v>1</v>
          </cell>
          <cell r="Q101" t="str">
            <v>BRED20</v>
          </cell>
          <cell r="R101" t="str">
            <v>STAL20</v>
          </cell>
          <cell r="X101">
            <v>1090</v>
          </cell>
          <cell r="Y101" t="str">
            <v>B236</v>
          </cell>
          <cell r="AB101" t="str">
            <v>No</v>
          </cell>
          <cell r="AC101" t="str">
            <v>No</v>
          </cell>
          <cell r="AE101">
            <v>5.6464117598936471E-2</v>
          </cell>
          <cell r="AF101">
            <v>18.037179752377117</v>
          </cell>
          <cell r="AG101">
            <v>1620</v>
          </cell>
          <cell r="AI101">
            <v>1.8856010214011679E-2</v>
          </cell>
          <cell r="AJ101">
            <v>18.037179752377117</v>
          </cell>
          <cell r="AK101">
            <v>936</v>
          </cell>
          <cell r="AL101" t="str">
            <v>Peak Security</v>
          </cell>
        </row>
        <row r="102">
          <cell r="B102" t="str">
            <v>BRED20</v>
          </cell>
          <cell r="E102">
            <v>302</v>
          </cell>
          <cell r="F102">
            <v>0</v>
          </cell>
          <cell r="G102">
            <v>0</v>
          </cell>
          <cell r="H102" t="str">
            <v>N2</v>
          </cell>
          <cell r="I102">
            <v>16</v>
          </cell>
          <cell r="J102">
            <v>4</v>
          </cell>
          <cell r="Q102" t="str">
            <v>BRFO40</v>
          </cell>
          <cell r="R102" t="str">
            <v>NORM40</v>
          </cell>
          <cell r="X102">
            <v>1590</v>
          </cell>
          <cell r="Y102" t="str">
            <v>A643</v>
          </cell>
          <cell r="AB102" t="str">
            <v>No</v>
          </cell>
          <cell r="AC102" t="str">
            <v>No</v>
          </cell>
          <cell r="AE102">
            <v>2.3549049763897938</v>
          </cell>
          <cell r="AF102">
            <v>62.600273188416701</v>
          </cell>
          <cell r="AG102">
            <v>26643</v>
          </cell>
          <cell r="AI102">
            <v>0.9129654134472388</v>
          </cell>
          <cell r="AJ102">
            <v>62.600273188416701</v>
          </cell>
          <cell r="AK102">
            <v>16589</v>
          </cell>
          <cell r="AL102" t="str">
            <v>Peak Security</v>
          </cell>
        </row>
        <row r="103">
          <cell r="B103" t="str">
            <v>BRFO40</v>
          </cell>
          <cell r="E103">
            <v>409</v>
          </cell>
          <cell r="F103">
            <v>0</v>
          </cell>
          <cell r="G103">
            <v>114.73699999999999</v>
          </cell>
          <cell r="H103" t="str">
            <v>J5</v>
          </cell>
          <cell r="I103">
            <v>18</v>
          </cell>
          <cell r="J103">
            <v>9</v>
          </cell>
          <cell r="Q103" t="str">
            <v>BRFO40</v>
          </cell>
          <cell r="R103" t="str">
            <v>NORM40</v>
          </cell>
          <cell r="X103">
            <v>1590</v>
          </cell>
          <cell r="Y103" t="str">
            <v>D104</v>
          </cell>
          <cell r="AB103" t="str">
            <v>No</v>
          </cell>
          <cell r="AC103" t="str">
            <v>No</v>
          </cell>
          <cell r="AE103">
            <v>2.3549049763897938</v>
          </cell>
          <cell r="AF103">
            <v>62.600273188416701</v>
          </cell>
          <cell r="AG103">
            <v>26643</v>
          </cell>
          <cell r="AI103">
            <v>0.9129654134472388</v>
          </cell>
          <cell r="AJ103">
            <v>62.600273188416701</v>
          </cell>
          <cell r="AK103">
            <v>16589</v>
          </cell>
          <cell r="AL103" t="str">
            <v>Peak Security</v>
          </cell>
        </row>
        <row r="104">
          <cell r="B104" t="str">
            <v>BRID1Q</v>
          </cell>
          <cell r="E104">
            <v>8</v>
          </cell>
          <cell r="F104">
            <v>0</v>
          </cell>
          <cell r="G104">
            <v>0</v>
          </cell>
          <cell r="H104" t="str">
            <v>T3</v>
          </cell>
          <cell r="I104">
            <v>5</v>
          </cell>
          <cell r="J104">
            <v>1</v>
          </cell>
          <cell r="Q104" t="str">
            <v>BRFO40</v>
          </cell>
          <cell r="R104" t="str">
            <v>PELH40</v>
          </cell>
          <cell r="X104">
            <v>3100</v>
          </cell>
          <cell r="Y104" t="str">
            <v>A654</v>
          </cell>
          <cell r="AB104" t="str">
            <v>No</v>
          </cell>
          <cell r="AC104" t="str">
            <v>No</v>
          </cell>
          <cell r="AE104">
            <v>0.95130332676942453</v>
          </cell>
          <cell r="AF104">
            <v>69.3</v>
          </cell>
          <cell r="AG104">
            <v>23897</v>
          </cell>
          <cell r="AI104">
            <v>4.6344584325585627</v>
          </cell>
          <cell r="AJ104">
            <v>69.3</v>
          </cell>
          <cell r="AK104">
            <v>52746</v>
          </cell>
          <cell r="AL104" t="str">
            <v>Year Round</v>
          </cell>
        </row>
        <row r="105">
          <cell r="B105" t="str">
            <v>BRID1R</v>
          </cell>
          <cell r="E105">
            <v>8</v>
          </cell>
          <cell r="F105">
            <v>0</v>
          </cell>
          <cell r="G105">
            <v>0</v>
          </cell>
          <cell r="H105" t="str">
            <v>T3</v>
          </cell>
          <cell r="I105">
            <v>5</v>
          </cell>
          <cell r="J105">
            <v>1</v>
          </cell>
          <cell r="Q105" t="str">
            <v>BRFO40</v>
          </cell>
          <cell r="R105" t="str">
            <v>SIZE40</v>
          </cell>
          <cell r="X105">
            <v>2780</v>
          </cell>
          <cell r="Y105" t="str">
            <v>NG90</v>
          </cell>
          <cell r="AB105" t="str">
            <v>No</v>
          </cell>
          <cell r="AC105" t="str">
            <v>No</v>
          </cell>
          <cell r="AE105">
            <v>0.30503779229808914</v>
          </cell>
          <cell r="AF105">
            <v>43.33</v>
          </cell>
          <cell r="AG105">
            <v>10702</v>
          </cell>
          <cell r="AI105">
            <v>0.71556029793304732</v>
          </cell>
          <cell r="AJ105">
            <v>43.33</v>
          </cell>
          <cell r="AK105">
            <v>16392</v>
          </cell>
          <cell r="AL105" t="str">
            <v>Year Round</v>
          </cell>
        </row>
        <row r="106">
          <cell r="B106" t="str">
            <v>BRIM2A_EPN</v>
          </cell>
          <cell r="E106">
            <v>70</v>
          </cell>
          <cell r="F106">
            <v>0</v>
          </cell>
          <cell r="G106">
            <v>0</v>
          </cell>
          <cell r="H106" t="str">
            <v>A3</v>
          </cell>
          <cell r="I106">
            <v>24</v>
          </cell>
          <cell r="J106">
            <v>9</v>
          </cell>
          <cell r="Q106" t="str">
            <v>BRFO40</v>
          </cell>
          <cell r="R106" t="str">
            <v>SIZE40</v>
          </cell>
          <cell r="X106">
            <v>2780</v>
          </cell>
          <cell r="Y106" t="str">
            <v>NG91</v>
          </cell>
          <cell r="AB106" t="str">
            <v>No</v>
          </cell>
          <cell r="AC106" t="str">
            <v>No</v>
          </cell>
          <cell r="AE106">
            <v>0.30503779229808914</v>
          </cell>
          <cell r="AF106">
            <v>43.17</v>
          </cell>
          <cell r="AG106">
            <v>10663</v>
          </cell>
          <cell r="AI106">
            <v>0.71556029793304732</v>
          </cell>
          <cell r="AJ106">
            <v>43.17</v>
          </cell>
          <cell r="AK106">
            <v>16331</v>
          </cell>
          <cell r="AL106" t="str">
            <v>Year Round</v>
          </cell>
        </row>
        <row r="107">
          <cell r="B107" t="str">
            <v>BRIM2A_LPN</v>
          </cell>
          <cell r="E107">
            <v>37</v>
          </cell>
          <cell r="F107">
            <v>165.65973702725771</v>
          </cell>
          <cell r="G107">
            <v>113.0556798937432</v>
          </cell>
          <cell r="H107" t="str">
            <v>A3</v>
          </cell>
          <cell r="I107">
            <v>24</v>
          </cell>
          <cell r="J107">
            <v>12</v>
          </cell>
          <cell r="Q107" t="str">
            <v>BRIM2A_EPN</v>
          </cell>
          <cell r="R107" t="str">
            <v>BRIM2A_LPN</v>
          </cell>
          <cell r="X107">
            <v>0</v>
          </cell>
          <cell r="Y107" t="str">
            <v>None</v>
          </cell>
          <cell r="AB107" t="str">
            <v>No</v>
          </cell>
          <cell r="AC107" t="str">
            <v>No</v>
          </cell>
          <cell r="AE107">
            <v>0</v>
          </cell>
          <cell r="AF107">
            <v>0</v>
          </cell>
          <cell r="AG107">
            <v>0</v>
          </cell>
          <cell r="AI107">
            <v>0</v>
          </cell>
          <cell r="AJ107">
            <v>0</v>
          </cell>
          <cell r="AK107">
            <v>0</v>
          </cell>
          <cell r="AL107" t="str">
            <v>Peak Security</v>
          </cell>
        </row>
        <row r="108">
          <cell r="B108" t="str">
            <v>BRIM2B_EPN</v>
          </cell>
          <cell r="E108">
            <v>70</v>
          </cell>
          <cell r="F108">
            <v>0</v>
          </cell>
          <cell r="G108">
            <v>0</v>
          </cell>
          <cell r="H108" t="str">
            <v>A3</v>
          </cell>
          <cell r="I108">
            <v>24</v>
          </cell>
          <cell r="J108">
            <v>9</v>
          </cell>
          <cell r="Q108" t="str">
            <v>BRIM2A_EPN</v>
          </cell>
          <cell r="R108" t="str">
            <v>TOTT20</v>
          </cell>
          <cell r="X108">
            <v>1090</v>
          </cell>
          <cell r="Y108" t="str">
            <v>B620</v>
          </cell>
          <cell r="AB108" t="str">
            <v>No</v>
          </cell>
          <cell r="AC108" t="str">
            <v>No</v>
          </cell>
          <cell r="AE108">
            <v>0.55506146860379812</v>
          </cell>
          <cell r="AF108">
            <v>12.467593482183023</v>
          </cell>
          <cell r="AG108">
            <v>5363</v>
          </cell>
          <cell r="AI108">
            <v>0.27824887433308115</v>
          </cell>
          <cell r="AJ108">
            <v>12.467593482183023</v>
          </cell>
          <cell r="AK108">
            <v>3797</v>
          </cell>
          <cell r="AL108" t="str">
            <v>Peak Security</v>
          </cell>
        </row>
        <row r="109">
          <cell r="B109" t="str">
            <v>BRIM2B_LPN</v>
          </cell>
          <cell r="E109">
            <v>37</v>
          </cell>
          <cell r="F109">
            <v>165.65973702725771</v>
          </cell>
          <cell r="G109">
            <v>113.0556798937432</v>
          </cell>
          <cell r="H109" t="str">
            <v>A3</v>
          </cell>
          <cell r="I109">
            <v>24</v>
          </cell>
          <cell r="J109">
            <v>12</v>
          </cell>
          <cell r="Q109" t="str">
            <v>BRIM2A_EPN</v>
          </cell>
          <cell r="R109" t="str">
            <v>WALX20</v>
          </cell>
          <cell r="X109">
            <v>1090</v>
          </cell>
          <cell r="Y109" t="str">
            <v>B619</v>
          </cell>
          <cell r="AB109" t="str">
            <v>No</v>
          </cell>
          <cell r="AC109" t="str">
            <v>No</v>
          </cell>
          <cell r="AE109">
            <v>0.41399293852699565</v>
          </cell>
          <cell r="AF109">
            <v>7.0350993452793142</v>
          </cell>
          <cell r="AG109">
            <v>2613</v>
          </cell>
          <cell r="AI109">
            <v>0.26729340852873007</v>
          </cell>
          <cell r="AJ109">
            <v>7.0350993452793142</v>
          </cell>
          <cell r="AK109">
            <v>2100</v>
          </cell>
          <cell r="AL109" t="str">
            <v>Peak Security</v>
          </cell>
        </row>
        <row r="110">
          <cell r="B110" t="str">
            <v>BRIM2C_EPN</v>
          </cell>
          <cell r="E110">
            <v>70</v>
          </cell>
          <cell r="F110">
            <v>0</v>
          </cell>
          <cell r="G110">
            <v>0</v>
          </cell>
          <cell r="H110" t="str">
            <v>A3</v>
          </cell>
          <cell r="I110">
            <v>24</v>
          </cell>
          <cell r="J110">
            <v>9</v>
          </cell>
          <cell r="Q110" t="str">
            <v>BRIM2B_EPN</v>
          </cell>
          <cell r="R110" t="str">
            <v>BRIM2B_LPN</v>
          </cell>
          <cell r="X110">
            <v>0</v>
          </cell>
          <cell r="Y110" t="str">
            <v>None</v>
          </cell>
          <cell r="AB110" t="str">
            <v>No</v>
          </cell>
          <cell r="AC110" t="str">
            <v>No</v>
          </cell>
          <cell r="AE110">
            <v>0</v>
          </cell>
          <cell r="AF110">
            <v>0</v>
          </cell>
          <cell r="AG110">
            <v>0</v>
          </cell>
          <cell r="AI110">
            <v>0</v>
          </cell>
          <cell r="AJ110">
            <v>0</v>
          </cell>
          <cell r="AK110">
            <v>0</v>
          </cell>
          <cell r="AL110" t="str">
            <v>Peak Security</v>
          </cell>
        </row>
        <row r="111">
          <cell r="B111" t="str">
            <v>BRIM2C_LPN</v>
          </cell>
          <cell r="E111">
            <v>37</v>
          </cell>
          <cell r="F111">
            <v>0</v>
          </cell>
          <cell r="G111">
            <v>0</v>
          </cell>
          <cell r="H111" t="str">
            <v>A3</v>
          </cell>
          <cell r="I111">
            <v>24</v>
          </cell>
          <cell r="J111">
            <v>12</v>
          </cell>
          <cell r="Q111" t="str">
            <v>BRIM2B_EPN</v>
          </cell>
          <cell r="R111" t="str">
            <v>TOTT20</v>
          </cell>
          <cell r="X111">
            <v>1090</v>
          </cell>
          <cell r="Y111" t="str">
            <v>B622</v>
          </cell>
          <cell r="AB111" t="str">
            <v>No</v>
          </cell>
          <cell r="AC111" t="str">
            <v>No</v>
          </cell>
          <cell r="AE111">
            <v>0.55506146860379812</v>
          </cell>
          <cell r="AF111">
            <v>13.228145367278445</v>
          </cell>
          <cell r="AG111">
            <v>5690</v>
          </cell>
          <cell r="AI111">
            <v>0.27824887433308115</v>
          </cell>
          <cell r="AJ111">
            <v>13.228145367278445</v>
          </cell>
          <cell r="AK111">
            <v>4029</v>
          </cell>
          <cell r="AL111" t="str">
            <v>Peak Security</v>
          </cell>
        </row>
        <row r="112">
          <cell r="B112" t="str">
            <v>BRIM2D_EPN</v>
          </cell>
          <cell r="E112">
            <v>0</v>
          </cell>
          <cell r="F112">
            <v>0</v>
          </cell>
          <cell r="G112">
            <v>0</v>
          </cell>
          <cell r="H112" t="str">
            <v>A3</v>
          </cell>
          <cell r="I112">
            <v>24</v>
          </cell>
          <cell r="J112">
            <v>9</v>
          </cell>
          <cell r="Q112" t="str">
            <v>BRIM2B_EPN</v>
          </cell>
          <cell r="R112" t="str">
            <v>WALX20</v>
          </cell>
          <cell r="X112">
            <v>1090</v>
          </cell>
          <cell r="Y112" t="str">
            <v>B621</v>
          </cell>
          <cell r="AB112" t="str">
            <v>No</v>
          </cell>
          <cell r="AC112" t="str">
            <v>No</v>
          </cell>
          <cell r="AE112">
            <v>0.41399293852699565</v>
          </cell>
          <cell r="AF112">
            <v>7.1909022268613088</v>
          </cell>
          <cell r="AG112">
            <v>2671</v>
          </cell>
          <cell r="AI112">
            <v>0.26729340852873007</v>
          </cell>
          <cell r="AJ112">
            <v>7.1909022268613088</v>
          </cell>
          <cell r="AK112">
            <v>2146</v>
          </cell>
          <cell r="AL112" t="str">
            <v>Peak Security</v>
          </cell>
        </row>
        <row r="113">
          <cell r="B113" t="str">
            <v>BRIM2D_LPN</v>
          </cell>
          <cell r="E113">
            <v>0</v>
          </cell>
          <cell r="F113">
            <v>0</v>
          </cell>
          <cell r="G113">
            <v>0</v>
          </cell>
          <cell r="H113" t="str">
            <v>A3</v>
          </cell>
          <cell r="I113">
            <v>24</v>
          </cell>
          <cell r="J113">
            <v>9</v>
          </cell>
          <cell r="Q113" t="str">
            <v>BRIM2C_EPN</v>
          </cell>
          <cell r="R113" t="str">
            <v>BRIM2C_LPN</v>
          </cell>
          <cell r="X113">
            <v>0</v>
          </cell>
          <cell r="Y113" t="str">
            <v>None</v>
          </cell>
          <cell r="AB113" t="str">
            <v>No</v>
          </cell>
          <cell r="AC113" t="str">
            <v>No</v>
          </cell>
          <cell r="AE113">
            <v>0</v>
          </cell>
          <cell r="AF113">
            <v>0</v>
          </cell>
          <cell r="AG113">
            <v>0</v>
          </cell>
          <cell r="AI113">
            <v>0</v>
          </cell>
          <cell r="AJ113">
            <v>0</v>
          </cell>
          <cell r="AK113">
            <v>0</v>
          </cell>
          <cell r="AL113" t="str">
            <v>Year Round</v>
          </cell>
        </row>
        <row r="114">
          <cell r="B114" t="str">
            <v>BRIN20</v>
          </cell>
          <cell r="E114">
            <v>0</v>
          </cell>
          <cell r="F114">
            <v>0</v>
          </cell>
          <cell r="G114">
            <v>0</v>
          </cell>
          <cell r="H114" t="str">
            <v>P3</v>
          </cell>
          <cell r="I114">
            <v>16</v>
          </cell>
          <cell r="J114">
            <v>5</v>
          </cell>
          <cell r="Q114" t="str">
            <v>BRIM2C_EPN</v>
          </cell>
          <cell r="R114" t="str">
            <v>TOTT20</v>
          </cell>
          <cell r="X114">
            <v>1090</v>
          </cell>
          <cell r="Y114" t="str">
            <v>B624</v>
          </cell>
          <cell r="AB114" t="str">
            <v>No</v>
          </cell>
          <cell r="AC114" t="str">
            <v>No</v>
          </cell>
          <cell r="AE114">
            <v>0.38338078850424279</v>
          </cell>
          <cell r="AF114">
            <v>11.689752735429819</v>
          </cell>
          <cell r="AG114">
            <v>4179</v>
          </cell>
          <cell r="AI114">
            <v>0.19501748559070728</v>
          </cell>
          <cell r="AJ114">
            <v>11.689752735429819</v>
          </cell>
          <cell r="AK114">
            <v>2980</v>
          </cell>
          <cell r="AL114" t="str">
            <v>Peak Security</v>
          </cell>
        </row>
        <row r="115">
          <cell r="B115" t="str">
            <v>BRIN40</v>
          </cell>
          <cell r="E115">
            <v>0</v>
          </cell>
          <cell r="F115">
            <v>0</v>
          </cell>
          <cell r="G115">
            <v>0</v>
          </cell>
          <cell r="H115" t="str">
            <v>P3</v>
          </cell>
          <cell r="I115">
            <v>16</v>
          </cell>
          <cell r="J115">
            <v>5</v>
          </cell>
          <cell r="Q115" t="str">
            <v>BRIM2C_EPN</v>
          </cell>
          <cell r="R115" t="str">
            <v>WALX20</v>
          </cell>
          <cell r="X115">
            <v>1090</v>
          </cell>
          <cell r="Y115" t="str">
            <v>B623</v>
          </cell>
          <cell r="AB115" t="str">
            <v>No</v>
          </cell>
          <cell r="AC115" t="str">
            <v>No</v>
          </cell>
          <cell r="AE115">
            <v>0.64723142632077246</v>
          </cell>
          <cell r="AF115">
            <v>7.1549477157270021</v>
          </cell>
          <cell r="AG115">
            <v>3323</v>
          </cell>
          <cell r="AI115">
            <v>0.39305035031437818</v>
          </cell>
          <cell r="AJ115">
            <v>7.1549477157270021</v>
          </cell>
          <cell r="AK115">
            <v>2590</v>
          </cell>
          <cell r="AL115" t="str">
            <v>Peak Security</v>
          </cell>
        </row>
        <row r="116">
          <cell r="B116" t="str">
            <v>BRLE40</v>
          </cell>
          <cell r="E116">
            <v>935</v>
          </cell>
          <cell r="F116">
            <v>0</v>
          </cell>
          <cell r="G116">
            <v>0</v>
          </cell>
          <cell r="H116" t="str">
            <v>B4</v>
          </cell>
          <cell r="I116">
            <v>25</v>
          </cell>
          <cell r="J116">
            <v>13</v>
          </cell>
          <cell r="Q116" t="str">
            <v>BRIM2D_EPN</v>
          </cell>
          <cell r="R116" t="str">
            <v>BRIM2D_LPN</v>
          </cell>
          <cell r="X116">
            <v>0</v>
          </cell>
          <cell r="Y116" t="str">
            <v>None</v>
          </cell>
          <cell r="AB116" t="str">
            <v>No</v>
          </cell>
          <cell r="AC116" t="str">
            <v>No</v>
          </cell>
          <cell r="AE116">
            <v>0</v>
          </cell>
          <cell r="AF116">
            <v>0</v>
          </cell>
          <cell r="AG116">
            <v>0</v>
          </cell>
          <cell r="AI116">
            <v>0</v>
          </cell>
          <cell r="AJ116">
            <v>0</v>
          </cell>
          <cell r="AK116">
            <v>0</v>
          </cell>
          <cell r="AL116" t="str">
            <v>Year Round</v>
          </cell>
        </row>
        <row r="117">
          <cell r="B117" t="str">
            <v>BRNX40</v>
          </cell>
          <cell r="E117">
            <v>0</v>
          </cell>
          <cell r="F117">
            <v>0</v>
          </cell>
          <cell r="G117">
            <v>0</v>
          </cell>
          <cell r="H117" t="str">
            <v>S1</v>
          </cell>
          <cell r="I117">
            <v>11</v>
          </cell>
          <cell r="J117">
            <v>2</v>
          </cell>
          <cell r="Q117" t="str">
            <v>BRIM2D_EPN</v>
          </cell>
          <cell r="R117" t="str">
            <v>TOTT20</v>
          </cell>
          <cell r="X117">
            <v>1090</v>
          </cell>
          <cell r="Y117" t="str">
            <v>B626</v>
          </cell>
          <cell r="AB117" t="str">
            <v>No</v>
          </cell>
          <cell r="AC117" t="str">
            <v>No</v>
          </cell>
          <cell r="AE117">
            <v>0.47387447703295621</v>
          </cell>
          <cell r="AF117">
            <v>13.2933735771153</v>
          </cell>
          <cell r="AG117">
            <v>5283</v>
          </cell>
          <cell r="AI117">
            <v>0.26406987006999</v>
          </cell>
          <cell r="AJ117">
            <v>13.2933735771153</v>
          </cell>
          <cell r="AK117">
            <v>3944</v>
          </cell>
          <cell r="AL117" t="str">
            <v>Peak Security</v>
          </cell>
        </row>
        <row r="118">
          <cell r="B118" t="str">
            <v>BROA1Q</v>
          </cell>
          <cell r="E118">
            <v>7</v>
          </cell>
          <cell r="F118">
            <v>0</v>
          </cell>
          <cell r="G118">
            <v>0</v>
          </cell>
          <cell r="H118" t="str">
            <v>T1</v>
          </cell>
          <cell r="I118">
            <v>3</v>
          </cell>
          <cell r="J118">
            <v>1</v>
          </cell>
          <cell r="Q118" t="str">
            <v>BRIM2D_EPN</v>
          </cell>
          <cell r="R118" t="str">
            <v>WALX20</v>
          </cell>
          <cell r="X118">
            <v>1090</v>
          </cell>
          <cell r="Y118" t="str">
            <v>B625</v>
          </cell>
          <cell r="AB118" t="str">
            <v>No</v>
          </cell>
          <cell r="AC118" t="str">
            <v>No</v>
          </cell>
          <cell r="AE118">
            <v>0.47387447703293883</v>
          </cell>
          <cell r="AF118">
            <v>7.1549477157270021</v>
          </cell>
          <cell r="AG118">
            <v>2844</v>
          </cell>
          <cell r="AI118">
            <v>0.26406987006998495</v>
          </cell>
          <cell r="AJ118">
            <v>7.1549477157270021</v>
          </cell>
          <cell r="AK118">
            <v>2123</v>
          </cell>
          <cell r="AL118" t="str">
            <v>Peak Security</v>
          </cell>
        </row>
        <row r="119">
          <cell r="B119" t="str">
            <v>BROR10</v>
          </cell>
          <cell r="E119">
            <v>7</v>
          </cell>
          <cell r="F119">
            <v>0</v>
          </cell>
          <cell r="G119">
            <v>0</v>
          </cell>
          <cell r="H119" t="str">
            <v>T5</v>
          </cell>
          <cell r="I119">
            <v>1</v>
          </cell>
          <cell r="J119">
            <v>1</v>
          </cell>
          <cell r="Q119" t="str">
            <v>BRIN20</v>
          </cell>
          <cell r="R119" t="str">
            <v>CHTE20</v>
          </cell>
          <cell r="X119">
            <v>935</v>
          </cell>
          <cell r="Y119" t="str">
            <v>B392</v>
          </cell>
          <cell r="AB119" t="str">
            <v>No</v>
          </cell>
          <cell r="AC119" t="str">
            <v>No</v>
          </cell>
          <cell r="AE119">
            <v>0.16443415049739238</v>
          </cell>
          <cell r="AF119">
            <v>29.437919610913735</v>
          </cell>
          <cell r="AG119">
            <v>5338</v>
          </cell>
          <cell r="AI119">
            <v>0.19034325058414517</v>
          </cell>
          <cell r="AJ119">
            <v>29.437919610913735</v>
          </cell>
          <cell r="AK119">
            <v>5744</v>
          </cell>
          <cell r="AL119" t="str">
            <v>Year Round</v>
          </cell>
        </row>
        <row r="120">
          <cell r="B120" t="str">
            <v>BROR1Q</v>
          </cell>
          <cell r="E120">
            <v>0</v>
          </cell>
          <cell r="F120">
            <v>0</v>
          </cell>
          <cell r="G120">
            <v>0</v>
          </cell>
          <cell r="H120" t="str">
            <v>T5</v>
          </cell>
          <cell r="I120">
            <v>1</v>
          </cell>
          <cell r="J120">
            <v>1</v>
          </cell>
          <cell r="Q120" t="str">
            <v>BRIN20</v>
          </cell>
          <cell r="R120" t="str">
            <v>CHTE20</v>
          </cell>
          <cell r="X120">
            <v>1200</v>
          </cell>
          <cell r="Y120" t="str">
            <v>B391</v>
          </cell>
          <cell r="AB120" t="str">
            <v>No</v>
          </cell>
          <cell r="AC120" t="str">
            <v>No</v>
          </cell>
          <cell r="AE120">
            <v>0.16846919434511246</v>
          </cell>
          <cell r="AF120">
            <v>26.82206530619268</v>
          </cell>
          <cell r="AG120">
            <v>4923</v>
          </cell>
          <cell r="AI120">
            <v>0.1950140769295324</v>
          </cell>
          <cell r="AJ120">
            <v>26.82206530619268</v>
          </cell>
          <cell r="AK120">
            <v>5297</v>
          </cell>
          <cell r="AL120" t="str">
            <v>Year Round</v>
          </cell>
        </row>
        <row r="121">
          <cell r="B121" t="str">
            <v>BROX1Q</v>
          </cell>
          <cell r="E121">
            <v>23</v>
          </cell>
          <cell r="F121">
            <v>0</v>
          </cell>
          <cell r="G121">
            <v>0</v>
          </cell>
          <cell r="H121" t="str">
            <v>S1</v>
          </cell>
          <cell r="I121">
            <v>11</v>
          </cell>
          <cell r="J121">
            <v>2</v>
          </cell>
          <cell r="Q121" t="str">
            <v>BRIN20</v>
          </cell>
          <cell r="R121" t="str">
            <v>JORD20</v>
          </cell>
          <cell r="X121">
            <v>555</v>
          </cell>
          <cell r="Y121" t="str">
            <v>B371</v>
          </cell>
          <cell r="AB121" t="str">
            <v>No</v>
          </cell>
          <cell r="AC121" t="str">
            <v>No</v>
          </cell>
          <cell r="AE121">
            <v>1.0712592792813705E-2</v>
          </cell>
          <cell r="AF121">
            <v>32.959001450730419</v>
          </cell>
          <cell r="AG121">
            <v>1393</v>
          </cell>
          <cell r="AI121">
            <v>9.034790111357131E-3</v>
          </cell>
          <cell r="AJ121">
            <v>32.959001450730419</v>
          </cell>
          <cell r="AK121">
            <v>1279</v>
          </cell>
          <cell r="AL121" t="str">
            <v>Peak Security</v>
          </cell>
        </row>
        <row r="122">
          <cell r="B122" t="str">
            <v>BROX1R</v>
          </cell>
          <cell r="E122">
            <v>23</v>
          </cell>
          <cell r="F122">
            <v>0</v>
          </cell>
          <cell r="G122">
            <v>0</v>
          </cell>
          <cell r="H122" t="str">
            <v>S1</v>
          </cell>
          <cell r="I122">
            <v>11</v>
          </cell>
          <cell r="J122">
            <v>2</v>
          </cell>
          <cell r="Q122" t="str">
            <v>BRIN20</v>
          </cell>
          <cell r="R122" t="str">
            <v>NORL2A</v>
          </cell>
          <cell r="X122">
            <v>420</v>
          </cell>
          <cell r="Y122" t="str">
            <v>B372</v>
          </cell>
          <cell r="AB122" t="str">
            <v>No</v>
          </cell>
          <cell r="AC122" t="str">
            <v>No</v>
          </cell>
          <cell r="AE122">
            <v>7.605785005945661E-3</v>
          </cell>
          <cell r="AF122">
            <v>48.537032484246545</v>
          </cell>
          <cell r="AG122">
            <v>1600</v>
          </cell>
          <cell r="AI122">
            <v>4.3568808814854745E-3</v>
          </cell>
          <cell r="AJ122">
            <v>48.537032484246545</v>
          </cell>
          <cell r="AK122">
            <v>1211</v>
          </cell>
          <cell r="AL122" t="str">
            <v>Peak Security</v>
          </cell>
        </row>
        <row r="123">
          <cell r="B123" t="str">
            <v>BRWA2A</v>
          </cell>
          <cell r="E123">
            <v>105</v>
          </cell>
          <cell r="F123">
            <v>0</v>
          </cell>
          <cell r="G123">
            <v>0</v>
          </cell>
          <cell r="H123" t="str">
            <v>E7</v>
          </cell>
          <cell r="I123">
            <v>26</v>
          </cell>
          <cell r="J123">
            <v>14</v>
          </cell>
          <cell r="Q123" t="str">
            <v>BRIN20</v>
          </cell>
          <cell r="R123" t="str">
            <v>TEMP2A</v>
          </cell>
          <cell r="X123">
            <v>955</v>
          </cell>
          <cell r="Y123" t="str">
            <v>B369</v>
          </cell>
          <cell r="AB123" t="str">
            <v>No</v>
          </cell>
          <cell r="AC123" t="str">
            <v>No</v>
          </cell>
          <cell r="AE123">
            <v>3.2565172069939914E-3</v>
          </cell>
          <cell r="AF123">
            <v>3.3078150243562017</v>
          </cell>
          <cell r="AG123">
            <v>189</v>
          </cell>
          <cell r="AI123">
            <v>2.1053353177582263E-3</v>
          </cell>
          <cell r="AJ123">
            <v>3.3078150243562017</v>
          </cell>
          <cell r="AK123">
            <v>152</v>
          </cell>
          <cell r="AL123" t="str">
            <v>Peak Security</v>
          </cell>
        </row>
        <row r="124">
          <cell r="B124" t="str">
            <v>BRWA2B</v>
          </cell>
          <cell r="E124">
            <v>105</v>
          </cell>
          <cell r="F124">
            <v>0</v>
          </cell>
          <cell r="G124">
            <v>0</v>
          </cell>
          <cell r="H124" t="str">
            <v>E7</v>
          </cell>
          <cell r="I124">
            <v>26</v>
          </cell>
          <cell r="J124">
            <v>14</v>
          </cell>
          <cell r="Q124" t="str">
            <v>BRIN20</v>
          </cell>
          <cell r="R124" t="str">
            <v>TEMP2B</v>
          </cell>
          <cell r="X124">
            <v>955</v>
          </cell>
          <cell r="Y124" t="str">
            <v>B370</v>
          </cell>
          <cell r="AB124" t="str">
            <v>No</v>
          </cell>
          <cell r="AC124" t="str">
            <v>No</v>
          </cell>
          <cell r="AE124">
            <v>4.5984028832795629E-3</v>
          </cell>
          <cell r="AF124">
            <v>3.3078150243562017</v>
          </cell>
          <cell r="AG124">
            <v>224</v>
          </cell>
          <cell r="AI124">
            <v>3.1137807838608786E-3</v>
          </cell>
          <cell r="AJ124">
            <v>3.3078150243562017</v>
          </cell>
          <cell r="AK124">
            <v>185</v>
          </cell>
          <cell r="AL124" t="str">
            <v>Peak Security</v>
          </cell>
        </row>
        <row r="125">
          <cell r="B125" t="str">
            <v>BUMU10</v>
          </cell>
          <cell r="E125">
            <v>45</v>
          </cell>
          <cell r="F125">
            <v>0</v>
          </cell>
          <cell r="G125">
            <v>0</v>
          </cell>
          <cell r="H125" t="str">
            <v>T4</v>
          </cell>
          <cell r="I125">
            <v>9</v>
          </cell>
          <cell r="J125">
            <v>1</v>
          </cell>
          <cell r="Q125" t="str">
            <v>BRIN20</v>
          </cell>
          <cell r="R125" t="str">
            <v>THUR20</v>
          </cell>
          <cell r="X125">
            <v>625</v>
          </cell>
          <cell r="Y125" t="str">
            <v>B340</v>
          </cell>
          <cell r="AB125" t="str">
            <v>No</v>
          </cell>
          <cell r="AC125" t="str">
            <v>No</v>
          </cell>
          <cell r="AE125">
            <v>3.9485714286604995E-2</v>
          </cell>
          <cell r="AF125">
            <v>6.8313571155182435</v>
          </cell>
          <cell r="AG125">
            <v>554</v>
          </cell>
          <cell r="AI125">
            <v>4.8959784729093597E-2</v>
          </cell>
          <cell r="AJ125">
            <v>6.8313571155182435</v>
          </cell>
          <cell r="AK125">
            <v>617</v>
          </cell>
          <cell r="AL125" t="str">
            <v>Year Round</v>
          </cell>
        </row>
        <row r="126">
          <cell r="B126" t="str">
            <v>BURW40</v>
          </cell>
          <cell r="E126">
            <v>280</v>
          </cell>
          <cell r="F126">
            <v>0</v>
          </cell>
          <cell r="G126">
            <v>0</v>
          </cell>
          <cell r="H126" t="str">
            <v>J7</v>
          </cell>
          <cell r="I126">
            <v>18</v>
          </cell>
          <cell r="J126">
            <v>9</v>
          </cell>
          <cell r="Q126" t="str">
            <v>BRIN20</v>
          </cell>
          <cell r="R126" t="str">
            <v>TINP2A</v>
          </cell>
          <cell r="X126">
            <v>685</v>
          </cell>
          <cell r="Y126" t="str">
            <v>B374</v>
          </cell>
          <cell r="AB126" t="str">
            <v>No</v>
          </cell>
          <cell r="AC126" t="str">
            <v>No</v>
          </cell>
          <cell r="AE126">
            <v>4.0000000000080009E-6</v>
          </cell>
          <cell r="AF126">
            <v>3.7991933431917246</v>
          </cell>
          <cell r="AG126">
            <v>8</v>
          </cell>
          <cell r="AI126">
            <v>4.0000000000080009E-6</v>
          </cell>
          <cell r="AJ126">
            <v>3.7991933431917246</v>
          </cell>
          <cell r="AK126">
            <v>8</v>
          </cell>
          <cell r="AL126" t="str">
            <v>Year Round</v>
          </cell>
        </row>
        <row r="127">
          <cell r="B127" t="str">
            <v>BUSB20</v>
          </cell>
          <cell r="E127">
            <v>0</v>
          </cell>
          <cell r="F127">
            <v>0</v>
          </cell>
          <cell r="G127">
            <v>0</v>
          </cell>
          <cell r="H127" t="str">
            <v>S1</v>
          </cell>
          <cell r="I127">
            <v>11</v>
          </cell>
          <cell r="J127">
            <v>2</v>
          </cell>
          <cell r="Q127" t="str">
            <v>BRIN20</v>
          </cell>
          <cell r="R127" t="str">
            <v>TINP2B</v>
          </cell>
          <cell r="X127">
            <v>685</v>
          </cell>
          <cell r="Y127" t="str">
            <v>B373</v>
          </cell>
          <cell r="AB127" t="str">
            <v>No</v>
          </cell>
          <cell r="AC127" t="str">
            <v>No</v>
          </cell>
          <cell r="AE127">
            <v>4.0000000000080009E-6</v>
          </cell>
          <cell r="AF127">
            <v>3.7991933431917246</v>
          </cell>
          <cell r="AG127">
            <v>8</v>
          </cell>
          <cell r="AI127">
            <v>4.0000000000080009E-6</v>
          </cell>
          <cell r="AJ127">
            <v>3.7991933431917246</v>
          </cell>
          <cell r="AK127">
            <v>8</v>
          </cell>
          <cell r="AL127" t="str">
            <v>Year Round</v>
          </cell>
        </row>
        <row r="128">
          <cell r="B128" t="str">
            <v>BUSH20</v>
          </cell>
          <cell r="E128">
            <v>156</v>
          </cell>
          <cell r="F128">
            <v>0</v>
          </cell>
          <cell r="G128">
            <v>0</v>
          </cell>
          <cell r="H128" t="str">
            <v>L2</v>
          </cell>
          <cell r="I128">
            <v>18</v>
          </cell>
          <cell r="J128">
            <v>8</v>
          </cell>
          <cell r="Q128" t="str">
            <v>BRIN20</v>
          </cell>
          <cell r="R128" t="str">
            <v>BRIN40</v>
          </cell>
          <cell r="X128">
            <v>1000</v>
          </cell>
          <cell r="Y128" t="str">
            <v>F36B</v>
          </cell>
          <cell r="AB128" t="str">
            <v>No</v>
          </cell>
          <cell r="AC128" t="str">
            <v>No</v>
          </cell>
          <cell r="AE128">
            <v>0.10978816614714562</v>
          </cell>
          <cell r="AF128">
            <v>0</v>
          </cell>
          <cell r="AG128">
            <v>0</v>
          </cell>
          <cell r="AI128">
            <v>0.11017912887231304</v>
          </cell>
          <cell r="AJ128">
            <v>0</v>
          </cell>
          <cell r="AK128">
            <v>0</v>
          </cell>
          <cell r="AL128" t="str">
            <v>Year Round</v>
          </cell>
        </row>
        <row r="129">
          <cell r="B129" t="str">
            <v>BUST20</v>
          </cell>
          <cell r="E129">
            <v>332</v>
          </cell>
          <cell r="F129">
            <v>0</v>
          </cell>
          <cell r="G129">
            <v>0</v>
          </cell>
          <cell r="H129" t="str">
            <v>L3</v>
          </cell>
          <cell r="I129">
            <v>18</v>
          </cell>
          <cell r="J129">
            <v>8</v>
          </cell>
          <cell r="Q129" t="str">
            <v>BRIN20</v>
          </cell>
          <cell r="R129" t="str">
            <v>BRIN40</v>
          </cell>
          <cell r="X129">
            <v>1000</v>
          </cell>
          <cell r="Y129" t="str">
            <v>F36A</v>
          </cell>
          <cell r="AB129" t="str">
            <v>No</v>
          </cell>
          <cell r="AC129" t="str">
            <v>No</v>
          </cell>
          <cell r="AE129">
            <v>0.10082975675666674</v>
          </cell>
          <cell r="AF129">
            <v>0</v>
          </cell>
          <cell r="AG129">
            <v>0</v>
          </cell>
          <cell r="AI129">
            <v>0.10118881800946811</v>
          </cell>
          <cell r="AJ129">
            <v>0</v>
          </cell>
          <cell r="AK129">
            <v>0</v>
          </cell>
          <cell r="AL129" t="str">
            <v>Year Round</v>
          </cell>
        </row>
        <row r="130">
          <cell r="B130" t="str">
            <v>BUST40</v>
          </cell>
          <cell r="E130">
            <v>0</v>
          </cell>
          <cell r="F130">
            <v>0</v>
          </cell>
          <cell r="G130">
            <v>0</v>
          </cell>
          <cell r="H130" t="str">
            <v>L3</v>
          </cell>
          <cell r="I130">
            <v>18</v>
          </cell>
          <cell r="J130">
            <v>8</v>
          </cell>
          <cell r="Q130" t="str">
            <v>BRIN40</v>
          </cell>
          <cell r="R130" t="str">
            <v>THOM41</v>
          </cell>
          <cell r="X130">
            <v>2520</v>
          </cell>
          <cell r="Y130" t="str">
            <v>A342</v>
          </cell>
          <cell r="AB130" t="str">
            <v>No</v>
          </cell>
          <cell r="AC130" t="str">
            <v>No</v>
          </cell>
          <cell r="AE130">
            <v>0.18752544103167121</v>
          </cell>
          <cell r="AF130">
            <v>36.299999999999997</v>
          </cell>
          <cell r="AG130">
            <v>7860</v>
          </cell>
          <cell r="AI130">
            <v>0.26880090851189159</v>
          </cell>
          <cell r="AJ130">
            <v>36.299999999999997</v>
          </cell>
          <cell r="AK130">
            <v>9410</v>
          </cell>
          <cell r="AL130" t="str">
            <v>Year Round</v>
          </cell>
        </row>
        <row r="131">
          <cell r="B131" t="str">
            <v>CAAD1Q</v>
          </cell>
          <cell r="E131">
            <v>-32</v>
          </cell>
          <cell r="F131">
            <v>0</v>
          </cell>
          <cell r="G131">
            <v>0</v>
          </cell>
          <cell r="H131" t="str">
            <v>T3</v>
          </cell>
          <cell r="I131">
            <v>7</v>
          </cell>
          <cell r="J131">
            <v>1</v>
          </cell>
          <cell r="Q131" t="str">
            <v>BRIN40</v>
          </cell>
          <cell r="R131" t="str">
            <v>THOM46</v>
          </cell>
          <cell r="X131">
            <v>2550</v>
          </cell>
          <cell r="Y131" t="str">
            <v>A349</v>
          </cell>
          <cell r="AB131" t="str">
            <v>No</v>
          </cell>
          <cell r="AC131" t="str">
            <v>No</v>
          </cell>
          <cell r="AE131">
            <v>0.74773705042587357</v>
          </cell>
          <cell r="AF131">
            <v>36.299999999999997</v>
          </cell>
          <cell r="AG131">
            <v>15695</v>
          </cell>
          <cell r="AI131">
            <v>0.61091184379014174</v>
          </cell>
          <cell r="AJ131">
            <v>36.299999999999997</v>
          </cell>
          <cell r="AK131">
            <v>14186</v>
          </cell>
          <cell r="AL131" t="str">
            <v>Peak Security</v>
          </cell>
        </row>
        <row r="132">
          <cell r="B132" t="str">
            <v>CAAD1R</v>
          </cell>
          <cell r="E132">
            <v>-32</v>
          </cell>
          <cell r="F132">
            <v>0</v>
          </cell>
          <cell r="G132">
            <v>0</v>
          </cell>
          <cell r="H132" t="str">
            <v>T3</v>
          </cell>
          <cell r="I132">
            <v>7</v>
          </cell>
          <cell r="J132">
            <v>1</v>
          </cell>
          <cell r="Q132" t="str">
            <v>BRLE40</v>
          </cell>
          <cell r="R132" t="str">
            <v>DIDC40</v>
          </cell>
          <cell r="X132">
            <v>2280</v>
          </cell>
          <cell r="Y132" t="str">
            <v>A865</v>
          </cell>
          <cell r="AB132" t="str">
            <v>No</v>
          </cell>
          <cell r="AC132" t="str">
            <v>No</v>
          </cell>
          <cell r="AE132">
            <v>3.5024474263210323</v>
          </cell>
          <cell r="AF132">
            <v>66.767785869876036</v>
          </cell>
          <cell r="AG132">
            <v>62477</v>
          </cell>
          <cell r="AI132">
            <v>2.0354878459218546</v>
          </cell>
          <cell r="AJ132">
            <v>66.767785869876036</v>
          </cell>
          <cell r="AK132">
            <v>47629</v>
          </cell>
          <cell r="AL132" t="str">
            <v>Peak Security</v>
          </cell>
        </row>
        <row r="133">
          <cell r="B133" t="str">
            <v>CAFA1Q</v>
          </cell>
          <cell r="E133">
            <v>-9</v>
          </cell>
          <cell r="F133">
            <v>0</v>
          </cell>
          <cell r="G133">
            <v>0</v>
          </cell>
          <cell r="H133" t="str">
            <v>S1</v>
          </cell>
          <cell r="I133">
            <v>10</v>
          </cell>
          <cell r="J133">
            <v>2</v>
          </cell>
          <cell r="Q133" t="str">
            <v>BRLE40</v>
          </cell>
          <cell r="R133" t="str">
            <v>DIDC40</v>
          </cell>
          <cell r="X133">
            <v>2780</v>
          </cell>
          <cell r="Y133" t="str">
            <v>A864</v>
          </cell>
          <cell r="AB133" t="str">
            <v>No</v>
          </cell>
          <cell r="AC133" t="str">
            <v>No</v>
          </cell>
          <cell r="AE133">
            <v>3.5024474263210323</v>
          </cell>
          <cell r="AF133">
            <v>66.767785869876036</v>
          </cell>
          <cell r="AG133">
            <v>62477</v>
          </cell>
          <cell r="AI133">
            <v>2.0354878459218546</v>
          </cell>
          <cell r="AJ133">
            <v>66.767785869876036</v>
          </cell>
          <cell r="AK133">
            <v>47629</v>
          </cell>
          <cell r="AL133" t="str">
            <v>Peak Security</v>
          </cell>
        </row>
        <row r="134">
          <cell r="B134" t="str">
            <v>CANT40</v>
          </cell>
          <cell r="E134">
            <v>0</v>
          </cell>
          <cell r="F134">
            <v>0</v>
          </cell>
          <cell r="G134">
            <v>1210</v>
          </cell>
          <cell r="H134" t="str">
            <v>C7</v>
          </cell>
          <cell r="I134">
            <v>24</v>
          </cell>
          <cell r="J134">
            <v>11</v>
          </cell>
          <cell r="Q134" t="str">
            <v>BRLE40</v>
          </cell>
          <cell r="R134" t="str">
            <v>FLEE40</v>
          </cell>
          <cell r="X134">
            <v>2780</v>
          </cell>
          <cell r="Y134" t="str">
            <v>A847</v>
          </cell>
          <cell r="AB134" t="str">
            <v>No</v>
          </cell>
          <cell r="AC134" t="str">
            <v>No</v>
          </cell>
          <cell r="AE134">
            <v>0.65430769326097227</v>
          </cell>
          <cell r="AF134">
            <v>17.559999999999999</v>
          </cell>
          <cell r="AG134">
            <v>10044</v>
          </cell>
          <cell r="AI134">
            <v>0.11660113065529913</v>
          </cell>
          <cell r="AJ134">
            <v>17.559999999999999</v>
          </cell>
          <cell r="AK134">
            <v>4240</v>
          </cell>
          <cell r="AL134" t="str">
            <v>Peak Security</v>
          </cell>
        </row>
        <row r="135">
          <cell r="B135" t="str">
            <v>CAPE20</v>
          </cell>
          <cell r="E135">
            <v>245</v>
          </cell>
          <cell r="F135">
            <v>0</v>
          </cell>
          <cell r="G135">
            <v>0</v>
          </cell>
          <cell r="H135" t="str">
            <v>N3</v>
          </cell>
          <cell r="I135">
            <v>16</v>
          </cell>
          <cell r="J135">
            <v>6</v>
          </cell>
          <cell r="Q135" t="str">
            <v>BRLE40</v>
          </cell>
          <cell r="R135" t="str">
            <v>FLEE40</v>
          </cell>
          <cell r="X135">
            <v>2780</v>
          </cell>
          <cell r="Y135" t="str">
            <v>A846</v>
          </cell>
          <cell r="AB135" t="str">
            <v>No</v>
          </cell>
          <cell r="AC135" t="str">
            <v>No</v>
          </cell>
          <cell r="AE135">
            <v>0.65430769326097227</v>
          </cell>
          <cell r="AF135">
            <v>17.559999999999999</v>
          </cell>
          <cell r="AG135">
            <v>10044</v>
          </cell>
          <cell r="AI135">
            <v>0.11660113065529913</v>
          </cell>
          <cell r="AJ135">
            <v>17.559999999999999</v>
          </cell>
          <cell r="AK135">
            <v>4240</v>
          </cell>
          <cell r="AL135" t="str">
            <v>Peak Security</v>
          </cell>
        </row>
        <row r="136">
          <cell r="B136" t="str">
            <v>CAPE4A</v>
          </cell>
          <cell r="E136">
            <v>0</v>
          </cell>
          <cell r="F136">
            <v>0</v>
          </cell>
          <cell r="G136">
            <v>0</v>
          </cell>
          <cell r="H136" t="str">
            <v>N3</v>
          </cell>
          <cell r="I136">
            <v>16</v>
          </cell>
          <cell r="J136">
            <v>6</v>
          </cell>
          <cell r="Q136" t="str">
            <v>BRLE40</v>
          </cell>
          <cell r="R136" t="str">
            <v>MELK40_SEP</v>
          </cell>
          <cell r="X136">
            <v>1390</v>
          </cell>
          <cell r="Y136" t="str">
            <v>A848</v>
          </cell>
          <cell r="AB136" t="str">
            <v>No</v>
          </cell>
          <cell r="AC136" t="str">
            <v>No</v>
          </cell>
          <cell r="AE136">
            <v>4.7966959023509173</v>
          </cell>
          <cell r="AF136">
            <v>81.569999999999993</v>
          </cell>
          <cell r="AG136">
            <v>42108</v>
          </cell>
          <cell r="AI136">
            <v>0.35799200526011093</v>
          </cell>
          <cell r="AJ136">
            <v>81.569999999999993</v>
          </cell>
          <cell r="AK136">
            <v>11504</v>
          </cell>
          <cell r="AL136" t="str">
            <v>Peak Security</v>
          </cell>
        </row>
        <row r="137">
          <cell r="B137" t="str">
            <v>CAPE4B</v>
          </cell>
          <cell r="E137">
            <v>0</v>
          </cell>
          <cell r="F137">
            <v>0</v>
          </cell>
          <cell r="G137">
            <v>0</v>
          </cell>
          <cell r="H137" t="str">
            <v>N3</v>
          </cell>
          <cell r="I137">
            <v>16</v>
          </cell>
          <cell r="J137">
            <v>6</v>
          </cell>
          <cell r="Q137" t="str">
            <v>BRLE40</v>
          </cell>
          <cell r="R137" t="str">
            <v>MELK40_SEP</v>
          </cell>
          <cell r="X137">
            <v>1390</v>
          </cell>
          <cell r="Y137" t="str">
            <v>A849</v>
          </cell>
          <cell r="AB137" t="str">
            <v>No</v>
          </cell>
          <cell r="AC137" t="str">
            <v>No</v>
          </cell>
          <cell r="AE137">
            <v>4.7966959023509173</v>
          </cell>
          <cell r="AF137">
            <v>81.569999999999993</v>
          </cell>
          <cell r="AG137">
            <v>42108</v>
          </cell>
          <cell r="AI137">
            <v>0.35799200526011093</v>
          </cell>
          <cell r="AJ137">
            <v>81.569999999999993</v>
          </cell>
          <cell r="AK137">
            <v>11504</v>
          </cell>
          <cell r="AL137" t="str">
            <v>Peak Security</v>
          </cell>
        </row>
        <row r="138">
          <cell r="B138" t="str">
            <v>CARE20</v>
          </cell>
          <cell r="E138">
            <v>175</v>
          </cell>
          <cell r="F138">
            <v>95.416760297562647</v>
          </cell>
          <cell r="G138">
            <v>65.117854840758952</v>
          </cell>
          <cell r="H138" t="str">
            <v>H2</v>
          </cell>
          <cell r="I138">
            <v>21</v>
          </cell>
          <cell r="J138">
            <v>10</v>
          </cell>
          <cell r="Q138" t="str">
            <v>BRLE40</v>
          </cell>
          <cell r="R138" t="str">
            <v>WWEY4A</v>
          </cell>
          <cell r="X138">
            <v>2200</v>
          </cell>
          <cell r="Y138" t="str">
            <v>A883</v>
          </cell>
          <cell r="AB138" t="str">
            <v>No</v>
          </cell>
          <cell r="AC138" t="str">
            <v>No</v>
          </cell>
          <cell r="AE138">
            <v>1.5047889341522462</v>
          </cell>
          <cell r="AF138">
            <v>49.38</v>
          </cell>
          <cell r="AG138">
            <v>21416</v>
          </cell>
          <cell r="AI138">
            <v>0.20175667821071167</v>
          </cell>
          <cell r="AJ138">
            <v>49.38</v>
          </cell>
          <cell r="AK138">
            <v>7842</v>
          </cell>
          <cell r="AL138" t="str">
            <v>Peak Security</v>
          </cell>
        </row>
        <row r="139">
          <cell r="B139" t="str">
            <v>CARR20</v>
          </cell>
          <cell r="E139">
            <v>306</v>
          </cell>
          <cell r="F139">
            <v>0</v>
          </cell>
          <cell r="G139">
            <v>0</v>
          </cell>
          <cell r="H139" t="str">
            <v>N2</v>
          </cell>
          <cell r="I139">
            <v>16</v>
          </cell>
          <cell r="J139">
            <v>4</v>
          </cell>
          <cell r="Q139" t="str">
            <v>BRLE40</v>
          </cell>
          <cell r="R139" t="str">
            <v>WWEY4B</v>
          </cell>
          <cell r="X139">
            <v>2200</v>
          </cell>
          <cell r="Y139" t="str">
            <v>A884</v>
          </cell>
          <cell r="AB139" t="str">
            <v>No</v>
          </cell>
          <cell r="AC139" t="str">
            <v>No</v>
          </cell>
          <cell r="AE139">
            <v>1.224750583754566</v>
          </cell>
          <cell r="AF139">
            <v>49.38</v>
          </cell>
          <cell r="AG139">
            <v>19321</v>
          </cell>
          <cell r="AI139">
            <v>0.13947878092413662</v>
          </cell>
          <cell r="AJ139">
            <v>49.38</v>
          </cell>
          <cell r="AK139">
            <v>6520</v>
          </cell>
          <cell r="AL139" t="str">
            <v>Peak Security</v>
          </cell>
        </row>
        <row r="140">
          <cell r="B140" t="str">
            <v>CARR40</v>
          </cell>
          <cell r="E140">
            <v>0</v>
          </cell>
          <cell r="F140">
            <v>2317.6122033127131</v>
          </cell>
          <cell r="G140">
            <v>1581.6711294938386</v>
          </cell>
          <cell r="H140" t="str">
            <v>N2</v>
          </cell>
          <cell r="I140">
            <v>16</v>
          </cell>
          <cell r="J140">
            <v>4</v>
          </cell>
          <cell r="Q140" t="str">
            <v>BURW40</v>
          </cell>
          <cell r="R140" t="str">
            <v>PELH40</v>
          </cell>
          <cell r="X140">
            <v>3030</v>
          </cell>
          <cell r="Y140" t="str">
            <v>A65G</v>
          </cell>
          <cell r="AB140" t="str">
            <v>No</v>
          </cell>
          <cell r="AC140" t="str">
            <v>No</v>
          </cell>
          <cell r="AE140">
            <v>3.2829874720781453</v>
          </cell>
          <cell r="AF140">
            <v>42.93</v>
          </cell>
          <cell r="AG140">
            <v>38892</v>
          </cell>
          <cell r="AI140">
            <v>2.860529363202498</v>
          </cell>
          <cell r="AJ140">
            <v>42.93</v>
          </cell>
          <cell r="AK140">
            <v>36304</v>
          </cell>
          <cell r="AL140" t="str">
            <v>Peak Security</v>
          </cell>
        </row>
        <row r="141">
          <cell r="B141" t="str">
            <v>CARR4A</v>
          </cell>
          <cell r="E141">
            <v>0</v>
          </cell>
          <cell r="F141">
            <v>0</v>
          </cell>
          <cell r="G141">
            <v>0</v>
          </cell>
          <cell r="H141" t="str">
            <v>N2</v>
          </cell>
          <cell r="I141">
            <v>16</v>
          </cell>
          <cell r="J141">
            <v>4</v>
          </cell>
          <cell r="Q141" t="str">
            <v>BURW40</v>
          </cell>
          <cell r="R141" t="str">
            <v>PELH40</v>
          </cell>
          <cell r="X141">
            <v>3100</v>
          </cell>
          <cell r="Y141" t="str">
            <v>A601</v>
          </cell>
          <cell r="AB141" t="str">
            <v>No</v>
          </cell>
          <cell r="AC141" t="str">
            <v>No</v>
          </cell>
          <cell r="AE141">
            <v>3.3735483950271963</v>
          </cell>
          <cell r="AF141">
            <v>42.78</v>
          </cell>
          <cell r="AG141">
            <v>39287</v>
          </cell>
          <cell r="AI141">
            <v>2.9394368160812312</v>
          </cell>
          <cell r="AJ141">
            <v>42.78</v>
          </cell>
          <cell r="AK141">
            <v>36673</v>
          </cell>
          <cell r="AL141" t="str">
            <v>Peak Security</v>
          </cell>
        </row>
        <row r="142">
          <cell r="B142" t="str">
            <v>CARR4B</v>
          </cell>
          <cell r="E142">
            <v>0</v>
          </cell>
          <cell r="F142">
            <v>0</v>
          </cell>
          <cell r="G142">
            <v>0</v>
          </cell>
          <cell r="H142" t="str">
            <v>N2</v>
          </cell>
          <cell r="I142">
            <v>16</v>
          </cell>
          <cell r="J142">
            <v>4</v>
          </cell>
          <cell r="Q142" t="str">
            <v>BURW40</v>
          </cell>
          <cell r="R142" t="str">
            <v>WALP40_EME</v>
          </cell>
          <cell r="X142">
            <v>3100</v>
          </cell>
          <cell r="Y142" t="str">
            <v>A655</v>
          </cell>
          <cell r="AB142" t="str">
            <v>No</v>
          </cell>
          <cell r="AC142" t="str">
            <v>No</v>
          </cell>
          <cell r="AE142">
            <v>5.535160729870559</v>
          </cell>
          <cell r="AF142">
            <v>51.19</v>
          </cell>
          <cell r="AG142">
            <v>53860</v>
          </cell>
          <cell r="AI142">
            <v>4.9148371053073809</v>
          </cell>
          <cell r="AJ142">
            <v>51.19</v>
          </cell>
          <cell r="AK142">
            <v>50752</v>
          </cell>
          <cell r="AL142" t="str">
            <v>Peak Security</v>
          </cell>
        </row>
        <row r="143">
          <cell r="B143" t="str">
            <v>CASS1Q</v>
          </cell>
          <cell r="E143">
            <v>-13</v>
          </cell>
          <cell r="F143">
            <v>0</v>
          </cell>
          <cell r="G143">
            <v>0</v>
          </cell>
          <cell r="H143" t="str">
            <v>T1</v>
          </cell>
          <cell r="I143">
            <v>1</v>
          </cell>
          <cell r="J143">
            <v>1</v>
          </cell>
          <cell r="Q143" t="str">
            <v>BURW40</v>
          </cell>
          <cell r="R143" t="str">
            <v>WALP40_EME</v>
          </cell>
          <cell r="X143">
            <v>3100</v>
          </cell>
          <cell r="Y143" t="str">
            <v>A65H</v>
          </cell>
          <cell r="AB143" t="str">
            <v>No</v>
          </cell>
          <cell r="AC143" t="str">
            <v>No</v>
          </cell>
          <cell r="AE143">
            <v>5.535160729870559</v>
          </cell>
          <cell r="AF143">
            <v>51.18</v>
          </cell>
          <cell r="AG143">
            <v>53849</v>
          </cell>
          <cell r="AI143">
            <v>4.9148371053073809</v>
          </cell>
          <cell r="AJ143">
            <v>51.18</v>
          </cell>
          <cell r="AK143">
            <v>50742</v>
          </cell>
          <cell r="AL143" t="str">
            <v>Peak Security</v>
          </cell>
        </row>
        <row r="144">
          <cell r="B144" t="str">
            <v>CATY1Q</v>
          </cell>
          <cell r="E144">
            <v>14</v>
          </cell>
          <cell r="F144">
            <v>0</v>
          </cell>
          <cell r="G144">
            <v>0</v>
          </cell>
          <cell r="H144" t="str">
            <v>S1</v>
          </cell>
          <cell r="I144">
            <v>11</v>
          </cell>
          <cell r="J144">
            <v>2</v>
          </cell>
          <cell r="Q144" t="str">
            <v>BUSH20</v>
          </cell>
          <cell r="R144" t="str">
            <v>DRAK20</v>
          </cell>
          <cell r="X144">
            <v>955</v>
          </cell>
          <cell r="Y144" t="str">
            <v>B520</v>
          </cell>
          <cell r="AB144" t="str">
            <v>No</v>
          </cell>
          <cell r="AC144" t="str">
            <v>No</v>
          </cell>
          <cell r="AE144">
            <v>0.76370057891709675</v>
          </cell>
          <cell r="AF144">
            <v>45.722153325793151</v>
          </cell>
          <cell r="AG144">
            <v>10317</v>
          </cell>
          <cell r="AI144">
            <v>0.69677798367620125</v>
          </cell>
          <cell r="AJ144">
            <v>45.722153325793151</v>
          </cell>
          <cell r="AK144">
            <v>9854</v>
          </cell>
          <cell r="AL144" t="str">
            <v>Peak Security</v>
          </cell>
        </row>
        <row r="145">
          <cell r="B145" t="str">
            <v>CATY1R</v>
          </cell>
          <cell r="E145">
            <v>12</v>
          </cell>
          <cell r="F145">
            <v>0</v>
          </cell>
          <cell r="G145">
            <v>0</v>
          </cell>
          <cell r="H145" t="str">
            <v>S1</v>
          </cell>
          <cell r="I145">
            <v>11</v>
          </cell>
          <cell r="J145">
            <v>2</v>
          </cell>
          <cell r="Q145" t="str">
            <v>BUSH20</v>
          </cell>
          <cell r="R145" t="str">
            <v>PENN20</v>
          </cell>
          <cell r="X145">
            <v>1040</v>
          </cell>
          <cell r="Y145" t="str">
            <v>B526</v>
          </cell>
          <cell r="AB145" t="str">
            <v>No</v>
          </cell>
          <cell r="AC145" t="str">
            <v>No</v>
          </cell>
          <cell r="AE145">
            <v>0.28414502240965589</v>
          </cell>
          <cell r="AF145">
            <v>25.947172201924555</v>
          </cell>
          <cell r="AG145">
            <v>4890</v>
          </cell>
          <cell r="AI145">
            <v>0.35553476255712119</v>
          </cell>
          <cell r="AJ145">
            <v>25.947172201924555</v>
          </cell>
          <cell r="AK145">
            <v>5470</v>
          </cell>
          <cell r="AL145" t="str">
            <v>Year Round</v>
          </cell>
        </row>
        <row r="146">
          <cell r="B146" t="str">
            <v>CEAN1Q</v>
          </cell>
          <cell r="E146">
            <v>0</v>
          </cell>
          <cell r="F146">
            <v>0</v>
          </cell>
          <cell r="G146">
            <v>0</v>
          </cell>
          <cell r="H146" t="str">
            <v>T1</v>
          </cell>
          <cell r="I146">
            <v>3</v>
          </cell>
          <cell r="J146">
            <v>1</v>
          </cell>
          <cell r="Q146" t="str">
            <v>BUSH20</v>
          </cell>
          <cell r="R146" t="str">
            <v>WIEN2B</v>
          </cell>
          <cell r="X146">
            <v>760</v>
          </cell>
          <cell r="Y146" t="str">
            <v>B52A</v>
          </cell>
          <cell r="AB146" t="str">
            <v>No</v>
          </cell>
          <cell r="AC146" t="str">
            <v>No</v>
          </cell>
          <cell r="AE146">
            <v>0.19985062933073233</v>
          </cell>
          <cell r="AF146">
            <v>55.715272663860432</v>
          </cell>
          <cell r="AG146">
            <v>14380</v>
          </cell>
          <cell r="AI146">
            <v>0.21925000299565073</v>
          </cell>
          <cell r="AJ146">
            <v>55.715272663860432</v>
          </cell>
          <cell r="AK146">
            <v>15062</v>
          </cell>
          <cell r="AL146" t="str">
            <v>Year Round</v>
          </cell>
        </row>
        <row r="147">
          <cell r="B147" t="str">
            <v>CELL40_SPM</v>
          </cell>
          <cell r="E147">
            <v>170</v>
          </cell>
          <cell r="F147">
            <v>0</v>
          </cell>
          <cell r="G147">
            <v>0</v>
          </cell>
          <cell r="H147" t="str">
            <v>L5</v>
          </cell>
          <cell r="I147">
            <v>18</v>
          </cell>
          <cell r="J147">
            <v>6</v>
          </cell>
          <cell r="Q147" t="str">
            <v>BUST20</v>
          </cell>
          <cell r="R147" t="str">
            <v>NECH20</v>
          </cell>
          <cell r="X147">
            <v>725</v>
          </cell>
          <cell r="Y147" t="str">
            <v>B515</v>
          </cell>
          <cell r="AB147" t="str">
            <v>No</v>
          </cell>
          <cell r="AC147" t="str">
            <v>No</v>
          </cell>
          <cell r="AE147">
            <v>0.14529789874188503</v>
          </cell>
          <cell r="AF147">
            <v>91.03149507206129</v>
          </cell>
          <cell r="AG147">
            <v>20034</v>
          </cell>
          <cell r="AI147">
            <v>0.15085848286727052</v>
          </cell>
          <cell r="AJ147">
            <v>91.03149507206129</v>
          </cell>
          <cell r="AK147">
            <v>20413</v>
          </cell>
          <cell r="AL147" t="str">
            <v>Year Round</v>
          </cell>
        </row>
        <row r="148">
          <cell r="B148" t="str">
            <v>CELL40_WPD</v>
          </cell>
          <cell r="E148">
            <v>457</v>
          </cell>
          <cell r="F148">
            <v>0</v>
          </cell>
          <cell r="G148">
            <v>0</v>
          </cell>
          <cell r="H148" t="str">
            <v>L5</v>
          </cell>
          <cell r="I148">
            <v>18</v>
          </cell>
          <cell r="J148">
            <v>8</v>
          </cell>
          <cell r="Q148" t="str">
            <v>BUST20</v>
          </cell>
          <cell r="R148" t="str">
            <v>NECH20</v>
          </cell>
          <cell r="X148">
            <v>725</v>
          </cell>
          <cell r="Y148" t="str">
            <v>B516</v>
          </cell>
          <cell r="AB148" t="str">
            <v>No</v>
          </cell>
          <cell r="AC148" t="str">
            <v>No</v>
          </cell>
          <cell r="AE148">
            <v>0.14529789874188503</v>
          </cell>
          <cell r="AF148">
            <v>91.03149507206129</v>
          </cell>
          <cell r="AG148">
            <v>20034</v>
          </cell>
          <cell r="AI148">
            <v>0.15085848286727052</v>
          </cell>
          <cell r="AJ148">
            <v>91.03149507206129</v>
          </cell>
          <cell r="AK148">
            <v>20413</v>
          </cell>
          <cell r="AL148" t="str">
            <v>Year Round</v>
          </cell>
        </row>
        <row r="149">
          <cell r="B149" t="str">
            <v>CHAP10</v>
          </cell>
          <cell r="E149">
            <v>11.808099669734833</v>
          </cell>
          <cell r="F149">
            <v>0</v>
          </cell>
          <cell r="G149">
            <v>0</v>
          </cell>
          <cell r="H149" t="str">
            <v>S1</v>
          </cell>
          <cell r="I149">
            <v>12</v>
          </cell>
          <cell r="J149">
            <v>2</v>
          </cell>
          <cell r="Q149" t="str">
            <v>BUST20</v>
          </cell>
          <cell r="R149" t="str">
            <v>BUST40</v>
          </cell>
          <cell r="X149">
            <v>750</v>
          </cell>
          <cell r="Y149" t="str">
            <v>T20151603</v>
          </cell>
          <cell r="AB149" t="str">
            <v>No</v>
          </cell>
          <cell r="AC149" t="str">
            <v>No</v>
          </cell>
          <cell r="AE149">
            <v>0.29810650356368229</v>
          </cell>
          <cell r="AF149">
            <v>0</v>
          </cell>
          <cell r="AG149">
            <v>0</v>
          </cell>
          <cell r="AI149">
            <v>0.30458350666666745</v>
          </cell>
          <cell r="AJ149">
            <v>0</v>
          </cell>
          <cell r="AK149">
            <v>0</v>
          </cell>
          <cell r="AL149" t="str">
            <v>Year Round</v>
          </cell>
        </row>
        <row r="150">
          <cell r="B150" t="str">
            <v>CHAR10</v>
          </cell>
          <cell r="E150">
            <v>22</v>
          </cell>
          <cell r="F150">
            <v>0</v>
          </cell>
          <cell r="G150">
            <v>0</v>
          </cell>
          <cell r="H150" t="str">
            <v>T4</v>
          </cell>
          <cell r="I150">
            <v>9</v>
          </cell>
          <cell r="J150">
            <v>1</v>
          </cell>
          <cell r="Q150" t="str">
            <v>BUST20</v>
          </cell>
          <cell r="R150" t="str">
            <v>BUST40</v>
          </cell>
          <cell r="X150">
            <v>750</v>
          </cell>
          <cell r="Y150" t="str">
            <v>T20151602</v>
          </cell>
          <cell r="AB150" t="str">
            <v>No</v>
          </cell>
          <cell r="AC150" t="str">
            <v>No</v>
          </cell>
          <cell r="AE150">
            <v>0.29810650356368229</v>
          </cell>
          <cell r="AF150">
            <v>0</v>
          </cell>
          <cell r="AG150">
            <v>0</v>
          </cell>
          <cell r="AI150">
            <v>0.30458350666666745</v>
          </cell>
          <cell r="AJ150">
            <v>0</v>
          </cell>
          <cell r="AK150">
            <v>0</v>
          </cell>
          <cell r="AL150" t="str">
            <v>Year Round</v>
          </cell>
        </row>
        <row r="151">
          <cell r="B151" t="str">
            <v>CHAS2Q</v>
          </cell>
          <cell r="E151">
            <v>29</v>
          </cell>
          <cell r="F151">
            <v>0</v>
          </cell>
          <cell r="G151">
            <v>0</v>
          </cell>
          <cell r="H151" t="str">
            <v>S1</v>
          </cell>
          <cell r="I151">
            <v>11</v>
          </cell>
          <cell r="J151">
            <v>2</v>
          </cell>
          <cell r="Q151" t="str">
            <v>BUST40</v>
          </cell>
          <cell r="R151" t="str">
            <v>DRAK40</v>
          </cell>
          <cell r="X151">
            <v>2780</v>
          </cell>
          <cell r="Y151" t="str">
            <v>T20151601</v>
          </cell>
          <cell r="AB151" t="str">
            <v>No</v>
          </cell>
          <cell r="AC151" t="str">
            <v>No</v>
          </cell>
          <cell r="AE151">
            <v>0.59621300712736391</v>
          </cell>
          <cell r="AF151">
            <v>34.590000000000003</v>
          </cell>
          <cell r="AG151">
            <v>13354</v>
          </cell>
          <cell r="AI151">
            <v>0.60916701333333523</v>
          </cell>
          <cell r="AJ151">
            <v>34.590000000000003</v>
          </cell>
          <cell r="AK151">
            <v>13499</v>
          </cell>
          <cell r="AL151" t="str">
            <v>Year Round</v>
          </cell>
        </row>
        <row r="152">
          <cell r="B152" t="str">
            <v>CHAS2R</v>
          </cell>
          <cell r="E152">
            <v>29</v>
          </cell>
          <cell r="F152">
            <v>0</v>
          </cell>
          <cell r="G152">
            <v>0</v>
          </cell>
          <cell r="H152" t="str">
            <v>S1</v>
          </cell>
          <cell r="I152">
            <v>11</v>
          </cell>
          <cell r="J152">
            <v>2</v>
          </cell>
          <cell r="Q152" t="str">
            <v>BUST40</v>
          </cell>
          <cell r="R152" t="str">
            <v>DRAK40</v>
          </cell>
          <cell r="X152">
            <v>2780</v>
          </cell>
          <cell r="Y152" t="str">
            <v>T20161751</v>
          </cell>
          <cell r="AB152" t="str">
            <v>No</v>
          </cell>
          <cell r="AC152" t="str">
            <v>No</v>
          </cell>
          <cell r="AE152">
            <v>0.59621300712736391</v>
          </cell>
          <cell r="AF152">
            <v>34.54</v>
          </cell>
          <cell r="AG152">
            <v>13335</v>
          </cell>
          <cell r="AI152">
            <v>0.60916701333333523</v>
          </cell>
          <cell r="AJ152">
            <v>34.54</v>
          </cell>
          <cell r="AK152">
            <v>13479</v>
          </cell>
          <cell r="AL152" t="str">
            <v>Year Round</v>
          </cell>
        </row>
        <row r="153">
          <cell r="B153" t="str">
            <v>CHIC40</v>
          </cell>
          <cell r="E153">
            <v>85</v>
          </cell>
          <cell r="F153">
            <v>0</v>
          </cell>
          <cell r="G153">
            <v>0</v>
          </cell>
          <cell r="H153" t="str">
            <v>E1</v>
          </cell>
          <cell r="I153">
            <v>26</v>
          </cell>
          <cell r="J153">
            <v>13</v>
          </cell>
          <cell r="Q153" t="str">
            <v>CANT40</v>
          </cell>
          <cell r="R153" t="str">
            <v>SELL40</v>
          </cell>
          <cell r="X153">
            <v>2370</v>
          </cell>
          <cell r="Y153" t="str">
            <v>T20161792</v>
          </cell>
          <cell r="AB153" t="str">
            <v>No</v>
          </cell>
          <cell r="AC153" t="str">
            <v>No</v>
          </cell>
          <cell r="AE153">
            <v>4.1845575659788846E-3</v>
          </cell>
          <cell r="AF153">
            <v>26.71</v>
          </cell>
          <cell r="AG153">
            <v>864</v>
          </cell>
          <cell r="AI153">
            <v>0.59614268165540618</v>
          </cell>
          <cell r="AJ153">
            <v>26.71</v>
          </cell>
          <cell r="AK153">
            <v>10311</v>
          </cell>
          <cell r="AL153" t="str">
            <v>Year Round</v>
          </cell>
        </row>
        <row r="154">
          <cell r="B154" t="str">
            <v>CHSI20</v>
          </cell>
          <cell r="E154">
            <v>255</v>
          </cell>
          <cell r="F154">
            <v>0</v>
          </cell>
          <cell r="G154">
            <v>0</v>
          </cell>
          <cell r="H154" t="str">
            <v>A8</v>
          </cell>
          <cell r="I154">
            <v>23</v>
          </cell>
          <cell r="J154">
            <v>11</v>
          </cell>
          <cell r="Q154" t="str">
            <v>CANT40</v>
          </cell>
          <cell r="R154" t="str">
            <v>SELL40</v>
          </cell>
          <cell r="X154">
            <v>2370</v>
          </cell>
          <cell r="Y154" t="str">
            <v>T20161793</v>
          </cell>
          <cell r="AB154" t="str">
            <v>No</v>
          </cell>
          <cell r="AC154" t="str">
            <v>No</v>
          </cell>
          <cell r="AE154">
            <v>4.1845575659788846E-3</v>
          </cell>
          <cell r="AF154">
            <v>26.71</v>
          </cell>
          <cell r="AG154">
            <v>864</v>
          </cell>
          <cell r="AI154">
            <v>0.59614268165540618</v>
          </cell>
          <cell r="AJ154">
            <v>26.71</v>
          </cell>
          <cell r="AK154">
            <v>10311</v>
          </cell>
          <cell r="AL154" t="str">
            <v>Year Round</v>
          </cell>
        </row>
        <row r="155">
          <cell r="B155" t="str">
            <v>CHTE20</v>
          </cell>
          <cell r="E155">
            <v>527</v>
          </cell>
          <cell r="F155">
            <v>0</v>
          </cell>
          <cell r="G155">
            <v>0</v>
          </cell>
          <cell r="H155" t="str">
            <v>P3</v>
          </cell>
          <cell r="I155">
            <v>16</v>
          </cell>
          <cell r="J155">
            <v>7</v>
          </cell>
          <cell r="Q155" t="str">
            <v>CAPE20</v>
          </cell>
          <cell r="R155" t="str">
            <v>CAPE4A</v>
          </cell>
          <cell r="X155">
            <v>750</v>
          </cell>
          <cell r="Y155" t="str">
            <v>F215</v>
          </cell>
          <cell r="AB155" t="str">
            <v>No</v>
          </cell>
          <cell r="AC155" t="str">
            <v>No</v>
          </cell>
          <cell r="AE155">
            <v>5.4458255212734681E-2</v>
          </cell>
          <cell r="AF155">
            <v>0</v>
          </cell>
          <cell r="AG155">
            <v>0</v>
          </cell>
          <cell r="AI155">
            <v>2.6099141299637769E-2</v>
          </cell>
          <cell r="AJ155">
            <v>0</v>
          </cell>
          <cell r="AK155">
            <v>0</v>
          </cell>
          <cell r="AL155" t="str">
            <v>Peak Security</v>
          </cell>
        </row>
        <row r="156">
          <cell r="B156" t="str">
            <v>CILF2A</v>
          </cell>
          <cell r="E156">
            <v>0</v>
          </cell>
          <cell r="F156">
            <v>0</v>
          </cell>
          <cell r="G156">
            <v>0</v>
          </cell>
          <cell r="H156" t="str">
            <v>H6</v>
          </cell>
          <cell r="I156">
            <v>21</v>
          </cell>
          <cell r="J156">
            <v>10</v>
          </cell>
          <cell r="Q156" t="str">
            <v>CAPE4A</v>
          </cell>
          <cell r="R156" t="str">
            <v>FROD40</v>
          </cell>
          <cell r="X156">
            <v>2780</v>
          </cell>
          <cell r="Y156" t="str">
            <v>A275</v>
          </cell>
          <cell r="AB156" t="str">
            <v>No</v>
          </cell>
          <cell r="AC156" t="str">
            <v>No</v>
          </cell>
          <cell r="AE156">
            <v>0.22773406270293617</v>
          </cell>
          <cell r="AF156">
            <v>18.309999999999999</v>
          </cell>
          <cell r="AG156">
            <v>6179</v>
          </cell>
          <cell r="AI156">
            <v>0.18597947041533908</v>
          </cell>
          <cell r="AJ156">
            <v>18.309999999999999</v>
          </cell>
          <cell r="AK156">
            <v>5583</v>
          </cell>
          <cell r="AL156" t="str">
            <v>Peak Security</v>
          </cell>
        </row>
        <row r="157">
          <cell r="B157" t="str">
            <v>CILF2B</v>
          </cell>
          <cell r="E157">
            <v>0</v>
          </cell>
          <cell r="F157">
            <v>0</v>
          </cell>
          <cell r="G157">
            <v>0</v>
          </cell>
          <cell r="H157" t="str">
            <v>H6</v>
          </cell>
          <cell r="I157">
            <v>21</v>
          </cell>
          <cell r="J157">
            <v>10</v>
          </cell>
          <cell r="Q157" t="str">
            <v>CAPE20</v>
          </cell>
          <cell r="R157" t="str">
            <v>CAPE4B</v>
          </cell>
          <cell r="X157">
            <v>750</v>
          </cell>
          <cell r="Y157" t="str">
            <v>F216</v>
          </cell>
          <cell r="AB157" t="str">
            <v>No</v>
          </cell>
          <cell r="AC157" t="str">
            <v>No</v>
          </cell>
          <cell r="AE157">
            <v>5.5093936687987732E-2</v>
          </cell>
          <cell r="AF157">
            <v>0</v>
          </cell>
          <cell r="AG157">
            <v>0</v>
          </cell>
          <cell r="AI157">
            <v>2.6403791909161908E-2</v>
          </cell>
          <cell r="AJ157">
            <v>0</v>
          </cell>
          <cell r="AK157">
            <v>0</v>
          </cell>
          <cell r="AL157" t="str">
            <v>Peak Security</v>
          </cell>
        </row>
        <row r="158">
          <cell r="B158" t="str">
            <v>CILF40</v>
          </cell>
          <cell r="E158">
            <v>0</v>
          </cell>
          <cell r="F158">
            <v>0</v>
          </cell>
          <cell r="G158">
            <v>0</v>
          </cell>
          <cell r="H158" t="str">
            <v>H6</v>
          </cell>
          <cell r="I158">
            <v>21</v>
          </cell>
          <cell r="J158">
            <v>10</v>
          </cell>
          <cell r="Q158" t="str">
            <v>CAPE4B</v>
          </cell>
          <cell r="R158" t="str">
            <v>FROD40</v>
          </cell>
          <cell r="X158">
            <v>2780</v>
          </cell>
          <cell r="Y158" t="str">
            <v>A274</v>
          </cell>
          <cell r="AB158" t="str">
            <v>No</v>
          </cell>
          <cell r="AC158" t="str">
            <v>No</v>
          </cell>
          <cell r="AE158">
            <v>0.2282634163519027</v>
          </cell>
          <cell r="AF158">
            <v>18.399999999999999</v>
          </cell>
          <cell r="AG158">
            <v>6216</v>
          </cell>
          <cell r="AI158">
            <v>0.18631059138856432</v>
          </cell>
          <cell r="AJ158">
            <v>18.399999999999999</v>
          </cell>
          <cell r="AK158">
            <v>5616</v>
          </cell>
          <cell r="AL158" t="str">
            <v>Peak Security</v>
          </cell>
        </row>
        <row r="159">
          <cell r="B159" t="str">
            <v>CITR41</v>
          </cell>
          <cell r="E159">
            <v>378</v>
          </cell>
          <cell r="F159">
            <v>0</v>
          </cell>
          <cell r="G159">
            <v>0</v>
          </cell>
          <cell r="H159" t="str">
            <v>A7</v>
          </cell>
          <cell r="I159">
            <v>23</v>
          </cell>
          <cell r="J159">
            <v>12</v>
          </cell>
          <cell r="Q159" t="str">
            <v>CARE20</v>
          </cell>
          <cell r="R159" t="str">
            <v>COWT2A</v>
          </cell>
          <cell r="X159">
            <v>680</v>
          </cell>
          <cell r="Y159" t="str">
            <v>B82K</v>
          </cell>
          <cell r="AB159" t="str">
            <v>No</v>
          </cell>
          <cell r="AC159" t="str">
            <v>No</v>
          </cell>
          <cell r="AE159">
            <v>1.1284058045865368</v>
          </cell>
          <cell r="AF159">
            <v>33.413725680815546</v>
          </cell>
          <cell r="AG159">
            <v>9165</v>
          </cell>
          <cell r="AI159">
            <v>0.64964438402319424</v>
          </cell>
          <cell r="AJ159">
            <v>33.413725680815546</v>
          </cell>
          <cell r="AK159">
            <v>6954</v>
          </cell>
          <cell r="AL159" t="str">
            <v>Peak Security</v>
          </cell>
        </row>
        <row r="160">
          <cell r="B160" t="str">
            <v>CITR46</v>
          </cell>
          <cell r="E160">
            <v>378</v>
          </cell>
          <cell r="F160">
            <v>0</v>
          </cell>
          <cell r="G160">
            <v>0</v>
          </cell>
          <cell r="H160" t="str">
            <v>A7</v>
          </cell>
          <cell r="I160">
            <v>23</v>
          </cell>
          <cell r="J160">
            <v>12</v>
          </cell>
          <cell r="Q160" t="str">
            <v>CARE20</v>
          </cell>
          <cell r="R160" t="str">
            <v>USKM2B</v>
          </cell>
          <cell r="X160">
            <v>680</v>
          </cell>
          <cell r="Y160" t="str">
            <v>B82A</v>
          </cell>
          <cell r="AB160" t="str">
            <v>No</v>
          </cell>
          <cell r="AC160" t="str">
            <v>No</v>
          </cell>
          <cell r="AE160">
            <v>0.41695586761145143</v>
          </cell>
          <cell r="AF160">
            <v>23.897765067269084</v>
          </cell>
          <cell r="AG160">
            <v>4653</v>
          </cell>
          <cell r="AI160">
            <v>0.1061350655140418</v>
          </cell>
          <cell r="AJ160">
            <v>23.897765067269084</v>
          </cell>
          <cell r="AK160">
            <v>2347</v>
          </cell>
          <cell r="AL160" t="str">
            <v>Peak Security</v>
          </cell>
        </row>
        <row r="161">
          <cell r="B161" t="str">
            <v>CLAC1Q</v>
          </cell>
          <cell r="E161">
            <v>-51</v>
          </cell>
          <cell r="F161">
            <v>0</v>
          </cell>
          <cell r="G161">
            <v>0</v>
          </cell>
          <cell r="H161" t="str">
            <v>T4</v>
          </cell>
          <cell r="I161">
            <v>7</v>
          </cell>
          <cell r="J161">
            <v>1</v>
          </cell>
          <cell r="Q161" t="str">
            <v>CARR20</v>
          </cell>
          <cell r="R161" t="str">
            <v>SMAN20</v>
          </cell>
          <cell r="X161">
            <v>835</v>
          </cell>
          <cell r="Y161" t="str">
            <v>B231</v>
          </cell>
          <cell r="AB161" t="str">
            <v>No</v>
          </cell>
          <cell r="AC161" t="str">
            <v>No</v>
          </cell>
          <cell r="AE161">
            <v>0.22049874059602204</v>
          </cell>
          <cell r="AF161">
            <v>15.518219777324092</v>
          </cell>
          <cell r="AG161">
            <v>3259</v>
          </cell>
          <cell r="AI161">
            <v>0.27613958056226645</v>
          </cell>
          <cell r="AJ161">
            <v>15.518219777324092</v>
          </cell>
          <cell r="AK161">
            <v>3647</v>
          </cell>
          <cell r="AL161" t="str">
            <v>Year Round</v>
          </cell>
        </row>
        <row r="162">
          <cell r="B162" t="str">
            <v>CLAS20</v>
          </cell>
          <cell r="E162">
            <v>0</v>
          </cell>
          <cell r="F162">
            <v>0</v>
          </cell>
          <cell r="G162">
            <v>0</v>
          </cell>
          <cell r="H162" t="str">
            <v>T2</v>
          </cell>
          <cell r="I162">
            <v>1</v>
          </cell>
          <cell r="J162">
            <v>1</v>
          </cell>
          <cell r="Q162" t="str">
            <v>CARR20</v>
          </cell>
          <cell r="R162" t="str">
            <v>SMAN20</v>
          </cell>
          <cell r="X162">
            <v>835</v>
          </cell>
          <cell r="Y162" t="str">
            <v>B238</v>
          </cell>
          <cell r="AB162" t="str">
            <v>No</v>
          </cell>
          <cell r="AC162" t="str">
            <v>No</v>
          </cell>
          <cell r="AE162">
            <v>0.24177470473919557</v>
          </cell>
          <cell r="AF162">
            <v>12.622990110441066</v>
          </cell>
          <cell r="AG162">
            <v>3103</v>
          </cell>
          <cell r="AI162">
            <v>0.30278433961473489</v>
          </cell>
          <cell r="AJ162">
            <v>12.622990110441066</v>
          </cell>
          <cell r="AK162">
            <v>3473</v>
          </cell>
          <cell r="AL162" t="str">
            <v>Year Round</v>
          </cell>
        </row>
        <row r="163">
          <cell r="B163" t="str">
            <v>CLAY1S</v>
          </cell>
          <cell r="E163">
            <v>16</v>
          </cell>
          <cell r="F163">
            <v>0</v>
          </cell>
          <cell r="G163">
            <v>0</v>
          </cell>
          <cell r="H163" t="str">
            <v>T2</v>
          </cell>
          <cell r="I163">
            <v>5</v>
          </cell>
          <cell r="J163">
            <v>1</v>
          </cell>
          <cell r="Q163" t="str">
            <v>CARR40</v>
          </cell>
          <cell r="R163" t="str">
            <v>DAIN40</v>
          </cell>
          <cell r="X163">
            <v>3100</v>
          </cell>
          <cell r="Y163" t="str">
            <v>A255</v>
          </cell>
          <cell r="AB163" t="str">
            <v>No</v>
          </cell>
          <cell r="AC163" t="str">
            <v>No</v>
          </cell>
          <cell r="AE163">
            <v>0.91482595113557219</v>
          </cell>
          <cell r="AF163">
            <v>3.35</v>
          </cell>
          <cell r="AG163">
            <v>3204</v>
          </cell>
          <cell r="AI163">
            <v>1.126026295956067</v>
          </cell>
          <cell r="AJ163">
            <v>3.35</v>
          </cell>
          <cell r="AK163">
            <v>3555</v>
          </cell>
          <cell r="AL163" t="str">
            <v>Year Round</v>
          </cell>
        </row>
        <row r="164">
          <cell r="B164" t="str">
            <v>CLAY1T</v>
          </cell>
          <cell r="E164">
            <v>16</v>
          </cell>
          <cell r="F164">
            <v>0</v>
          </cell>
          <cell r="G164">
            <v>0</v>
          </cell>
          <cell r="H164" t="str">
            <v>T2</v>
          </cell>
          <cell r="I164">
            <v>5</v>
          </cell>
          <cell r="J164">
            <v>1</v>
          </cell>
          <cell r="Q164" t="str">
            <v>CARR40</v>
          </cell>
          <cell r="R164" t="str">
            <v>KEAR40</v>
          </cell>
          <cell r="X164">
            <v>2210</v>
          </cell>
          <cell r="Y164" t="str">
            <v>A254</v>
          </cell>
          <cell r="AB164" t="str">
            <v>No</v>
          </cell>
          <cell r="AC164" t="str">
            <v>No</v>
          </cell>
          <cell r="AE164">
            <v>0.46323911836971932</v>
          </cell>
          <cell r="AF164">
            <v>13.15</v>
          </cell>
          <cell r="AG164">
            <v>6329</v>
          </cell>
          <cell r="AI164">
            <v>0.13447458032437454</v>
          </cell>
          <cell r="AJ164">
            <v>13.15</v>
          </cell>
          <cell r="AK164">
            <v>3410</v>
          </cell>
          <cell r="AL164" t="str">
            <v>Peak Security</v>
          </cell>
        </row>
        <row r="165">
          <cell r="B165" t="str">
            <v>CLEH40</v>
          </cell>
          <cell r="E165">
            <v>0</v>
          </cell>
          <cell r="F165">
            <v>0</v>
          </cell>
          <cell r="G165">
            <v>441</v>
          </cell>
          <cell r="H165" t="str">
            <v>C3</v>
          </cell>
          <cell r="I165">
            <v>24</v>
          </cell>
          <cell r="J165">
            <v>11</v>
          </cell>
          <cell r="Q165" t="str">
            <v>CARR40</v>
          </cell>
          <cell r="R165" t="str">
            <v>PEWO4B</v>
          </cell>
          <cell r="X165">
            <v>2170</v>
          </cell>
          <cell r="Y165" t="str">
            <v>A253</v>
          </cell>
          <cell r="AB165" t="str">
            <v>No</v>
          </cell>
          <cell r="AC165" t="str">
            <v>No</v>
          </cell>
          <cell r="AE165">
            <v>2.1084013398145593</v>
          </cell>
          <cell r="AF165">
            <v>56.9</v>
          </cell>
          <cell r="AG165">
            <v>26127</v>
          </cell>
          <cell r="AI165">
            <v>14.990958114990747</v>
          </cell>
          <cell r="AJ165">
            <v>56.9</v>
          </cell>
          <cell r="AK165">
            <v>69667</v>
          </cell>
          <cell r="AL165" t="str">
            <v>Year Round</v>
          </cell>
        </row>
        <row r="166">
          <cell r="B166" t="str">
            <v>CLUN1S</v>
          </cell>
          <cell r="E166">
            <v>0</v>
          </cell>
          <cell r="F166">
            <v>24.848960554088656</v>
          </cell>
          <cell r="G166">
            <v>16.95835198406148</v>
          </cell>
          <cell r="H166" t="str">
            <v>T4</v>
          </cell>
          <cell r="I166">
            <v>5</v>
          </cell>
          <cell r="J166">
            <v>1</v>
          </cell>
          <cell r="Q166" t="str">
            <v>CARR20</v>
          </cell>
          <cell r="R166" t="str">
            <v>CARR4A</v>
          </cell>
          <cell r="X166">
            <v>750</v>
          </cell>
          <cell r="Y166" t="str">
            <v>F229</v>
          </cell>
          <cell r="AB166" t="str">
            <v>No</v>
          </cell>
          <cell r="AC166" t="str">
            <v>No</v>
          </cell>
          <cell r="AE166">
            <v>0.29020950671365753</v>
          </cell>
          <cell r="AF166">
            <v>0</v>
          </cell>
          <cell r="AG166">
            <v>0</v>
          </cell>
          <cell r="AI166">
            <v>0.33303851134642148</v>
          </cell>
          <cell r="AJ166">
            <v>0</v>
          </cell>
          <cell r="AK166">
            <v>0</v>
          </cell>
          <cell r="AL166" t="str">
            <v>Year Round</v>
          </cell>
        </row>
        <row r="167">
          <cell r="B167" t="str">
            <v>CLUN1T</v>
          </cell>
          <cell r="E167">
            <v>0</v>
          </cell>
          <cell r="F167">
            <v>24.848960554088656</v>
          </cell>
          <cell r="G167">
            <v>16.95835198406148</v>
          </cell>
          <cell r="H167" t="str">
            <v>T4</v>
          </cell>
          <cell r="I167">
            <v>5</v>
          </cell>
          <cell r="J167">
            <v>1</v>
          </cell>
          <cell r="Q167" t="str">
            <v>CARR4A</v>
          </cell>
          <cell r="R167" t="str">
            <v>DAIN40</v>
          </cell>
          <cell r="X167">
            <v>750</v>
          </cell>
          <cell r="Y167" t="str">
            <v>A230</v>
          </cell>
          <cell r="AB167" t="str">
            <v>No</v>
          </cell>
          <cell r="AC167" t="str">
            <v>No</v>
          </cell>
          <cell r="AE167">
            <v>0</v>
          </cell>
          <cell r="AF167">
            <v>2.04</v>
          </cell>
          <cell r="AG167">
            <v>777</v>
          </cell>
          <cell r="AI167">
            <v>0</v>
          </cell>
          <cell r="AJ167">
            <v>2.04</v>
          </cell>
          <cell r="AK167">
            <v>832</v>
          </cell>
          <cell r="AL167" t="str">
            <v>Year Round</v>
          </cell>
        </row>
        <row r="168">
          <cell r="B168" t="str">
            <v>CLYM20</v>
          </cell>
          <cell r="E168">
            <v>69</v>
          </cell>
          <cell r="F168">
            <v>0</v>
          </cell>
          <cell r="G168">
            <v>0</v>
          </cell>
          <cell r="H168" t="str">
            <v>S1</v>
          </cell>
          <cell r="I168">
            <v>11</v>
          </cell>
          <cell r="J168">
            <v>2</v>
          </cell>
          <cell r="Q168" t="str">
            <v>CARR20</v>
          </cell>
          <cell r="R168" t="str">
            <v>CARR4B</v>
          </cell>
          <cell r="X168">
            <v>750</v>
          </cell>
          <cell r="Y168" t="str">
            <v>F230</v>
          </cell>
          <cell r="AB168" t="str">
            <v>No</v>
          </cell>
          <cell r="AC168" t="str">
            <v>No</v>
          </cell>
          <cell r="AE168">
            <v>0.29020950671365753</v>
          </cell>
          <cell r="AF168">
            <v>0</v>
          </cell>
          <cell r="AG168">
            <v>0</v>
          </cell>
          <cell r="AI168">
            <v>0.33303851134642148</v>
          </cell>
          <cell r="AJ168">
            <v>0</v>
          </cell>
          <cell r="AK168">
            <v>0</v>
          </cell>
          <cell r="AL168" t="str">
            <v>Year Round</v>
          </cell>
        </row>
        <row r="169">
          <cell r="B169" t="str">
            <v>CLYN2Q</v>
          </cell>
          <cell r="E169">
            <v>0</v>
          </cell>
          <cell r="F169">
            <v>0</v>
          </cell>
          <cell r="G169">
            <v>262.14999999999998</v>
          </cell>
          <cell r="H169" t="str">
            <v>S1</v>
          </cell>
          <cell r="I169">
            <v>11</v>
          </cell>
          <cell r="J169">
            <v>2</v>
          </cell>
          <cell r="Q169" t="str">
            <v>CARR4B</v>
          </cell>
          <cell r="R169" t="str">
            <v>DAIN40</v>
          </cell>
          <cell r="X169">
            <v>750</v>
          </cell>
          <cell r="Y169" t="str">
            <v>A229</v>
          </cell>
          <cell r="AB169" t="str">
            <v>No</v>
          </cell>
          <cell r="AC169" t="str">
            <v>No</v>
          </cell>
          <cell r="AE169">
            <v>0</v>
          </cell>
          <cell r="AF169">
            <v>2.06</v>
          </cell>
          <cell r="AG169">
            <v>785</v>
          </cell>
          <cell r="AI169">
            <v>0</v>
          </cell>
          <cell r="AJ169">
            <v>2.06</v>
          </cell>
          <cell r="AK169">
            <v>841</v>
          </cell>
          <cell r="AL169" t="str">
            <v>Year Round</v>
          </cell>
        </row>
        <row r="170">
          <cell r="B170" t="str">
            <v>CLYS2R</v>
          </cell>
          <cell r="E170">
            <v>0</v>
          </cell>
          <cell r="F170">
            <v>0</v>
          </cell>
          <cell r="G170">
            <v>90.16</v>
          </cell>
          <cell r="H170" t="str">
            <v>S1</v>
          </cell>
          <cell r="I170">
            <v>11</v>
          </cell>
          <cell r="J170">
            <v>2</v>
          </cell>
          <cell r="Q170" t="str">
            <v>CELL40_SPM</v>
          </cell>
          <cell r="R170" t="str">
            <v>CELL40_WPD</v>
          </cell>
          <cell r="X170">
            <v>0</v>
          </cell>
          <cell r="Y170" t="str">
            <v>None</v>
          </cell>
          <cell r="AB170" t="str">
            <v>No</v>
          </cell>
          <cell r="AC170" t="str">
            <v>No</v>
          </cell>
          <cell r="AE170">
            <v>0</v>
          </cell>
          <cell r="AF170">
            <v>0</v>
          </cell>
          <cell r="AG170">
            <v>0</v>
          </cell>
          <cell r="AI170">
            <v>0</v>
          </cell>
          <cell r="AJ170">
            <v>0</v>
          </cell>
          <cell r="AK170">
            <v>0</v>
          </cell>
          <cell r="AL170" t="str">
            <v>Year Round</v>
          </cell>
        </row>
        <row r="171">
          <cell r="B171" t="str">
            <v>COAL10</v>
          </cell>
          <cell r="E171">
            <v>0</v>
          </cell>
          <cell r="F171">
            <v>0</v>
          </cell>
          <cell r="G171">
            <v>0</v>
          </cell>
          <cell r="H171" t="str">
            <v>S1</v>
          </cell>
          <cell r="I171">
            <v>11</v>
          </cell>
          <cell r="J171">
            <v>2</v>
          </cell>
          <cell r="Q171" t="str">
            <v>CELL40_WPD</v>
          </cell>
          <cell r="R171" t="str">
            <v>DAIN40</v>
          </cell>
          <cell r="X171">
            <v>2510</v>
          </cell>
          <cell r="Y171" t="str">
            <v>A582</v>
          </cell>
          <cell r="AB171" t="str">
            <v>No</v>
          </cell>
          <cell r="AC171" t="str">
            <v>No</v>
          </cell>
          <cell r="AE171">
            <v>11.029452130417443</v>
          </cell>
          <cell r="AF171">
            <v>65.245168985633754</v>
          </cell>
          <cell r="AG171">
            <v>76609</v>
          </cell>
          <cell r="AI171">
            <v>14.465498897828519</v>
          </cell>
          <cell r="AJ171">
            <v>65.245168985633754</v>
          </cell>
          <cell r="AK171">
            <v>87734</v>
          </cell>
          <cell r="AL171" t="str">
            <v>Year Round</v>
          </cell>
        </row>
        <row r="172">
          <cell r="B172" t="str">
            <v>COAL40</v>
          </cell>
          <cell r="E172">
            <v>0</v>
          </cell>
          <cell r="F172">
            <v>0</v>
          </cell>
          <cell r="G172">
            <v>0</v>
          </cell>
          <cell r="H172" t="str">
            <v>S1</v>
          </cell>
          <cell r="I172">
            <v>11</v>
          </cell>
          <cell r="J172">
            <v>2</v>
          </cell>
          <cell r="Q172" t="str">
            <v>CELL40_WPD</v>
          </cell>
          <cell r="R172" t="str">
            <v>DRAK40</v>
          </cell>
          <cell r="X172">
            <v>2180</v>
          </cell>
          <cell r="Y172" t="str">
            <v>A501</v>
          </cell>
          <cell r="AB172" t="str">
            <v>No</v>
          </cell>
          <cell r="AC172" t="str">
            <v>No</v>
          </cell>
          <cell r="AE172">
            <v>5.4066997873603269</v>
          </cell>
          <cell r="AF172">
            <v>45.01</v>
          </cell>
          <cell r="AG172">
            <v>39557</v>
          </cell>
          <cell r="AI172">
            <v>7.1273538154095064</v>
          </cell>
          <cell r="AJ172">
            <v>45.01</v>
          </cell>
          <cell r="AK172">
            <v>45418</v>
          </cell>
          <cell r="AL172" t="str">
            <v>Year Round</v>
          </cell>
        </row>
        <row r="173">
          <cell r="B173" t="str">
            <v>COAT2Q</v>
          </cell>
          <cell r="E173">
            <v>29</v>
          </cell>
          <cell r="F173">
            <v>0</v>
          </cell>
          <cell r="G173">
            <v>0</v>
          </cell>
          <cell r="H173" t="str">
            <v>S1</v>
          </cell>
          <cell r="I173">
            <v>11</v>
          </cell>
          <cell r="J173">
            <v>2</v>
          </cell>
          <cell r="Q173" t="str">
            <v>CELL40_WPD</v>
          </cell>
          <cell r="R173" t="str">
            <v>DRAK40</v>
          </cell>
          <cell r="X173">
            <v>2180</v>
          </cell>
          <cell r="Y173" t="str">
            <v>A574</v>
          </cell>
          <cell r="AB173" t="str">
            <v>No</v>
          </cell>
          <cell r="AC173" t="str">
            <v>No</v>
          </cell>
          <cell r="AE173">
            <v>5.2845184259465805</v>
          </cell>
          <cell r="AF173">
            <v>45.56</v>
          </cell>
          <cell r="AG173">
            <v>39586</v>
          </cell>
          <cell r="AI173">
            <v>6.9662888725251246</v>
          </cell>
          <cell r="AJ173">
            <v>45.56</v>
          </cell>
          <cell r="AK173">
            <v>45450</v>
          </cell>
          <cell r="AL173" t="str">
            <v>Year Round</v>
          </cell>
        </row>
        <row r="174">
          <cell r="B174" t="str">
            <v>COAT2R</v>
          </cell>
          <cell r="E174">
            <v>29</v>
          </cell>
          <cell r="F174">
            <v>0</v>
          </cell>
          <cell r="G174">
            <v>0</v>
          </cell>
          <cell r="H174" t="str">
            <v>S1</v>
          </cell>
          <cell r="I174">
            <v>11</v>
          </cell>
          <cell r="J174">
            <v>2</v>
          </cell>
          <cell r="Q174" t="str">
            <v>CELL40_WPD</v>
          </cell>
          <cell r="R174" t="str">
            <v>MACC40</v>
          </cell>
          <cell r="X174">
            <v>3100</v>
          </cell>
          <cell r="Y174" t="str">
            <v>A583</v>
          </cell>
          <cell r="AB174" t="str">
            <v>No</v>
          </cell>
          <cell r="AC174" t="str">
            <v>No</v>
          </cell>
          <cell r="AE174">
            <v>7.2065995162410008</v>
          </cell>
          <cell r="AF174">
            <v>31.62</v>
          </cell>
          <cell r="AG174">
            <v>37961</v>
          </cell>
          <cell r="AI174">
            <v>8.3070414595937994</v>
          </cell>
          <cell r="AJ174">
            <v>31.62</v>
          </cell>
          <cell r="AK174">
            <v>40757</v>
          </cell>
          <cell r="AL174" t="str">
            <v>Year Round</v>
          </cell>
        </row>
        <row r="175">
          <cell r="B175" t="str">
            <v>COCK20</v>
          </cell>
          <cell r="E175">
            <v>44</v>
          </cell>
          <cell r="F175">
            <v>0</v>
          </cell>
          <cell r="G175">
            <v>0</v>
          </cell>
          <cell r="H175" t="str">
            <v>S1</v>
          </cell>
          <cell r="I175">
            <v>11</v>
          </cell>
          <cell r="J175">
            <v>2</v>
          </cell>
          <cell r="Q175" t="str">
            <v>CHIC40</v>
          </cell>
          <cell r="R175" t="str">
            <v>EXET40</v>
          </cell>
          <cell r="X175">
            <v>2780</v>
          </cell>
          <cell r="Y175" t="str">
            <v>A860</v>
          </cell>
          <cell r="AB175" t="str">
            <v>No</v>
          </cell>
          <cell r="AC175" t="str">
            <v>No</v>
          </cell>
          <cell r="AE175">
            <v>0.36491791740952867</v>
          </cell>
          <cell r="AF175">
            <v>75.92</v>
          </cell>
          <cell r="AG175">
            <v>16215</v>
          </cell>
          <cell r="AI175">
            <v>2.0548766521557874E-4</v>
          </cell>
          <cell r="AJ175">
            <v>75.92</v>
          </cell>
          <cell r="AK175">
            <v>385</v>
          </cell>
          <cell r="AL175" t="str">
            <v>Peak Security</v>
          </cell>
        </row>
        <row r="176">
          <cell r="B176" t="str">
            <v>COCK4Q</v>
          </cell>
          <cell r="E176">
            <v>0</v>
          </cell>
          <cell r="F176">
            <v>0</v>
          </cell>
          <cell r="G176">
            <v>0</v>
          </cell>
          <cell r="H176" t="str">
            <v>S1</v>
          </cell>
          <cell r="I176">
            <v>11</v>
          </cell>
          <cell r="J176">
            <v>2</v>
          </cell>
          <cell r="Q176" t="str">
            <v>CHIC40</v>
          </cell>
          <cell r="R176" t="str">
            <v>MANN40</v>
          </cell>
          <cell r="X176">
            <v>3070</v>
          </cell>
          <cell r="Y176" t="str">
            <v>A830</v>
          </cell>
          <cell r="AB176" t="str">
            <v>No</v>
          </cell>
          <cell r="AC176" t="str">
            <v>No</v>
          </cell>
          <cell r="AE176">
            <v>9.5216392672229422E-2</v>
          </cell>
          <cell r="AF176">
            <v>53.91</v>
          </cell>
          <cell r="AG176">
            <v>6791</v>
          </cell>
          <cell r="AI176">
            <v>5.1526823055084034E-2</v>
          </cell>
          <cell r="AJ176">
            <v>53.91</v>
          </cell>
          <cell r="AK176">
            <v>4996</v>
          </cell>
          <cell r="AL176" t="str">
            <v>Peak Security</v>
          </cell>
        </row>
        <row r="177">
          <cell r="B177" t="str">
            <v>COCK4R</v>
          </cell>
          <cell r="E177">
            <v>0</v>
          </cell>
          <cell r="F177">
            <v>0</v>
          </cell>
          <cell r="G177">
            <v>0</v>
          </cell>
          <cell r="H177" t="str">
            <v>S1</v>
          </cell>
          <cell r="I177">
            <v>11</v>
          </cell>
          <cell r="J177">
            <v>2</v>
          </cell>
          <cell r="Q177" t="str">
            <v>CHIC40</v>
          </cell>
          <cell r="R177" t="str">
            <v>MANN40</v>
          </cell>
          <cell r="X177">
            <v>3070</v>
          </cell>
          <cell r="Y177" t="str">
            <v>A851</v>
          </cell>
          <cell r="AB177" t="str">
            <v>No</v>
          </cell>
          <cell r="AC177" t="str">
            <v>No</v>
          </cell>
          <cell r="AE177">
            <v>9.5216392672229422E-2</v>
          </cell>
          <cell r="AF177">
            <v>54.07</v>
          </cell>
          <cell r="AG177">
            <v>6811</v>
          </cell>
          <cell r="AI177">
            <v>5.1526823055084034E-2</v>
          </cell>
          <cell r="AJ177">
            <v>54.07</v>
          </cell>
          <cell r="AK177">
            <v>5011</v>
          </cell>
          <cell r="AL177" t="str">
            <v>Peak Security</v>
          </cell>
        </row>
        <row r="178">
          <cell r="B178" t="str">
            <v>COGA10</v>
          </cell>
          <cell r="E178">
            <v>0</v>
          </cell>
          <cell r="F178">
            <v>0</v>
          </cell>
          <cell r="G178">
            <v>48.3</v>
          </cell>
          <cell r="H178" t="str">
            <v>T2</v>
          </cell>
          <cell r="I178">
            <v>1</v>
          </cell>
          <cell r="J178">
            <v>1</v>
          </cell>
          <cell r="Q178" t="str">
            <v>CHSI20</v>
          </cell>
          <cell r="R178" t="str">
            <v>WWEY20</v>
          </cell>
          <cell r="X178">
            <v>1320</v>
          </cell>
          <cell r="Y178" t="str">
            <v>B718</v>
          </cell>
          <cell r="AB178" t="str">
            <v>No</v>
          </cell>
          <cell r="AC178" t="str">
            <v>No</v>
          </cell>
          <cell r="AE178">
            <v>0.32949497446691101</v>
          </cell>
          <cell r="AF178">
            <v>18.360770352585874</v>
          </cell>
          <cell r="AG178">
            <v>4713</v>
          </cell>
          <cell r="AI178">
            <v>2.5715304324646482E-4</v>
          </cell>
          <cell r="AJ178">
            <v>18.360770352585874</v>
          </cell>
          <cell r="AK178">
            <v>132</v>
          </cell>
          <cell r="AL178" t="str">
            <v>Peak Security</v>
          </cell>
        </row>
        <row r="179">
          <cell r="B179" t="str">
            <v>COGA1C</v>
          </cell>
          <cell r="E179">
            <v>0</v>
          </cell>
          <cell r="F179">
            <v>0</v>
          </cell>
          <cell r="G179">
            <v>0</v>
          </cell>
          <cell r="H179" t="str">
            <v>T2</v>
          </cell>
          <cell r="I179">
            <v>1</v>
          </cell>
          <cell r="J179">
            <v>1</v>
          </cell>
          <cell r="Q179" t="str">
            <v>CHSI20</v>
          </cell>
          <cell r="R179" t="str">
            <v>WWEY20</v>
          </cell>
          <cell r="X179">
            <v>1320</v>
          </cell>
          <cell r="Y179" t="str">
            <v>B719</v>
          </cell>
          <cell r="AB179" t="str">
            <v>No</v>
          </cell>
          <cell r="AC179" t="str">
            <v>No</v>
          </cell>
          <cell r="AE179">
            <v>0.32949497446691101</v>
          </cell>
          <cell r="AF179">
            <v>18.396724863720181</v>
          </cell>
          <cell r="AG179">
            <v>4723</v>
          </cell>
          <cell r="AI179">
            <v>2.5715304324646482E-4</v>
          </cell>
          <cell r="AJ179">
            <v>18.396724863720181</v>
          </cell>
          <cell r="AK179">
            <v>132</v>
          </cell>
          <cell r="AL179" t="str">
            <v>Peak Security</v>
          </cell>
        </row>
        <row r="180">
          <cell r="B180" t="str">
            <v>CONN1C</v>
          </cell>
          <cell r="E180">
            <v>0</v>
          </cell>
          <cell r="F180">
            <v>0</v>
          </cell>
          <cell r="G180">
            <v>0</v>
          </cell>
          <cell r="H180" t="str">
            <v>T5</v>
          </cell>
          <cell r="I180">
            <v>1</v>
          </cell>
          <cell r="J180">
            <v>1</v>
          </cell>
          <cell r="Q180" t="str">
            <v>CHTE20</v>
          </cell>
          <cell r="R180" t="str">
            <v>HIGM20</v>
          </cell>
          <cell r="X180">
            <v>1380</v>
          </cell>
          <cell r="Y180" t="str">
            <v>B401</v>
          </cell>
          <cell r="AB180" t="str">
            <v>No</v>
          </cell>
          <cell r="AC180" t="str">
            <v>No</v>
          </cell>
          <cell r="AE180">
            <v>7.9260616147894314E-2</v>
          </cell>
          <cell r="AF180">
            <v>52.31381370041602</v>
          </cell>
          <cell r="AG180">
            <v>4252</v>
          </cell>
          <cell r="AI180">
            <v>5.4488126463375079E-2</v>
          </cell>
          <cell r="AJ180">
            <v>52.31381370041602</v>
          </cell>
          <cell r="AK180">
            <v>3525</v>
          </cell>
          <cell r="AL180" t="str">
            <v>Peak Security</v>
          </cell>
        </row>
        <row r="181">
          <cell r="B181" t="str">
            <v>CONN1J</v>
          </cell>
          <cell r="E181">
            <v>0</v>
          </cell>
          <cell r="F181">
            <v>0</v>
          </cell>
          <cell r="G181">
            <v>0</v>
          </cell>
          <cell r="H181" t="str">
            <v>T5</v>
          </cell>
          <cell r="I181">
            <v>1</v>
          </cell>
          <cell r="J181">
            <v>1</v>
          </cell>
          <cell r="Q181" t="str">
            <v>CHTE20</v>
          </cell>
          <cell r="R181" t="str">
            <v>HIGM20</v>
          </cell>
          <cell r="X181">
            <v>1380</v>
          </cell>
          <cell r="Y181" t="str">
            <v>B402</v>
          </cell>
          <cell r="AB181" t="str">
            <v>No</v>
          </cell>
          <cell r="AC181" t="str">
            <v>No</v>
          </cell>
          <cell r="AE181">
            <v>7.8387227593534253E-2</v>
          </cell>
          <cell r="AF181">
            <v>52.481601419042782</v>
          </cell>
          <cell r="AG181">
            <v>4242</v>
          </cell>
          <cell r="AI181">
            <v>5.3887710918877688E-2</v>
          </cell>
          <cell r="AJ181">
            <v>52.481601419042782</v>
          </cell>
          <cell r="AK181">
            <v>3517</v>
          </cell>
          <cell r="AL181" t="str">
            <v>Peak Security</v>
          </cell>
        </row>
        <row r="182">
          <cell r="B182" t="str">
            <v>CONN2J</v>
          </cell>
          <cell r="E182">
            <v>0</v>
          </cell>
          <cell r="F182">
            <v>0</v>
          </cell>
          <cell r="G182">
            <v>0</v>
          </cell>
          <cell r="H182" t="str">
            <v>T5</v>
          </cell>
          <cell r="I182">
            <v>1</v>
          </cell>
          <cell r="J182">
            <v>1</v>
          </cell>
          <cell r="Q182" t="str">
            <v>CILF2A</v>
          </cell>
          <cell r="R182" t="str">
            <v>UPPB21</v>
          </cell>
          <cell r="X182">
            <v>750</v>
          </cell>
          <cell r="Y182" t="str">
            <v>B811</v>
          </cell>
          <cell r="AB182" t="str">
            <v>No</v>
          </cell>
          <cell r="AC182" t="str">
            <v>No</v>
          </cell>
          <cell r="AE182">
            <v>0.17978279391441707</v>
          </cell>
          <cell r="AF182">
            <v>8.3654162572486559</v>
          </cell>
          <cell r="AG182">
            <v>2048</v>
          </cell>
          <cell r="AI182">
            <v>2.4770497460701368E-2</v>
          </cell>
          <cell r="AJ182">
            <v>8.3654162572486559</v>
          </cell>
          <cell r="AK182">
            <v>760</v>
          </cell>
          <cell r="AL182" t="str">
            <v>Peak Security</v>
          </cell>
        </row>
        <row r="183">
          <cell r="B183" t="str">
            <v>CONQ40</v>
          </cell>
          <cell r="E183">
            <v>258</v>
          </cell>
          <cell r="F183">
            <v>1121.4595756471233</v>
          </cell>
          <cell r="G183">
            <v>1270.347617319899</v>
          </cell>
          <cell r="H183" t="str">
            <v>M5</v>
          </cell>
          <cell r="I183">
            <v>16</v>
          </cell>
          <cell r="J183">
            <v>6</v>
          </cell>
          <cell r="Q183" t="str">
            <v>CILF2B</v>
          </cell>
          <cell r="R183" t="str">
            <v>UPPB22</v>
          </cell>
          <cell r="X183">
            <v>750</v>
          </cell>
          <cell r="Y183" t="str">
            <v>B822</v>
          </cell>
          <cell r="AB183" t="str">
            <v>No</v>
          </cell>
          <cell r="AC183" t="str">
            <v>No</v>
          </cell>
          <cell r="AE183">
            <v>0.18323575361748534</v>
          </cell>
          <cell r="AF183">
            <v>8.3654162572486559</v>
          </cell>
          <cell r="AG183">
            <v>2067</v>
          </cell>
          <cell r="AI183">
            <v>2.5501076501253127E-2</v>
          </cell>
          <cell r="AJ183">
            <v>8.3654162572486559</v>
          </cell>
          <cell r="AK183">
            <v>771</v>
          </cell>
          <cell r="AL183" t="str">
            <v>Peak Security</v>
          </cell>
        </row>
        <row r="184">
          <cell r="B184" t="str">
            <v>CORI10</v>
          </cell>
          <cell r="E184">
            <v>0</v>
          </cell>
          <cell r="F184">
            <v>0</v>
          </cell>
          <cell r="G184">
            <v>81.55</v>
          </cell>
          <cell r="H184" t="str">
            <v>T1</v>
          </cell>
          <cell r="I184">
            <v>1</v>
          </cell>
          <cell r="J184">
            <v>1</v>
          </cell>
          <cell r="Q184" t="str">
            <v>CILF2A</v>
          </cell>
          <cell r="R184" t="str">
            <v>CILF40</v>
          </cell>
          <cell r="X184">
            <v>750</v>
          </cell>
          <cell r="Y184" t="str">
            <v>F811</v>
          </cell>
          <cell r="AB184" t="str">
            <v>No</v>
          </cell>
          <cell r="AC184" t="str">
            <v>No</v>
          </cell>
          <cell r="AE184">
            <v>0.11985519594294504</v>
          </cell>
          <cell r="AF184">
            <v>0</v>
          </cell>
          <cell r="AG184">
            <v>0</v>
          </cell>
          <cell r="AI184">
            <v>1.6513664973800926E-2</v>
          </cell>
          <cell r="AJ184">
            <v>0</v>
          </cell>
          <cell r="AK184">
            <v>0</v>
          </cell>
          <cell r="AL184" t="str">
            <v>Peak Security</v>
          </cell>
        </row>
        <row r="185">
          <cell r="B185" t="str">
            <v>COSO40</v>
          </cell>
          <cell r="E185">
            <v>0</v>
          </cell>
          <cell r="F185">
            <v>571.68850425092853</v>
          </cell>
          <cell r="G185">
            <v>390.15293453527067</v>
          </cell>
          <cell r="H185" t="str">
            <v>C5</v>
          </cell>
          <cell r="I185">
            <v>24</v>
          </cell>
          <cell r="J185">
            <v>9</v>
          </cell>
          <cell r="Q185" t="str">
            <v>CILF2B</v>
          </cell>
          <cell r="R185" t="str">
            <v>CILF40</v>
          </cell>
          <cell r="X185">
            <v>750</v>
          </cell>
          <cell r="Y185" t="str">
            <v>F822</v>
          </cell>
          <cell r="AB185" t="str">
            <v>No</v>
          </cell>
          <cell r="AC185" t="str">
            <v>No</v>
          </cell>
          <cell r="AE185">
            <v>0.1221571690783235</v>
          </cell>
          <cell r="AF185">
            <v>0</v>
          </cell>
          <cell r="AG185">
            <v>0</v>
          </cell>
          <cell r="AI185">
            <v>1.7000717667502052E-2</v>
          </cell>
          <cell r="AJ185">
            <v>0</v>
          </cell>
          <cell r="AK185">
            <v>0</v>
          </cell>
          <cell r="AL185" t="str">
            <v>Peak Security</v>
          </cell>
        </row>
        <row r="186">
          <cell r="B186" t="str">
            <v>COTT40</v>
          </cell>
          <cell r="E186">
            <v>0</v>
          </cell>
          <cell r="F186">
            <v>1985.4806717237502</v>
          </cell>
          <cell r="G186">
            <v>1355.0055751970692</v>
          </cell>
          <cell r="H186" t="str">
            <v>K5</v>
          </cell>
          <cell r="I186">
            <v>16</v>
          </cell>
          <cell r="J186">
            <v>7</v>
          </cell>
          <cell r="Q186" t="str">
            <v>CILF40</v>
          </cell>
          <cell r="R186" t="str">
            <v>IMPP40</v>
          </cell>
          <cell r="X186">
            <v>2780</v>
          </cell>
          <cell r="Y186" t="str">
            <v>A87C</v>
          </cell>
          <cell r="AB186" t="str">
            <v>No</v>
          </cell>
          <cell r="AC186" t="str">
            <v>No</v>
          </cell>
          <cell r="AE186">
            <v>1.7198614972422088</v>
          </cell>
          <cell r="AF186">
            <v>25.12</v>
          </cell>
          <cell r="AG186">
            <v>19020</v>
          </cell>
          <cell r="AI186">
            <v>0.56964943035575288</v>
          </cell>
          <cell r="AJ186">
            <v>25.12</v>
          </cell>
          <cell r="AK186">
            <v>10946</v>
          </cell>
          <cell r="AL186" t="str">
            <v>Peak Security</v>
          </cell>
        </row>
        <row r="187">
          <cell r="B187" t="str">
            <v>COUA1Q</v>
          </cell>
          <cell r="E187">
            <v>8</v>
          </cell>
          <cell r="F187">
            <v>0</v>
          </cell>
          <cell r="G187">
            <v>0</v>
          </cell>
          <cell r="H187" t="str">
            <v>T4</v>
          </cell>
          <cell r="I187">
            <v>5</v>
          </cell>
          <cell r="J187">
            <v>1</v>
          </cell>
          <cell r="Q187" t="str">
            <v>CILF40</v>
          </cell>
          <cell r="R187" t="str">
            <v>RASS40</v>
          </cell>
          <cell r="X187">
            <v>2780</v>
          </cell>
          <cell r="Y187" t="str">
            <v>A82C</v>
          </cell>
          <cell r="AB187" t="str">
            <v>No</v>
          </cell>
          <cell r="AC187" t="str">
            <v>No</v>
          </cell>
          <cell r="AE187">
            <v>0.8277369502364762</v>
          </cell>
          <cell r="AF187">
            <v>26.9</v>
          </cell>
          <cell r="AG187">
            <v>14130</v>
          </cell>
          <cell r="AI187">
            <v>0.17460799623872975</v>
          </cell>
          <cell r="AJ187">
            <v>26.9</v>
          </cell>
          <cell r="AK187">
            <v>6490</v>
          </cell>
          <cell r="AL187" t="str">
            <v>Peak Security</v>
          </cell>
        </row>
        <row r="188">
          <cell r="B188" t="str">
            <v>COUA1R</v>
          </cell>
          <cell r="E188">
            <v>8</v>
          </cell>
          <cell r="F188">
            <v>0</v>
          </cell>
          <cell r="G188">
            <v>0</v>
          </cell>
          <cell r="H188" t="str">
            <v>T4</v>
          </cell>
          <cell r="I188">
            <v>5</v>
          </cell>
          <cell r="J188">
            <v>1</v>
          </cell>
          <cell r="Q188" t="str">
            <v>CILF40</v>
          </cell>
          <cell r="R188" t="str">
            <v>RHIG40</v>
          </cell>
          <cell r="X188">
            <v>2780</v>
          </cell>
          <cell r="Y188" t="str">
            <v>A80Y</v>
          </cell>
          <cell r="AB188" t="str">
            <v>No</v>
          </cell>
          <cell r="AC188" t="str">
            <v>No</v>
          </cell>
          <cell r="AE188">
            <v>0.60137033471240298</v>
          </cell>
          <cell r="AF188">
            <v>25.01</v>
          </cell>
          <cell r="AG188">
            <v>11198</v>
          </cell>
          <cell r="AI188">
            <v>0.45914122635489685</v>
          </cell>
          <cell r="AJ188">
            <v>25.01</v>
          </cell>
          <cell r="AK188">
            <v>9784</v>
          </cell>
          <cell r="AL188" t="str">
            <v>Peak Security</v>
          </cell>
        </row>
        <row r="189">
          <cell r="B189" t="str">
            <v>COVE20</v>
          </cell>
          <cell r="E189">
            <v>518</v>
          </cell>
          <cell r="F189">
            <v>0</v>
          </cell>
          <cell r="G189">
            <v>0</v>
          </cell>
          <cell r="H189" t="str">
            <v>L3</v>
          </cell>
          <cell r="I189">
            <v>18</v>
          </cell>
          <cell r="J189">
            <v>7</v>
          </cell>
          <cell r="Q189" t="str">
            <v>CILF40</v>
          </cell>
          <cell r="R189" t="str">
            <v>SWAN44</v>
          </cell>
          <cell r="X189">
            <v>2780</v>
          </cell>
          <cell r="Y189" t="str">
            <v>A80P</v>
          </cell>
          <cell r="AB189" t="str">
            <v>No</v>
          </cell>
          <cell r="AC189" t="str">
            <v>No</v>
          </cell>
          <cell r="AE189">
            <v>1.3256165249292637</v>
          </cell>
          <cell r="AF189">
            <v>61.59</v>
          </cell>
          <cell r="AG189">
            <v>26802</v>
          </cell>
          <cell r="AI189">
            <v>0.59174249950229252</v>
          </cell>
          <cell r="AJ189">
            <v>61.59</v>
          </cell>
          <cell r="AK189">
            <v>17907</v>
          </cell>
          <cell r="AL189" t="str">
            <v>Peak Security</v>
          </cell>
        </row>
        <row r="190">
          <cell r="B190" t="str">
            <v>COWL40</v>
          </cell>
          <cell r="E190">
            <v>519</v>
          </cell>
          <cell r="F190">
            <v>0</v>
          </cell>
          <cell r="G190">
            <v>0</v>
          </cell>
          <cell r="H190" t="str">
            <v>D6</v>
          </cell>
          <cell r="I190">
            <v>25</v>
          </cell>
          <cell r="J190">
            <v>13</v>
          </cell>
          <cell r="Q190" t="str">
            <v>CILF40</v>
          </cell>
          <cell r="R190" t="str">
            <v>SWAN4A</v>
          </cell>
          <cell r="X190">
            <v>3180</v>
          </cell>
          <cell r="Y190" t="str">
            <v>A805</v>
          </cell>
          <cell r="AB190" t="str">
            <v>No</v>
          </cell>
          <cell r="AC190" t="str">
            <v>No</v>
          </cell>
          <cell r="AE190">
            <v>7.0012249628664716E-2</v>
          </cell>
          <cell r="AF190">
            <v>61.65</v>
          </cell>
          <cell r="AG190">
            <v>6166</v>
          </cell>
          <cell r="AI190">
            <v>4.7737777837596812E-3</v>
          </cell>
          <cell r="AJ190">
            <v>61.65</v>
          </cell>
          <cell r="AK190">
            <v>1610</v>
          </cell>
          <cell r="AL190" t="str">
            <v>Peak Security</v>
          </cell>
        </row>
        <row r="191">
          <cell r="B191" t="str">
            <v>COWT2A</v>
          </cell>
          <cell r="E191">
            <v>0</v>
          </cell>
          <cell r="F191">
            <v>0</v>
          </cell>
          <cell r="G191">
            <v>0</v>
          </cell>
          <cell r="H191" t="str">
            <v>H1</v>
          </cell>
          <cell r="I191">
            <v>21</v>
          </cell>
          <cell r="J191">
            <v>10</v>
          </cell>
          <cell r="Q191" t="str">
            <v>CILF40</v>
          </cell>
          <cell r="R191" t="str">
            <v>WHSO4A</v>
          </cell>
          <cell r="X191">
            <v>2780</v>
          </cell>
          <cell r="Y191" t="str">
            <v>A874</v>
          </cell>
          <cell r="AB191" t="str">
            <v>No</v>
          </cell>
          <cell r="AC191" t="str">
            <v>No</v>
          </cell>
          <cell r="AE191">
            <v>0.14809387999577356</v>
          </cell>
          <cell r="AF191">
            <v>35.21</v>
          </cell>
          <cell r="AG191">
            <v>6775</v>
          </cell>
          <cell r="AI191">
            <v>0.1048498083945982</v>
          </cell>
          <cell r="AJ191">
            <v>35.21</v>
          </cell>
          <cell r="AK191">
            <v>5701</v>
          </cell>
          <cell r="AL191" t="str">
            <v>Peak Security</v>
          </cell>
        </row>
        <row r="192">
          <cell r="B192" t="str">
            <v>COYL10</v>
          </cell>
          <cell r="E192">
            <v>31</v>
          </cell>
          <cell r="F192">
            <v>0</v>
          </cell>
          <cell r="G192">
            <v>0</v>
          </cell>
          <cell r="H192" t="str">
            <v>S1</v>
          </cell>
          <cell r="I192">
            <v>10</v>
          </cell>
          <cell r="J192">
            <v>2</v>
          </cell>
          <cell r="Q192" t="str">
            <v>CITR41</v>
          </cell>
          <cell r="R192" t="str">
            <v>CITR46</v>
          </cell>
          <cell r="X192">
            <v>1730</v>
          </cell>
          <cell r="Y192" t="str">
            <v>A60C</v>
          </cell>
          <cell r="AB192" t="str">
            <v>No</v>
          </cell>
          <cell r="AC192" t="str">
            <v>No</v>
          </cell>
          <cell r="AE192">
            <v>0</v>
          </cell>
          <cell r="AF192">
            <v>1.0202731884167029</v>
          </cell>
          <cell r="AG192">
            <v>13</v>
          </cell>
          <cell r="AI192">
            <v>0</v>
          </cell>
          <cell r="AJ192">
            <v>1.0202731884167029</v>
          </cell>
          <cell r="AK192">
            <v>13</v>
          </cell>
          <cell r="AL192" t="str">
            <v>Year Round</v>
          </cell>
        </row>
        <row r="193">
          <cell r="B193" t="str">
            <v>COYL20</v>
          </cell>
          <cell r="E193">
            <v>0</v>
          </cell>
          <cell r="F193">
            <v>0</v>
          </cell>
          <cell r="G193">
            <v>0</v>
          </cell>
          <cell r="H193" t="str">
            <v>S1</v>
          </cell>
          <cell r="I193">
            <v>10</v>
          </cell>
          <cell r="J193">
            <v>2</v>
          </cell>
          <cell r="Q193" t="str">
            <v>CITR41</v>
          </cell>
          <cell r="R193" t="str">
            <v>CITR46</v>
          </cell>
          <cell r="X193">
            <v>1570</v>
          </cell>
          <cell r="Y193" t="str">
            <v>A60D</v>
          </cell>
          <cell r="AB193" t="str">
            <v>No</v>
          </cell>
          <cell r="AC193" t="str">
            <v>No</v>
          </cell>
          <cell r="AE193">
            <v>0</v>
          </cell>
          <cell r="AF193">
            <v>1.0202731884167029</v>
          </cell>
          <cell r="AG193">
            <v>13</v>
          </cell>
          <cell r="AI193">
            <v>0</v>
          </cell>
          <cell r="AJ193">
            <v>1.0202731884167029</v>
          </cell>
          <cell r="AK193">
            <v>13</v>
          </cell>
          <cell r="AL193" t="str">
            <v>Year Round</v>
          </cell>
        </row>
        <row r="194">
          <cell r="B194" t="str">
            <v>COYT1T</v>
          </cell>
          <cell r="E194">
            <v>0</v>
          </cell>
          <cell r="F194">
            <v>0</v>
          </cell>
          <cell r="G194">
            <v>0</v>
          </cell>
          <cell r="H194" t="str">
            <v>S1</v>
          </cell>
          <cell r="I194">
            <v>10</v>
          </cell>
          <cell r="J194">
            <v>2</v>
          </cell>
          <cell r="Q194" t="str">
            <v>CITR46</v>
          </cell>
          <cell r="R194" t="str">
            <v>SJOW40</v>
          </cell>
          <cell r="X194">
            <v>1280</v>
          </cell>
          <cell r="Y194" t="str">
            <v>A667</v>
          </cell>
          <cell r="AB194" t="str">
            <v>No</v>
          </cell>
          <cell r="AC194" t="str">
            <v>No</v>
          </cell>
          <cell r="AE194">
            <v>5.2214953753571942E-2</v>
          </cell>
          <cell r="AF194">
            <v>73.867778841369287</v>
          </cell>
          <cell r="AG194">
            <v>16879</v>
          </cell>
          <cell r="AI194">
            <v>2.4384686758252088E-3</v>
          </cell>
          <cell r="AJ194">
            <v>73.867778841369287</v>
          </cell>
          <cell r="AK194">
            <v>3648</v>
          </cell>
          <cell r="AL194" t="str">
            <v>Peak Security</v>
          </cell>
        </row>
        <row r="195">
          <cell r="B195" t="str">
            <v>COYW2S</v>
          </cell>
          <cell r="E195">
            <v>0</v>
          </cell>
          <cell r="F195">
            <v>0</v>
          </cell>
          <cell r="G195">
            <v>0</v>
          </cell>
          <cell r="H195" t="str">
            <v>S1</v>
          </cell>
          <cell r="I195">
            <v>11</v>
          </cell>
          <cell r="J195">
            <v>2</v>
          </cell>
          <cell r="Q195" t="str">
            <v>CITR41</v>
          </cell>
          <cell r="R195" t="str">
            <v>SJOW40</v>
          </cell>
          <cell r="X195">
            <v>1280</v>
          </cell>
          <cell r="Y195" t="str">
            <v>A668</v>
          </cell>
          <cell r="AB195" t="str">
            <v>No</v>
          </cell>
          <cell r="AC195" t="str">
            <v>No</v>
          </cell>
          <cell r="AE195">
            <v>5.3173499595044131E-2</v>
          </cell>
          <cell r="AF195">
            <v>69.174522174652452</v>
          </cell>
          <cell r="AG195">
            <v>15951</v>
          </cell>
          <cell r="AI195">
            <v>2.6490306746165273E-3</v>
          </cell>
          <cell r="AJ195">
            <v>69.174522174652452</v>
          </cell>
          <cell r="AK195">
            <v>3560</v>
          </cell>
          <cell r="AL195" t="str">
            <v>Peak Security</v>
          </cell>
        </row>
        <row r="196">
          <cell r="B196" t="str">
            <v>COYW2T</v>
          </cell>
          <cell r="E196">
            <v>0</v>
          </cell>
          <cell r="F196">
            <v>0</v>
          </cell>
          <cell r="G196">
            <v>0</v>
          </cell>
          <cell r="H196" t="str">
            <v>S1</v>
          </cell>
          <cell r="I196">
            <v>11</v>
          </cell>
          <cell r="J196">
            <v>2</v>
          </cell>
          <cell r="Q196" t="str">
            <v>CITR46</v>
          </cell>
          <cell r="R196" t="str">
            <v>WHAM4B</v>
          </cell>
          <cell r="X196">
            <v>1280</v>
          </cell>
          <cell r="Y196" t="str">
            <v>A60E</v>
          </cell>
          <cell r="AB196" t="str">
            <v>No</v>
          </cell>
          <cell r="AC196" t="str">
            <v>No</v>
          </cell>
          <cell r="AE196">
            <v>3.0467235706291319E-2</v>
          </cell>
          <cell r="AF196">
            <v>95.803652392328388</v>
          </cell>
          <cell r="AG196">
            <v>16722</v>
          </cell>
          <cell r="AI196">
            <v>0.12508510429376427</v>
          </cell>
          <cell r="AJ196">
            <v>95.803652392328388</v>
          </cell>
          <cell r="AK196">
            <v>33883</v>
          </cell>
          <cell r="AL196" t="str">
            <v>Year Round</v>
          </cell>
        </row>
        <row r="197">
          <cell r="B197" t="str">
            <v>CRAI10</v>
          </cell>
          <cell r="E197">
            <v>-47</v>
          </cell>
          <cell r="F197">
            <v>0</v>
          </cell>
          <cell r="G197">
            <v>0</v>
          </cell>
          <cell r="H197" t="str">
            <v>T2</v>
          </cell>
          <cell r="I197">
            <v>5</v>
          </cell>
          <cell r="J197">
            <v>1</v>
          </cell>
          <cell r="Q197" t="str">
            <v>CANT40</v>
          </cell>
          <cell r="R197" t="str">
            <v>CLEH40</v>
          </cell>
          <cell r="X197">
            <v>3100</v>
          </cell>
          <cell r="Y197" t="str">
            <v>A745</v>
          </cell>
          <cell r="AB197" t="str">
            <v>No</v>
          </cell>
          <cell r="AC197" t="str">
            <v>No</v>
          </cell>
          <cell r="AE197">
            <v>2.0922787829895763E-3</v>
          </cell>
          <cell r="AF197">
            <v>14.7</v>
          </cell>
          <cell r="AG197">
            <v>475</v>
          </cell>
          <cell r="AI197">
            <v>1.5660419228482554</v>
          </cell>
          <cell r="AJ197">
            <v>14.7</v>
          </cell>
          <cell r="AK197">
            <v>13008</v>
          </cell>
          <cell r="AL197" t="str">
            <v>Year Round</v>
          </cell>
        </row>
        <row r="198">
          <cell r="B198" t="str">
            <v>CREB2A</v>
          </cell>
          <cell r="E198">
            <v>0</v>
          </cell>
          <cell r="F198">
            <v>0</v>
          </cell>
          <cell r="G198">
            <v>0</v>
          </cell>
          <cell r="H198" t="str">
            <v>P8</v>
          </cell>
          <cell r="I198">
            <v>15</v>
          </cell>
          <cell r="J198">
            <v>5</v>
          </cell>
          <cell r="Q198" t="str">
            <v>CLEH40</v>
          </cell>
          <cell r="R198" t="str">
            <v>KEMS40</v>
          </cell>
          <cell r="X198">
            <v>3100</v>
          </cell>
          <cell r="Y198" t="str">
            <v>A746</v>
          </cell>
          <cell r="AB198" t="str">
            <v>No</v>
          </cell>
          <cell r="AC198" t="str">
            <v>No</v>
          </cell>
          <cell r="AE198">
            <v>2.092278782989582E-3</v>
          </cell>
          <cell r="AF198">
            <v>13.5</v>
          </cell>
          <cell r="AG198">
            <v>437</v>
          </cell>
          <cell r="AI198">
            <v>3.5159405626833342</v>
          </cell>
          <cell r="AJ198">
            <v>13.5</v>
          </cell>
          <cell r="AK198">
            <v>17899</v>
          </cell>
          <cell r="AL198" t="str">
            <v>Year Round</v>
          </cell>
        </row>
        <row r="199">
          <cell r="B199" t="str">
            <v>CREB2B</v>
          </cell>
          <cell r="E199">
            <v>0</v>
          </cell>
          <cell r="F199">
            <v>0</v>
          </cell>
          <cell r="G199">
            <v>0</v>
          </cell>
          <cell r="H199" t="str">
            <v>P8</v>
          </cell>
          <cell r="I199">
            <v>15</v>
          </cell>
          <cell r="J199">
            <v>5</v>
          </cell>
          <cell r="Q199" t="str">
            <v>CAPE4A</v>
          </cell>
          <cell r="R199" t="str">
            <v>CONQ40</v>
          </cell>
          <cell r="X199">
            <v>2570</v>
          </cell>
          <cell r="Y199" t="str">
            <v>A27E</v>
          </cell>
          <cell r="AB199" t="str">
            <v>No</v>
          </cell>
          <cell r="AC199" t="str">
            <v>No</v>
          </cell>
          <cell r="AE199">
            <v>2.9731893112324281E-2</v>
          </cell>
          <cell r="AF199">
            <v>11.54</v>
          </cell>
          <cell r="AG199">
            <v>1990</v>
          </cell>
          <cell r="AI199">
            <v>3.6369337598548927E-2</v>
          </cell>
          <cell r="AJ199">
            <v>11.54</v>
          </cell>
          <cell r="AK199">
            <v>2201</v>
          </cell>
          <cell r="AL199" t="str">
            <v>Year Round</v>
          </cell>
        </row>
        <row r="200">
          <cell r="B200" t="str">
            <v>CREB40</v>
          </cell>
          <cell r="E200">
            <v>406</v>
          </cell>
          <cell r="F200">
            <v>0</v>
          </cell>
          <cell r="G200">
            <v>0</v>
          </cell>
          <cell r="H200" t="str">
            <v>P8</v>
          </cell>
          <cell r="I200">
            <v>15</v>
          </cell>
          <cell r="J200">
            <v>5</v>
          </cell>
          <cell r="Q200" t="str">
            <v>CAPE4B</v>
          </cell>
          <cell r="R200" t="str">
            <v>CONQ40</v>
          </cell>
          <cell r="X200">
            <v>2570</v>
          </cell>
          <cell r="Y200" t="str">
            <v>A27F</v>
          </cell>
          <cell r="AB200" t="str">
            <v>No</v>
          </cell>
          <cell r="AC200" t="str">
            <v>No</v>
          </cell>
          <cell r="AE200">
            <v>2.9536221541131745E-2</v>
          </cell>
          <cell r="AF200">
            <v>11.54</v>
          </cell>
          <cell r="AG200">
            <v>1983</v>
          </cell>
          <cell r="AI200">
            <v>3.6219426603942409E-2</v>
          </cell>
          <cell r="AJ200">
            <v>11.54</v>
          </cell>
          <cell r="AK200">
            <v>2196</v>
          </cell>
          <cell r="AL200" t="str">
            <v>Year Round</v>
          </cell>
        </row>
        <row r="201">
          <cell r="B201" t="str">
            <v>CROO1Q</v>
          </cell>
          <cell r="E201">
            <v>27</v>
          </cell>
          <cell r="F201">
            <v>0</v>
          </cell>
          <cell r="G201">
            <v>0</v>
          </cell>
          <cell r="H201" t="str">
            <v>S2</v>
          </cell>
          <cell r="I201">
            <v>11</v>
          </cell>
          <cell r="J201">
            <v>2</v>
          </cell>
          <cell r="Q201" t="str">
            <v>CONQ40</v>
          </cell>
          <cell r="R201" t="str">
            <v>DAIN40</v>
          </cell>
          <cell r="X201">
            <v>2890</v>
          </cell>
          <cell r="Y201" t="str">
            <v>A27C</v>
          </cell>
          <cell r="AB201" t="str">
            <v>No</v>
          </cell>
          <cell r="AC201" t="str">
            <v>No</v>
          </cell>
          <cell r="AE201">
            <v>0.31547965027174457</v>
          </cell>
          <cell r="AF201">
            <v>60.33</v>
          </cell>
          <cell r="AG201">
            <v>11295</v>
          </cell>
          <cell r="AI201">
            <v>0.64462520762019015</v>
          </cell>
          <cell r="AJ201">
            <v>60.33</v>
          </cell>
          <cell r="AK201">
            <v>16146</v>
          </cell>
          <cell r="AL201" t="str">
            <v>Year Round</v>
          </cell>
        </row>
        <row r="202">
          <cell r="B202" t="str">
            <v>CROO1R</v>
          </cell>
          <cell r="E202">
            <v>27</v>
          </cell>
          <cell r="F202">
            <v>0</v>
          </cell>
          <cell r="G202">
            <v>0</v>
          </cell>
          <cell r="H202" t="str">
            <v>S2</v>
          </cell>
          <cell r="I202">
            <v>11</v>
          </cell>
          <cell r="J202">
            <v>2</v>
          </cell>
          <cell r="Q202" t="str">
            <v>CONQ40</v>
          </cell>
          <cell r="R202" t="str">
            <v>DAIN40</v>
          </cell>
          <cell r="X202">
            <v>2890</v>
          </cell>
          <cell r="Y202" t="str">
            <v>A27D</v>
          </cell>
          <cell r="AB202" t="str">
            <v>No</v>
          </cell>
          <cell r="AC202" t="str">
            <v>No</v>
          </cell>
          <cell r="AE202">
            <v>0.31547965027174457</v>
          </cell>
          <cell r="AF202">
            <v>60.29</v>
          </cell>
          <cell r="AG202">
            <v>11288</v>
          </cell>
          <cell r="AI202">
            <v>0.64462520762019015</v>
          </cell>
          <cell r="AJ202">
            <v>60.29</v>
          </cell>
          <cell r="AK202">
            <v>16135</v>
          </cell>
          <cell r="AL202" t="str">
            <v>Year Round</v>
          </cell>
        </row>
        <row r="203">
          <cell r="B203" t="str">
            <v>CRSS10</v>
          </cell>
          <cell r="E203">
            <v>0</v>
          </cell>
          <cell r="F203">
            <v>0</v>
          </cell>
          <cell r="G203">
            <v>29.89</v>
          </cell>
          <cell r="H203" t="str">
            <v>T3</v>
          </cell>
          <cell r="I203">
            <v>7</v>
          </cell>
          <cell r="J203">
            <v>1</v>
          </cell>
          <cell r="Q203" t="str">
            <v>CONQ40</v>
          </cell>
          <cell r="R203" t="str">
            <v>FLIB40</v>
          </cell>
          <cell r="X203">
            <v>1440</v>
          </cell>
          <cell r="Y203" t="str">
            <v>A278</v>
          </cell>
          <cell r="AB203" t="str">
            <v>No</v>
          </cell>
          <cell r="AC203" t="str">
            <v>No</v>
          </cell>
          <cell r="AE203">
            <v>0</v>
          </cell>
          <cell r="AF203">
            <v>34.587261087326226</v>
          </cell>
          <cell r="AG203">
            <v>4713</v>
          </cell>
          <cell r="AI203">
            <v>0</v>
          </cell>
          <cell r="AJ203">
            <v>34.587261087326226</v>
          </cell>
          <cell r="AK203">
            <v>9324</v>
          </cell>
          <cell r="AL203" t="str">
            <v>Year Round</v>
          </cell>
        </row>
        <row r="204">
          <cell r="B204" t="str">
            <v>CRSS1Q</v>
          </cell>
          <cell r="E204">
            <v>0</v>
          </cell>
          <cell r="F204">
            <v>0</v>
          </cell>
          <cell r="G204">
            <v>0</v>
          </cell>
          <cell r="H204" t="str">
            <v>T3</v>
          </cell>
          <cell r="I204">
            <v>7</v>
          </cell>
          <cell r="J204">
            <v>1</v>
          </cell>
          <cell r="Q204" t="str">
            <v>CONQ40</v>
          </cell>
          <cell r="R204" t="str">
            <v>FLIB40</v>
          </cell>
          <cell r="X204">
            <v>1440</v>
          </cell>
          <cell r="Y204" t="str">
            <v>A279</v>
          </cell>
          <cell r="AB204" t="str">
            <v>No</v>
          </cell>
          <cell r="AC204" t="str">
            <v>No</v>
          </cell>
          <cell r="AE204">
            <v>0</v>
          </cell>
          <cell r="AF204">
            <v>35.709561594584599</v>
          </cell>
          <cell r="AG204">
            <v>4866</v>
          </cell>
          <cell r="AI204">
            <v>0</v>
          </cell>
          <cell r="AJ204">
            <v>35.709561594584599</v>
          </cell>
          <cell r="AK204">
            <v>9627</v>
          </cell>
          <cell r="AL204" t="str">
            <v>Year Round</v>
          </cell>
        </row>
        <row r="205">
          <cell r="B205" t="str">
            <v>CRSS1R</v>
          </cell>
          <cell r="E205">
            <v>0</v>
          </cell>
          <cell r="F205">
            <v>0</v>
          </cell>
          <cell r="G205">
            <v>0</v>
          </cell>
          <cell r="H205" t="str">
            <v>T3</v>
          </cell>
          <cell r="I205">
            <v>7</v>
          </cell>
          <cell r="J205">
            <v>1</v>
          </cell>
          <cell r="Q205" t="str">
            <v>CONQ40</v>
          </cell>
          <cell r="R205" t="str">
            <v>TREU4A</v>
          </cell>
          <cell r="X205">
            <v>2400</v>
          </cell>
          <cell r="Y205" t="str">
            <v>T20161750</v>
          </cell>
          <cell r="AB205" t="str">
            <v>No</v>
          </cell>
          <cell r="AC205" t="str">
            <v>No</v>
          </cell>
          <cell r="AE205">
            <v>1.5453889218802457</v>
          </cell>
          <cell r="AF205">
            <v>14.32</v>
          </cell>
          <cell r="AG205">
            <v>12588</v>
          </cell>
          <cell r="AI205">
            <v>2.3340767187954508</v>
          </cell>
          <cell r="AJ205">
            <v>14.32</v>
          </cell>
          <cell r="AK205">
            <v>15470</v>
          </cell>
          <cell r="AL205" t="str">
            <v>Year Round</v>
          </cell>
        </row>
        <row r="206">
          <cell r="B206" t="str">
            <v>CRSS2A</v>
          </cell>
          <cell r="E206">
            <v>0</v>
          </cell>
          <cell r="F206">
            <v>0</v>
          </cell>
          <cell r="G206">
            <v>0</v>
          </cell>
          <cell r="H206" t="str">
            <v>T3</v>
          </cell>
          <cell r="I206">
            <v>7</v>
          </cell>
          <cell r="J206">
            <v>1</v>
          </cell>
          <cell r="Q206" t="str">
            <v>COSO40</v>
          </cell>
          <cell r="R206" t="str">
            <v>RAYL40</v>
          </cell>
          <cell r="X206">
            <v>3070</v>
          </cell>
          <cell r="Y206" t="str">
            <v>A68A</v>
          </cell>
          <cell r="AB206" t="str">
            <v>No</v>
          </cell>
          <cell r="AC206" t="str">
            <v>No</v>
          </cell>
          <cell r="AE206">
            <v>0.2473045903234628</v>
          </cell>
          <cell r="AF206">
            <v>13.91</v>
          </cell>
          <cell r="AG206">
            <v>4891</v>
          </cell>
          <cell r="AI206">
            <v>7.47314830946329E-2</v>
          </cell>
          <cell r="AJ206">
            <v>13.91</v>
          </cell>
          <cell r="AK206">
            <v>2689</v>
          </cell>
          <cell r="AL206" t="str">
            <v>Peak Security</v>
          </cell>
        </row>
        <row r="207">
          <cell r="B207" t="str">
            <v>CRSS2B</v>
          </cell>
          <cell r="E207">
            <v>0</v>
          </cell>
          <cell r="F207">
            <v>0</v>
          </cell>
          <cell r="G207">
            <v>0</v>
          </cell>
          <cell r="H207" t="str">
            <v>T3</v>
          </cell>
          <cell r="I207">
            <v>7</v>
          </cell>
          <cell r="J207">
            <v>1</v>
          </cell>
          <cell r="Q207" t="str">
            <v>COSO40</v>
          </cell>
          <cell r="R207" t="str">
            <v>TILB4B</v>
          </cell>
          <cell r="X207">
            <v>2420</v>
          </cell>
          <cell r="Y207" t="str">
            <v>A68B</v>
          </cell>
          <cell r="AB207" t="str">
            <v>No</v>
          </cell>
          <cell r="AC207" t="str">
            <v>No</v>
          </cell>
          <cell r="AE207">
            <v>1.7050794852042546</v>
          </cell>
          <cell r="AF207">
            <v>12.36</v>
          </cell>
          <cell r="AG207">
            <v>11412</v>
          </cell>
          <cell r="AI207">
            <v>0.68083979420354079</v>
          </cell>
          <cell r="AJ207">
            <v>12.36</v>
          </cell>
          <cell r="AK207">
            <v>7212</v>
          </cell>
          <cell r="AL207" t="str">
            <v>Peak Security</v>
          </cell>
        </row>
        <row r="208">
          <cell r="B208" t="str">
            <v>CRUA20</v>
          </cell>
          <cell r="E208">
            <v>0</v>
          </cell>
          <cell r="F208">
            <v>357.30531515683032</v>
          </cell>
          <cell r="G208">
            <v>220</v>
          </cell>
          <cell r="H208" t="str">
            <v>S6</v>
          </cell>
          <cell r="I208">
            <v>8</v>
          </cell>
          <cell r="J208">
            <v>2</v>
          </cell>
          <cell r="Q208" t="str">
            <v>COTT40</v>
          </cell>
          <cell r="R208" t="str">
            <v>GREN40_EPN</v>
          </cell>
          <cell r="X208">
            <v>2010</v>
          </cell>
          <cell r="Y208" t="str">
            <v>A412</v>
          </cell>
          <cell r="AB208" t="str">
            <v>No</v>
          </cell>
          <cell r="AC208" t="str">
            <v>No</v>
          </cell>
          <cell r="AE208">
            <v>29.191142158424476</v>
          </cell>
          <cell r="AF208">
            <v>129.47999999999999</v>
          </cell>
          <cell r="AG208">
            <v>145869</v>
          </cell>
          <cell r="AI208">
            <v>19.271417897672627</v>
          </cell>
          <cell r="AJ208">
            <v>129.47999999999999</v>
          </cell>
          <cell r="AK208">
            <v>118521</v>
          </cell>
          <cell r="AL208" t="str">
            <v>Peak Security</v>
          </cell>
        </row>
        <row r="209">
          <cell r="B209" t="str">
            <v>CRYR10</v>
          </cell>
          <cell r="E209">
            <v>0</v>
          </cell>
          <cell r="F209">
            <v>0</v>
          </cell>
          <cell r="G209">
            <v>0</v>
          </cell>
          <cell r="H209" t="str">
            <v>S1</v>
          </cell>
          <cell r="I209">
            <v>11</v>
          </cell>
          <cell r="J209">
            <v>2</v>
          </cell>
          <cell r="Q209" t="str">
            <v>COTT40</v>
          </cell>
          <cell r="R209" t="str">
            <v>KEAD4C</v>
          </cell>
          <cell r="X209">
            <v>2210</v>
          </cell>
          <cell r="Y209" t="str">
            <v>A492</v>
          </cell>
          <cell r="AB209" t="str">
            <v>No</v>
          </cell>
          <cell r="AC209" t="str">
            <v>No</v>
          </cell>
          <cell r="AE209">
            <v>1.9023340115773615</v>
          </cell>
          <cell r="AF209">
            <v>34.630000000000003</v>
          </cell>
          <cell r="AG209">
            <v>19499</v>
          </cell>
          <cell r="AI209">
            <v>1.9548062261845442</v>
          </cell>
          <cell r="AJ209">
            <v>34.630000000000003</v>
          </cell>
          <cell r="AK209">
            <v>19766</v>
          </cell>
          <cell r="AL209" t="str">
            <v>Year Round</v>
          </cell>
        </row>
        <row r="210">
          <cell r="B210" t="str">
            <v>CRYR40</v>
          </cell>
          <cell r="E210">
            <v>0</v>
          </cell>
          <cell r="F210">
            <v>0</v>
          </cell>
          <cell r="G210">
            <v>106.267</v>
          </cell>
          <cell r="H210" t="str">
            <v>S1</v>
          </cell>
          <cell r="I210">
            <v>11</v>
          </cell>
          <cell r="J210">
            <v>2</v>
          </cell>
          <cell r="Q210" t="str">
            <v>COTT40</v>
          </cell>
          <cell r="R210" t="str">
            <v>KEAD4D</v>
          </cell>
          <cell r="X210">
            <v>2210</v>
          </cell>
          <cell r="Y210" t="str">
            <v>A493</v>
          </cell>
          <cell r="AB210" t="str">
            <v>No</v>
          </cell>
          <cell r="AC210" t="str">
            <v>No</v>
          </cell>
          <cell r="AE210">
            <v>2.4524338532498473</v>
          </cell>
          <cell r="AF210">
            <v>34.479999999999997</v>
          </cell>
          <cell r="AG210">
            <v>22044</v>
          </cell>
          <cell r="AI210">
            <v>2.5200795109915903</v>
          </cell>
          <cell r="AJ210">
            <v>34.479999999999997</v>
          </cell>
          <cell r="AK210">
            <v>22346</v>
          </cell>
          <cell r="AL210" t="str">
            <v>Year Round</v>
          </cell>
        </row>
        <row r="211">
          <cell r="B211" t="str">
            <v>CULJ4A</v>
          </cell>
          <cell r="E211">
            <v>0</v>
          </cell>
          <cell r="F211">
            <v>0</v>
          </cell>
          <cell r="G211">
            <v>0</v>
          </cell>
          <cell r="H211" t="str">
            <v>D6</v>
          </cell>
          <cell r="I211">
            <v>25</v>
          </cell>
          <cell r="J211">
            <v>13</v>
          </cell>
          <cell r="Q211" t="str">
            <v>COTT40</v>
          </cell>
          <cell r="R211" t="str">
            <v>RYHA40</v>
          </cell>
          <cell r="X211">
            <v>2780</v>
          </cell>
          <cell r="Y211" t="str">
            <v>T20161752</v>
          </cell>
          <cell r="AB211" t="str">
            <v>No</v>
          </cell>
          <cell r="AC211" t="str">
            <v>No</v>
          </cell>
          <cell r="AE211">
            <v>7.6369984394619737</v>
          </cell>
          <cell r="AF211">
            <v>76.89</v>
          </cell>
          <cell r="AG211">
            <v>75125</v>
          </cell>
          <cell r="AI211">
            <v>4.5993236083977775</v>
          </cell>
          <cell r="AJ211">
            <v>76.89</v>
          </cell>
          <cell r="AK211">
            <v>58300</v>
          </cell>
          <cell r="AL211" t="str">
            <v>Peak Security</v>
          </cell>
        </row>
        <row r="212">
          <cell r="B212" t="str">
            <v>CULL1Q</v>
          </cell>
          <cell r="E212">
            <v>0</v>
          </cell>
          <cell r="F212">
            <v>15.510298907944227</v>
          </cell>
          <cell r="G212">
            <v>10.58511512730635</v>
          </cell>
          <cell r="H212" t="str">
            <v>T1</v>
          </cell>
          <cell r="I212">
            <v>1</v>
          </cell>
          <cell r="J212">
            <v>1</v>
          </cell>
          <cell r="Q212" t="str">
            <v>COTT40</v>
          </cell>
          <cell r="R212" t="str">
            <v>RYHA40</v>
          </cell>
          <cell r="X212">
            <v>2780</v>
          </cell>
          <cell r="Y212" t="str">
            <v>T20161753</v>
          </cell>
          <cell r="AB212" t="str">
            <v>No</v>
          </cell>
          <cell r="AC212" t="str">
            <v>No</v>
          </cell>
          <cell r="AE212">
            <v>7.6369984394619737</v>
          </cell>
          <cell r="AF212">
            <v>76.819999999999993</v>
          </cell>
          <cell r="AG212">
            <v>75057</v>
          </cell>
          <cell r="AI212">
            <v>4.5993236083977775</v>
          </cell>
          <cell r="AJ212">
            <v>76.819999999999993</v>
          </cell>
          <cell r="AK212">
            <v>58247</v>
          </cell>
          <cell r="AL212" t="str">
            <v>Peak Security</v>
          </cell>
        </row>
        <row r="213">
          <cell r="B213" t="str">
            <v>CUMB1Q</v>
          </cell>
          <cell r="E213">
            <v>19</v>
          </cell>
          <cell r="F213">
            <v>0</v>
          </cell>
          <cell r="G213">
            <v>0</v>
          </cell>
          <cell r="H213" t="str">
            <v>S5</v>
          </cell>
          <cell r="I213">
            <v>9</v>
          </cell>
          <cell r="J213">
            <v>2</v>
          </cell>
          <cell r="Q213" t="str">
            <v>COTT40</v>
          </cell>
          <cell r="R213" t="str">
            <v>STAY40</v>
          </cell>
          <cell r="X213">
            <v>2210</v>
          </cell>
          <cell r="Y213" t="str">
            <v>A408</v>
          </cell>
          <cell r="AB213" t="str">
            <v>No</v>
          </cell>
          <cell r="AC213" t="str">
            <v>No</v>
          </cell>
          <cell r="AE213">
            <v>2.1060556663687304</v>
          </cell>
          <cell r="AF213">
            <v>30.340682971041755</v>
          </cell>
          <cell r="AG213">
            <v>19691</v>
          </cell>
          <cell r="AI213">
            <v>2.3886023536023742</v>
          </cell>
          <cell r="AJ213">
            <v>30.340682971041755</v>
          </cell>
          <cell r="AK213">
            <v>20971</v>
          </cell>
          <cell r="AL213" t="str">
            <v>Year Round</v>
          </cell>
        </row>
        <row r="214">
          <cell r="B214" t="str">
            <v>CUMB1R</v>
          </cell>
          <cell r="E214">
            <v>19</v>
          </cell>
          <cell r="F214">
            <v>0</v>
          </cell>
          <cell r="G214">
            <v>0</v>
          </cell>
          <cell r="H214" t="str">
            <v>S5</v>
          </cell>
          <cell r="I214">
            <v>9</v>
          </cell>
          <cell r="J214">
            <v>2</v>
          </cell>
          <cell r="Q214" t="str">
            <v>COTT40</v>
          </cell>
          <cell r="R214" t="str">
            <v>STAY40</v>
          </cell>
          <cell r="X214">
            <v>2210</v>
          </cell>
          <cell r="Y214" t="str">
            <v>A442</v>
          </cell>
          <cell r="AB214" t="str">
            <v>No</v>
          </cell>
          <cell r="AC214" t="str">
            <v>No</v>
          </cell>
          <cell r="AE214">
            <v>1.814401820082709</v>
          </cell>
          <cell r="AF214">
            <v>27.7</v>
          </cell>
          <cell r="AG214">
            <v>18656</v>
          </cell>
          <cell r="AI214">
            <v>2.0578204683936439</v>
          </cell>
          <cell r="AJ214">
            <v>27.7</v>
          </cell>
          <cell r="AK214">
            <v>19868</v>
          </cell>
          <cell r="AL214" t="str">
            <v>Year Round</v>
          </cell>
        </row>
        <row r="215">
          <cell r="B215" t="str">
            <v>CUPA1Q</v>
          </cell>
          <cell r="E215">
            <v>24</v>
          </cell>
          <cell r="F215">
            <v>0</v>
          </cell>
          <cell r="G215">
            <v>0</v>
          </cell>
          <cell r="H215" t="str">
            <v>S5</v>
          </cell>
          <cell r="I215">
            <v>9</v>
          </cell>
          <cell r="J215">
            <v>2</v>
          </cell>
          <cell r="Q215" t="str">
            <v>COTT40</v>
          </cell>
          <cell r="R215" t="str">
            <v>WBUR40</v>
          </cell>
          <cell r="X215">
            <v>3330</v>
          </cell>
          <cell r="Y215" t="str">
            <v>A413</v>
          </cell>
          <cell r="AB215" t="str">
            <v>No</v>
          </cell>
          <cell r="AC215" t="str">
            <v>No</v>
          </cell>
          <cell r="AE215">
            <v>1.4769513147652014</v>
          </cell>
          <cell r="AF215">
            <v>6.76</v>
          </cell>
          <cell r="AG215">
            <v>8215</v>
          </cell>
          <cell r="AI215">
            <v>1.6037043252090366</v>
          </cell>
          <cell r="AJ215">
            <v>6.76</v>
          </cell>
          <cell r="AK215">
            <v>8561</v>
          </cell>
          <cell r="AL215" t="str">
            <v>Year Round</v>
          </cell>
        </row>
        <row r="216">
          <cell r="B216" t="str">
            <v>CUPA1R</v>
          </cell>
          <cell r="E216">
            <v>24</v>
          </cell>
          <cell r="F216">
            <v>0</v>
          </cell>
          <cell r="G216">
            <v>0</v>
          </cell>
          <cell r="H216" t="str">
            <v>S5</v>
          </cell>
          <cell r="I216">
            <v>9</v>
          </cell>
          <cell r="J216">
            <v>2</v>
          </cell>
          <cell r="Q216" t="str">
            <v>COVE20</v>
          </cell>
          <cell r="R216" t="str">
            <v>NECH20</v>
          </cell>
          <cell r="X216">
            <v>1200</v>
          </cell>
          <cell r="Y216" t="str">
            <v>NGC5</v>
          </cell>
          <cell r="AB216" t="str">
            <v>No</v>
          </cell>
          <cell r="AC216" t="str">
            <v>No</v>
          </cell>
          <cell r="AE216">
            <v>0.9206193449305905</v>
          </cell>
          <cell r="AF216">
            <v>36.817419401529897</v>
          </cell>
          <cell r="AG216">
            <v>13352</v>
          </cell>
          <cell r="AI216">
            <v>0.93023169759371427</v>
          </cell>
          <cell r="AJ216">
            <v>36.817419401529897</v>
          </cell>
          <cell r="AK216">
            <v>13421</v>
          </cell>
          <cell r="AL216" t="str">
            <v>Year Round</v>
          </cell>
        </row>
        <row r="217">
          <cell r="B217" t="str">
            <v>CURR10</v>
          </cell>
          <cell r="E217">
            <v>10</v>
          </cell>
          <cell r="F217">
            <v>0</v>
          </cell>
          <cell r="G217">
            <v>0</v>
          </cell>
          <cell r="H217" t="str">
            <v>S1</v>
          </cell>
          <cell r="I217">
            <v>9</v>
          </cell>
          <cell r="J217">
            <v>2</v>
          </cell>
          <cell r="Q217" t="str">
            <v>COVE20</v>
          </cell>
          <cell r="R217" t="str">
            <v>RATS2A</v>
          </cell>
          <cell r="X217">
            <v>1000</v>
          </cell>
          <cell r="Y217" t="str">
            <v>B57B</v>
          </cell>
          <cell r="AB217" t="str">
            <v>No</v>
          </cell>
          <cell r="AC217" t="str">
            <v>No</v>
          </cell>
          <cell r="AE217">
            <v>2.9939664461389675</v>
          </cell>
          <cell r="AF217">
            <v>83.460870364104608</v>
          </cell>
          <cell r="AG217">
            <v>30789</v>
          </cell>
          <cell r="AI217">
            <v>2.8170299151222391</v>
          </cell>
          <cell r="AJ217">
            <v>83.460870364104608</v>
          </cell>
          <cell r="AK217">
            <v>29865</v>
          </cell>
          <cell r="AL217" t="str">
            <v>Peak Security</v>
          </cell>
        </row>
        <row r="218">
          <cell r="B218" t="str">
            <v>CURR20</v>
          </cell>
          <cell r="E218">
            <v>0</v>
          </cell>
          <cell r="F218">
            <v>0</v>
          </cell>
          <cell r="G218">
            <v>0</v>
          </cell>
          <cell r="H218" t="str">
            <v>S1</v>
          </cell>
          <cell r="I218">
            <v>9</v>
          </cell>
          <cell r="J218">
            <v>2</v>
          </cell>
          <cell r="Q218" t="str">
            <v>COWL40</v>
          </cell>
          <cell r="R218" t="str">
            <v>CULJ4A</v>
          </cell>
          <cell r="X218">
            <v>2780</v>
          </cell>
          <cell r="Y218" t="str">
            <v>A843</v>
          </cell>
          <cell r="AB218" t="str">
            <v>No</v>
          </cell>
          <cell r="AC218" t="str">
            <v>No</v>
          </cell>
          <cell r="AE218">
            <v>9.3878969294199505E-2</v>
          </cell>
          <cell r="AF218">
            <v>6.5</v>
          </cell>
          <cell r="AG218">
            <v>1992</v>
          </cell>
          <cell r="AI218">
            <v>8.0571887520234947E-2</v>
          </cell>
          <cell r="AJ218">
            <v>6.5</v>
          </cell>
          <cell r="AK218">
            <v>1845</v>
          </cell>
          <cell r="AL218" t="str">
            <v>Peak Security</v>
          </cell>
        </row>
        <row r="219">
          <cell r="B219" t="str">
            <v>DAAS20</v>
          </cell>
          <cell r="E219">
            <v>0</v>
          </cell>
          <cell r="F219">
            <v>0</v>
          </cell>
          <cell r="G219">
            <v>0</v>
          </cell>
          <cell r="H219" t="str">
            <v>T1</v>
          </cell>
          <cell r="I219">
            <v>1</v>
          </cell>
          <cell r="J219">
            <v>1</v>
          </cell>
          <cell r="Q219" t="str">
            <v>COWL40</v>
          </cell>
          <cell r="R219" t="str">
            <v>DIDC40</v>
          </cell>
          <cell r="X219">
            <v>2780</v>
          </cell>
          <cell r="Y219" t="str">
            <v>A842</v>
          </cell>
          <cell r="AB219" t="str">
            <v>No</v>
          </cell>
          <cell r="AC219" t="str">
            <v>No</v>
          </cell>
          <cell r="AE219">
            <v>9.3878969294199699E-2</v>
          </cell>
          <cell r="AF219">
            <v>11.5</v>
          </cell>
          <cell r="AG219">
            <v>3524</v>
          </cell>
          <cell r="AI219">
            <v>8.0571887520235266E-2</v>
          </cell>
          <cell r="AJ219">
            <v>11.5</v>
          </cell>
          <cell r="AK219">
            <v>3264</v>
          </cell>
          <cell r="AL219" t="str">
            <v>Peak Security</v>
          </cell>
        </row>
        <row r="220">
          <cell r="B220" t="str">
            <v>DAIN40</v>
          </cell>
          <cell r="E220">
            <v>0</v>
          </cell>
          <cell r="F220">
            <v>0</v>
          </cell>
          <cell r="G220">
            <v>0</v>
          </cell>
          <cell r="H220" t="str">
            <v>N6</v>
          </cell>
          <cell r="I220">
            <v>16</v>
          </cell>
          <cell r="J220">
            <v>4</v>
          </cell>
          <cell r="Q220" t="str">
            <v>COWL40</v>
          </cell>
          <cell r="R220" t="str">
            <v>ECLA40_WPD</v>
          </cell>
          <cell r="X220">
            <v>2780</v>
          </cell>
          <cell r="Y220" t="str">
            <v>A881</v>
          </cell>
          <cell r="AB220" t="str">
            <v>No</v>
          </cell>
          <cell r="AC220" t="str">
            <v>No</v>
          </cell>
          <cell r="AE220">
            <v>0.18705760091817755</v>
          </cell>
          <cell r="AF220">
            <v>36.299999999999997</v>
          </cell>
          <cell r="AG220">
            <v>7850</v>
          </cell>
          <cell r="AI220">
            <v>0.83378473227306771</v>
          </cell>
          <cell r="AJ220">
            <v>36.299999999999997</v>
          </cell>
          <cell r="AK220">
            <v>16573</v>
          </cell>
          <cell r="AL220" t="str">
            <v>Year Round</v>
          </cell>
        </row>
        <row r="221">
          <cell r="B221" t="str">
            <v>DALL20</v>
          </cell>
          <cell r="E221">
            <v>0</v>
          </cell>
          <cell r="F221">
            <v>0</v>
          </cell>
          <cell r="G221">
            <v>0</v>
          </cell>
          <cell r="H221" t="str">
            <v>S6</v>
          </cell>
          <cell r="I221">
            <v>8</v>
          </cell>
          <cell r="J221">
            <v>2</v>
          </cell>
          <cell r="Q221" t="str">
            <v>COWL40</v>
          </cell>
          <cell r="R221" t="str">
            <v>LEIB4A</v>
          </cell>
          <cell r="X221">
            <v>2780</v>
          </cell>
          <cell r="Y221" t="str">
            <v>A88B</v>
          </cell>
          <cell r="AB221" t="str">
            <v>No</v>
          </cell>
          <cell r="AC221" t="str">
            <v>No</v>
          </cell>
          <cell r="AE221">
            <v>0.63895424704230952</v>
          </cell>
          <cell r="AF221">
            <v>52.49</v>
          </cell>
          <cell r="AG221">
            <v>18764</v>
          </cell>
          <cell r="AI221">
            <v>1.9326695520794526</v>
          </cell>
          <cell r="AJ221">
            <v>52.49</v>
          </cell>
          <cell r="AK221">
            <v>32634</v>
          </cell>
          <cell r="AL221" t="str">
            <v>Year Round</v>
          </cell>
        </row>
        <row r="222">
          <cell r="B222" t="str">
            <v>DALM10</v>
          </cell>
          <cell r="E222">
            <v>30</v>
          </cell>
          <cell r="F222">
            <v>0</v>
          </cell>
          <cell r="G222">
            <v>0</v>
          </cell>
          <cell r="H222" t="str">
            <v>S1</v>
          </cell>
          <cell r="I222">
            <v>11</v>
          </cell>
          <cell r="J222">
            <v>2</v>
          </cell>
          <cell r="Q222" t="str">
            <v>COWL40</v>
          </cell>
          <cell r="R222" t="str">
            <v>MITY40</v>
          </cell>
          <cell r="X222">
            <v>1180</v>
          </cell>
          <cell r="Y222" t="str">
            <v>A844</v>
          </cell>
          <cell r="AB222" t="str">
            <v>No</v>
          </cell>
          <cell r="AC222" t="str">
            <v>No</v>
          </cell>
          <cell r="AE222">
            <v>0.12196175328334651</v>
          </cell>
          <cell r="AF222">
            <v>121.43370963790909</v>
          </cell>
          <cell r="AG222">
            <v>11334</v>
          </cell>
          <cell r="AI222">
            <v>0.19333617843100409</v>
          </cell>
          <cell r="AJ222">
            <v>121.43370963790909</v>
          </cell>
          <cell r="AK222">
            <v>14270</v>
          </cell>
          <cell r="AL222" t="str">
            <v>Year Round</v>
          </cell>
        </row>
        <row r="223">
          <cell r="B223" t="str">
            <v>DALM2Q</v>
          </cell>
          <cell r="E223">
            <v>0</v>
          </cell>
          <cell r="F223">
            <v>0</v>
          </cell>
          <cell r="G223">
            <v>0</v>
          </cell>
          <cell r="H223" t="str">
            <v>S1</v>
          </cell>
          <cell r="I223">
            <v>11</v>
          </cell>
          <cell r="J223">
            <v>2</v>
          </cell>
          <cell r="Q223" t="str">
            <v>COWL40</v>
          </cell>
          <cell r="R223" t="str">
            <v>WALH40</v>
          </cell>
          <cell r="X223">
            <v>1180</v>
          </cell>
          <cell r="Y223" t="str">
            <v>A861</v>
          </cell>
          <cell r="AB223" t="str">
            <v>No</v>
          </cell>
          <cell r="AC223" t="str">
            <v>No</v>
          </cell>
          <cell r="AE223">
            <v>2.3756989492471337</v>
          </cell>
          <cell r="AF223">
            <v>110.87370963790909</v>
          </cell>
          <cell r="AG223">
            <v>51526</v>
          </cell>
          <cell r="AI223">
            <v>0.17447239229411576</v>
          </cell>
          <cell r="AJ223">
            <v>110.87370963790909</v>
          </cell>
          <cell r="AK223">
            <v>13964</v>
          </cell>
          <cell r="AL223" t="str">
            <v>Peak Security</v>
          </cell>
        </row>
        <row r="224">
          <cell r="B224" t="str">
            <v>DALM2R</v>
          </cell>
          <cell r="E224">
            <v>0</v>
          </cell>
          <cell r="F224">
            <v>0</v>
          </cell>
          <cell r="G224">
            <v>0</v>
          </cell>
          <cell r="H224" t="str">
            <v>S1</v>
          </cell>
          <cell r="I224">
            <v>11</v>
          </cell>
          <cell r="J224">
            <v>2</v>
          </cell>
          <cell r="Q224" t="str">
            <v>COWT2A</v>
          </cell>
          <cell r="R224" t="str">
            <v>PYLE20</v>
          </cell>
          <cell r="X224">
            <v>935</v>
          </cell>
          <cell r="Y224" t="str">
            <v>B82H</v>
          </cell>
          <cell r="AB224" t="str">
            <v>No</v>
          </cell>
          <cell r="AC224" t="str">
            <v>No</v>
          </cell>
          <cell r="AE224">
            <v>4.3035710410097842E-2</v>
          </cell>
          <cell r="AF224">
            <v>27.085731721177599</v>
          </cell>
          <cell r="AG224">
            <v>1558</v>
          </cell>
          <cell r="AI224">
            <v>2.2104809683351229E-2</v>
          </cell>
          <cell r="AJ224">
            <v>27.085731721177599</v>
          </cell>
          <cell r="AK224">
            <v>1117</v>
          </cell>
          <cell r="AL224" t="str">
            <v>Peak Security</v>
          </cell>
        </row>
        <row r="225">
          <cell r="B225" t="str">
            <v>DEAN1Q</v>
          </cell>
          <cell r="E225">
            <v>0</v>
          </cell>
          <cell r="F225">
            <v>30.858186308998981</v>
          </cell>
          <cell r="G225">
            <v>21.059391352756087</v>
          </cell>
          <cell r="H225" t="str">
            <v>T1</v>
          </cell>
          <cell r="I225">
            <v>1</v>
          </cell>
          <cell r="J225">
            <v>1</v>
          </cell>
          <cell r="Q225" t="str">
            <v>CREB2A</v>
          </cell>
          <cell r="R225" t="str">
            <v>HEDO20</v>
          </cell>
          <cell r="X225">
            <v>1500</v>
          </cell>
          <cell r="Y225" t="str">
            <v>B38G</v>
          </cell>
          <cell r="AB225" t="str">
            <v>No</v>
          </cell>
          <cell r="AC225" t="str">
            <v>No</v>
          </cell>
          <cell r="AE225">
            <v>1.0607662077865139</v>
          </cell>
          <cell r="AF225">
            <v>24.389143386104607</v>
          </cell>
          <cell r="AG225">
            <v>10255</v>
          </cell>
          <cell r="AI225">
            <v>1.1057366643466737</v>
          </cell>
          <cell r="AJ225">
            <v>24.389143386104607</v>
          </cell>
          <cell r="AK225">
            <v>10470</v>
          </cell>
          <cell r="AL225" t="str">
            <v>Year Round</v>
          </cell>
        </row>
        <row r="226">
          <cell r="B226" t="str">
            <v>DENN10</v>
          </cell>
          <cell r="E226">
            <v>0</v>
          </cell>
          <cell r="F226">
            <v>0</v>
          </cell>
          <cell r="G226">
            <v>0</v>
          </cell>
          <cell r="H226" t="str">
            <v>S5</v>
          </cell>
          <cell r="I226">
            <v>9</v>
          </cell>
          <cell r="J226">
            <v>2</v>
          </cell>
          <cell r="Q226" t="str">
            <v>CREB2B</v>
          </cell>
          <cell r="R226" t="str">
            <v>SAEN20</v>
          </cell>
          <cell r="X226">
            <v>1750</v>
          </cell>
          <cell r="Y226" t="str">
            <v>B38C</v>
          </cell>
          <cell r="AB226" t="str">
            <v>No</v>
          </cell>
          <cell r="AC226" t="str">
            <v>No</v>
          </cell>
          <cell r="AE226">
            <v>1.0573623386712341</v>
          </cell>
          <cell r="AF226">
            <v>24.389143386104607</v>
          </cell>
          <cell r="AG226">
            <v>10238</v>
          </cell>
          <cell r="AI226">
            <v>1.0828551145590988</v>
          </cell>
          <cell r="AJ226">
            <v>24.389143386104607</v>
          </cell>
          <cell r="AK226">
            <v>10361</v>
          </cell>
          <cell r="AL226" t="str">
            <v>Year Round</v>
          </cell>
        </row>
        <row r="227">
          <cell r="B227" t="str">
            <v>DENN20</v>
          </cell>
          <cell r="E227">
            <v>0</v>
          </cell>
          <cell r="F227">
            <v>0</v>
          </cell>
          <cell r="G227">
            <v>0</v>
          </cell>
          <cell r="H227" t="str">
            <v>S5</v>
          </cell>
          <cell r="I227">
            <v>9</v>
          </cell>
          <cell r="J227">
            <v>2</v>
          </cell>
          <cell r="Q227" t="str">
            <v>CREB2A</v>
          </cell>
          <cell r="R227" t="str">
            <v>CREB40</v>
          </cell>
          <cell r="X227">
            <v>750</v>
          </cell>
          <cell r="Y227" t="str">
            <v>F38A</v>
          </cell>
          <cell r="AB227" t="str">
            <v>No</v>
          </cell>
          <cell r="AC227" t="str">
            <v>No</v>
          </cell>
          <cell r="AE227">
            <v>8.8397183982210067E-2</v>
          </cell>
          <cell r="AF227">
            <v>0</v>
          </cell>
          <cell r="AG227">
            <v>0</v>
          </cell>
          <cell r="AI227">
            <v>9.2144722028889611E-2</v>
          </cell>
          <cell r="AJ227">
            <v>0</v>
          </cell>
          <cell r="AK227">
            <v>0</v>
          </cell>
          <cell r="AL227" t="str">
            <v>Year Round</v>
          </cell>
        </row>
        <row r="228">
          <cell r="B228" t="str">
            <v>DENN40</v>
          </cell>
          <cell r="E228">
            <v>0</v>
          </cell>
          <cell r="F228">
            <v>0</v>
          </cell>
          <cell r="G228">
            <v>0</v>
          </cell>
          <cell r="H228" t="str">
            <v>S5</v>
          </cell>
          <cell r="I228">
            <v>9</v>
          </cell>
          <cell r="J228">
            <v>2</v>
          </cell>
          <cell r="Q228" t="str">
            <v>CREB2A</v>
          </cell>
          <cell r="R228" t="str">
            <v>CREB40</v>
          </cell>
          <cell r="X228">
            <v>750</v>
          </cell>
          <cell r="Y228" t="str">
            <v>F38B</v>
          </cell>
          <cell r="AB228" t="str">
            <v>No</v>
          </cell>
          <cell r="AC228" t="str">
            <v>No</v>
          </cell>
          <cell r="AE228">
            <v>8.8397183982210067E-2</v>
          </cell>
          <cell r="AF228">
            <v>0</v>
          </cell>
          <cell r="AG228">
            <v>0</v>
          </cell>
          <cell r="AI228">
            <v>9.2144722028889611E-2</v>
          </cell>
          <cell r="AJ228">
            <v>0</v>
          </cell>
          <cell r="AK228">
            <v>0</v>
          </cell>
          <cell r="AL228" t="str">
            <v>Year Round</v>
          </cell>
        </row>
        <row r="229">
          <cell r="B229" t="str">
            <v>DENS1Q</v>
          </cell>
          <cell r="E229">
            <v>0</v>
          </cell>
          <cell r="F229">
            <v>0</v>
          </cell>
          <cell r="G229">
            <v>0</v>
          </cell>
          <cell r="H229" t="str">
            <v>T4</v>
          </cell>
          <cell r="I229">
            <v>5</v>
          </cell>
          <cell r="J229">
            <v>1</v>
          </cell>
          <cell r="Q229" t="str">
            <v>CREB2B</v>
          </cell>
          <cell r="R229" t="str">
            <v>CREB40</v>
          </cell>
          <cell r="X229">
            <v>1500</v>
          </cell>
          <cell r="Y229" t="str">
            <v>F38C</v>
          </cell>
          <cell r="AB229" t="str">
            <v>No</v>
          </cell>
          <cell r="AC229" t="str">
            <v>No</v>
          </cell>
          <cell r="AE229">
            <v>8.8113528222603446E-2</v>
          </cell>
          <cell r="AF229">
            <v>0</v>
          </cell>
          <cell r="AG229">
            <v>0</v>
          </cell>
          <cell r="AI229">
            <v>9.0237926213258574E-2</v>
          </cell>
          <cell r="AJ229">
            <v>0</v>
          </cell>
          <cell r="AK229">
            <v>0</v>
          </cell>
          <cell r="AL229" t="str">
            <v>Year Round</v>
          </cell>
        </row>
        <row r="230">
          <cell r="B230" t="str">
            <v>DERS1Q</v>
          </cell>
          <cell r="E230">
            <v>0</v>
          </cell>
          <cell r="F230">
            <v>0</v>
          </cell>
          <cell r="G230">
            <v>48.3</v>
          </cell>
          <cell r="H230" t="str">
            <v>S1</v>
          </cell>
          <cell r="I230">
            <v>10</v>
          </cell>
          <cell r="J230">
            <v>2</v>
          </cell>
          <cell r="Q230" t="str">
            <v>CREB2B</v>
          </cell>
          <cell r="R230" t="str">
            <v>CREB40</v>
          </cell>
          <cell r="X230">
            <v>1500</v>
          </cell>
          <cell r="Y230" t="str">
            <v>F38D</v>
          </cell>
          <cell r="AB230" t="str">
            <v>No</v>
          </cell>
          <cell r="AC230" t="str">
            <v>No</v>
          </cell>
          <cell r="AE230">
            <v>8.8113528222603446E-2</v>
          </cell>
          <cell r="AF230">
            <v>0</v>
          </cell>
          <cell r="AG230">
            <v>0</v>
          </cell>
          <cell r="AI230">
            <v>9.0237926213258574E-2</v>
          </cell>
          <cell r="AJ230">
            <v>0</v>
          </cell>
          <cell r="AK230">
            <v>0</v>
          </cell>
          <cell r="AL230" t="str">
            <v>Year Round</v>
          </cell>
        </row>
        <row r="231">
          <cell r="B231" t="str">
            <v>DEVM10</v>
          </cell>
          <cell r="E231">
            <v>29</v>
          </cell>
          <cell r="F231">
            <v>0</v>
          </cell>
          <cell r="G231">
            <v>0</v>
          </cell>
          <cell r="H231" t="str">
            <v>S2</v>
          </cell>
          <cell r="I231">
            <v>9</v>
          </cell>
          <cell r="J231">
            <v>2</v>
          </cell>
          <cell r="Q231" t="str">
            <v>CREB40</v>
          </cell>
          <cell r="R231" t="str">
            <v>GART4A</v>
          </cell>
          <cell r="X231">
            <v>2770</v>
          </cell>
          <cell r="Y231" t="str">
            <v>A35A</v>
          </cell>
          <cell r="AB231" t="str">
            <v>No</v>
          </cell>
          <cell r="AC231" t="str">
            <v>No</v>
          </cell>
          <cell r="AE231">
            <v>1.3149392695757046E-3</v>
          </cell>
          <cell r="AF231">
            <v>32.08</v>
          </cell>
          <cell r="AG231">
            <v>672</v>
          </cell>
          <cell r="AI231">
            <v>0.32236254115029628</v>
          </cell>
          <cell r="AJ231">
            <v>32.08</v>
          </cell>
          <cell r="AK231">
            <v>10516</v>
          </cell>
          <cell r="AL231" t="str">
            <v>Year Round</v>
          </cell>
        </row>
        <row r="232">
          <cell r="B232" t="str">
            <v>DEVM40</v>
          </cell>
          <cell r="E232">
            <v>0</v>
          </cell>
          <cell r="F232">
            <v>0</v>
          </cell>
          <cell r="G232">
            <v>0</v>
          </cell>
          <cell r="H232" t="str">
            <v>S2</v>
          </cell>
          <cell r="I232">
            <v>9</v>
          </cell>
          <cell r="J232">
            <v>2</v>
          </cell>
          <cell r="Q232" t="str">
            <v>CREB40</v>
          </cell>
          <cell r="R232" t="str">
            <v>GART4B</v>
          </cell>
          <cell r="X232">
            <v>3070</v>
          </cell>
          <cell r="Y232" t="str">
            <v>A35D</v>
          </cell>
          <cell r="AB232" t="str">
            <v>No</v>
          </cell>
          <cell r="AC232" t="str">
            <v>No</v>
          </cell>
          <cell r="AE232">
            <v>7.4207723360615466E-4</v>
          </cell>
          <cell r="AF232">
            <v>32.11</v>
          </cell>
          <cell r="AG232">
            <v>505</v>
          </cell>
          <cell r="AI232">
            <v>0.31345866667102384</v>
          </cell>
          <cell r="AJ232">
            <v>32.11</v>
          </cell>
          <cell r="AK232">
            <v>10379</v>
          </cell>
          <cell r="AL232" t="str">
            <v>Year Round</v>
          </cell>
        </row>
        <row r="233">
          <cell r="B233" t="str">
            <v>DEVO10</v>
          </cell>
          <cell r="E233">
            <v>37</v>
          </cell>
          <cell r="F233">
            <v>0</v>
          </cell>
          <cell r="G233">
            <v>0</v>
          </cell>
          <cell r="H233" t="str">
            <v>S5</v>
          </cell>
          <cell r="I233">
            <v>9</v>
          </cell>
          <cell r="J233">
            <v>2</v>
          </cell>
          <cell r="Q233" t="str">
            <v>CREB40</v>
          </cell>
          <cell r="R233" t="str">
            <v>THTO40</v>
          </cell>
          <cell r="X233">
            <v>3070</v>
          </cell>
          <cell r="Y233" t="str">
            <v>A323</v>
          </cell>
          <cell r="AB233" t="str">
            <v>No</v>
          </cell>
          <cell r="AC233" t="str">
            <v>No</v>
          </cell>
          <cell r="AE233">
            <v>0.11856414489722693</v>
          </cell>
          <cell r="AF233">
            <v>29.81</v>
          </cell>
          <cell r="AG233">
            <v>5926</v>
          </cell>
          <cell r="AI233">
            <v>3.0885855919401722E-2</v>
          </cell>
          <cell r="AJ233">
            <v>29.81</v>
          </cell>
          <cell r="AK233">
            <v>3025</v>
          </cell>
          <cell r="AL233" t="str">
            <v>Peak Security</v>
          </cell>
        </row>
        <row r="234">
          <cell r="B234" t="str">
            <v>DEWP2Q</v>
          </cell>
          <cell r="E234">
            <v>26</v>
          </cell>
          <cell r="F234">
            <v>0</v>
          </cell>
          <cell r="G234">
            <v>0</v>
          </cell>
          <cell r="H234" t="str">
            <v>S1</v>
          </cell>
          <cell r="I234">
            <v>11</v>
          </cell>
          <cell r="J234">
            <v>2</v>
          </cell>
          <cell r="Q234" t="str">
            <v>CREB40</v>
          </cell>
          <cell r="R234" t="str">
            <v>THTO40</v>
          </cell>
          <cell r="X234">
            <v>3070</v>
          </cell>
          <cell r="Y234" t="str">
            <v>A319</v>
          </cell>
          <cell r="AB234" t="str">
            <v>No</v>
          </cell>
          <cell r="AC234" t="str">
            <v>No</v>
          </cell>
          <cell r="AE234">
            <v>0.11856414489722693</v>
          </cell>
          <cell r="AF234">
            <v>29.67</v>
          </cell>
          <cell r="AG234">
            <v>5898</v>
          </cell>
          <cell r="AI234">
            <v>3.0885855919401722E-2</v>
          </cell>
          <cell r="AJ234">
            <v>29.67</v>
          </cell>
          <cell r="AK234">
            <v>3010</v>
          </cell>
          <cell r="AL234" t="str">
            <v>Peak Security</v>
          </cell>
        </row>
        <row r="235">
          <cell r="B235" t="str">
            <v>DEWP2R</v>
          </cell>
          <cell r="E235">
            <v>26</v>
          </cell>
          <cell r="F235">
            <v>0</v>
          </cell>
          <cell r="G235">
            <v>0</v>
          </cell>
          <cell r="H235" t="str">
            <v>S1</v>
          </cell>
          <cell r="I235">
            <v>11</v>
          </cell>
          <cell r="J235">
            <v>2</v>
          </cell>
          <cell r="Q235" t="str">
            <v>CULJ4A</v>
          </cell>
          <cell r="R235" t="str">
            <v>DIDC40</v>
          </cell>
          <cell r="X235">
            <v>2780</v>
          </cell>
          <cell r="Y235" t="str">
            <v>A845</v>
          </cell>
          <cell r="AB235" t="str">
            <v>No</v>
          </cell>
          <cell r="AC235" t="str">
            <v>No</v>
          </cell>
          <cell r="AE235">
            <v>9.3878969294199935E-2</v>
          </cell>
          <cell r="AF235">
            <v>4.9000000000000004</v>
          </cell>
          <cell r="AG235">
            <v>1501</v>
          </cell>
          <cell r="AI235">
            <v>8.0571887520235655E-2</v>
          </cell>
          <cell r="AJ235">
            <v>4.9000000000000004</v>
          </cell>
          <cell r="AK235">
            <v>1391</v>
          </cell>
          <cell r="AL235" t="str">
            <v>Peak Security</v>
          </cell>
        </row>
        <row r="236">
          <cell r="B236" t="str">
            <v>DIDC40</v>
          </cell>
          <cell r="E236">
            <v>0</v>
          </cell>
          <cell r="F236">
            <v>1258.6891783933795</v>
          </cell>
          <cell r="G236">
            <v>859.00148938873508</v>
          </cell>
          <cell r="H236" t="str">
            <v>D6</v>
          </cell>
          <cell r="I236">
            <v>25</v>
          </cell>
          <cell r="J236">
            <v>13</v>
          </cell>
          <cell r="Q236" t="str">
            <v>CARR40</v>
          </cell>
          <cell r="R236" t="str">
            <v>DAIN40</v>
          </cell>
          <cell r="X236">
            <v>3100</v>
          </cell>
          <cell r="Y236" t="str">
            <v>A252</v>
          </cell>
          <cell r="AB236" t="str">
            <v>No</v>
          </cell>
          <cell r="AC236" t="str">
            <v>No</v>
          </cell>
          <cell r="AE236">
            <v>0</v>
          </cell>
          <cell r="AF236">
            <v>2.5499999999999998</v>
          </cell>
          <cell r="AG236">
            <v>3415</v>
          </cell>
          <cell r="AI236">
            <v>0</v>
          </cell>
          <cell r="AJ236">
            <v>2.5499999999999998</v>
          </cell>
          <cell r="AK236">
            <v>3788</v>
          </cell>
          <cell r="AL236" t="str">
            <v>Year Round</v>
          </cell>
        </row>
        <row r="237">
          <cell r="B237" t="str">
            <v>DINO40</v>
          </cell>
          <cell r="E237">
            <v>0</v>
          </cell>
          <cell r="F237">
            <v>1335.0225866314297</v>
          </cell>
          <cell r="G237">
            <v>822</v>
          </cell>
          <cell r="H237" t="str">
            <v>M6</v>
          </cell>
          <cell r="I237">
            <v>19</v>
          </cell>
          <cell r="J237">
            <v>6</v>
          </cell>
          <cell r="Q237" t="str">
            <v>DAIN40</v>
          </cell>
          <cell r="R237" t="str">
            <v>MACC40</v>
          </cell>
          <cell r="X237">
            <v>2400</v>
          </cell>
          <cell r="Y237" t="str">
            <v>A240</v>
          </cell>
          <cell r="AB237" t="str">
            <v>No</v>
          </cell>
          <cell r="AC237" t="str">
            <v>No</v>
          </cell>
          <cell r="AE237">
            <v>2.6933562917214022</v>
          </cell>
          <cell r="AF237">
            <v>45.833278261000437</v>
          </cell>
          <cell r="AG237">
            <v>33639</v>
          </cell>
          <cell r="AI237">
            <v>4.2428473846232215</v>
          </cell>
          <cell r="AJ237">
            <v>45.833278261000437</v>
          </cell>
          <cell r="AK237">
            <v>42221</v>
          </cell>
          <cell r="AL237" t="str">
            <v>Year Round</v>
          </cell>
        </row>
        <row r="238">
          <cell r="B238" t="str">
            <v>DOUN10</v>
          </cell>
          <cell r="E238">
            <v>-7</v>
          </cell>
          <cell r="F238">
            <v>0</v>
          </cell>
          <cell r="G238">
            <v>0</v>
          </cell>
          <cell r="H238" t="str">
            <v>T5</v>
          </cell>
          <cell r="I238">
            <v>1</v>
          </cell>
          <cell r="J238">
            <v>1</v>
          </cell>
          <cell r="Q238" t="str">
            <v>CONQ40</v>
          </cell>
          <cell r="R238" t="str">
            <v>GWYN4A</v>
          </cell>
          <cell r="X238">
            <v>1710</v>
          </cell>
          <cell r="Y238" t="str">
            <v>A211</v>
          </cell>
          <cell r="AB238" t="str">
            <v>No</v>
          </cell>
          <cell r="AC238" t="str">
            <v>No</v>
          </cell>
          <cell r="AE238">
            <v>0.34988099312547627</v>
          </cell>
          <cell r="AF238">
            <v>32.359572695675077</v>
          </cell>
          <cell r="AG238">
            <v>10553</v>
          </cell>
          <cell r="AI238">
            <v>0.47922283282863881</v>
          </cell>
          <cell r="AJ238">
            <v>32.359572695675077</v>
          </cell>
          <cell r="AK238">
            <v>12350</v>
          </cell>
          <cell r="AL238" t="str">
            <v>Year Round</v>
          </cell>
        </row>
        <row r="239">
          <cell r="B239" t="str">
            <v>DOUN20</v>
          </cell>
          <cell r="E239">
            <v>0</v>
          </cell>
          <cell r="F239">
            <v>0</v>
          </cell>
          <cell r="G239">
            <v>0</v>
          </cell>
          <cell r="H239" t="str">
            <v>T5</v>
          </cell>
          <cell r="I239">
            <v>1</v>
          </cell>
          <cell r="J239">
            <v>1</v>
          </cell>
          <cell r="Q239" t="str">
            <v>CONQ40</v>
          </cell>
          <cell r="R239" t="str">
            <v>GWYN4B</v>
          </cell>
          <cell r="X239">
            <v>1710</v>
          </cell>
          <cell r="Y239" t="str">
            <v>A212</v>
          </cell>
          <cell r="AB239" t="str">
            <v>No</v>
          </cell>
          <cell r="AC239" t="str">
            <v>No</v>
          </cell>
          <cell r="AE239">
            <v>0.34988099312547627</v>
          </cell>
          <cell r="AF239">
            <v>32.359572695675077</v>
          </cell>
          <cell r="AG239">
            <v>10553</v>
          </cell>
          <cell r="AI239">
            <v>0.47922283282864164</v>
          </cell>
          <cell r="AJ239">
            <v>32.359572695675077</v>
          </cell>
          <cell r="AK239">
            <v>12350</v>
          </cell>
          <cell r="AL239" t="str">
            <v>Year Round</v>
          </cell>
        </row>
        <row r="240">
          <cell r="B240" t="str">
            <v>DRAK20</v>
          </cell>
          <cell r="E240">
            <v>179</v>
          </cell>
          <cell r="F240">
            <v>0</v>
          </cell>
          <cell r="G240">
            <v>0</v>
          </cell>
          <cell r="H240" t="str">
            <v>L5</v>
          </cell>
          <cell r="I240">
            <v>18</v>
          </cell>
          <cell r="J240">
            <v>7</v>
          </cell>
          <cell r="Q240" t="str">
            <v>DINO40</v>
          </cell>
          <cell r="R240" t="str">
            <v>PENT40</v>
          </cell>
          <cell r="X240">
            <v>1600</v>
          </cell>
          <cell r="Y240" t="str">
            <v>A259</v>
          </cell>
          <cell r="AB240" t="str">
            <v>No</v>
          </cell>
          <cell r="AC240" t="str">
            <v>No</v>
          </cell>
          <cell r="AE240">
            <v>0.51675727830761631</v>
          </cell>
          <cell r="AF240">
            <v>109.78139507363721</v>
          </cell>
          <cell r="AG240">
            <v>78917</v>
          </cell>
          <cell r="AI240">
            <v>0.19590837869822833</v>
          </cell>
          <cell r="AJ240">
            <v>109.78139507363721</v>
          </cell>
          <cell r="AK240">
            <v>48591</v>
          </cell>
          <cell r="AL240" t="str">
            <v>Peak Security</v>
          </cell>
        </row>
        <row r="241">
          <cell r="B241" t="str">
            <v>DRAK40</v>
          </cell>
          <cell r="E241">
            <v>0</v>
          </cell>
          <cell r="F241">
            <v>308.58186308998984</v>
          </cell>
          <cell r="G241">
            <v>210.59391352756086</v>
          </cell>
          <cell r="H241" t="str">
            <v>L5</v>
          </cell>
          <cell r="I241">
            <v>18</v>
          </cell>
          <cell r="J241">
            <v>7</v>
          </cell>
          <cell r="Q241" t="str">
            <v>DINO40</v>
          </cell>
          <cell r="R241" t="str">
            <v>PENT40</v>
          </cell>
          <cell r="X241">
            <v>1620</v>
          </cell>
          <cell r="Y241" t="str">
            <v>A260</v>
          </cell>
          <cell r="AB241" t="str">
            <v>No</v>
          </cell>
          <cell r="AC241" t="str">
            <v>No</v>
          </cell>
          <cell r="AE241">
            <v>0.37965840855253435</v>
          </cell>
          <cell r="AF241">
            <v>67.602883044152222</v>
          </cell>
          <cell r="AG241">
            <v>41654</v>
          </cell>
          <cell r="AI241">
            <v>0.14393268639053505</v>
          </cell>
          <cell r="AJ241">
            <v>67.602883044152222</v>
          </cell>
          <cell r="AK241">
            <v>25647</v>
          </cell>
          <cell r="AL241" t="str">
            <v>Peak Security</v>
          </cell>
        </row>
        <row r="242">
          <cell r="B242" t="str">
            <v>DRAX40</v>
          </cell>
          <cell r="E242">
            <v>65</v>
          </cell>
          <cell r="F242">
            <v>3171.8967295513166</v>
          </cell>
          <cell r="G242">
            <v>2164.6837532596123</v>
          </cell>
          <cell r="H242" t="str">
            <v>P4</v>
          </cell>
          <cell r="I242">
            <v>15</v>
          </cell>
          <cell r="J242">
            <v>5</v>
          </cell>
          <cell r="Q242" t="str">
            <v>DRAK20</v>
          </cell>
          <cell r="R242" t="str">
            <v>DRAK40</v>
          </cell>
          <cell r="X242">
            <v>750</v>
          </cell>
          <cell r="Y242" t="str">
            <v>F506</v>
          </cell>
          <cell r="AB242" t="str">
            <v>No</v>
          </cell>
          <cell r="AC242" t="str">
            <v>No</v>
          </cell>
          <cell r="AE242">
            <v>0.32746692408497052</v>
          </cell>
          <cell r="AF242">
            <v>0</v>
          </cell>
          <cell r="AG242">
            <v>0</v>
          </cell>
          <cell r="AI242">
            <v>0.31130302636370605</v>
          </cell>
          <cell r="AJ242">
            <v>0</v>
          </cell>
          <cell r="AK242">
            <v>0</v>
          </cell>
          <cell r="AL242" t="str">
            <v>Peak Security</v>
          </cell>
        </row>
        <row r="243">
          <cell r="B243" t="str">
            <v>DRCR1Q</v>
          </cell>
          <cell r="E243">
            <v>15</v>
          </cell>
          <cell r="F243">
            <v>0</v>
          </cell>
          <cell r="G243">
            <v>0</v>
          </cell>
          <cell r="H243" t="str">
            <v>S5</v>
          </cell>
          <cell r="I243">
            <v>9</v>
          </cell>
          <cell r="J243">
            <v>2</v>
          </cell>
          <cell r="Q243" t="str">
            <v>DRAK40</v>
          </cell>
          <cell r="R243" t="str">
            <v>HAMH40_WPD</v>
          </cell>
          <cell r="X243">
            <v>2010</v>
          </cell>
          <cell r="Y243" t="str">
            <v>A514</v>
          </cell>
          <cell r="AB243" t="str">
            <v>No</v>
          </cell>
          <cell r="AC243" t="str">
            <v>No</v>
          </cell>
          <cell r="AE243">
            <v>2.7837750926257447</v>
          </cell>
          <cell r="AF243">
            <v>29.43</v>
          </cell>
          <cell r="AG243">
            <v>21959</v>
          </cell>
          <cell r="AI243">
            <v>3.0864024681720257</v>
          </cell>
          <cell r="AJ243">
            <v>29.43</v>
          </cell>
          <cell r="AK243">
            <v>23122</v>
          </cell>
          <cell r="AL243" t="str">
            <v>Year Round</v>
          </cell>
        </row>
        <row r="244">
          <cell r="B244" t="str">
            <v>DRCR1R</v>
          </cell>
          <cell r="E244">
            <v>15</v>
          </cell>
          <cell r="F244">
            <v>0</v>
          </cell>
          <cell r="G244">
            <v>0</v>
          </cell>
          <cell r="H244" t="str">
            <v>S5</v>
          </cell>
          <cell r="I244">
            <v>9</v>
          </cell>
          <cell r="J244">
            <v>2</v>
          </cell>
          <cell r="Q244" t="str">
            <v>DRAK40</v>
          </cell>
          <cell r="R244" t="str">
            <v>OLDB4A</v>
          </cell>
          <cell r="X244">
            <v>1000</v>
          </cell>
          <cell r="Y244" t="str">
            <v>A519</v>
          </cell>
          <cell r="AB244" t="str">
            <v>No</v>
          </cell>
          <cell r="AC244" t="str">
            <v>No</v>
          </cell>
          <cell r="AE244">
            <v>1.8714943676904179</v>
          </cell>
          <cell r="AF244">
            <v>53.921365942083511</v>
          </cell>
          <cell r="AG244">
            <v>24589</v>
          </cell>
          <cell r="AI244">
            <v>1.8324065992288625</v>
          </cell>
          <cell r="AJ244">
            <v>53.921365942083511</v>
          </cell>
          <cell r="AK244">
            <v>24330</v>
          </cell>
          <cell r="AL244" t="str">
            <v>Peak Security</v>
          </cell>
        </row>
        <row r="245">
          <cell r="B245" t="str">
            <v>DRUM2Q</v>
          </cell>
          <cell r="E245">
            <v>32</v>
          </cell>
          <cell r="F245">
            <v>0</v>
          </cell>
          <cell r="G245">
            <v>0</v>
          </cell>
          <cell r="H245" t="str">
            <v>S6</v>
          </cell>
          <cell r="I245">
            <v>9</v>
          </cell>
          <cell r="J245">
            <v>2</v>
          </cell>
          <cell r="Q245" t="str">
            <v>DRAK40</v>
          </cell>
          <cell r="R245" t="str">
            <v>RATS40</v>
          </cell>
          <cell r="X245">
            <v>2010</v>
          </cell>
          <cell r="Y245" t="str">
            <v>A575</v>
          </cell>
          <cell r="AB245" t="str">
            <v>No</v>
          </cell>
          <cell r="AC245" t="str">
            <v>No</v>
          </cell>
          <cell r="AE245">
            <v>0.76562698158122355</v>
          </cell>
          <cell r="AF245">
            <v>32.909999999999997</v>
          </cell>
          <cell r="AG245">
            <v>11756</v>
          </cell>
          <cell r="AI245">
            <v>0.4222239100584152</v>
          </cell>
          <cell r="AJ245">
            <v>32.909999999999997</v>
          </cell>
          <cell r="AK245">
            <v>8730</v>
          </cell>
          <cell r="AL245" t="str">
            <v>Peak Security</v>
          </cell>
        </row>
        <row r="246">
          <cell r="B246" t="str">
            <v>DRUM2R</v>
          </cell>
          <cell r="E246">
            <v>32</v>
          </cell>
          <cell r="F246">
            <v>0</v>
          </cell>
          <cell r="G246">
            <v>0</v>
          </cell>
          <cell r="H246" t="str">
            <v>S6</v>
          </cell>
          <cell r="I246">
            <v>9</v>
          </cell>
          <cell r="J246">
            <v>2</v>
          </cell>
          <cell r="Q246" t="str">
            <v>DRAK40</v>
          </cell>
          <cell r="R246" t="str">
            <v>RUGE40</v>
          </cell>
          <cell r="X246">
            <v>2010</v>
          </cell>
          <cell r="Y246" t="str">
            <v>A502</v>
          </cell>
          <cell r="AB246" t="str">
            <v>No</v>
          </cell>
          <cell r="AC246" t="str">
            <v>No</v>
          </cell>
          <cell r="AE246">
            <v>4.697108421459769E-2</v>
          </cell>
          <cell r="AF246">
            <v>20.97</v>
          </cell>
          <cell r="AG246">
            <v>2272</v>
          </cell>
          <cell r="AI246">
            <v>6.4606994661840691E-3</v>
          </cell>
          <cell r="AJ246">
            <v>20.97</v>
          </cell>
          <cell r="AK246">
            <v>843</v>
          </cell>
          <cell r="AL246" t="str">
            <v>Peak Security</v>
          </cell>
        </row>
        <row r="247">
          <cell r="B247" t="str">
            <v>DUBE1Q</v>
          </cell>
          <cell r="E247">
            <v>-2</v>
          </cell>
          <cell r="F247">
            <v>0</v>
          </cell>
          <cell r="G247">
            <v>0</v>
          </cell>
          <cell r="H247" t="str">
            <v>T5</v>
          </cell>
          <cell r="I247">
            <v>1</v>
          </cell>
          <cell r="J247">
            <v>1</v>
          </cell>
          <cell r="Q247" t="str">
            <v>DRAK40</v>
          </cell>
          <cell r="R247" t="str">
            <v>WILE40</v>
          </cell>
          <cell r="X247">
            <v>2010</v>
          </cell>
          <cell r="Y247" t="str">
            <v>A573</v>
          </cell>
          <cell r="AB247" t="str">
            <v>No</v>
          </cell>
          <cell r="AC247" t="str">
            <v>No</v>
          </cell>
          <cell r="AE247">
            <v>1.6338849900727002E-2</v>
          </cell>
          <cell r="AF247">
            <v>16.940000000000001</v>
          </cell>
          <cell r="AG247">
            <v>1250</v>
          </cell>
          <cell r="AI247">
            <v>2.7747335149282933E-3</v>
          </cell>
          <cell r="AJ247">
            <v>16.940000000000001</v>
          </cell>
          <cell r="AK247">
            <v>515</v>
          </cell>
          <cell r="AL247" t="str">
            <v>Peak Security</v>
          </cell>
        </row>
        <row r="248">
          <cell r="B248" t="str">
            <v>DUCC1J</v>
          </cell>
          <cell r="E248">
            <v>0</v>
          </cell>
          <cell r="F248">
            <v>0</v>
          </cell>
          <cell r="G248">
            <v>0</v>
          </cell>
          <cell r="H248" t="str">
            <v>T1</v>
          </cell>
          <cell r="I248">
            <v>1</v>
          </cell>
          <cell r="J248">
            <v>1</v>
          </cell>
          <cell r="Q248" t="str">
            <v>DRAX40</v>
          </cell>
          <cell r="R248" t="str">
            <v>EGGB40</v>
          </cell>
          <cell r="X248">
            <v>2090</v>
          </cell>
          <cell r="Y248" t="str">
            <v>A346</v>
          </cell>
          <cell r="AB248" t="str">
            <v>No</v>
          </cell>
          <cell r="AC248" t="str">
            <v>No</v>
          </cell>
          <cell r="AE248">
            <v>0.82487895998160898</v>
          </cell>
          <cell r="AF248">
            <v>17.719748405866898</v>
          </cell>
          <cell r="AG248">
            <v>16094</v>
          </cell>
          <cell r="AI248">
            <v>0.72122206859633775</v>
          </cell>
          <cell r="AJ248">
            <v>17.719748405866898</v>
          </cell>
          <cell r="AK248">
            <v>15048</v>
          </cell>
          <cell r="AL248" t="str">
            <v>Peak Security</v>
          </cell>
        </row>
        <row r="249">
          <cell r="B249" t="str">
            <v>DUCC1K</v>
          </cell>
          <cell r="E249">
            <v>0</v>
          </cell>
          <cell r="F249">
            <v>0</v>
          </cell>
          <cell r="G249">
            <v>0</v>
          </cell>
          <cell r="H249" t="str">
            <v>T1</v>
          </cell>
          <cell r="I249">
            <v>1</v>
          </cell>
          <cell r="J249">
            <v>1</v>
          </cell>
          <cell r="Q249" t="str">
            <v>DRAX40</v>
          </cell>
          <cell r="R249" t="str">
            <v>EGGB40</v>
          </cell>
          <cell r="X249">
            <v>2970</v>
          </cell>
          <cell r="Y249" t="str">
            <v>A317</v>
          </cell>
          <cell r="AB249" t="str">
            <v>No</v>
          </cell>
          <cell r="AC249" t="str">
            <v>No</v>
          </cell>
          <cell r="AE249">
            <v>0.82487895998160898</v>
          </cell>
          <cell r="AF249">
            <v>11.19</v>
          </cell>
          <cell r="AG249">
            <v>10163</v>
          </cell>
          <cell r="AI249">
            <v>0.72122206859633775</v>
          </cell>
          <cell r="AJ249">
            <v>11.19</v>
          </cell>
          <cell r="AK249">
            <v>9503</v>
          </cell>
          <cell r="AL249" t="str">
            <v>Peak Security</v>
          </cell>
        </row>
        <row r="250">
          <cell r="B250" t="str">
            <v>DUDH1Q</v>
          </cell>
          <cell r="E250">
            <v>22</v>
          </cell>
          <cell r="F250">
            <v>0</v>
          </cell>
          <cell r="G250">
            <v>0</v>
          </cell>
          <cell r="H250" t="str">
            <v>T3</v>
          </cell>
          <cell r="I250">
            <v>9</v>
          </cell>
          <cell r="J250">
            <v>1</v>
          </cell>
          <cell r="Q250" t="str">
            <v>DRAX40</v>
          </cell>
          <cell r="R250" t="str">
            <v>FENW4A</v>
          </cell>
          <cell r="X250">
            <v>2770</v>
          </cell>
          <cell r="Y250" t="str">
            <v>A344</v>
          </cell>
          <cell r="AB250" t="str">
            <v>No</v>
          </cell>
          <cell r="AC250" t="str">
            <v>No</v>
          </cell>
          <cell r="AE250">
            <v>0.1279030191960856</v>
          </cell>
          <cell r="AF250">
            <v>13.44</v>
          </cell>
          <cell r="AG250">
            <v>4807</v>
          </cell>
          <cell r="AI250">
            <v>0.35605394174208055</v>
          </cell>
          <cell r="AJ250">
            <v>13.44</v>
          </cell>
          <cell r="AK250">
            <v>8020</v>
          </cell>
          <cell r="AL250" t="str">
            <v>Year Round</v>
          </cell>
        </row>
        <row r="251">
          <cell r="B251" t="str">
            <v>DUDH1R</v>
          </cell>
          <cell r="E251">
            <v>22</v>
          </cell>
          <cell r="F251">
            <v>0</v>
          </cell>
          <cell r="G251">
            <v>0</v>
          </cell>
          <cell r="H251" t="str">
            <v>T3</v>
          </cell>
          <cell r="I251">
            <v>9</v>
          </cell>
          <cell r="J251">
            <v>1</v>
          </cell>
          <cell r="Q251" t="str">
            <v>DRAX40</v>
          </cell>
          <cell r="R251" t="str">
            <v>THOM41</v>
          </cell>
          <cell r="X251">
            <v>2980</v>
          </cell>
          <cell r="Y251" t="str">
            <v>A360</v>
          </cell>
          <cell r="AB251" t="str">
            <v>No</v>
          </cell>
          <cell r="AC251" t="str">
            <v>No</v>
          </cell>
          <cell r="AE251">
            <v>2.1685319336731386</v>
          </cell>
          <cell r="AF251">
            <v>21.73</v>
          </cell>
          <cell r="AG251">
            <v>18475</v>
          </cell>
          <cell r="AI251">
            <v>2.0630837179415447</v>
          </cell>
          <cell r="AJ251">
            <v>21.73</v>
          </cell>
          <cell r="AK251">
            <v>18020</v>
          </cell>
          <cell r="AL251" t="str">
            <v>Peak Security</v>
          </cell>
        </row>
        <row r="252">
          <cell r="B252" t="str">
            <v>DUGR1Q</v>
          </cell>
          <cell r="E252">
            <v>4</v>
          </cell>
          <cell r="F252">
            <v>0</v>
          </cell>
          <cell r="G252">
            <v>0</v>
          </cell>
          <cell r="H252" t="str">
            <v>T1</v>
          </cell>
          <cell r="I252">
            <v>3</v>
          </cell>
          <cell r="J252">
            <v>1</v>
          </cell>
          <cell r="Q252" t="str">
            <v>DRAX40</v>
          </cell>
          <cell r="R252" t="str">
            <v>THTO40</v>
          </cell>
          <cell r="X252">
            <v>2770</v>
          </cell>
          <cell r="Y252" t="str">
            <v>A34C</v>
          </cell>
          <cell r="AB252" t="str">
            <v>No</v>
          </cell>
          <cell r="AC252" t="str">
            <v>No</v>
          </cell>
          <cell r="AE252">
            <v>3.4115576644179291E-3</v>
          </cell>
          <cell r="AF252">
            <v>22.58</v>
          </cell>
          <cell r="AG252">
            <v>933</v>
          </cell>
          <cell r="AI252">
            <v>0.52509543851490803</v>
          </cell>
          <cell r="AJ252">
            <v>22.58</v>
          </cell>
          <cell r="AK252">
            <v>11570</v>
          </cell>
          <cell r="AL252" t="str">
            <v>Year Round</v>
          </cell>
        </row>
        <row r="253">
          <cell r="B253" t="str">
            <v>DUMF10</v>
          </cell>
          <cell r="E253">
            <v>56</v>
          </cell>
          <cell r="F253">
            <v>0</v>
          </cell>
          <cell r="G253">
            <v>0</v>
          </cell>
          <cell r="H253" t="str">
            <v>S1</v>
          </cell>
          <cell r="I253">
            <v>12</v>
          </cell>
          <cell r="J253">
            <v>2</v>
          </cell>
          <cell r="Q253" t="str">
            <v>DRAX40</v>
          </cell>
          <cell r="R253" t="str">
            <v>THTO40</v>
          </cell>
          <cell r="X253">
            <v>2780</v>
          </cell>
          <cell r="Y253" t="str">
            <v>A332</v>
          </cell>
          <cell r="AB253" t="str">
            <v>No</v>
          </cell>
          <cell r="AC253" t="str">
            <v>No</v>
          </cell>
          <cell r="AE253">
            <v>3.4115576644179291E-3</v>
          </cell>
          <cell r="AF253">
            <v>22.58</v>
          </cell>
          <cell r="AG253">
            <v>933</v>
          </cell>
          <cell r="AI253">
            <v>0.52509543851490803</v>
          </cell>
          <cell r="AJ253">
            <v>22.58</v>
          </cell>
          <cell r="AK253">
            <v>11570</v>
          </cell>
          <cell r="AL253" t="str">
            <v>Year Round</v>
          </cell>
        </row>
        <row r="254">
          <cell r="B254" t="str">
            <v>DUNB1Q</v>
          </cell>
          <cell r="E254">
            <v>-18.889121130268489</v>
          </cell>
          <cell r="F254">
            <v>0</v>
          </cell>
          <cell r="G254">
            <v>0</v>
          </cell>
          <cell r="H254" t="str">
            <v>S1</v>
          </cell>
          <cell r="I254">
            <v>11</v>
          </cell>
          <cell r="J254">
            <v>2</v>
          </cell>
          <cell r="Q254" t="str">
            <v>DUNG20</v>
          </cell>
          <cell r="R254" t="str">
            <v>DUNG40</v>
          </cell>
          <cell r="X254">
            <v>710</v>
          </cell>
          <cell r="Y254" t="str">
            <v>F728</v>
          </cell>
          <cell r="AB254" t="str">
            <v>No</v>
          </cell>
          <cell r="AC254" t="str">
            <v>No</v>
          </cell>
          <cell r="AE254">
            <v>0</v>
          </cell>
          <cell r="AF254">
            <v>0</v>
          </cell>
          <cell r="AG254">
            <v>0</v>
          </cell>
          <cell r="AI254">
            <v>0</v>
          </cell>
          <cell r="AJ254">
            <v>0</v>
          </cell>
          <cell r="AK254">
            <v>0</v>
          </cell>
          <cell r="AL254" t="str">
            <v>Year Round</v>
          </cell>
        </row>
        <row r="255">
          <cell r="B255" t="str">
            <v>DUNB1R</v>
          </cell>
          <cell r="E255">
            <v>-18.889121130268489</v>
          </cell>
          <cell r="F255">
            <v>0</v>
          </cell>
          <cell r="G255">
            <v>0</v>
          </cell>
          <cell r="H255" t="str">
            <v>S1</v>
          </cell>
          <cell r="I255">
            <v>11</v>
          </cell>
          <cell r="J255">
            <v>2</v>
          </cell>
          <cell r="Q255" t="str">
            <v>DUNG20</v>
          </cell>
          <cell r="R255" t="str">
            <v>DUNG40</v>
          </cell>
          <cell r="X255">
            <v>710</v>
          </cell>
          <cell r="Y255" t="str">
            <v>F727</v>
          </cell>
          <cell r="AB255" t="str">
            <v>No</v>
          </cell>
          <cell r="AC255" t="str">
            <v>No</v>
          </cell>
          <cell r="AE255">
            <v>0</v>
          </cell>
          <cell r="AF255">
            <v>0</v>
          </cell>
          <cell r="AG255">
            <v>0</v>
          </cell>
          <cell r="AI255">
            <v>0</v>
          </cell>
          <cell r="AJ255">
            <v>0</v>
          </cell>
          <cell r="AK255">
            <v>0</v>
          </cell>
          <cell r="AL255" t="str">
            <v>Year Round</v>
          </cell>
        </row>
        <row r="256">
          <cell r="B256" t="str">
            <v>DUNE10</v>
          </cell>
          <cell r="E256">
            <v>0</v>
          </cell>
          <cell r="F256">
            <v>0</v>
          </cell>
          <cell r="G256">
            <v>48.405000000000001</v>
          </cell>
          <cell r="H256" t="str">
            <v>S1</v>
          </cell>
          <cell r="I256">
            <v>11</v>
          </cell>
          <cell r="J256">
            <v>2</v>
          </cell>
          <cell r="Q256" t="str">
            <v>DUNG40</v>
          </cell>
          <cell r="R256" t="str">
            <v>NINF40</v>
          </cell>
          <cell r="X256">
            <v>3070</v>
          </cell>
          <cell r="Y256" t="str">
            <v>NG27</v>
          </cell>
          <cell r="AB256" t="str">
            <v>No</v>
          </cell>
          <cell r="AC256" t="str">
            <v>No</v>
          </cell>
          <cell r="AE256">
            <v>0.76500024867671768</v>
          </cell>
          <cell r="AF256">
            <v>44.06</v>
          </cell>
          <cell r="AG256">
            <v>19268</v>
          </cell>
          <cell r="AI256">
            <v>4.3232690590449083</v>
          </cell>
          <cell r="AJ256">
            <v>44.06</v>
          </cell>
          <cell r="AK256">
            <v>45806</v>
          </cell>
          <cell r="AL256" t="str">
            <v>Year Round</v>
          </cell>
        </row>
        <row r="257">
          <cell r="B257" t="str">
            <v>DUNF1Q</v>
          </cell>
          <cell r="E257">
            <v>17</v>
          </cell>
          <cell r="F257">
            <v>0</v>
          </cell>
          <cell r="G257">
            <v>0</v>
          </cell>
          <cell r="H257" t="str">
            <v>S5</v>
          </cell>
          <cell r="I257">
            <v>9</v>
          </cell>
          <cell r="J257">
            <v>2</v>
          </cell>
          <cell r="Q257" t="str">
            <v>DUNG40</v>
          </cell>
          <cell r="R257" t="str">
            <v>NINF40</v>
          </cell>
          <cell r="X257">
            <v>3070</v>
          </cell>
          <cell r="Y257" t="str">
            <v>NG26</v>
          </cell>
          <cell r="AB257" t="str">
            <v>No</v>
          </cell>
          <cell r="AC257" t="str">
            <v>No</v>
          </cell>
          <cell r="AE257">
            <v>0.76500024867671768</v>
          </cell>
          <cell r="AF257">
            <v>44.08</v>
          </cell>
          <cell r="AG257">
            <v>19277</v>
          </cell>
          <cell r="AI257">
            <v>4.3232690590449083</v>
          </cell>
          <cell r="AJ257">
            <v>44.08</v>
          </cell>
          <cell r="AK257">
            <v>45827</v>
          </cell>
          <cell r="AL257" t="str">
            <v>Year Round</v>
          </cell>
        </row>
        <row r="258">
          <cell r="B258" t="str">
            <v>DUNF1R</v>
          </cell>
          <cell r="E258">
            <v>17</v>
          </cell>
          <cell r="F258">
            <v>0</v>
          </cell>
          <cell r="G258">
            <v>0</v>
          </cell>
          <cell r="H258" t="str">
            <v>S5</v>
          </cell>
          <cell r="I258">
            <v>9</v>
          </cell>
          <cell r="J258">
            <v>2</v>
          </cell>
          <cell r="Q258" t="str">
            <v>DUNG40</v>
          </cell>
          <cell r="R258" t="str">
            <v>SELL40</v>
          </cell>
          <cell r="X258">
            <v>1850</v>
          </cell>
          <cell r="Y258" t="str">
            <v>NG29</v>
          </cell>
          <cell r="AB258" t="str">
            <v>No</v>
          </cell>
          <cell r="AC258" t="str">
            <v>No</v>
          </cell>
          <cell r="AE258">
            <v>1.2795780780834628E-4</v>
          </cell>
          <cell r="AF258">
            <v>29.685147391350149</v>
          </cell>
          <cell r="AG258">
            <v>168</v>
          </cell>
          <cell r="AI258">
            <v>1.3268672371141892</v>
          </cell>
          <cell r="AJ258">
            <v>29.685147391350149</v>
          </cell>
          <cell r="AK258">
            <v>17097</v>
          </cell>
          <cell r="AL258" t="str">
            <v>Year Round</v>
          </cell>
        </row>
        <row r="259">
          <cell r="B259" t="str">
            <v>DUNG20</v>
          </cell>
          <cell r="E259">
            <v>0</v>
          </cell>
          <cell r="F259">
            <v>0</v>
          </cell>
          <cell r="G259">
            <v>0</v>
          </cell>
          <cell r="H259" t="str">
            <v>C4</v>
          </cell>
          <cell r="I259">
            <v>24</v>
          </cell>
          <cell r="J259">
            <v>11</v>
          </cell>
          <cell r="Q259" t="str">
            <v>DUNG40</v>
          </cell>
          <cell r="R259" t="str">
            <v>SELL40</v>
          </cell>
          <cell r="X259">
            <v>1850</v>
          </cell>
          <cell r="Y259" t="str">
            <v>NG28</v>
          </cell>
          <cell r="AB259" t="str">
            <v>No</v>
          </cell>
          <cell r="AC259" t="str">
            <v>No</v>
          </cell>
          <cell r="AE259">
            <v>1.2795780780834628E-4</v>
          </cell>
          <cell r="AF259">
            <v>29.675147391350151</v>
          </cell>
          <cell r="AG259">
            <v>168</v>
          </cell>
          <cell r="AI259">
            <v>1.3268672371141892</v>
          </cell>
          <cell r="AJ259">
            <v>29.675147391350151</v>
          </cell>
          <cell r="AK259">
            <v>17091</v>
          </cell>
          <cell r="AL259" t="str">
            <v>Year Round</v>
          </cell>
        </row>
        <row r="260">
          <cell r="B260" t="str">
            <v>DUNG40</v>
          </cell>
          <cell r="E260">
            <v>0</v>
          </cell>
          <cell r="F260">
            <v>885.95477008204978</v>
          </cell>
          <cell r="G260">
            <v>927.35</v>
          </cell>
          <cell r="H260" t="str">
            <v>C4</v>
          </cell>
          <cell r="I260">
            <v>24</v>
          </cell>
          <cell r="J260">
            <v>11</v>
          </cell>
          <cell r="Q260" t="str">
            <v>EALI20</v>
          </cell>
          <cell r="R260" t="str">
            <v>LALE20_SEP</v>
          </cell>
          <cell r="X260">
            <v>525</v>
          </cell>
          <cell r="Y260" t="str">
            <v>B715</v>
          </cell>
          <cell r="AB260" t="str">
            <v>No</v>
          </cell>
          <cell r="AC260" t="str">
            <v>No</v>
          </cell>
          <cell r="AE260">
            <v>3.8216420988345955E-2</v>
          </cell>
          <cell r="AF260">
            <v>225.19418391097571</v>
          </cell>
          <cell r="AG260">
            <v>19688</v>
          </cell>
          <cell r="AI260">
            <v>7.5570254940085751E-4</v>
          </cell>
          <cell r="AJ260">
            <v>225.19418391097571</v>
          </cell>
          <cell r="AK260">
            <v>2769</v>
          </cell>
          <cell r="AL260" t="str">
            <v>Peak Security</v>
          </cell>
        </row>
        <row r="261">
          <cell r="B261" t="str">
            <v>DUNH1Q</v>
          </cell>
          <cell r="E261">
            <v>0</v>
          </cell>
          <cell r="F261">
            <v>0</v>
          </cell>
          <cell r="G261">
            <v>21.524999999999999</v>
          </cell>
          <cell r="H261" t="str">
            <v>S1</v>
          </cell>
          <cell r="I261">
            <v>10</v>
          </cell>
          <cell r="J261">
            <v>2</v>
          </cell>
          <cell r="Q261" t="str">
            <v>EALI20</v>
          </cell>
          <cell r="R261" t="str">
            <v>LALE20_SEP</v>
          </cell>
          <cell r="X261">
            <v>525</v>
          </cell>
          <cell r="Y261" t="str">
            <v>B716</v>
          </cell>
          <cell r="AB261" t="str">
            <v>No</v>
          </cell>
          <cell r="AC261" t="str">
            <v>No</v>
          </cell>
          <cell r="AE261">
            <v>3.8216420988345955E-2</v>
          </cell>
          <cell r="AF261">
            <v>225.19418391097571</v>
          </cell>
          <cell r="AG261">
            <v>19688</v>
          </cell>
          <cell r="AI261">
            <v>7.5570254940085751E-4</v>
          </cell>
          <cell r="AJ261">
            <v>225.19418391097571</v>
          </cell>
          <cell r="AK261">
            <v>2769</v>
          </cell>
          <cell r="AL261" t="str">
            <v>Peak Security</v>
          </cell>
        </row>
        <row r="262">
          <cell r="B262" t="str">
            <v>DUNH1R</v>
          </cell>
          <cell r="E262">
            <v>0</v>
          </cell>
          <cell r="F262">
            <v>0</v>
          </cell>
          <cell r="G262">
            <v>21.524999999999999</v>
          </cell>
          <cell r="H262" t="str">
            <v>S1</v>
          </cell>
          <cell r="I262">
            <v>10</v>
          </cell>
          <cell r="J262">
            <v>2</v>
          </cell>
          <cell r="Q262" t="str">
            <v>EALI20</v>
          </cell>
          <cell r="R262" t="str">
            <v>WISD2A</v>
          </cell>
          <cell r="X262">
            <v>750</v>
          </cell>
          <cell r="Y262" t="str">
            <v>B714</v>
          </cell>
          <cell r="AB262" t="str">
            <v>No</v>
          </cell>
          <cell r="AC262" t="str">
            <v>No</v>
          </cell>
          <cell r="AE262">
            <v>1.7494522799550106E-4</v>
          </cell>
          <cell r="AF262">
            <v>69.642962267483838</v>
          </cell>
          <cell r="AG262">
            <v>921</v>
          </cell>
          <cell r="AI262">
            <v>1.0759289336429121E-2</v>
          </cell>
          <cell r="AJ262">
            <v>69.642962267483838</v>
          </cell>
          <cell r="AK262">
            <v>7224</v>
          </cell>
          <cell r="AL262" t="str">
            <v>Year Round</v>
          </cell>
        </row>
        <row r="263">
          <cell r="B263" t="str">
            <v>DUNM10</v>
          </cell>
          <cell r="E263">
            <v>0</v>
          </cell>
          <cell r="F263">
            <v>0</v>
          </cell>
          <cell r="G263">
            <v>65.8</v>
          </cell>
          <cell r="H263" t="str">
            <v>T1</v>
          </cell>
          <cell r="I263">
            <v>1</v>
          </cell>
          <cell r="J263">
            <v>1</v>
          </cell>
          <cell r="Q263" t="str">
            <v>EASO40</v>
          </cell>
          <cell r="R263" t="str">
            <v>LITB40</v>
          </cell>
          <cell r="X263">
            <v>1010</v>
          </cell>
          <cell r="Y263" t="str">
            <v>T20151608</v>
          </cell>
          <cell r="AB263" t="str">
            <v>No</v>
          </cell>
          <cell r="AC263" t="str">
            <v>No</v>
          </cell>
          <cell r="AE263">
            <v>0</v>
          </cell>
          <cell r="AF263">
            <v>10.202731884167028</v>
          </cell>
          <cell r="AG263">
            <v>0</v>
          </cell>
          <cell r="AI263">
            <v>0</v>
          </cell>
          <cell r="AJ263">
            <v>10.202731884167028</v>
          </cell>
          <cell r="AK263">
            <v>0</v>
          </cell>
          <cell r="AL263" t="str">
            <v>Year Round</v>
          </cell>
        </row>
        <row r="264">
          <cell r="B264" t="str">
            <v>DUNM1C</v>
          </cell>
          <cell r="E264">
            <v>0</v>
          </cell>
          <cell r="F264">
            <v>0</v>
          </cell>
          <cell r="G264">
            <v>0</v>
          </cell>
          <cell r="H264" t="str">
            <v>T1</v>
          </cell>
          <cell r="I264">
            <v>1</v>
          </cell>
          <cell r="J264">
            <v>1</v>
          </cell>
          <cell r="Q264" t="str">
            <v>EASO40</v>
          </cell>
          <cell r="R264" t="str">
            <v>WYMO40</v>
          </cell>
          <cell r="X264">
            <v>2780</v>
          </cell>
          <cell r="Y264" t="str">
            <v>A600</v>
          </cell>
          <cell r="AB264" t="str">
            <v>No</v>
          </cell>
          <cell r="AC264" t="str">
            <v>No</v>
          </cell>
          <cell r="AE264">
            <v>5.6027866787080578</v>
          </cell>
          <cell r="AF264">
            <v>35.270000000000003</v>
          </cell>
          <cell r="AG264">
            <v>41742</v>
          </cell>
          <cell r="AI264">
            <v>3.0226170276038764</v>
          </cell>
          <cell r="AJ264">
            <v>35.270000000000003</v>
          </cell>
          <cell r="AK264">
            <v>30660</v>
          </cell>
          <cell r="AL264" t="str">
            <v>Peak Security</v>
          </cell>
        </row>
        <row r="265">
          <cell r="B265" t="str">
            <v>DUNO1Q</v>
          </cell>
          <cell r="E265">
            <v>3</v>
          </cell>
          <cell r="F265">
            <v>0</v>
          </cell>
          <cell r="G265">
            <v>0</v>
          </cell>
          <cell r="H265" t="str">
            <v>T3</v>
          </cell>
          <cell r="I265">
            <v>7</v>
          </cell>
          <cell r="J265">
            <v>1</v>
          </cell>
          <cell r="Q265" t="str">
            <v>EASO40</v>
          </cell>
          <cell r="R265" t="str">
            <v>WYMO40</v>
          </cell>
          <cell r="X265">
            <v>2780</v>
          </cell>
          <cell r="Y265" t="str">
            <v>A669</v>
          </cell>
          <cell r="AB265" t="str">
            <v>No</v>
          </cell>
          <cell r="AC265" t="str">
            <v>No</v>
          </cell>
          <cell r="AE265">
            <v>5.6027866787080578</v>
          </cell>
          <cell r="AF265">
            <v>35.270000000000003</v>
          </cell>
          <cell r="AG265">
            <v>41742</v>
          </cell>
          <cell r="AI265">
            <v>3.0226170276038764</v>
          </cell>
          <cell r="AJ265">
            <v>35.270000000000003</v>
          </cell>
          <cell r="AK265">
            <v>30660</v>
          </cell>
          <cell r="AL265" t="str">
            <v>Peak Security</v>
          </cell>
        </row>
        <row r="266">
          <cell r="B266" t="str">
            <v>DUNO1R</v>
          </cell>
          <cell r="E266">
            <v>3</v>
          </cell>
          <cell r="F266">
            <v>0</v>
          </cell>
          <cell r="G266">
            <v>0</v>
          </cell>
          <cell r="H266" t="str">
            <v>T3</v>
          </cell>
          <cell r="I266">
            <v>7</v>
          </cell>
          <cell r="J266">
            <v>1</v>
          </cell>
          <cell r="Q266" t="str">
            <v>ECLA40_EME</v>
          </cell>
          <cell r="R266" t="str">
            <v>ECLA40_WPD</v>
          </cell>
          <cell r="X266">
            <v>0</v>
          </cell>
          <cell r="Y266" t="str">
            <v>None</v>
          </cell>
          <cell r="AB266" t="str">
            <v>No</v>
          </cell>
          <cell r="AC266" t="str">
            <v>No</v>
          </cell>
          <cell r="AE266">
            <v>0</v>
          </cell>
          <cell r="AF266">
            <v>0</v>
          </cell>
          <cell r="AG266">
            <v>0</v>
          </cell>
          <cell r="AI266">
            <v>0</v>
          </cell>
          <cell r="AJ266">
            <v>0</v>
          </cell>
          <cell r="AK266">
            <v>0</v>
          </cell>
          <cell r="AL266" t="str">
            <v>Year Round</v>
          </cell>
        </row>
        <row r="267">
          <cell r="B267" t="str">
            <v>DYCE1Q</v>
          </cell>
          <cell r="E267">
            <v>13</v>
          </cell>
          <cell r="F267">
            <v>0</v>
          </cell>
          <cell r="G267">
            <v>0</v>
          </cell>
          <cell r="H267" t="str">
            <v>T2</v>
          </cell>
          <cell r="I267">
            <v>1</v>
          </cell>
          <cell r="J267">
            <v>1</v>
          </cell>
          <cell r="Q267" t="str">
            <v>ECLA40_WPD</v>
          </cell>
          <cell r="R267" t="str">
            <v>LEIB4B</v>
          </cell>
          <cell r="X267">
            <v>2780</v>
          </cell>
          <cell r="Y267" t="str">
            <v>A48D</v>
          </cell>
          <cell r="AB267" t="str">
            <v>No</v>
          </cell>
          <cell r="AC267" t="str">
            <v>No</v>
          </cell>
          <cell r="AE267">
            <v>0.29438752757692038</v>
          </cell>
          <cell r="AF267">
            <v>15.99</v>
          </cell>
          <cell r="AG267">
            <v>8676</v>
          </cell>
          <cell r="AI267">
            <v>0.70939143856022369</v>
          </cell>
          <cell r="AJ267">
            <v>15.99</v>
          </cell>
          <cell r="AK267">
            <v>13468</v>
          </cell>
          <cell r="AL267" t="str">
            <v>Year Round</v>
          </cell>
        </row>
        <row r="268">
          <cell r="B268" t="str">
            <v>DYCE1R</v>
          </cell>
          <cell r="E268">
            <v>13</v>
          </cell>
          <cell r="F268">
            <v>0</v>
          </cell>
          <cell r="G268">
            <v>0</v>
          </cell>
          <cell r="H268" t="str">
            <v>T2</v>
          </cell>
          <cell r="I268">
            <v>1</v>
          </cell>
          <cell r="J268">
            <v>1</v>
          </cell>
          <cell r="Q268" t="str">
            <v>ECLA40_WPD</v>
          </cell>
          <cell r="R268" t="str">
            <v>PAFB4A</v>
          </cell>
          <cell r="X268">
            <v>2010</v>
          </cell>
          <cell r="Y268" t="str">
            <v>A40D</v>
          </cell>
          <cell r="AB268" t="str">
            <v>No</v>
          </cell>
          <cell r="AC268" t="str">
            <v>No</v>
          </cell>
          <cell r="AE268">
            <v>3.8857294518440781</v>
          </cell>
          <cell r="AF268">
            <v>44.72</v>
          </cell>
          <cell r="AG268">
            <v>31167</v>
          </cell>
          <cell r="AI268">
            <v>1.849735706508957</v>
          </cell>
          <cell r="AJ268">
            <v>44.72</v>
          </cell>
          <cell r="AK268">
            <v>21504</v>
          </cell>
          <cell r="AL268" t="str">
            <v>Peak Security</v>
          </cell>
        </row>
        <row r="269">
          <cell r="B269" t="str">
            <v>EALI20</v>
          </cell>
          <cell r="E269">
            <v>204</v>
          </cell>
          <cell r="F269">
            <v>0</v>
          </cell>
          <cell r="G269">
            <v>0</v>
          </cell>
          <cell r="H269" t="str">
            <v>A7</v>
          </cell>
          <cell r="I269">
            <v>23</v>
          </cell>
          <cell r="J269">
            <v>13</v>
          </cell>
          <cell r="Q269" t="str">
            <v>ECLA40_WPD</v>
          </cell>
          <cell r="R269" t="str">
            <v>PAFB4B</v>
          </cell>
          <cell r="X269">
            <v>2010</v>
          </cell>
          <cell r="Y269" t="str">
            <v>A41C</v>
          </cell>
          <cell r="AB269" t="str">
            <v>No</v>
          </cell>
          <cell r="AC269" t="str">
            <v>No</v>
          </cell>
          <cell r="AE269">
            <v>3.86450614147101</v>
          </cell>
          <cell r="AF269">
            <v>44.89</v>
          </cell>
          <cell r="AG269">
            <v>31200</v>
          </cell>
          <cell r="AI269">
            <v>1.8351016615028652</v>
          </cell>
          <cell r="AJ269">
            <v>44.89</v>
          </cell>
          <cell r="AK269">
            <v>21500</v>
          </cell>
          <cell r="AL269" t="str">
            <v>Peak Security</v>
          </cell>
        </row>
        <row r="270">
          <cell r="B270" t="str">
            <v>EASO40</v>
          </cell>
          <cell r="E270">
            <v>188</v>
          </cell>
          <cell r="F270">
            <v>600.92257549103283</v>
          </cell>
          <cell r="G270">
            <v>410.10393686946065</v>
          </cell>
          <cell r="H270" t="str">
            <v>J4</v>
          </cell>
          <cell r="I270">
            <v>18</v>
          </cell>
          <cell r="J270">
            <v>9</v>
          </cell>
          <cell r="Q270" t="str">
            <v>EGGB40</v>
          </cell>
          <cell r="R270" t="str">
            <v>FERR4A</v>
          </cell>
          <cell r="X270">
            <v>2780</v>
          </cell>
          <cell r="Y270" t="str">
            <v>A345</v>
          </cell>
          <cell r="AB270" t="str">
            <v>No</v>
          </cell>
          <cell r="AC270" t="str">
            <v>No</v>
          </cell>
          <cell r="AE270">
            <v>0.48111941668422159</v>
          </cell>
          <cell r="AF270">
            <v>11.86</v>
          </cell>
          <cell r="AG270">
            <v>8226</v>
          </cell>
          <cell r="AI270">
            <v>0.37068161106599096</v>
          </cell>
          <cell r="AJ270">
            <v>11.86</v>
          </cell>
          <cell r="AK270">
            <v>7221</v>
          </cell>
          <cell r="AL270" t="str">
            <v>Peak Security</v>
          </cell>
        </row>
        <row r="271">
          <cell r="B271" t="str">
            <v>EAST1Q</v>
          </cell>
          <cell r="E271">
            <v>-10</v>
          </cell>
          <cell r="F271">
            <v>0</v>
          </cell>
          <cell r="G271">
            <v>0</v>
          </cell>
          <cell r="H271" t="str">
            <v>S1</v>
          </cell>
          <cell r="I271">
            <v>10</v>
          </cell>
          <cell r="J271">
            <v>2</v>
          </cell>
          <cell r="Q271" t="str">
            <v>EGGB40</v>
          </cell>
          <cell r="R271" t="str">
            <v>MONF40</v>
          </cell>
          <cell r="X271">
            <v>2780</v>
          </cell>
          <cell r="Y271" t="str">
            <v>A385</v>
          </cell>
          <cell r="AB271" t="str">
            <v>No</v>
          </cell>
          <cell r="AC271" t="str">
            <v>No</v>
          </cell>
          <cell r="AE271">
            <v>0.71140846662772073</v>
          </cell>
          <cell r="AF271">
            <v>10.37</v>
          </cell>
          <cell r="AG271">
            <v>8747</v>
          </cell>
          <cell r="AI271">
            <v>0.24088682775096273</v>
          </cell>
          <cell r="AJ271">
            <v>10.37</v>
          </cell>
          <cell r="AK271">
            <v>5090</v>
          </cell>
          <cell r="AL271" t="str">
            <v>Peak Security</v>
          </cell>
        </row>
        <row r="272">
          <cell r="B272" t="str">
            <v>ECCF1J</v>
          </cell>
          <cell r="E272">
            <v>1</v>
          </cell>
          <cell r="F272">
            <v>0</v>
          </cell>
          <cell r="G272">
            <v>0</v>
          </cell>
          <cell r="H272" t="str">
            <v>S1</v>
          </cell>
          <cell r="I272">
            <v>12</v>
          </cell>
          <cell r="J272">
            <v>2</v>
          </cell>
          <cell r="Q272" t="str">
            <v>EGGB40</v>
          </cell>
          <cell r="R272" t="str">
            <v>MONF4A</v>
          </cell>
          <cell r="X272">
            <v>1000</v>
          </cell>
          <cell r="Y272" t="str">
            <v>A32A</v>
          </cell>
          <cell r="AB272" t="str">
            <v>No</v>
          </cell>
          <cell r="AC272" t="str">
            <v>No</v>
          </cell>
          <cell r="AE272">
            <v>0.13385490717074527</v>
          </cell>
          <cell r="AF272">
            <v>10.37</v>
          </cell>
          <cell r="AG272">
            <v>3794</v>
          </cell>
          <cell r="AI272">
            <v>0.10122763834392309</v>
          </cell>
          <cell r="AJ272">
            <v>10.37</v>
          </cell>
          <cell r="AK272">
            <v>3299</v>
          </cell>
          <cell r="AL272" t="str">
            <v>Peak Security</v>
          </cell>
        </row>
        <row r="273">
          <cell r="B273" t="str">
            <v>ECCF1K</v>
          </cell>
          <cell r="E273">
            <v>1</v>
          </cell>
          <cell r="F273">
            <v>0</v>
          </cell>
          <cell r="G273">
            <v>0</v>
          </cell>
          <cell r="H273" t="str">
            <v>S1</v>
          </cell>
          <cell r="I273">
            <v>12</v>
          </cell>
          <cell r="J273">
            <v>2</v>
          </cell>
          <cell r="Q273" t="str">
            <v>EGGB40</v>
          </cell>
          <cell r="R273" t="str">
            <v>ROCH4A</v>
          </cell>
          <cell r="X273">
            <v>1100</v>
          </cell>
          <cell r="Y273" t="str">
            <v>A388</v>
          </cell>
          <cell r="AB273" t="str">
            <v>No</v>
          </cell>
          <cell r="AC273" t="str">
            <v>No</v>
          </cell>
          <cell r="AE273">
            <v>3.2803158714254801</v>
          </cell>
          <cell r="AF273">
            <v>92.011912318916927</v>
          </cell>
          <cell r="AG273">
            <v>44539</v>
          </cell>
          <cell r="AI273">
            <v>2.3848272268276758</v>
          </cell>
          <cell r="AJ273">
            <v>92.011912318916927</v>
          </cell>
          <cell r="AK273">
            <v>37976</v>
          </cell>
          <cell r="AL273" t="str">
            <v>Peak Security</v>
          </cell>
        </row>
        <row r="274">
          <cell r="B274" t="str">
            <v>ECCL10</v>
          </cell>
          <cell r="E274">
            <v>24</v>
          </cell>
          <cell r="F274">
            <v>0</v>
          </cell>
          <cell r="G274">
            <v>0</v>
          </cell>
          <cell r="H274" t="str">
            <v>S1</v>
          </cell>
          <cell r="I274">
            <v>11</v>
          </cell>
          <cell r="J274">
            <v>2</v>
          </cell>
          <cell r="Q274" t="str">
            <v>EGGB40</v>
          </cell>
          <cell r="R274" t="str">
            <v>STSB40</v>
          </cell>
          <cell r="X274">
            <v>2780</v>
          </cell>
          <cell r="Y274" t="str">
            <v>A357</v>
          </cell>
          <cell r="AB274" t="str">
            <v>No</v>
          </cell>
          <cell r="AC274" t="str">
            <v>No</v>
          </cell>
          <cell r="AE274">
            <v>1.9510842947444516</v>
          </cell>
          <cell r="AF274">
            <v>48.08</v>
          </cell>
          <cell r="AG274">
            <v>30034</v>
          </cell>
          <cell r="AI274">
            <v>1.6472856035610657</v>
          </cell>
          <cell r="AJ274">
            <v>48.08</v>
          </cell>
          <cell r="AK274">
            <v>27597</v>
          </cell>
          <cell r="AL274" t="str">
            <v>Peak Security</v>
          </cell>
        </row>
        <row r="275">
          <cell r="B275" t="str">
            <v>ECCL40</v>
          </cell>
          <cell r="E275">
            <v>0</v>
          </cell>
          <cell r="F275">
            <v>0</v>
          </cell>
          <cell r="G275">
            <v>0</v>
          </cell>
          <cell r="H275" t="str">
            <v>S1</v>
          </cell>
          <cell r="I275">
            <v>11</v>
          </cell>
          <cell r="J275">
            <v>2</v>
          </cell>
          <cell r="Q275" t="str">
            <v>EGGB40</v>
          </cell>
          <cell r="R275" t="str">
            <v>THOM41</v>
          </cell>
          <cell r="X275">
            <v>2220</v>
          </cell>
          <cell r="Y275" t="str">
            <v>A358</v>
          </cell>
          <cell r="AB275" t="str">
            <v>No</v>
          </cell>
          <cell r="AC275" t="str">
            <v>No</v>
          </cell>
          <cell r="AE275">
            <v>0.31364084917768864</v>
          </cell>
          <cell r="AF275">
            <v>30.110546376833405</v>
          </cell>
          <cell r="AG275">
            <v>9736</v>
          </cell>
          <cell r="AI275">
            <v>0.32734612166331856</v>
          </cell>
          <cell r="AJ275">
            <v>30.110546376833405</v>
          </cell>
          <cell r="AK275">
            <v>9946</v>
          </cell>
          <cell r="AL275" t="str">
            <v>Year Round</v>
          </cell>
        </row>
        <row r="276">
          <cell r="B276" t="str">
            <v>ECLA40_EME</v>
          </cell>
          <cell r="E276">
            <v>383</v>
          </cell>
          <cell r="F276">
            <v>0</v>
          </cell>
          <cell r="G276">
            <v>0</v>
          </cell>
          <cell r="H276" t="str">
            <v>D4</v>
          </cell>
          <cell r="I276">
            <v>18</v>
          </cell>
          <cell r="J276">
            <v>7</v>
          </cell>
          <cell r="Q276" t="str">
            <v>ELLA20</v>
          </cell>
          <cell r="R276" t="str">
            <v>FERR20</v>
          </cell>
          <cell r="X276">
            <v>1320</v>
          </cell>
          <cell r="Y276" t="str">
            <v>B333</v>
          </cell>
          <cell r="AB276" t="str">
            <v>No</v>
          </cell>
          <cell r="AC276" t="str">
            <v>No</v>
          </cell>
          <cell r="AE276">
            <v>1.7254546004252693</v>
          </cell>
          <cell r="AF276">
            <v>54.60291757596687</v>
          </cell>
          <cell r="AG276">
            <v>17931</v>
          </cell>
          <cell r="AI276">
            <v>1.256752396457649</v>
          </cell>
          <cell r="AJ276">
            <v>54.60291757596687</v>
          </cell>
          <cell r="AK276">
            <v>15303</v>
          </cell>
          <cell r="AL276" t="str">
            <v>Peak Security</v>
          </cell>
        </row>
        <row r="277">
          <cell r="B277" t="str">
            <v>ECLA40_WPD</v>
          </cell>
          <cell r="E277">
            <v>58</v>
          </cell>
          <cell r="F277">
            <v>0</v>
          </cell>
          <cell r="G277">
            <v>0</v>
          </cell>
          <cell r="H277" t="str">
            <v>D4</v>
          </cell>
          <cell r="I277">
            <v>18</v>
          </cell>
          <cell r="J277">
            <v>8</v>
          </cell>
          <cell r="Q277" t="str">
            <v>ELLA20</v>
          </cell>
          <cell r="R277" t="str">
            <v>KIRK20</v>
          </cell>
          <cell r="X277">
            <v>760</v>
          </cell>
          <cell r="Y277" t="str">
            <v>B350</v>
          </cell>
          <cell r="AB277" t="str">
            <v>No</v>
          </cell>
          <cell r="AC277" t="str">
            <v>No</v>
          </cell>
          <cell r="AE277">
            <v>1.3523013786065779E-3</v>
          </cell>
          <cell r="AF277">
            <v>98.47879625289147</v>
          </cell>
          <cell r="AG277">
            <v>905</v>
          </cell>
          <cell r="AI277">
            <v>3.3741198549715835E-4</v>
          </cell>
          <cell r="AJ277">
            <v>98.47879625289147</v>
          </cell>
          <cell r="AK277">
            <v>452</v>
          </cell>
          <cell r="AL277" t="str">
            <v>Peak Security</v>
          </cell>
        </row>
        <row r="278">
          <cell r="B278" t="str">
            <v>EDIN10</v>
          </cell>
          <cell r="E278">
            <v>0</v>
          </cell>
          <cell r="F278">
            <v>0</v>
          </cell>
          <cell r="G278">
            <v>29.924999999999997</v>
          </cell>
          <cell r="H278" t="str">
            <v>T1</v>
          </cell>
          <cell r="I278">
            <v>4</v>
          </cell>
          <cell r="J278">
            <v>1</v>
          </cell>
          <cell r="Q278" t="str">
            <v>ELLA20</v>
          </cell>
          <cell r="R278" t="str">
            <v>STAL20</v>
          </cell>
          <cell r="X278">
            <v>955</v>
          </cell>
          <cell r="Y278" t="str">
            <v>B387</v>
          </cell>
          <cell r="AB278" t="str">
            <v>No</v>
          </cell>
          <cell r="AC278" t="str">
            <v>No</v>
          </cell>
          <cell r="AE278">
            <v>0.24021805406470584</v>
          </cell>
          <cell r="AF278">
            <v>47.459954697284637</v>
          </cell>
          <cell r="AG278">
            <v>5815</v>
          </cell>
          <cell r="AI278">
            <v>0.19613903747013711</v>
          </cell>
          <cell r="AJ278">
            <v>47.459954697284637</v>
          </cell>
          <cell r="AK278">
            <v>5255</v>
          </cell>
          <cell r="AL278" t="str">
            <v>Peak Security</v>
          </cell>
        </row>
        <row r="279">
          <cell r="B279" t="str">
            <v>EERH20</v>
          </cell>
          <cell r="E279">
            <v>72</v>
          </cell>
          <cell r="F279">
            <v>0</v>
          </cell>
          <cell r="G279">
            <v>0</v>
          </cell>
          <cell r="H279" t="str">
            <v>S1</v>
          </cell>
          <cell r="I279">
            <v>9</v>
          </cell>
          <cell r="J279">
            <v>2</v>
          </cell>
          <cell r="Q279" t="str">
            <v>ELST20</v>
          </cell>
          <cell r="R279" t="str">
            <v>MILH2A_EPN</v>
          </cell>
          <cell r="X279">
            <v>525</v>
          </cell>
          <cell r="Y279" t="str">
            <v>B639</v>
          </cell>
          <cell r="AB279" t="str">
            <v>No</v>
          </cell>
          <cell r="AC279" t="str">
            <v>No</v>
          </cell>
          <cell r="AE279">
            <v>7.5645000000000254E-2</v>
          </cell>
          <cell r="AF279">
            <v>80.267441293747979</v>
          </cell>
          <cell r="AG279">
            <v>9873</v>
          </cell>
          <cell r="AI279">
            <v>7.5645000000000254E-2</v>
          </cell>
          <cell r="AJ279">
            <v>80.267441293747979</v>
          </cell>
          <cell r="AK279">
            <v>9873</v>
          </cell>
          <cell r="AL279" t="str">
            <v>Year Round</v>
          </cell>
        </row>
        <row r="280">
          <cell r="B280" t="str">
            <v>EGGB40</v>
          </cell>
          <cell r="E280">
            <v>0</v>
          </cell>
          <cell r="F280">
            <v>1518.5475894165288</v>
          </cell>
          <cell r="G280">
            <v>1036.3437323593128</v>
          </cell>
          <cell r="H280" t="str">
            <v>P6</v>
          </cell>
          <cell r="I280">
            <v>15</v>
          </cell>
          <cell r="J280">
            <v>5</v>
          </cell>
          <cell r="Q280" t="str">
            <v>ELST20</v>
          </cell>
          <cell r="R280" t="str">
            <v>MILH2B_EPN</v>
          </cell>
          <cell r="X280">
            <v>525</v>
          </cell>
          <cell r="Y280" t="str">
            <v>B640</v>
          </cell>
          <cell r="AB280" t="str">
            <v>No</v>
          </cell>
          <cell r="AC280" t="str">
            <v>No</v>
          </cell>
          <cell r="AE280">
            <v>7.5645000000000254E-2</v>
          </cell>
          <cell r="AF280">
            <v>79.58017521873991</v>
          </cell>
          <cell r="AG280">
            <v>9788</v>
          </cell>
          <cell r="AI280">
            <v>7.5645000000000254E-2</v>
          </cell>
          <cell r="AJ280">
            <v>79.58017521873991</v>
          </cell>
          <cell r="AK280">
            <v>9788</v>
          </cell>
          <cell r="AL280" t="str">
            <v>Year Round</v>
          </cell>
        </row>
        <row r="281">
          <cell r="B281" t="str">
            <v>EKIL2Q</v>
          </cell>
          <cell r="E281">
            <v>0</v>
          </cell>
          <cell r="F281">
            <v>0</v>
          </cell>
          <cell r="G281">
            <v>0</v>
          </cell>
          <cell r="H281" t="str">
            <v>S1</v>
          </cell>
          <cell r="I281">
            <v>11</v>
          </cell>
          <cell r="J281">
            <v>2</v>
          </cell>
          <cell r="Q281" t="str">
            <v>ELST20</v>
          </cell>
          <cell r="R281" t="str">
            <v>WARL20</v>
          </cell>
          <cell r="X281">
            <v>760</v>
          </cell>
          <cell r="Y281" t="str">
            <v>B635</v>
          </cell>
          <cell r="AB281" t="str">
            <v>No</v>
          </cell>
          <cell r="AC281" t="str">
            <v>No</v>
          </cell>
          <cell r="AE281">
            <v>2.8903105080597465E-2</v>
          </cell>
          <cell r="AF281">
            <v>73.940373133777953</v>
          </cell>
          <cell r="AG281">
            <v>2566</v>
          </cell>
          <cell r="AI281">
            <v>0.67110286324952073</v>
          </cell>
          <cell r="AJ281">
            <v>73.940373133777953</v>
          </cell>
          <cell r="AK281">
            <v>12364</v>
          </cell>
          <cell r="AL281" t="str">
            <v>Year Round</v>
          </cell>
        </row>
        <row r="282">
          <cell r="B282" t="str">
            <v>EKIL2R</v>
          </cell>
          <cell r="E282">
            <v>0</v>
          </cell>
          <cell r="F282">
            <v>0</v>
          </cell>
          <cell r="G282">
            <v>0</v>
          </cell>
          <cell r="H282" t="str">
            <v>S1</v>
          </cell>
          <cell r="I282">
            <v>11</v>
          </cell>
          <cell r="J282">
            <v>2</v>
          </cell>
          <cell r="Q282" t="str">
            <v>ELST20</v>
          </cell>
          <cell r="R282" t="str">
            <v>WARL20</v>
          </cell>
          <cell r="X282">
            <v>760</v>
          </cell>
          <cell r="Y282" t="str">
            <v>B636</v>
          </cell>
          <cell r="AB282" t="str">
            <v>No</v>
          </cell>
          <cell r="AC282" t="str">
            <v>No</v>
          </cell>
          <cell r="AE282">
            <v>2.9865089023040678E-2</v>
          </cell>
          <cell r="AF282">
            <v>77.756291057456622</v>
          </cell>
          <cell r="AG282">
            <v>2687</v>
          </cell>
          <cell r="AI282">
            <v>0.69343922387144874</v>
          </cell>
          <cell r="AJ282">
            <v>77.756291057456622</v>
          </cell>
          <cell r="AK282">
            <v>12950</v>
          </cell>
          <cell r="AL282" t="str">
            <v>Year Round</v>
          </cell>
        </row>
        <row r="283">
          <cell r="B283" t="str">
            <v>EKIL2S</v>
          </cell>
          <cell r="E283">
            <v>21.761619933946967</v>
          </cell>
          <cell r="F283">
            <v>0</v>
          </cell>
          <cell r="G283">
            <v>0</v>
          </cell>
          <cell r="H283" t="str">
            <v>S1</v>
          </cell>
          <cell r="I283">
            <v>11</v>
          </cell>
          <cell r="J283">
            <v>2</v>
          </cell>
          <cell r="Q283" t="str">
            <v>ELST20</v>
          </cell>
          <cell r="R283" t="str">
            <v>WATS2B</v>
          </cell>
          <cell r="X283">
            <v>760</v>
          </cell>
          <cell r="Y283" t="str">
            <v>B634</v>
          </cell>
          <cell r="AB283" t="str">
            <v>No</v>
          </cell>
          <cell r="AC283" t="str">
            <v>No</v>
          </cell>
          <cell r="AE283">
            <v>6.9846034960686296E-2</v>
          </cell>
          <cell r="AF283">
            <v>11.053585837562274</v>
          </cell>
          <cell r="AG283">
            <v>1687</v>
          </cell>
          <cell r="AI283">
            <v>0.19686281092068245</v>
          </cell>
          <cell r="AJ283">
            <v>11.053585837562274</v>
          </cell>
          <cell r="AK283">
            <v>2832</v>
          </cell>
          <cell r="AL283" t="str">
            <v>Year Round</v>
          </cell>
        </row>
        <row r="284">
          <cell r="B284" t="str">
            <v>EKIL2T</v>
          </cell>
          <cell r="E284">
            <v>21.761619933946967</v>
          </cell>
          <cell r="F284">
            <v>0</v>
          </cell>
          <cell r="G284">
            <v>0</v>
          </cell>
          <cell r="H284" t="str">
            <v>S1</v>
          </cell>
          <cell r="I284">
            <v>11</v>
          </cell>
          <cell r="J284">
            <v>2</v>
          </cell>
          <cell r="Q284" t="str">
            <v>ELST20</v>
          </cell>
          <cell r="R284" t="str">
            <v>WATS2A</v>
          </cell>
          <cell r="X284">
            <v>760</v>
          </cell>
          <cell r="Y284" t="str">
            <v>B633</v>
          </cell>
          <cell r="AB284" t="str">
            <v>No</v>
          </cell>
          <cell r="AC284" t="str">
            <v>No</v>
          </cell>
          <cell r="AE284">
            <v>7.1539210724721511E-2</v>
          </cell>
          <cell r="AF284">
            <v>8.9917876125380811</v>
          </cell>
          <cell r="AG284">
            <v>1389</v>
          </cell>
          <cell r="AI284">
            <v>0.2016350695102819</v>
          </cell>
          <cell r="AJ284">
            <v>8.9917876125380811</v>
          </cell>
          <cell r="AK284">
            <v>2331</v>
          </cell>
          <cell r="AL284" t="str">
            <v>Year Round</v>
          </cell>
        </row>
        <row r="285">
          <cell r="B285" t="str">
            <v>EKIS20</v>
          </cell>
          <cell r="E285">
            <v>9</v>
          </cell>
          <cell r="F285">
            <v>0</v>
          </cell>
          <cell r="G285">
            <v>0</v>
          </cell>
          <cell r="H285" t="str">
            <v>S1</v>
          </cell>
          <cell r="I285">
            <v>11</v>
          </cell>
          <cell r="J285">
            <v>2</v>
          </cell>
          <cell r="Q285" t="str">
            <v>ELST20</v>
          </cell>
          <cell r="R285" t="str">
            <v>ELST40</v>
          </cell>
          <cell r="X285">
            <v>1100</v>
          </cell>
          <cell r="Y285" t="str">
            <v>F609</v>
          </cell>
          <cell r="AB285" t="str">
            <v>No</v>
          </cell>
          <cell r="AC285" t="str">
            <v>No</v>
          </cell>
          <cell r="AE285">
            <v>9.6518515517302311E-2</v>
          </cell>
          <cell r="AF285">
            <v>0</v>
          </cell>
          <cell r="AG285">
            <v>0</v>
          </cell>
          <cell r="AI285">
            <v>0.19671443289984972</v>
          </cell>
          <cell r="AJ285">
            <v>0</v>
          </cell>
          <cell r="AK285">
            <v>0</v>
          </cell>
          <cell r="AL285" t="str">
            <v>Year Round</v>
          </cell>
        </row>
        <row r="286">
          <cell r="B286" t="str">
            <v>ELDE1Q</v>
          </cell>
          <cell r="E286">
            <v>14</v>
          </cell>
          <cell r="F286">
            <v>0</v>
          </cell>
          <cell r="G286">
            <v>0</v>
          </cell>
          <cell r="H286" t="str">
            <v>S2</v>
          </cell>
          <cell r="I286">
            <v>9</v>
          </cell>
          <cell r="J286">
            <v>2</v>
          </cell>
          <cell r="Q286" t="str">
            <v>ELST40</v>
          </cell>
          <cell r="R286" t="str">
            <v>ELST4A</v>
          </cell>
          <cell r="X286">
            <v>2000</v>
          </cell>
          <cell r="Y286" t="str">
            <v>A607</v>
          </cell>
          <cell r="AB286" t="str">
            <v>No</v>
          </cell>
          <cell r="AC286" t="str">
            <v>No</v>
          </cell>
          <cell r="AE286">
            <v>0</v>
          </cell>
          <cell r="AF286">
            <v>1.0202731884167029</v>
          </cell>
          <cell r="AG286">
            <v>0</v>
          </cell>
          <cell r="AI286">
            <v>0</v>
          </cell>
          <cell r="AJ286">
            <v>1.0202731884167029</v>
          </cell>
          <cell r="AK286">
            <v>0</v>
          </cell>
          <cell r="AL286" t="str">
            <v>Year Round</v>
          </cell>
        </row>
        <row r="287">
          <cell r="B287" t="str">
            <v>ELDE1R</v>
          </cell>
          <cell r="E287">
            <v>14</v>
          </cell>
          <cell r="F287">
            <v>0</v>
          </cell>
          <cell r="G287">
            <v>0</v>
          </cell>
          <cell r="H287" t="str">
            <v>S2</v>
          </cell>
          <cell r="I287">
            <v>9</v>
          </cell>
          <cell r="J287">
            <v>2</v>
          </cell>
          <cell r="Q287" t="str">
            <v>ELST40</v>
          </cell>
          <cell r="R287" t="str">
            <v>SJOW40</v>
          </cell>
          <cell r="X287">
            <v>1770</v>
          </cell>
          <cell r="Y287" t="str">
            <v>A606</v>
          </cell>
          <cell r="AB287" t="str">
            <v>No</v>
          </cell>
          <cell r="AC287" t="str">
            <v>No</v>
          </cell>
          <cell r="AE287">
            <v>2.2195427022725465</v>
          </cell>
          <cell r="AF287">
            <v>204.05463768334056</v>
          </cell>
          <cell r="AG287">
            <v>304003</v>
          </cell>
          <cell r="AI287">
            <v>0.48624830741861141</v>
          </cell>
          <cell r="AJ287">
            <v>204.05463768334056</v>
          </cell>
          <cell r="AK287">
            <v>142290</v>
          </cell>
          <cell r="AL287" t="str">
            <v>Peak Security</v>
          </cell>
        </row>
        <row r="288">
          <cell r="B288" t="str">
            <v>ELGI1L</v>
          </cell>
          <cell r="E288">
            <v>0</v>
          </cell>
          <cell r="F288">
            <v>0</v>
          </cell>
          <cell r="G288">
            <v>0</v>
          </cell>
          <cell r="H288" t="str">
            <v>T1</v>
          </cell>
          <cell r="I288">
            <v>1</v>
          </cell>
          <cell r="J288">
            <v>1</v>
          </cell>
          <cell r="Q288" t="str">
            <v>ELST40</v>
          </cell>
          <cell r="R288" t="str">
            <v>SUND40</v>
          </cell>
          <cell r="X288">
            <v>1590</v>
          </cell>
          <cell r="Y288" t="str">
            <v>A605</v>
          </cell>
          <cell r="AB288" t="str">
            <v>No</v>
          </cell>
          <cell r="AC288" t="str">
            <v>No</v>
          </cell>
          <cell r="AE288">
            <v>23.378927089965153</v>
          </cell>
          <cell r="AF288">
            <v>34.83</v>
          </cell>
          <cell r="AG288">
            <v>59542</v>
          </cell>
          <cell r="AI288">
            <v>8.1759103071317885</v>
          </cell>
          <cell r="AJ288">
            <v>34.83</v>
          </cell>
          <cell r="AK288">
            <v>35211</v>
          </cell>
          <cell r="AL288" t="str">
            <v>Peak Security</v>
          </cell>
        </row>
        <row r="289">
          <cell r="B289" t="str">
            <v>ELGI1M</v>
          </cell>
          <cell r="E289">
            <v>0</v>
          </cell>
          <cell r="F289">
            <v>0</v>
          </cell>
          <cell r="G289">
            <v>0</v>
          </cell>
          <cell r="H289" t="str">
            <v>T1</v>
          </cell>
          <cell r="I289">
            <v>1</v>
          </cell>
          <cell r="J289">
            <v>1</v>
          </cell>
          <cell r="Q289" t="str">
            <v>ELST20</v>
          </cell>
          <cell r="R289" t="str">
            <v>ELST4B</v>
          </cell>
          <cell r="X289">
            <v>1000</v>
          </cell>
          <cell r="Y289" t="str">
            <v>F608</v>
          </cell>
          <cell r="AB289" t="str">
            <v>No</v>
          </cell>
          <cell r="AC289" t="str">
            <v>No</v>
          </cell>
          <cell r="AE289">
            <v>0.9249668636629218</v>
          </cell>
          <cell r="AF289">
            <v>0</v>
          </cell>
          <cell r="AG289">
            <v>0</v>
          </cell>
          <cell r="AI289">
            <v>0.5618682741007992</v>
          </cell>
          <cell r="AJ289">
            <v>0</v>
          </cell>
          <cell r="AK289">
            <v>0</v>
          </cell>
          <cell r="AL289" t="str">
            <v>Peak Security</v>
          </cell>
        </row>
        <row r="290">
          <cell r="B290" t="str">
            <v>ELGI1Q</v>
          </cell>
          <cell r="E290">
            <v>25</v>
          </cell>
          <cell r="F290">
            <v>0</v>
          </cell>
          <cell r="G290">
            <v>0</v>
          </cell>
          <cell r="H290" t="str">
            <v>T1</v>
          </cell>
          <cell r="I290">
            <v>1</v>
          </cell>
          <cell r="J290">
            <v>1</v>
          </cell>
          <cell r="Q290" t="str">
            <v>ELST4B</v>
          </cell>
          <cell r="R290" t="str">
            <v>SUND40</v>
          </cell>
          <cell r="X290">
            <v>1000</v>
          </cell>
          <cell r="Y290" t="str">
            <v>A608</v>
          </cell>
          <cell r="AB290" t="str">
            <v>No</v>
          </cell>
          <cell r="AC290" t="str">
            <v>No</v>
          </cell>
          <cell r="AE290">
            <v>3.2373840228202266</v>
          </cell>
          <cell r="AF290">
            <v>34.71</v>
          </cell>
          <cell r="AG290">
            <v>23605</v>
          </cell>
          <cell r="AI290">
            <v>1.9665389593527984</v>
          </cell>
          <cell r="AJ290">
            <v>34.71</v>
          </cell>
          <cell r="AK290">
            <v>18397</v>
          </cell>
          <cell r="AL290" t="str">
            <v>Peak Security</v>
          </cell>
        </row>
        <row r="291">
          <cell r="B291" t="str">
            <v>ELGI1R</v>
          </cell>
          <cell r="E291">
            <v>25</v>
          </cell>
          <cell r="F291">
            <v>0</v>
          </cell>
          <cell r="G291">
            <v>0</v>
          </cell>
          <cell r="H291" t="str">
            <v>T1</v>
          </cell>
          <cell r="I291">
            <v>1</v>
          </cell>
          <cell r="J291">
            <v>1</v>
          </cell>
          <cell r="Q291" t="str">
            <v>ENDE40</v>
          </cell>
          <cell r="R291" t="str">
            <v>PAFB4A</v>
          </cell>
          <cell r="X291">
            <v>2010</v>
          </cell>
          <cell r="Y291" t="str">
            <v>A40A</v>
          </cell>
          <cell r="AB291" t="str">
            <v>No</v>
          </cell>
          <cell r="AC291" t="str">
            <v>No</v>
          </cell>
          <cell r="AE291">
            <v>3.4000132703635688</v>
          </cell>
          <cell r="AF291">
            <v>41.13</v>
          </cell>
          <cell r="AG291">
            <v>28665</v>
          </cell>
          <cell r="AI291">
            <v>1.6185187431953376</v>
          </cell>
          <cell r="AJ291">
            <v>41.13</v>
          </cell>
          <cell r="AK291">
            <v>19777</v>
          </cell>
          <cell r="AL291" t="str">
            <v>Peak Security</v>
          </cell>
        </row>
        <row r="292">
          <cell r="B292" t="str">
            <v>ELLA20</v>
          </cell>
          <cell r="E292">
            <v>300</v>
          </cell>
          <cell r="F292">
            <v>0</v>
          </cell>
          <cell r="G292">
            <v>0</v>
          </cell>
          <cell r="H292" t="str">
            <v>P1</v>
          </cell>
          <cell r="I292">
            <v>15</v>
          </cell>
          <cell r="J292">
            <v>5</v>
          </cell>
          <cell r="Q292" t="str">
            <v>ENDE40</v>
          </cell>
          <cell r="R292" t="str">
            <v>PAFB4B</v>
          </cell>
          <cell r="X292">
            <v>2010</v>
          </cell>
          <cell r="Y292" t="str">
            <v>A41B</v>
          </cell>
          <cell r="AB292" t="str">
            <v>No</v>
          </cell>
          <cell r="AC292" t="str">
            <v>No</v>
          </cell>
          <cell r="AE292">
            <v>3.4204764154762377</v>
          </cell>
          <cell r="AF292">
            <v>41.13</v>
          </cell>
          <cell r="AG292">
            <v>28751</v>
          </cell>
          <cell r="AI292">
            <v>1.6326468384258681</v>
          </cell>
          <cell r="AJ292">
            <v>41.13</v>
          </cell>
          <cell r="AK292">
            <v>19864</v>
          </cell>
          <cell r="AL292" t="str">
            <v>Peak Security</v>
          </cell>
        </row>
        <row r="293">
          <cell r="B293" t="str">
            <v>ELST20</v>
          </cell>
          <cell r="E293">
            <v>416</v>
          </cell>
          <cell r="F293">
            <v>0</v>
          </cell>
          <cell r="G293">
            <v>0</v>
          </cell>
          <cell r="H293" t="str">
            <v>A6</v>
          </cell>
          <cell r="I293">
            <v>25</v>
          </cell>
          <cell r="J293">
            <v>9</v>
          </cell>
          <cell r="Q293" t="str">
            <v>ENDE40</v>
          </cell>
          <cell r="R293" t="str">
            <v>RATS40</v>
          </cell>
          <cell r="X293">
            <v>2780</v>
          </cell>
          <cell r="Y293" t="str">
            <v>A418</v>
          </cell>
          <cell r="AB293" t="str">
            <v>No</v>
          </cell>
          <cell r="AC293" t="str">
            <v>No</v>
          </cell>
          <cell r="AE293">
            <v>3.6709063338678511</v>
          </cell>
          <cell r="AF293">
            <v>36.869999999999997</v>
          </cell>
          <cell r="AG293">
            <v>35321</v>
          </cell>
          <cell r="AI293">
            <v>2.2016464697563811</v>
          </cell>
          <cell r="AJ293">
            <v>36.869999999999997</v>
          </cell>
          <cell r="AK293">
            <v>27354</v>
          </cell>
          <cell r="AL293" t="str">
            <v>Peak Security</v>
          </cell>
        </row>
        <row r="294">
          <cell r="B294" t="str">
            <v>ELST40</v>
          </cell>
          <cell r="E294">
            <v>0</v>
          </cell>
          <cell r="F294">
            <v>0</v>
          </cell>
          <cell r="G294">
            <v>0</v>
          </cell>
          <cell r="H294" t="str">
            <v>A6</v>
          </cell>
          <cell r="I294">
            <v>25</v>
          </cell>
          <cell r="J294">
            <v>9</v>
          </cell>
          <cell r="Q294" t="str">
            <v>ENDE40</v>
          </cell>
          <cell r="R294" t="str">
            <v>RATS40</v>
          </cell>
          <cell r="X294">
            <v>2780</v>
          </cell>
          <cell r="Y294" t="str">
            <v>A415</v>
          </cell>
          <cell r="AB294" t="str">
            <v>No</v>
          </cell>
          <cell r="AC294" t="str">
            <v>No</v>
          </cell>
          <cell r="AE294">
            <v>3.6709063338678511</v>
          </cell>
          <cell r="AF294">
            <v>36.94</v>
          </cell>
          <cell r="AG294">
            <v>35388</v>
          </cell>
          <cell r="AI294">
            <v>2.2016464697563811</v>
          </cell>
          <cell r="AJ294">
            <v>36.94</v>
          </cell>
          <cell r="AK294">
            <v>27406</v>
          </cell>
          <cell r="AL294" t="str">
            <v>Peak Security</v>
          </cell>
        </row>
        <row r="295">
          <cell r="B295" t="str">
            <v>ELST4A</v>
          </cell>
          <cell r="E295">
            <v>0</v>
          </cell>
          <cell r="F295">
            <v>0</v>
          </cell>
          <cell r="G295">
            <v>0</v>
          </cell>
          <cell r="H295" t="str">
            <v>A6</v>
          </cell>
          <cell r="I295">
            <v>25</v>
          </cell>
          <cell r="J295">
            <v>9</v>
          </cell>
          <cell r="Q295" t="str">
            <v>EXET40</v>
          </cell>
          <cell r="R295" t="str">
            <v>TAUN4A</v>
          </cell>
          <cell r="X295">
            <v>2010</v>
          </cell>
          <cell r="Y295" t="str">
            <v>A871</v>
          </cell>
          <cell r="AB295" t="str">
            <v>No</v>
          </cell>
          <cell r="AC295" t="str">
            <v>No</v>
          </cell>
          <cell r="AE295">
            <v>1.093661529549159</v>
          </cell>
          <cell r="AF295">
            <v>38.15</v>
          </cell>
          <cell r="AG295">
            <v>15080</v>
          </cell>
          <cell r="AI295">
            <v>0.65582041632829291</v>
          </cell>
          <cell r="AJ295">
            <v>38.15</v>
          </cell>
          <cell r="AK295">
            <v>11677</v>
          </cell>
          <cell r="AL295" t="str">
            <v>Peak Security</v>
          </cell>
        </row>
        <row r="296">
          <cell r="B296" t="str">
            <v>ELST4B</v>
          </cell>
          <cell r="E296">
            <v>0</v>
          </cell>
          <cell r="F296">
            <v>0</v>
          </cell>
          <cell r="G296">
            <v>0</v>
          </cell>
          <cell r="H296" t="str">
            <v>A6</v>
          </cell>
          <cell r="I296">
            <v>25</v>
          </cell>
          <cell r="J296">
            <v>9</v>
          </cell>
          <cell r="Q296" t="str">
            <v>EXET40</v>
          </cell>
          <cell r="R296" t="str">
            <v>TAUN4B</v>
          </cell>
          <cell r="X296">
            <v>2010</v>
          </cell>
          <cell r="Y296" t="str">
            <v>A869</v>
          </cell>
          <cell r="AB296" t="str">
            <v>No</v>
          </cell>
          <cell r="AC296" t="str">
            <v>No</v>
          </cell>
          <cell r="AE296">
            <v>1.0936615295491576</v>
          </cell>
          <cell r="AF296">
            <v>38.11</v>
          </cell>
          <cell r="AG296">
            <v>15064</v>
          </cell>
          <cell r="AI296">
            <v>0.65582041632829291</v>
          </cell>
          <cell r="AJ296">
            <v>38.11</v>
          </cell>
          <cell r="AK296">
            <v>11665</v>
          </cell>
          <cell r="AL296" t="str">
            <v>Peak Security</v>
          </cell>
        </row>
        <row r="297">
          <cell r="B297" t="str">
            <v>ELVA2Q</v>
          </cell>
          <cell r="E297">
            <v>2</v>
          </cell>
          <cell r="F297">
            <v>0</v>
          </cell>
          <cell r="G297">
            <v>0</v>
          </cell>
          <cell r="H297" t="str">
            <v>S1</v>
          </cell>
          <cell r="I297">
            <v>11</v>
          </cell>
          <cell r="J297">
            <v>2</v>
          </cell>
          <cell r="Q297" t="str">
            <v>FAWL40</v>
          </cell>
          <cell r="R297" t="str">
            <v>LOVE40</v>
          </cell>
          <cell r="X297">
            <v>1110</v>
          </cell>
          <cell r="Y297" t="str">
            <v>A840</v>
          </cell>
          <cell r="AB297" t="str">
            <v>No</v>
          </cell>
          <cell r="AC297" t="str">
            <v>No</v>
          </cell>
          <cell r="AE297">
            <v>9.8546813933692903E-7</v>
          </cell>
          <cell r="AF297">
            <v>62.06862702940974</v>
          </cell>
          <cell r="AG297">
            <v>44</v>
          </cell>
          <cell r="AI297">
            <v>6.250935375546289E-2</v>
          </cell>
          <cell r="AJ297">
            <v>62.06862702940974</v>
          </cell>
          <cell r="AK297">
            <v>10973</v>
          </cell>
          <cell r="AL297" t="str">
            <v>Year Round</v>
          </cell>
        </row>
        <row r="298">
          <cell r="B298" t="str">
            <v>ELVA2R</v>
          </cell>
          <cell r="E298">
            <v>2</v>
          </cell>
          <cell r="F298">
            <v>0</v>
          </cell>
          <cell r="G298">
            <v>0</v>
          </cell>
          <cell r="H298" t="str">
            <v>S1</v>
          </cell>
          <cell r="I298">
            <v>11</v>
          </cell>
          <cell r="J298">
            <v>2</v>
          </cell>
          <cell r="Q298" t="str">
            <v>FAWL40</v>
          </cell>
          <cell r="R298" t="str">
            <v>MANN40</v>
          </cell>
          <cell r="X298">
            <v>2780</v>
          </cell>
          <cell r="Y298" t="str">
            <v>A837</v>
          </cell>
          <cell r="AB298" t="str">
            <v>No</v>
          </cell>
          <cell r="AC298" t="str">
            <v>No</v>
          </cell>
          <cell r="AE298">
            <v>0.36710070806147443</v>
          </cell>
          <cell r="AF298">
            <v>61.11</v>
          </cell>
          <cell r="AG298">
            <v>13994</v>
          </cell>
          <cell r="AI298">
            <v>1.3787735862261121</v>
          </cell>
          <cell r="AJ298">
            <v>61.11</v>
          </cell>
          <cell r="AK298">
            <v>27121</v>
          </cell>
          <cell r="AL298" t="str">
            <v>Year Round</v>
          </cell>
        </row>
        <row r="299">
          <cell r="B299" t="str">
            <v>ELVA40</v>
          </cell>
          <cell r="E299">
            <v>0</v>
          </cell>
          <cell r="F299">
            <v>0</v>
          </cell>
          <cell r="G299">
            <v>0</v>
          </cell>
          <cell r="H299" t="str">
            <v>S1</v>
          </cell>
          <cell r="I299">
            <v>11</v>
          </cell>
          <cell r="J299">
            <v>2</v>
          </cell>
          <cell r="Q299" t="str">
            <v>FAWL40</v>
          </cell>
          <cell r="R299" t="str">
            <v>MAWO40</v>
          </cell>
          <cell r="X299">
            <v>2420</v>
          </cell>
          <cell r="Y299" t="str">
            <v>A84G</v>
          </cell>
          <cell r="AB299" t="str">
            <v>No</v>
          </cell>
          <cell r="AC299" t="str">
            <v>No</v>
          </cell>
          <cell r="AE299">
            <v>0.3865890567805978</v>
          </cell>
          <cell r="AF299">
            <v>18.64</v>
          </cell>
          <cell r="AG299">
            <v>8195</v>
          </cell>
          <cell r="AI299">
            <v>0.22933114735590152</v>
          </cell>
          <cell r="AJ299">
            <v>18.64</v>
          </cell>
          <cell r="AK299">
            <v>6312</v>
          </cell>
          <cell r="AL299" t="str">
            <v>Peak Security</v>
          </cell>
        </row>
        <row r="300">
          <cell r="B300" t="str">
            <v>ENDE40</v>
          </cell>
          <cell r="E300">
            <v>520</v>
          </cell>
          <cell r="F300">
            <v>0</v>
          </cell>
          <cell r="G300">
            <v>0</v>
          </cell>
          <cell r="H300" t="str">
            <v>L8</v>
          </cell>
          <cell r="I300">
            <v>18</v>
          </cell>
          <cell r="J300">
            <v>7</v>
          </cell>
          <cell r="Q300" t="str">
            <v>FECK20</v>
          </cell>
          <cell r="R300" t="str">
            <v>FECK40</v>
          </cell>
          <cell r="X300">
            <v>1000</v>
          </cell>
          <cell r="Y300" t="str">
            <v>F528</v>
          </cell>
          <cell r="AB300" t="str">
            <v>No</v>
          </cell>
          <cell r="AC300" t="str">
            <v>No</v>
          </cell>
          <cell r="AE300">
            <v>0.18173798691971052</v>
          </cell>
          <cell r="AF300">
            <v>0</v>
          </cell>
          <cell r="AG300">
            <v>0</v>
          </cell>
          <cell r="AI300">
            <v>0.14983059481062713</v>
          </cell>
          <cell r="AJ300">
            <v>0</v>
          </cell>
          <cell r="AK300">
            <v>0</v>
          </cell>
          <cell r="AL300" t="str">
            <v>Peak Security</v>
          </cell>
        </row>
        <row r="301">
          <cell r="B301" t="str">
            <v>ERRO10</v>
          </cell>
          <cell r="E301">
            <v>0</v>
          </cell>
          <cell r="F301">
            <v>60.904315083550621</v>
          </cell>
          <cell r="G301">
            <v>41.564588196229117</v>
          </cell>
          <cell r="H301" t="str">
            <v>T4</v>
          </cell>
          <cell r="I301">
            <v>5</v>
          </cell>
          <cell r="J301">
            <v>1</v>
          </cell>
          <cell r="Q301" t="str">
            <v>FECK40</v>
          </cell>
          <cell r="R301" t="str">
            <v>HAMH40_WPD</v>
          </cell>
          <cell r="X301">
            <v>2010</v>
          </cell>
          <cell r="Y301" t="str">
            <v>A529</v>
          </cell>
          <cell r="AB301" t="str">
            <v>No</v>
          </cell>
          <cell r="AC301" t="str">
            <v>No</v>
          </cell>
          <cell r="AE301">
            <v>1.1021130887838215</v>
          </cell>
          <cell r="AF301">
            <v>43.31</v>
          </cell>
          <cell r="AG301">
            <v>16075</v>
          </cell>
          <cell r="AI301">
            <v>1.3412717274305623</v>
          </cell>
          <cell r="AJ301">
            <v>43.31</v>
          </cell>
          <cell r="AK301">
            <v>17734</v>
          </cell>
          <cell r="AL301" t="str">
            <v>Year Round</v>
          </cell>
        </row>
        <row r="302">
          <cell r="B302" t="str">
            <v>ERRO1A</v>
          </cell>
          <cell r="E302">
            <v>0</v>
          </cell>
          <cell r="F302">
            <v>0</v>
          </cell>
          <cell r="G302">
            <v>0</v>
          </cell>
          <cell r="H302" t="str">
            <v>T4</v>
          </cell>
          <cell r="I302">
            <v>5</v>
          </cell>
          <cell r="J302">
            <v>1</v>
          </cell>
          <cell r="Q302" t="str">
            <v>FECK40</v>
          </cell>
          <cell r="R302" t="str">
            <v>IRON40</v>
          </cell>
          <cell r="X302">
            <v>2010</v>
          </cell>
          <cell r="Y302" t="str">
            <v>A530</v>
          </cell>
          <cell r="AB302" t="str">
            <v>No</v>
          </cell>
          <cell r="AC302" t="str">
            <v>No</v>
          </cell>
          <cell r="AE302">
            <v>4.9185812772808042</v>
          </cell>
          <cell r="AF302">
            <v>66.12</v>
          </cell>
          <cell r="AG302">
            <v>42331</v>
          </cell>
          <cell r="AI302">
            <v>7.039286203436677</v>
          </cell>
          <cell r="AJ302">
            <v>66.12</v>
          </cell>
          <cell r="AK302">
            <v>50641</v>
          </cell>
          <cell r="AL302" t="str">
            <v>Year Round</v>
          </cell>
        </row>
        <row r="303">
          <cell r="B303" t="str">
            <v>ERRO1B</v>
          </cell>
          <cell r="E303">
            <v>0</v>
          </cell>
          <cell r="F303">
            <v>0</v>
          </cell>
          <cell r="G303">
            <v>0</v>
          </cell>
          <cell r="H303" t="str">
            <v>T4</v>
          </cell>
          <cell r="I303">
            <v>5</v>
          </cell>
          <cell r="J303">
            <v>1</v>
          </cell>
          <cell r="Q303" t="str">
            <v>FECK40</v>
          </cell>
          <cell r="R303" t="str">
            <v>MITY40</v>
          </cell>
          <cell r="X303">
            <v>1970</v>
          </cell>
          <cell r="Y303" t="str">
            <v>A589</v>
          </cell>
          <cell r="AB303" t="str">
            <v>No</v>
          </cell>
          <cell r="AC303" t="str">
            <v>No</v>
          </cell>
          <cell r="AE303">
            <v>3.1716580115714326</v>
          </cell>
          <cell r="AF303">
            <v>78.650000000000006</v>
          </cell>
          <cell r="AG303">
            <v>36166</v>
          </cell>
          <cell r="AI303">
            <v>3.6276445144225589</v>
          </cell>
          <cell r="AJ303">
            <v>78.650000000000006</v>
          </cell>
          <cell r="AK303">
            <v>38678</v>
          </cell>
          <cell r="AL303" t="str">
            <v>Year Round</v>
          </cell>
        </row>
        <row r="304">
          <cell r="B304" t="str">
            <v>ERRO1T</v>
          </cell>
          <cell r="E304">
            <v>0</v>
          </cell>
          <cell r="F304">
            <v>0</v>
          </cell>
          <cell r="G304">
            <v>0</v>
          </cell>
          <cell r="H304" t="str">
            <v>T4</v>
          </cell>
          <cell r="I304">
            <v>5</v>
          </cell>
          <cell r="J304">
            <v>1</v>
          </cell>
          <cell r="Q304" t="str">
            <v>FECK40</v>
          </cell>
          <cell r="R304" t="str">
            <v>WALH40</v>
          </cell>
          <cell r="X304">
            <v>1970</v>
          </cell>
          <cell r="Y304" t="str">
            <v>A586</v>
          </cell>
          <cell r="AB304" t="str">
            <v>No</v>
          </cell>
          <cell r="AC304" t="str">
            <v>No</v>
          </cell>
          <cell r="AE304">
            <v>0.11550900648594345</v>
          </cell>
          <cell r="AF304">
            <v>67.989999999999995</v>
          </cell>
          <cell r="AG304">
            <v>6671</v>
          </cell>
          <cell r="AI304">
            <v>0.79804211114611334</v>
          </cell>
          <cell r="AJ304">
            <v>67.989999999999995</v>
          </cell>
          <cell r="AK304">
            <v>17533</v>
          </cell>
          <cell r="AL304" t="str">
            <v>Year Round</v>
          </cell>
        </row>
        <row r="305">
          <cell r="B305" t="str">
            <v>ERSK1Q</v>
          </cell>
          <cell r="E305">
            <v>10</v>
          </cell>
          <cell r="F305">
            <v>0</v>
          </cell>
          <cell r="G305">
            <v>0</v>
          </cell>
          <cell r="H305" t="str">
            <v>S2</v>
          </cell>
          <cell r="I305">
            <v>9</v>
          </cell>
          <cell r="J305">
            <v>2</v>
          </cell>
          <cell r="Q305" t="str">
            <v>FENW4A</v>
          </cell>
          <cell r="R305" t="str">
            <v>KEAD40</v>
          </cell>
          <cell r="X305">
            <v>3070</v>
          </cell>
          <cell r="Y305" t="str">
            <v>A37C</v>
          </cell>
          <cell r="AB305" t="str">
            <v>No</v>
          </cell>
          <cell r="AC305" t="str">
            <v>No</v>
          </cell>
          <cell r="AE305">
            <v>0.25792180289681771</v>
          </cell>
          <cell r="AF305">
            <v>21.41</v>
          </cell>
          <cell r="AG305">
            <v>7689</v>
          </cell>
          <cell r="AI305">
            <v>7.1108428950608588E-3</v>
          </cell>
          <cell r="AJ305">
            <v>21.41</v>
          </cell>
          <cell r="AK305">
            <v>1277</v>
          </cell>
          <cell r="AL305" t="str">
            <v>Peak Security</v>
          </cell>
        </row>
        <row r="306">
          <cell r="B306" t="str">
            <v>ERSK1R</v>
          </cell>
          <cell r="E306">
            <v>10</v>
          </cell>
          <cell r="F306">
            <v>0</v>
          </cell>
          <cell r="G306">
            <v>0</v>
          </cell>
          <cell r="H306" t="str">
            <v>S2</v>
          </cell>
          <cell r="I306">
            <v>9</v>
          </cell>
          <cell r="J306">
            <v>2</v>
          </cell>
          <cell r="Q306" t="str">
            <v>FENW4A</v>
          </cell>
          <cell r="R306" t="str">
            <v>THOM46</v>
          </cell>
          <cell r="X306">
            <v>2010</v>
          </cell>
          <cell r="Y306" t="str">
            <v>A343</v>
          </cell>
          <cell r="AB306" t="str">
            <v>No</v>
          </cell>
          <cell r="AC306" t="str">
            <v>No</v>
          </cell>
          <cell r="AE306">
            <v>1.0274513257200564</v>
          </cell>
          <cell r="AF306">
            <v>8.2899999999999991</v>
          </cell>
          <cell r="AG306">
            <v>5942</v>
          </cell>
          <cell r="AI306">
            <v>0.86153790686857934</v>
          </cell>
          <cell r="AJ306">
            <v>8.2899999999999991</v>
          </cell>
          <cell r="AK306">
            <v>5441</v>
          </cell>
          <cell r="AL306" t="str">
            <v>Peak Security</v>
          </cell>
        </row>
        <row r="307">
          <cell r="B307" t="str">
            <v>ESST1Q</v>
          </cell>
          <cell r="E307">
            <v>0</v>
          </cell>
          <cell r="F307">
            <v>0</v>
          </cell>
          <cell r="G307">
            <v>0</v>
          </cell>
          <cell r="H307" t="str">
            <v>S6</v>
          </cell>
          <cell r="I307">
            <v>9</v>
          </cell>
          <cell r="J307">
            <v>2</v>
          </cell>
          <cell r="Q307" t="str">
            <v>FERR20</v>
          </cell>
          <cell r="R307" t="str">
            <v>FERR20_NED</v>
          </cell>
          <cell r="X307">
            <v>0</v>
          </cell>
          <cell r="Y307" t="str">
            <v>None</v>
          </cell>
          <cell r="AB307" t="str">
            <v>No</v>
          </cell>
          <cell r="AC307" t="str">
            <v>No</v>
          </cell>
          <cell r="AE307">
            <v>0</v>
          </cell>
          <cell r="AF307">
            <v>0</v>
          </cell>
          <cell r="AG307">
            <v>0</v>
          </cell>
          <cell r="AI307">
            <v>0</v>
          </cell>
          <cell r="AJ307">
            <v>0</v>
          </cell>
          <cell r="AK307">
            <v>0</v>
          </cell>
          <cell r="AL307" t="str">
            <v>Year Round</v>
          </cell>
        </row>
        <row r="308">
          <cell r="B308" t="str">
            <v>ESST1R</v>
          </cell>
          <cell r="E308">
            <v>0</v>
          </cell>
          <cell r="F308">
            <v>0</v>
          </cell>
          <cell r="G308">
            <v>0</v>
          </cell>
          <cell r="H308" t="str">
            <v>S6</v>
          </cell>
          <cell r="I308">
            <v>9</v>
          </cell>
          <cell r="J308">
            <v>2</v>
          </cell>
          <cell r="Q308" t="str">
            <v>FERR20</v>
          </cell>
          <cell r="R308" t="str">
            <v>FERR20_YED</v>
          </cell>
          <cell r="X308">
            <v>0</v>
          </cell>
          <cell r="Y308" t="str">
            <v>None</v>
          </cell>
          <cell r="AB308" t="str">
            <v>No</v>
          </cell>
          <cell r="AC308" t="str">
            <v>No</v>
          </cell>
          <cell r="AE308">
            <v>0</v>
          </cell>
          <cell r="AF308">
            <v>0</v>
          </cell>
          <cell r="AG308">
            <v>0</v>
          </cell>
          <cell r="AI308">
            <v>0</v>
          </cell>
          <cell r="AJ308">
            <v>0</v>
          </cell>
          <cell r="AK308">
            <v>0</v>
          </cell>
          <cell r="AL308" t="str">
            <v>Year Round</v>
          </cell>
        </row>
        <row r="309">
          <cell r="B309" t="str">
            <v>EWEH1Q</v>
          </cell>
          <cell r="E309">
            <v>0</v>
          </cell>
          <cell r="F309">
            <v>0</v>
          </cell>
          <cell r="G309">
            <v>84.699999999999989</v>
          </cell>
          <cell r="H309" t="str">
            <v>S1</v>
          </cell>
          <cell r="I309">
            <v>12</v>
          </cell>
          <cell r="J309">
            <v>2</v>
          </cell>
          <cell r="Q309" t="str">
            <v>FERR20</v>
          </cell>
          <cell r="R309" t="str">
            <v>MONF20</v>
          </cell>
          <cell r="X309">
            <v>1140</v>
          </cell>
          <cell r="Y309" t="str">
            <v>B332</v>
          </cell>
          <cell r="AB309" t="str">
            <v>No</v>
          </cell>
          <cell r="AC309" t="str">
            <v>No</v>
          </cell>
          <cell r="AE309">
            <v>8.5432007850700528E-2</v>
          </cell>
          <cell r="AF309">
            <v>5.3811918331012132</v>
          </cell>
          <cell r="AG309">
            <v>1573</v>
          </cell>
          <cell r="AI309">
            <v>8.2572674987896749E-2</v>
          </cell>
          <cell r="AJ309">
            <v>5.3811918331012132</v>
          </cell>
          <cell r="AK309">
            <v>1546</v>
          </cell>
          <cell r="AL309" t="str">
            <v>Peak Security</v>
          </cell>
        </row>
        <row r="310">
          <cell r="B310" t="str">
            <v>EXET40</v>
          </cell>
          <cell r="E310">
            <v>352</v>
          </cell>
          <cell r="F310">
            <v>0</v>
          </cell>
          <cell r="G310">
            <v>0</v>
          </cell>
          <cell r="H310" t="str">
            <v>F6</v>
          </cell>
          <cell r="I310">
            <v>26</v>
          </cell>
          <cell r="J310">
            <v>14</v>
          </cell>
          <cell r="Q310" t="str">
            <v>FERR20</v>
          </cell>
          <cell r="R310" t="str">
            <v>SKLG20</v>
          </cell>
          <cell r="X310">
            <v>865</v>
          </cell>
          <cell r="Y310" t="str">
            <v>B354</v>
          </cell>
          <cell r="AB310" t="str">
            <v>No</v>
          </cell>
          <cell r="AC310" t="str">
            <v>No</v>
          </cell>
          <cell r="AE310">
            <v>1.4503204068414777</v>
          </cell>
          <cell r="AF310">
            <v>31.909188463264741</v>
          </cell>
          <cell r="AG310">
            <v>12152</v>
          </cell>
          <cell r="AI310">
            <v>1.2774363073532613</v>
          </cell>
          <cell r="AJ310">
            <v>31.909188463264741</v>
          </cell>
          <cell r="AK310">
            <v>11405</v>
          </cell>
          <cell r="AL310" t="str">
            <v>Peak Security</v>
          </cell>
        </row>
        <row r="311">
          <cell r="B311" t="str">
            <v>FAAR1Q</v>
          </cell>
          <cell r="E311">
            <v>0</v>
          </cell>
          <cell r="F311">
            <v>0</v>
          </cell>
          <cell r="G311">
            <v>32.199999999999996</v>
          </cell>
          <cell r="H311" t="str">
            <v>T1</v>
          </cell>
          <cell r="I311">
            <v>1</v>
          </cell>
          <cell r="J311">
            <v>1</v>
          </cell>
          <cell r="Q311" t="str">
            <v>FERR20</v>
          </cell>
          <cell r="R311" t="str">
            <v>FERR2A</v>
          </cell>
          <cell r="X311">
            <v>1230</v>
          </cell>
          <cell r="Y311" t="str">
            <v>B34A</v>
          </cell>
          <cell r="AB311" t="str">
            <v>No</v>
          </cell>
          <cell r="AC311" t="str">
            <v>No</v>
          </cell>
          <cell r="AE311">
            <v>0</v>
          </cell>
          <cell r="AF311">
            <v>0.70710538564136194</v>
          </cell>
          <cell r="AG311">
            <v>200</v>
          </cell>
          <cell r="AI311">
            <v>0</v>
          </cell>
          <cell r="AJ311">
            <v>0.70710538564136194</v>
          </cell>
          <cell r="AK311">
            <v>197</v>
          </cell>
          <cell r="AL311" t="str">
            <v>Peak Security</v>
          </cell>
        </row>
        <row r="312">
          <cell r="B312" t="str">
            <v>FAAR1R</v>
          </cell>
          <cell r="E312">
            <v>0</v>
          </cell>
          <cell r="F312">
            <v>0</v>
          </cell>
          <cell r="G312">
            <v>32.199999999999996</v>
          </cell>
          <cell r="H312" t="str">
            <v>T1</v>
          </cell>
          <cell r="I312">
            <v>1</v>
          </cell>
          <cell r="J312">
            <v>1</v>
          </cell>
          <cell r="Q312" t="str">
            <v>FERR2A</v>
          </cell>
          <cell r="R312" t="str">
            <v>FERR2A_NED</v>
          </cell>
          <cell r="X312">
            <v>0</v>
          </cell>
          <cell r="Y312" t="str">
            <v>None</v>
          </cell>
          <cell r="AB312" t="str">
            <v>No</v>
          </cell>
          <cell r="AC312" t="str">
            <v>No</v>
          </cell>
          <cell r="AE312">
            <v>0</v>
          </cell>
          <cell r="AF312">
            <v>0</v>
          </cell>
          <cell r="AG312">
            <v>0</v>
          </cell>
          <cell r="AI312">
            <v>0</v>
          </cell>
          <cell r="AJ312">
            <v>0</v>
          </cell>
          <cell r="AK312">
            <v>0</v>
          </cell>
          <cell r="AL312" t="str">
            <v>Year Round</v>
          </cell>
        </row>
        <row r="313">
          <cell r="B313" t="str">
            <v>FALL40</v>
          </cell>
          <cell r="E313">
            <v>0</v>
          </cell>
          <cell r="F313">
            <v>0</v>
          </cell>
          <cell r="G313">
            <v>100.8</v>
          </cell>
          <cell r="H313" t="str">
            <v>S1</v>
          </cell>
          <cell r="I313">
            <v>11</v>
          </cell>
          <cell r="J313">
            <v>2</v>
          </cell>
          <cell r="Q313" t="str">
            <v>FERR2A</v>
          </cell>
          <cell r="R313" t="str">
            <v>FERR2A_YED</v>
          </cell>
          <cell r="X313">
            <v>0</v>
          </cell>
          <cell r="Y313" t="str">
            <v>None</v>
          </cell>
          <cell r="AB313" t="str">
            <v>No</v>
          </cell>
          <cell r="AC313" t="str">
            <v>No</v>
          </cell>
          <cell r="AE313">
            <v>0</v>
          </cell>
          <cell r="AF313">
            <v>0</v>
          </cell>
          <cell r="AG313">
            <v>0</v>
          </cell>
          <cell r="AI313">
            <v>0</v>
          </cell>
          <cell r="AJ313">
            <v>0</v>
          </cell>
          <cell r="AK313">
            <v>0</v>
          </cell>
          <cell r="AL313" t="str">
            <v>Year Round</v>
          </cell>
        </row>
        <row r="314">
          <cell r="B314" t="str">
            <v>FARI10</v>
          </cell>
          <cell r="E314">
            <v>0</v>
          </cell>
          <cell r="F314">
            <v>0</v>
          </cell>
          <cell r="G314">
            <v>0</v>
          </cell>
          <cell r="H314" t="str">
            <v>T2</v>
          </cell>
          <cell r="I314">
            <v>1</v>
          </cell>
          <cell r="J314">
            <v>1</v>
          </cell>
          <cell r="Q314" t="str">
            <v>FERR2A</v>
          </cell>
          <cell r="R314" t="str">
            <v>MONF20</v>
          </cell>
          <cell r="X314">
            <v>1200</v>
          </cell>
          <cell r="Y314" t="str">
            <v>B347</v>
          </cell>
          <cell r="AB314" t="str">
            <v>No</v>
          </cell>
          <cell r="AC314" t="str">
            <v>No</v>
          </cell>
          <cell r="AE314">
            <v>9.8866548475406657E-2</v>
          </cell>
          <cell r="AF314">
            <v>4.6980561215493886</v>
          </cell>
          <cell r="AG314">
            <v>1477</v>
          </cell>
          <cell r="AI314">
            <v>9.5598010159185079E-2</v>
          </cell>
          <cell r="AJ314">
            <v>4.6980561215493886</v>
          </cell>
          <cell r="AK314">
            <v>1453</v>
          </cell>
          <cell r="AL314" t="str">
            <v>Peak Security</v>
          </cell>
        </row>
        <row r="315">
          <cell r="B315" t="str">
            <v>FARI20</v>
          </cell>
          <cell r="E315">
            <v>0</v>
          </cell>
          <cell r="F315">
            <v>0</v>
          </cell>
          <cell r="G315">
            <v>0</v>
          </cell>
          <cell r="H315" t="str">
            <v>T2</v>
          </cell>
          <cell r="I315">
            <v>1</v>
          </cell>
          <cell r="J315">
            <v>1</v>
          </cell>
          <cell r="Q315" t="str">
            <v>FERR20</v>
          </cell>
          <cell r="R315" t="str">
            <v>FERR2B</v>
          </cell>
          <cell r="X315">
            <v>1030</v>
          </cell>
          <cell r="Y315" t="str">
            <v>B35A</v>
          </cell>
          <cell r="AB315" t="str">
            <v>No</v>
          </cell>
          <cell r="AC315" t="str">
            <v>No</v>
          </cell>
          <cell r="AE315">
            <v>0</v>
          </cell>
          <cell r="AF315">
            <v>2.4918755708171245</v>
          </cell>
          <cell r="AG315">
            <v>1034</v>
          </cell>
          <cell r="AI315">
            <v>0</v>
          </cell>
          <cell r="AJ315">
            <v>2.4918755708171245</v>
          </cell>
          <cell r="AK315">
            <v>976</v>
          </cell>
          <cell r="AL315" t="str">
            <v>Peak Security</v>
          </cell>
        </row>
        <row r="316">
          <cell r="B316" t="str">
            <v>FASN20</v>
          </cell>
          <cell r="E316">
            <v>-14</v>
          </cell>
          <cell r="F316">
            <v>37.354646584577715</v>
          </cell>
          <cell r="G316">
            <v>25.492947427020525</v>
          </cell>
          <cell r="H316" t="str">
            <v>T1</v>
          </cell>
          <cell r="I316">
            <v>3</v>
          </cell>
          <cell r="J316">
            <v>1</v>
          </cell>
          <cell r="Q316" t="str">
            <v>FERR2B</v>
          </cell>
          <cell r="R316" t="str">
            <v>FERR2B_NED</v>
          </cell>
          <cell r="X316">
            <v>0</v>
          </cell>
          <cell r="Y316" t="str">
            <v>None</v>
          </cell>
          <cell r="AB316" t="str">
            <v>No</v>
          </cell>
          <cell r="AC316" t="str">
            <v>No</v>
          </cell>
          <cell r="AE316">
            <v>0</v>
          </cell>
          <cell r="AF316">
            <v>0</v>
          </cell>
          <cell r="AG316">
            <v>0</v>
          </cell>
          <cell r="AI316">
            <v>0</v>
          </cell>
          <cell r="AJ316">
            <v>0</v>
          </cell>
          <cell r="AK316">
            <v>0</v>
          </cell>
          <cell r="AL316" t="str">
            <v>Year Round</v>
          </cell>
        </row>
        <row r="317">
          <cell r="B317" t="str">
            <v>FAUG10</v>
          </cell>
          <cell r="E317">
            <v>-2</v>
          </cell>
          <cell r="F317">
            <v>0</v>
          </cell>
          <cell r="G317">
            <v>0</v>
          </cell>
          <cell r="H317" t="str">
            <v>T1</v>
          </cell>
          <cell r="I317">
            <v>3</v>
          </cell>
          <cell r="J317">
            <v>1</v>
          </cell>
          <cell r="Q317" t="str">
            <v>FERR2B</v>
          </cell>
          <cell r="R317" t="str">
            <v>FERR2B_YED</v>
          </cell>
          <cell r="X317">
            <v>0</v>
          </cell>
          <cell r="Y317" t="str">
            <v>None</v>
          </cell>
          <cell r="AB317" t="str">
            <v>No</v>
          </cell>
          <cell r="AC317" t="str">
            <v>No</v>
          </cell>
          <cell r="AE317">
            <v>0</v>
          </cell>
          <cell r="AF317">
            <v>0</v>
          </cell>
          <cell r="AG317">
            <v>0</v>
          </cell>
          <cell r="AI317">
            <v>0</v>
          </cell>
          <cell r="AJ317">
            <v>0</v>
          </cell>
          <cell r="AK317">
            <v>0</v>
          </cell>
          <cell r="AL317" t="str">
            <v>Year Round</v>
          </cell>
        </row>
        <row r="318">
          <cell r="B318" t="str">
            <v>FAUG20</v>
          </cell>
          <cell r="E318">
            <v>0</v>
          </cell>
          <cell r="F318">
            <v>0</v>
          </cell>
          <cell r="G318">
            <v>0</v>
          </cell>
          <cell r="H318" t="str">
            <v>T1</v>
          </cell>
          <cell r="I318">
            <v>3</v>
          </cell>
          <cell r="J318">
            <v>1</v>
          </cell>
          <cell r="Q318" t="str">
            <v>FERR2B</v>
          </cell>
          <cell r="R318" t="str">
            <v>SKLG20</v>
          </cell>
          <cell r="X318">
            <v>865</v>
          </cell>
          <cell r="Y318" t="str">
            <v>B353</v>
          </cell>
          <cell r="AB318" t="str">
            <v>No</v>
          </cell>
          <cell r="AC318" t="str">
            <v>No</v>
          </cell>
          <cell r="AE318">
            <v>1.4449399213391219</v>
          </cell>
          <cell r="AF318">
            <v>29.844839789265031</v>
          </cell>
          <cell r="AG318">
            <v>11345</v>
          </cell>
          <cell r="AI318">
            <v>1.2723869899357305</v>
          </cell>
          <cell r="AJ318">
            <v>29.844839789265031</v>
          </cell>
          <cell r="AK318">
            <v>10646</v>
          </cell>
          <cell r="AL318" t="str">
            <v>Peak Security</v>
          </cell>
        </row>
        <row r="319">
          <cell r="B319" t="str">
            <v>FAUG40</v>
          </cell>
          <cell r="E319">
            <v>0</v>
          </cell>
          <cell r="F319">
            <v>0</v>
          </cell>
          <cell r="G319">
            <v>0</v>
          </cell>
          <cell r="H319" t="str">
            <v>T1</v>
          </cell>
          <cell r="I319">
            <v>3</v>
          </cell>
          <cell r="J319">
            <v>1</v>
          </cell>
          <cell r="Q319" t="str">
            <v>FERR20</v>
          </cell>
          <cell r="R319" t="str">
            <v>FERR4A</v>
          </cell>
          <cell r="X319">
            <v>1000</v>
          </cell>
          <cell r="Y319" t="str">
            <v>F335</v>
          </cell>
          <cell r="AB319" t="str">
            <v>No</v>
          </cell>
          <cell r="AC319" t="str">
            <v>No</v>
          </cell>
          <cell r="AE319">
            <v>0.24361440420593389</v>
          </cell>
          <cell r="AF319">
            <v>0</v>
          </cell>
          <cell r="AG319">
            <v>0</v>
          </cell>
          <cell r="AI319">
            <v>0.18769431600223055</v>
          </cell>
          <cell r="AJ319">
            <v>0</v>
          </cell>
          <cell r="AK319">
            <v>0</v>
          </cell>
          <cell r="AL319" t="str">
            <v>Peak Security</v>
          </cell>
        </row>
        <row r="320">
          <cell r="B320" t="str">
            <v>FAWL40</v>
          </cell>
          <cell r="E320">
            <v>271</v>
          </cell>
          <cell r="F320">
            <v>128.30509044267998</v>
          </cell>
          <cell r="G320">
            <v>87.562732466722679</v>
          </cell>
          <cell r="H320" t="str">
            <v>B2</v>
          </cell>
          <cell r="I320">
            <v>26</v>
          </cell>
          <cell r="J320">
            <v>13</v>
          </cell>
          <cell r="Q320" t="str">
            <v>FERR20</v>
          </cell>
          <cell r="R320" t="str">
            <v>FERR4A</v>
          </cell>
          <cell r="X320">
            <v>1100</v>
          </cell>
          <cell r="Y320" t="str">
            <v>F334</v>
          </cell>
          <cell r="AB320" t="str">
            <v>No</v>
          </cell>
          <cell r="AC320" t="str">
            <v>No</v>
          </cell>
          <cell r="AE320">
            <v>0.11876214250369969</v>
          </cell>
          <cell r="AF320">
            <v>0</v>
          </cell>
          <cell r="AG320">
            <v>0</v>
          </cell>
          <cell r="AI320">
            <v>9.1501071855127999E-2</v>
          </cell>
          <cell r="AJ320">
            <v>0</v>
          </cell>
          <cell r="AK320">
            <v>0</v>
          </cell>
          <cell r="AL320" t="str">
            <v>Peak Security</v>
          </cell>
        </row>
        <row r="321">
          <cell r="B321" t="str">
            <v>FECK20</v>
          </cell>
          <cell r="E321">
            <v>152</v>
          </cell>
          <cell r="F321">
            <v>0</v>
          </cell>
          <cell r="G321">
            <v>0</v>
          </cell>
          <cell r="H321" t="str">
            <v>L3</v>
          </cell>
          <cell r="I321">
            <v>18</v>
          </cell>
          <cell r="J321">
            <v>8</v>
          </cell>
          <cell r="Q321" t="str">
            <v>FFES20</v>
          </cell>
          <cell r="R321" t="str">
            <v>TRAW20</v>
          </cell>
          <cell r="X321">
            <v>480</v>
          </cell>
          <cell r="Y321" t="str">
            <v>B226</v>
          </cell>
          <cell r="AB321" t="str">
            <v>No</v>
          </cell>
          <cell r="AC321" t="str">
            <v>No</v>
          </cell>
          <cell r="AE321">
            <v>0.17092618425429912</v>
          </cell>
          <cell r="AF321">
            <v>10.226022701487297</v>
          </cell>
          <cell r="AG321">
            <v>1495</v>
          </cell>
          <cell r="AI321">
            <v>6.4800000000000677E-2</v>
          </cell>
          <cell r="AJ321">
            <v>10.226022701487297</v>
          </cell>
          <cell r="AK321">
            <v>920</v>
          </cell>
          <cell r="AL321" t="str">
            <v>Peak Security</v>
          </cell>
        </row>
        <row r="322">
          <cell r="B322" t="str">
            <v>FECK40</v>
          </cell>
          <cell r="E322">
            <v>152</v>
          </cell>
          <cell r="F322">
            <v>0</v>
          </cell>
          <cell r="G322">
            <v>0</v>
          </cell>
          <cell r="H322" t="str">
            <v>L3</v>
          </cell>
          <cell r="I322">
            <v>18</v>
          </cell>
          <cell r="J322">
            <v>8</v>
          </cell>
          <cell r="Q322" t="str">
            <v>FFES20</v>
          </cell>
          <cell r="R322" t="str">
            <v>TRAW20</v>
          </cell>
          <cell r="X322">
            <v>550</v>
          </cell>
          <cell r="Y322" t="str">
            <v>B225</v>
          </cell>
          <cell r="AB322" t="str">
            <v>No</v>
          </cell>
          <cell r="AC322" t="str">
            <v>No</v>
          </cell>
          <cell r="AE322">
            <v>0.17092618425429912</v>
          </cell>
          <cell r="AF322">
            <v>8.8208400649498717</v>
          </cell>
          <cell r="AG322">
            <v>1289</v>
          </cell>
          <cell r="AI322">
            <v>6.4800000000000677E-2</v>
          </cell>
          <cell r="AJ322">
            <v>8.8208400649498717</v>
          </cell>
          <cell r="AK322">
            <v>794</v>
          </cell>
          <cell r="AL322" t="str">
            <v>Peak Security</v>
          </cell>
        </row>
        <row r="323">
          <cell r="B323" t="str">
            <v>FENW4A</v>
          </cell>
          <cell r="E323">
            <v>0</v>
          </cell>
          <cell r="F323">
            <v>0</v>
          </cell>
          <cell r="G323">
            <v>0</v>
          </cell>
          <cell r="H323" t="str">
            <v>P6</v>
          </cell>
          <cell r="I323">
            <v>15</v>
          </cell>
          <cell r="J323">
            <v>5</v>
          </cell>
          <cell r="Q323" t="str">
            <v>FIDF20_ENW</v>
          </cell>
          <cell r="R323" t="str">
            <v>FIDF20_SPM</v>
          </cell>
          <cell r="X323">
            <v>0</v>
          </cell>
          <cell r="Y323" t="str">
            <v>None</v>
          </cell>
          <cell r="AB323" t="str">
            <v>No</v>
          </cell>
          <cell r="AC323" t="str">
            <v>No</v>
          </cell>
          <cell r="AE323">
            <v>0</v>
          </cell>
          <cell r="AF323">
            <v>0</v>
          </cell>
          <cell r="AG323">
            <v>0</v>
          </cell>
          <cell r="AI323">
            <v>0</v>
          </cell>
          <cell r="AJ323">
            <v>0</v>
          </cell>
          <cell r="AK323">
            <v>0</v>
          </cell>
          <cell r="AL323" t="str">
            <v>Peak Security</v>
          </cell>
        </row>
        <row r="324">
          <cell r="B324" t="str">
            <v>FERO10</v>
          </cell>
          <cell r="E324">
            <v>0</v>
          </cell>
          <cell r="F324">
            <v>0</v>
          </cell>
          <cell r="G324">
            <v>32.199999999999996</v>
          </cell>
          <cell r="H324" t="str">
            <v>T3</v>
          </cell>
          <cell r="I324">
            <v>7</v>
          </cell>
          <cell r="J324">
            <v>1</v>
          </cell>
          <cell r="Q324" t="str">
            <v>FIDF20_SPM</v>
          </cell>
          <cell r="R324" t="str">
            <v>FROD2A</v>
          </cell>
          <cell r="X324">
            <v>1320</v>
          </cell>
          <cell r="Y324" t="str">
            <v>B209</v>
          </cell>
          <cell r="AB324" t="str">
            <v>No</v>
          </cell>
          <cell r="AC324" t="str">
            <v>No</v>
          </cell>
          <cell r="AE324">
            <v>2.5806974271994319E-2</v>
          </cell>
          <cell r="AF324">
            <v>10.966125895963497</v>
          </cell>
          <cell r="AG324">
            <v>1246</v>
          </cell>
          <cell r="AI324">
            <v>7.0156775599323595E-2</v>
          </cell>
          <cell r="AJ324">
            <v>10.966125895963497</v>
          </cell>
          <cell r="AK324">
            <v>2054</v>
          </cell>
          <cell r="AL324" t="str">
            <v>Year Round</v>
          </cell>
        </row>
        <row r="325">
          <cell r="B325" t="str">
            <v>FERO1S</v>
          </cell>
          <cell r="E325">
            <v>0</v>
          </cell>
          <cell r="F325">
            <v>0</v>
          </cell>
          <cell r="G325">
            <v>0</v>
          </cell>
          <cell r="H325" t="str">
            <v>T3</v>
          </cell>
          <cell r="I325">
            <v>7</v>
          </cell>
          <cell r="J325">
            <v>1</v>
          </cell>
          <cell r="Q325" t="str">
            <v>FIDF20_SPM</v>
          </cell>
          <cell r="R325" t="str">
            <v>FROD2B</v>
          </cell>
          <cell r="X325">
            <v>1320</v>
          </cell>
          <cell r="Y325" t="str">
            <v>B210</v>
          </cell>
          <cell r="AB325" t="str">
            <v>No</v>
          </cell>
          <cell r="AC325" t="str">
            <v>No</v>
          </cell>
          <cell r="AE325">
            <v>2.4604549631276611E-2</v>
          </cell>
          <cell r="AF325">
            <v>10.966125895963497</v>
          </cell>
          <cell r="AG325">
            <v>1216</v>
          </cell>
          <cell r="AI325">
            <v>6.5497316276313833E-2</v>
          </cell>
          <cell r="AJ325">
            <v>10.966125895963497</v>
          </cell>
          <cell r="AK325">
            <v>1984</v>
          </cell>
          <cell r="AL325" t="str">
            <v>Year Round</v>
          </cell>
        </row>
        <row r="326">
          <cell r="B326" t="str">
            <v>FERR20</v>
          </cell>
          <cell r="E326">
            <v>0</v>
          </cell>
          <cell r="F326">
            <v>0</v>
          </cell>
          <cell r="G326">
            <v>0</v>
          </cell>
          <cell r="H326" t="str">
            <v>P5</v>
          </cell>
          <cell r="I326">
            <v>15</v>
          </cell>
          <cell r="J326">
            <v>5</v>
          </cell>
          <cell r="Q326" t="str">
            <v>FIDF20_SPM</v>
          </cell>
          <cell r="R326" t="str">
            <v>RAIN20_SPM</v>
          </cell>
          <cell r="X326">
            <v>1320</v>
          </cell>
          <cell r="Y326" t="str">
            <v>B207</v>
          </cell>
          <cell r="AB326" t="str">
            <v>No</v>
          </cell>
          <cell r="AC326" t="str">
            <v>No</v>
          </cell>
          <cell r="AE326">
            <v>0.37241433902211513</v>
          </cell>
          <cell r="AF326">
            <v>9.5399302876360021</v>
          </cell>
          <cell r="AG326">
            <v>4117</v>
          </cell>
          <cell r="AI326">
            <v>5.9200634751047185E-2</v>
          </cell>
          <cell r="AJ326">
            <v>9.5399302876360021</v>
          </cell>
          <cell r="AK326">
            <v>1641</v>
          </cell>
          <cell r="AL326" t="str">
            <v>Peak Security</v>
          </cell>
        </row>
        <row r="327">
          <cell r="B327" t="str">
            <v>FERR20_NED</v>
          </cell>
          <cell r="E327">
            <v>0</v>
          </cell>
          <cell r="F327">
            <v>0</v>
          </cell>
          <cell r="G327">
            <v>0</v>
          </cell>
          <cell r="H327" t="str">
            <v>P5</v>
          </cell>
          <cell r="I327">
            <v>15</v>
          </cell>
          <cell r="J327">
            <v>3</v>
          </cell>
          <cell r="Q327" t="str">
            <v>FIDF20_SPM</v>
          </cell>
          <cell r="R327" t="str">
            <v>RAIN20_SPM</v>
          </cell>
          <cell r="X327">
            <v>1320</v>
          </cell>
          <cell r="Y327" t="str">
            <v>B208</v>
          </cell>
          <cell r="AB327" t="str">
            <v>No</v>
          </cell>
          <cell r="AC327" t="str">
            <v>No</v>
          </cell>
          <cell r="AE327">
            <v>0.37241433902211513</v>
          </cell>
          <cell r="AF327">
            <v>9.5399302876360021</v>
          </cell>
          <cell r="AG327">
            <v>4117</v>
          </cell>
          <cell r="AI327">
            <v>5.9200634751047185E-2</v>
          </cell>
          <cell r="AJ327">
            <v>9.5399302876360021</v>
          </cell>
          <cell r="AK327">
            <v>1641</v>
          </cell>
          <cell r="AL327" t="str">
            <v>Peak Security</v>
          </cell>
        </row>
        <row r="328">
          <cell r="B328" t="str">
            <v>FERR20_YED</v>
          </cell>
          <cell r="E328">
            <v>145</v>
          </cell>
          <cell r="F328">
            <v>0</v>
          </cell>
          <cell r="G328">
            <v>0</v>
          </cell>
          <cell r="H328" t="str">
            <v>P5</v>
          </cell>
          <cell r="I328">
            <v>15</v>
          </cell>
          <cell r="J328">
            <v>5</v>
          </cell>
          <cell r="Q328" t="str">
            <v>FLEE40</v>
          </cell>
          <cell r="R328" t="str">
            <v>LOVE40</v>
          </cell>
          <cell r="X328">
            <v>2210</v>
          </cell>
          <cell r="Y328" t="str">
            <v>A836</v>
          </cell>
          <cell r="AB328" t="str">
            <v>No</v>
          </cell>
          <cell r="AC328" t="str">
            <v>No</v>
          </cell>
          <cell r="AE328">
            <v>0.65962971625473554</v>
          </cell>
          <cell r="AF328">
            <v>41.1</v>
          </cell>
          <cell r="AG328">
            <v>12617</v>
          </cell>
          <cell r="AI328">
            <v>3.8805362041248485E-3</v>
          </cell>
          <cell r="AJ328">
            <v>41.1</v>
          </cell>
          <cell r="AK328">
            <v>968</v>
          </cell>
          <cell r="AL328" t="str">
            <v>Peak Security</v>
          </cell>
        </row>
        <row r="329">
          <cell r="B329" t="str">
            <v>FERR2A</v>
          </cell>
          <cell r="E329">
            <v>0</v>
          </cell>
          <cell r="F329">
            <v>0</v>
          </cell>
          <cell r="G329">
            <v>0</v>
          </cell>
          <cell r="H329" t="str">
            <v>P5</v>
          </cell>
          <cell r="I329">
            <v>15</v>
          </cell>
          <cell r="J329">
            <v>5</v>
          </cell>
          <cell r="Q329" t="str">
            <v>FLEE40</v>
          </cell>
          <cell r="R329" t="str">
            <v>LOVE40</v>
          </cell>
          <cell r="X329">
            <v>2210</v>
          </cell>
          <cell r="Y329" t="str">
            <v>A835</v>
          </cell>
          <cell r="AB329" t="str">
            <v>No</v>
          </cell>
          <cell r="AC329" t="str">
            <v>No</v>
          </cell>
          <cell r="AE329">
            <v>0.65962971625473554</v>
          </cell>
          <cell r="AF329">
            <v>41.1</v>
          </cell>
          <cell r="AG329">
            <v>12617</v>
          </cell>
          <cell r="AI329">
            <v>3.8805362041248485E-3</v>
          </cell>
          <cell r="AJ329">
            <v>41.1</v>
          </cell>
          <cell r="AK329">
            <v>968</v>
          </cell>
          <cell r="AL329" t="str">
            <v>Peak Security</v>
          </cell>
        </row>
        <row r="330">
          <cell r="B330" t="str">
            <v>FERR2A_NED</v>
          </cell>
          <cell r="E330">
            <v>0</v>
          </cell>
          <cell r="F330">
            <v>0</v>
          </cell>
          <cell r="G330">
            <v>0</v>
          </cell>
          <cell r="H330" t="str">
            <v>P5</v>
          </cell>
          <cell r="I330">
            <v>15</v>
          </cell>
          <cell r="J330">
            <v>3</v>
          </cell>
          <cell r="Q330" t="str">
            <v>FOUR20</v>
          </cell>
          <cell r="R330" t="str">
            <v>HARK20</v>
          </cell>
          <cell r="X330">
            <v>855</v>
          </cell>
          <cell r="Y330" t="str">
            <v>B37F</v>
          </cell>
          <cell r="AB330" t="str">
            <v>No</v>
          </cell>
          <cell r="AC330" t="str">
            <v>No</v>
          </cell>
          <cell r="AE330">
            <v>5.1601404282856651E-2</v>
          </cell>
          <cell r="AF330">
            <v>66.767527176407256</v>
          </cell>
          <cell r="AG330">
            <v>2640</v>
          </cell>
          <cell r="AI330">
            <v>1.9484770295861014</v>
          </cell>
          <cell r="AJ330">
            <v>66.767527176407256</v>
          </cell>
          <cell r="AK330">
            <v>16224</v>
          </cell>
          <cell r="AL330" t="str">
            <v>Year Round</v>
          </cell>
        </row>
        <row r="331">
          <cell r="B331" t="str">
            <v>FERR2A_YED</v>
          </cell>
          <cell r="E331">
            <v>31</v>
          </cell>
          <cell r="F331">
            <v>0</v>
          </cell>
          <cell r="G331">
            <v>0</v>
          </cell>
          <cell r="H331" t="str">
            <v>P5</v>
          </cell>
          <cell r="I331">
            <v>15</v>
          </cell>
          <cell r="J331">
            <v>5</v>
          </cell>
          <cell r="Q331" t="str">
            <v>FOUR20</v>
          </cell>
          <cell r="R331" t="str">
            <v>STEW2A</v>
          </cell>
          <cell r="X331">
            <v>855</v>
          </cell>
          <cell r="Y331" t="str">
            <v>B37C</v>
          </cell>
          <cell r="AB331" t="str">
            <v>No</v>
          </cell>
          <cell r="AC331" t="str">
            <v>No</v>
          </cell>
          <cell r="AE331">
            <v>9.638040186472541E-3</v>
          </cell>
          <cell r="AF331">
            <v>33.233953125144019</v>
          </cell>
          <cell r="AG331">
            <v>816</v>
          </cell>
          <cell r="AI331">
            <v>0.83168032479528264</v>
          </cell>
          <cell r="AJ331">
            <v>33.233953125144019</v>
          </cell>
          <cell r="AK331">
            <v>7577</v>
          </cell>
          <cell r="AL331" t="str">
            <v>Year Round</v>
          </cell>
        </row>
        <row r="332">
          <cell r="B332" t="str">
            <v>FERR2B</v>
          </cell>
          <cell r="E332">
            <v>0</v>
          </cell>
          <cell r="F332">
            <v>0</v>
          </cell>
          <cell r="G332">
            <v>0</v>
          </cell>
          <cell r="H332" t="str">
            <v>P5</v>
          </cell>
          <cell r="I332">
            <v>15</v>
          </cell>
          <cell r="J332">
            <v>5</v>
          </cell>
          <cell r="Q332" t="str">
            <v>FROD2A</v>
          </cell>
          <cell r="R332" t="str">
            <v>FROD40</v>
          </cell>
          <cell r="X332">
            <v>1000</v>
          </cell>
          <cell r="Y332" t="str">
            <v>F276</v>
          </cell>
          <cell r="AB332" t="str">
            <v>No</v>
          </cell>
          <cell r="AC332" t="str">
            <v>No</v>
          </cell>
          <cell r="AE332">
            <v>5.8522171929238174E-3</v>
          </cell>
          <cell r="AF332">
            <v>0</v>
          </cell>
          <cell r="AG332">
            <v>0</v>
          </cell>
          <cell r="AI332">
            <v>3.2661719534099271E-2</v>
          </cell>
          <cell r="AJ332">
            <v>0</v>
          </cell>
          <cell r="AK332">
            <v>0</v>
          </cell>
          <cell r="AL332" t="str">
            <v>Year Round</v>
          </cell>
        </row>
        <row r="333">
          <cell r="B333" t="str">
            <v>FERR2B_NED</v>
          </cell>
          <cell r="E333">
            <v>0</v>
          </cell>
          <cell r="F333">
            <v>0</v>
          </cell>
          <cell r="G333">
            <v>0</v>
          </cell>
          <cell r="H333" t="str">
            <v>P5</v>
          </cell>
          <cell r="I333">
            <v>15</v>
          </cell>
          <cell r="J333">
            <v>3</v>
          </cell>
          <cell r="Q333" t="str">
            <v>FROD2B</v>
          </cell>
          <cell r="R333" t="str">
            <v>FROD40</v>
          </cell>
          <cell r="X333">
            <v>1000</v>
          </cell>
          <cell r="Y333" t="str">
            <v>F277</v>
          </cell>
          <cell r="AB333" t="str">
            <v>No</v>
          </cell>
          <cell r="AC333" t="str">
            <v>No</v>
          </cell>
          <cell r="AE333">
            <v>2.6435660057830602E-3</v>
          </cell>
          <cell r="AF333">
            <v>0</v>
          </cell>
          <cell r="AG333">
            <v>0</v>
          </cell>
          <cell r="AI333">
            <v>1.4753965651713481E-2</v>
          </cell>
          <cell r="AJ333">
            <v>0</v>
          </cell>
          <cell r="AK333">
            <v>0</v>
          </cell>
          <cell r="AL333" t="str">
            <v>Year Round</v>
          </cell>
        </row>
        <row r="334">
          <cell r="B334" t="str">
            <v>FERR2B_YED</v>
          </cell>
          <cell r="E334">
            <v>35</v>
          </cell>
          <cell r="F334">
            <v>0</v>
          </cell>
          <cell r="G334">
            <v>0</v>
          </cell>
          <cell r="H334" t="str">
            <v>P5</v>
          </cell>
          <cell r="I334">
            <v>15</v>
          </cell>
          <cell r="J334">
            <v>5</v>
          </cell>
          <cell r="Q334" t="str">
            <v>FROD40</v>
          </cell>
          <cell r="R334" t="str">
            <v>ROCK40</v>
          </cell>
          <cell r="X334">
            <v>1100</v>
          </cell>
          <cell r="Y334" t="str">
            <v>A23D</v>
          </cell>
          <cell r="AB334" t="str">
            <v>No</v>
          </cell>
          <cell r="AC334" t="str">
            <v>No</v>
          </cell>
          <cell r="AE334">
            <v>0</v>
          </cell>
          <cell r="AF334">
            <v>1.2</v>
          </cell>
          <cell r="AG334">
            <v>738</v>
          </cell>
          <cell r="AI334">
            <v>0</v>
          </cell>
          <cell r="AJ334">
            <v>1.2</v>
          </cell>
          <cell r="AK334">
            <v>487</v>
          </cell>
          <cell r="AL334" t="str">
            <v>Peak Security</v>
          </cell>
        </row>
        <row r="335">
          <cell r="B335" t="str">
            <v>FERR4A</v>
          </cell>
          <cell r="E335">
            <v>0</v>
          </cell>
          <cell r="F335">
            <v>0</v>
          </cell>
          <cell r="G335">
            <v>0</v>
          </cell>
          <cell r="H335" t="str">
            <v>P5</v>
          </cell>
          <cell r="I335">
            <v>15</v>
          </cell>
          <cell r="J335">
            <v>5</v>
          </cell>
          <cell r="Q335" t="str">
            <v>GART4B</v>
          </cell>
          <cell r="R335" t="str">
            <v>KILL40</v>
          </cell>
          <cell r="X335">
            <v>3160</v>
          </cell>
          <cell r="Y335" t="str">
            <v>A35F</v>
          </cell>
          <cell r="AB335" t="str">
            <v>No</v>
          </cell>
          <cell r="AC335" t="str">
            <v>No</v>
          </cell>
          <cell r="AE335">
            <v>2.4430877057509144</v>
          </cell>
          <cell r="AF335">
            <v>34.46</v>
          </cell>
          <cell r="AG335">
            <v>26931</v>
          </cell>
          <cell r="AI335">
            <v>1.3862332063653076</v>
          </cell>
          <cell r="AJ335">
            <v>34.46</v>
          </cell>
          <cell r="AK335">
            <v>20286</v>
          </cell>
          <cell r="AL335" t="str">
            <v>Peak Security</v>
          </cell>
        </row>
        <row r="336">
          <cell r="B336" t="str">
            <v>FETT10</v>
          </cell>
          <cell r="E336">
            <v>0</v>
          </cell>
          <cell r="F336">
            <v>0</v>
          </cell>
          <cell r="G336">
            <v>0</v>
          </cell>
          <cell r="H336" t="str">
            <v>T2</v>
          </cell>
          <cell r="I336">
            <v>5</v>
          </cell>
          <cell r="J336">
            <v>1</v>
          </cell>
          <cell r="Q336" t="str">
            <v>GRAI40</v>
          </cell>
          <cell r="R336" t="str">
            <v>KEMS40</v>
          </cell>
          <cell r="X336">
            <v>2640</v>
          </cell>
          <cell r="Y336" t="str">
            <v>A744</v>
          </cell>
          <cell r="AB336" t="str">
            <v>No</v>
          </cell>
          <cell r="AC336" t="str">
            <v>No</v>
          </cell>
          <cell r="AE336">
            <v>0.24854221656639811</v>
          </cell>
          <cell r="AF336">
            <v>27.681272536442364</v>
          </cell>
          <cell r="AG336">
            <v>13800</v>
          </cell>
          <cell r="AI336">
            <v>3.523227149993774E-2</v>
          </cell>
          <cell r="AJ336">
            <v>27.681272536442364</v>
          </cell>
          <cell r="AK336">
            <v>5196</v>
          </cell>
          <cell r="AL336" t="str">
            <v>Peak Security</v>
          </cell>
        </row>
        <row r="337">
          <cell r="B337" t="str">
            <v>FETT20</v>
          </cell>
          <cell r="E337">
            <v>0</v>
          </cell>
          <cell r="F337">
            <v>0</v>
          </cell>
          <cell r="G337">
            <v>0</v>
          </cell>
          <cell r="H337" t="str">
            <v>T2</v>
          </cell>
          <cell r="I337">
            <v>9</v>
          </cell>
          <cell r="J337">
            <v>1</v>
          </cell>
          <cell r="Q337" t="str">
            <v>GRAI40</v>
          </cell>
          <cell r="R337" t="str">
            <v>KEMS40</v>
          </cell>
          <cell r="X337">
            <v>2640</v>
          </cell>
          <cell r="Y337" t="str">
            <v>A743</v>
          </cell>
          <cell r="AB337" t="str">
            <v>No</v>
          </cell>
          <cell r="AC337" t="str">
            <v>No</v>
          </cell>
          <cell r="AE337">
            <v>0.24854221656639811</v>
          </cell>
          <cell r="AF337">
            <v>27.681272536442364</v>
          </cell>
          <cell r="AG337">
            <v>13800</v>
          </cell>
          <cell r="AI337">
            <v>3.523227149993774E-2</v>
          </cell>
          <cell r="AJ337">
            <v>27.681272536442364</v>
          </cell>
          <cell r="AK337">
            <v>5196</v>
          </cell>
          <cell r="AL337" t="str">
            <v>Peak Security</v>
          </cell>
        </row>
        <row r="338">
          <cell r="B338" t="str">
            <v>FFES20</v>
          </cell>
          <cell r="E338">
            <v>0</v>
          </cell>
          <cell r="F338">
            <v>292.34071240104299</v>
          </cell>
          <cell r="G338">
            <v>180</v>
          </cell>
          <cell r="H338" t="str">
            <v>M7</v>
          </cell>
          <cell r="I338">
            <v>16</v>
          </cell>
          <cell r="J338">
            <v>6</v>
          </cell>
          <cell r="Q338" t="str">
            <v>GRAI40</v>
          </cell>
          <cell r="R338" t="str">
            <v>KINO40</v>
          </cell>
          <cell r="X338">
            <v>3100</v>
          </cell>
          <cell r="Y338" t="str">
            <v>A769</v>
          </cell>
          <cell r="AB338" t="str">
            <v>No</v>
          </cell>
          <cell r="AC338" t="str">
            <v>No</v>
          </cell>
          <cell r="AE338">
            <v>0.26006338093396775</v>
          </cell>
          <cell r="AF338">
            <v>19.672185507333623</v>
          </cell>
          <cell r="AG338">
            <v>10032</v>
          </cell>
          <cell r="AI338">
            <v>3.0180129517110461</v>
          </cell>
          <cell r="AJ338">
            <v>19.672185507333623</v>
          </cell>
          <cell r="AK338">
            <v>34175</v>
          </cell>
          <cell r="AL338" t="str">
            <v>Year Round</v>
          </cell>
        </row>
        <row r="339">
          <cell r="B339" t="str">
            <v>FIDD10</v>
          </cell>
          <cell r="E339">
            <v>-15</v>
          </cell>
          <cell r="F339">
            <v>0</v>
          </cell>
          <cell r="G339">
            <v>0</v>
          </cell>
          <cell r="H339" t="str">
            <v>T2</v>
          </cell>
          <cell r="I339">
            <v>5</v>
          </cell>
          <cell r="J339">
            <v>1</v>
          </cell>
          <cell r="Q339" t="str">
            <v>GRAI40</v>
          </cell>
          <cell r="R339" t="str">
            <v>MEDW40</v>
          </cell>
          <cell r="X339">
            <v>1390</v>
          </cell>
          <cell r="Y339" t="str">
            <v>A748</v>
          </cell>
          <cell r="AB339" t="str">
            <v>No</v>
          </cell>
          <cell r="AC339" t="str">
            <v>No</v>
          </cell>
          <cell r="AE339">
            <v>0</v>
          </cell>
          <cell r="AF339">
            <v>2.5</v>
          </cell>
          <cell r="AG339">
            <v>0</v>
          </cell>
          <cell r="AI339">
            <v>0</v>
          </cell>
          <cell r="AJ339">
            <v>2.5</v>
          </cell>
          <cell r="AK339">
            <v>0</v>
          </cell>
          <cell r="AL339" t="str">
            <v>Year Round</v>
          </cell>
        </row>
        <row r="340">
          <cell r="B340" t="str">
            <v>FIDD1B</v>
          </cell>
          <cell r="E340">
            <v>0</v>
          </cell>
          <cell r="F340">
            <v>0</v>
          </cell>
          <cell r="G340">
            <v>0</v>
          </cell>
          <cell r="H340" t="str">
            <v>T2</v>
          </cell>
          <cell r="I340">
            <v>5</v>
          </cell>
          <cell r="J340">
            <v>1</v>
          </cell>
          <cell r="Q340" t="str">
            <v>GRAI40</v>
          </cell>
          <cell r="R340" t="str">
            <v>TILB40</v>
          </cell>
          <cell r="X340">
            <v>2000</v>
          </cell>
          <cell r="Y340" t="str">
            <v>T20151609</v>
          </cell>
          <cell r="AB340" t="str">
            <v>No</v>
          </cell>
          <cell r="AC340" t="str">
            <v>No</v>
          </cell>
          <cell r="AE340">
            <v>0.19007271429457939</v>
          </cell>
          <cell r="AF340">
            <v>45.106944710342319</v>
          </cell>
          <cell r="AG340">
            <v>11354</v>
          </cell>
          <cell r="AI340">
            <v>3.0980382149562504</v>
          </cell>
          <cell r="AJ340">
            <v>45.106944710342319</v>
          </cell>
          <cell r="AK340">
            <v>45838</v>
          </cell>
          <cell r="AL340" t="str">
            <v>Year Round</v>
          </cell>
        </row>
        <row r="341">
          <cell r="B341" t="str">
            <v>FIDF20_ENW</v>
          </cell>
          <cell r="E341">
            <v>0</v>
          </cell>
          <cell r="F341">
            <v>1181.5437126208822</v>
          </cell>
          <cell r="G341">
            <v>806.35301100684489</v>
          </cell>
          <cell r="H341" t="str">
            <v>N1</v>
          </cell>
          <cell r="I341">
            <v>15</v>
          </cell>
          <cell r="J341">
            <v>4</v>
          </cell>
          <cell r="Q341" t="str">
            <v>GREN40_EME</v>
          </cell>
          <cell r="R341" t="str">
            <v>GREN40_EPN</v>
          </cell>
          <cell r="X341">
            <v>0</v>
          </cell>
          <cell r="Y341" t="str">
            <v>None</v>
          </cell>
          <cell r="AB341" t="str">
            <v>No</v>
          </cell>
          <cell r="AC341" t="str">
            <v>No</v>
          </cell>
          <cell r="AE341">
            <v>0</v>
          </cell>
          <cell r="AF341">
            <v>0</v>
          </cell>
          <cell r="AG341">
            <v>0</v>
          </cell>
          <cell r="AI341">
            <v>0</v>
          </cell>
          <cell r="AJ341">
            <v>0</v>
          </cell>
          <cell r="AK341">
            <v>0</v>
          </cell>
          <cell r="AL341" t="str">
            <v>Peak Security</v>
          </cell>
        </row>
        <row r="342">
          <cell r="B342" t="str">
            <v>FIDF20_SPM</v>
          </cell>
          <cell r="E342">
            <v>94</v>
          </cell>
          <cell r="F342">
            <v>0</v>
          </cell>
          <cell r="G342">
            <v>0</v>
          </cell>
          <cell r="H342" t="str">
            <v>N1</v>
          </cell>
          <cell r="I342">
            <v>15</v>
          </cell>
          <cell r="J342">
            <v>6</v>
          </cell>
          <cell r="Q342" t="str">
            <v>GREN40_EME</v>
          </cell>
          <cell r="R342" t="str">
            <v>STAY40</v>
          </cell>
          <cell r="X342">
            <v>2510</v>
          </cell>
          <cell r="Y342" t="str">
            <v>A443</v>
          </cell>
          <cell r="AB342" t="str">
            <v>No</v>
          </cell>
          <cell r="AC342" t="str">
            <v>No</v>
          </cell>
          <cell r="AE342">
            <v>29.443665003256786</v>
          </cell>
          <cell r="AF342">
            <v>101.83</v>
          </cell>
          <cell r="AG342">
            <v>126764</v>
          </cell>
          <cell r="AI342">
            <v>17.769254799242713</v>
          </cell>
          <cell r="AJ342">
            <v>101.83</v>
          </cell>
          <cell r="AK342">
            <v>98477</v>
          </cell>
          <cell r="AL342" t="str">
            <v>Peak Security</v>
          </cell>
        </row>
        <row r="343">
          <cell r="B343" t="str">
            <v>FIFE1A</v>
          </cell>
          <cell r="E343">
            <v>0</v>
          </cell>
          <cell r="F343">
            <v>0</v>
          </cell>
          <cell r="G343">
            <v>0</v>
          </cell>
          <cell r="H343" t="str">
            <v>S5</v>
          </cell>
          <cell r="I343">
            <v>9</v>
          </cell>
          <cell r="J343">
            <v>2</v>
          </cell>
          <cell r="Q343" t="str">
            <v>GREN40_EME</v>
          </cell>
          <cell r="R343" t="str">
            <v>SUND40</v>
          </cell>
          <cell r="X343">
            <v>2010</v>
          </cell>
          <cell r="Y343" t="str">
            <v>A486</v>
          </cell>
          <cell r="AB343" t="str">
            <v>No</v>
          </cell>
          <cell r="AC343" t="str">
            <v>No</v>
          </cell>
          <cell r="AE343">
            <v>4.9625106488240363</v>
          </cell>
          <cell r="AF343">
            <v>39.75</v>
          </cell>
          <cell r="AG343">
            <v>33469</v>
          </cell>
          <cell r="AI343">
            <v>2.4860159892885161</v>
          </cell>
          <cell r="AJ343">
            <v>39.75</v>
          </cell>
          <cell r="AK343">
            <v>23689</v>
          </cell>
          <cell r="AL343" t="str">
            <v>Peak Security</v>
          </cell>
        </row>
        <row r="344">
          <cell r="B344" t="str">
            <v>FIFE1B</v>
          </cell>
          <cell r="E344">
            <v>0</v>
          </cell>
          <cell r="F344">
            <v>0</v>
          </cell>
          <cell r="G344">
            <v>0</v>
          </cell>
          <cell r="H344" t="str">
            <v>S5</v>
          </cell>
          <cell r="I344">
            <v>9</v>
          </cell>
          <cell r="J344">
            <v>2</v>
          </cell>
          <cell r="Q344" t="str">
            <v>GREN40_EME</v>
          </cell>
          <cell r="R344" t="str">
            <v>SUND40</v>
          </cell>
          <cell r="X344">
            <v>2010</v>
          </cell>
          <cell r="Y344" t="str">
            <v>A487</v>
          </cell>
          <cell r="AB344" t="str">
            <v>No</v>
          </cell>
          <cell r="AC344" t="str">
            <v>No</v>
          </cell>
          <cell r="AE344">
            <v>4.8392232748923156</v>
          </cell>
          <cell r="AF344">
            <v>39.96</v>
          </cell>
          <cell r="AG344">
            <v>33225</v>
          </cell>
          <cell r="AI344">
            <v>2.4242540295546298</v>
          </cell>
          <cell r="AJ344">
            <v>39.96</v>
          </cell>
          <cell r="AK344">
            <v>23516</v>
          </cell>
          <cell r="AL344" t="str">
            <v>Peak Security</v>
          </cell>
        </row>
        <row r="345">
          <cell r="B345" t="str">
            <v>FINL1Q</v>
          </cell>
          <cell r="E345">
            <v>0</v>
          </cell>
          <cell r="F345">
            <v>13.398949318381137</v>
          </cell>
          <cell r="G345">
            <v>9.1442094031704055</v>
          </cell>
          <cell r="H345" t="str">
            <v>T4</v>
          </cell>
          <cell r="I345">
            <v>6</v>
          </cell>
          <cell r="J345">
            <v>1</v>
          </cell>
          <cell r="Q345" t="str">
            <v>GRIW40</v>
          </cell>
          <cell r="R345" t="str">
            <v>KEAD40</v>
          </cell>
          <cell r="X345">
            <v>3070</v>
          </cell>
          <cell r="Y345" t="str">
            <v>A30C</v>
          </cell>
          <cell r="AB345" t="str">
            <v>No</v>
          </cell>
          <cell r="AC345" t="str">
            <v>No</v>
          </cell>
          <cell r="AE345">
            <v>1.8743443265779929</v>
          </cell>
          <cell r="AF345">
            <v>49.38</v>
          </cell>
          <cell r="AG345">
            <v>30234</v>
          </cell>
          <cell r="AI345">
            <v>1.031129879628697</v>
          </cell>
          <cell r="AJ345">
            <v>49.38</v>
          </cell>
          <cell r="AK345">
            <v>22425</v>
          </cell>
          <cell r="AL345" t="str">
            <v>Peak Security</v>
          </cell>
        </row>
        <row r="346">
          <cell r="B346" t="str">
            <v>FINQ1Q</v>
          </cell>
          <cell r="E346">
            <v>0</v>
          </cell>
          <cell r="F346">
            <v>0</v>
          </cell>
          <cell r="G346">
            <v>0</v>
          </cell>
          <cell r="H346" t="str">
            <v>S2</v>
          </cell>
          <cell r="I346">
            <v>9</v>
          </cell>
          <cell r="J346">
            <v>2</v>
          </cell>
          <cell r="Q346" t="str">
            <v>GRIW40</v>
          </cell>
          <cell r="R346" t="str">
            <v>SHBA40</v>
          </cell>
          <cell r="X346">
            <v>2860</v>
          </cell>
          <cell r="Y346" t="str">
            <v>A32F</v>
          </cell>
          <cell r="AB346" t="str">
            <v>No</v>
          </cell>
          <cell r="AC346" t="str">
            <v>No</v>
          </cell>
          <cell r="AE346">
            <v>0.54503573485427559</v>
          </cell>
          <cell r="AF346">
            <v>12.67</v>
          </cell>
          <cell r="AG346">
            <v>9354</v>
          </cell>
          <cell r="AI346">
            <v>0.33654049380843415</v>
          </cell>
          <cell r="AJ346">
            <v>12.67</v>
          </cell>
          <cell r="AK346">
            <v>7350</v>
          </cell>
          <cell r="AL346" t="str">
            <v>Peak Security</v>
          </cell>
        </row>
        <row r="347">
          <cell r="B347" t="str">
            <v>FINQ1R</v>
          </cell>
          <cell r="E347">
            <v>0</v>
          </cell>
          <cell r="F347">
            <v>0</v>
          </cell>
          <cell r="G347">
            <v>0</v>
          </cell>
          <cell r="H347" t="str">
            <v>S2</v>
          </cell>
          <cell r="I347">
            <v>9</v>
          </cell>
          <cell r="J347">
            <v>2</v>
          </cell>
          <cell r="Q347" t="str">
            <v>GRSA20</v>
          </cell>
          <cell r="R347" t="str">
            <v>LACK20</v>
          </cell>
          <cell r="X347">
            <v>1180</v>
          </cell>
          <cell r="Y347" t="str">
            <v>B33C</v>
          </cell>
          <cell r="AB347" t="str">
            <v>No</v>
          </cell>
          <cell r="AC347" t="str">
            <v>No</v>
          </cell>
          <cell r="AE347">
            <v>0</v>
          </cell>
          <cell r="AF347">
            <v>2.9406185660865827</v>
          </cell>
          <cell r="AG347">
            <v>147</v>
          </cell>
          <cell r="AI347">
            <v>0</v>
          </cell>
          <cell r="AJ347">
            <v>2.9406185660865827</v>
          </cell>
          <cell r="AK347">
            <v>121</v>
          </cell>
          <cell r="AL347" t="str">
            <v>Peak Security</v>
          </cell>
        </row>
        <row r="348">
          <cell r="B348" t="str">
            <v>FLEE40</v>
          </cell>
          <cell r="E348">
            <v>530</v>
          </cell>
          <cell r="F348">
            <v>0</v>
          </cell>
          <cell r="G348">
            <v>0</v>
          </cell>
          <cell r="H348" t="str">
            <v>B3</v>
          </cell>
          <cell r="I348">
            <v>25</v>
          </cell>
          <cell r="J348">
            <v>13</v>
          </cell>
          <cell r="Q348" t="str">
            <v>GRSA20</v>
          </cell>
          <cell r="R348" t="str">
            <v>LACK20</v>
          </cell>
          <cell r="X348">
            <v>1130</v>
          </cell>
          <cell r="Y348" t="str">
            <v>B33D</v>
          </cell>
          <cell r="AB348" t="str">
            <v>No</v>
          </cell>
          <cell r="AC348" t="str">
            <v>No</v>
          </cell>
          <cell r="AE348">
            <v>0</v>
          </cell>
          <cell r="AF348">
            <v>2.9406185660865827</v>
          </cell>
          <cell r="AG348">
            <v>147</v>
          </cell>
          <cell r="AI348">
            <v>0</v>
          </cell>
          <cell r="AJ348">
            <v>2.9406185660865827</v>
          </cell>
          <cell r="AK348">
            <v>121</v>
          </cell>
          <cell r="AL348" t="str">
            <v>Peak Security</v>
          </cell>
        </row>
        <row r="349">
          <cell r="B349" t="str">
            <v>FLIB40</v>
          </cell>
          <cell r="E349">
            <v>0</v>
          </cell>
          <cell r="F349">
            <v>0</v>
          </cell>
          <cell r="G349">
            <v>0</v>
          </cell>
          <cell r="H349" t="str">
            <v>M5</v>
          </cell>
          <cell r="I349">
            <v>16</v>
          </cell>
          <cell r="J349">
            <v>6</v>
          </cell>
          <cell r="Q349" t="str">
            <v>GRSB20</v>
          </cell>
          <cell r="R349" t="str">
            <v>LACK20</v>
          </cell>
          <cell r="X349">
            <v>1130</v>
          </cell>
          <cell r="Y349" t="str">
            <v>B34E</v>
          </cell>
          <cell r="AB349" t="str">
            <v>No</v>
          </cell>
          <cell r="AC349" t="str">
            <v>No</v>
          </cell>
          <cell r="AE349">
            <v>0</v>
          </cell>
          <cell r="AF349">
            <v>2.4732099213405978</v>
          </cell>
          <cell r="AG349">
            <v>71</v>
          </cell>
          <cell r="AI349">
            <v>0</v>
          </cell>
          <cell r="AJ349">
            <v>2.4732099213405978</v>
          </cell>
          <cell r="AK349">
            <v>48</v>
          </cell>
          <cell r="AL349" t="str">
            <v>Peak Security</v>
          </cell>
        </row>
        <row r="350">
          <cell r="B350" t="str">
            <v>FOGG1Q</v>
          </cell>
          <cell r="E350">
            <v>0</v>
          </cell>
          <cell r="F350">
            <v>0</v>
          </cell>
          <cell r="G350">
            <v>0</v>
          </cell>
          <cell r="H350" t="str">
            <v>T2</v>
          </cell>
          <cell r="I350">
            <v>5</v>
          </cell>
          <cell r="J350">
            <v>1</v>
          </cell>
          <cell r="Q350" t="str">
            <v>GRSB20</v>
          </cell>
          <cell r="R350" t="str">
            <v>LACK20</v>
          </cell>
          <cell r="X350">
            <v>1130</v>
          </cell>
          <cell r="Y350" t="str">
            <v>B34F</v>
          </cell>
          <cell r="AB350" t="str">
            <v>No</v>
          </cell>
          <cell r="AC350" t="str">
            <v>No</v>
          </cell>
          <cell r="AE350">
            <v>0</v>
          </cell>
          <cell r="AF350">
            <v>2.4732099213405978</v>
          </cell>
          <cell r="AG350">
            <v>71</v>
          </cell>
          <cell r="AI350">
            <v>0</v>
          </cell>
          <cell r="AJ350">
            <v>2.4732099213405978</v>
          </cell>
          <cell r="AK350">
            <v>48</v>
          </cell>
          <cell r="AL350" t="str">
            <v>Peak Security</v>
          </cell>
        </row>
        <row r="351">
          <cell r="B351" t="str">
            <v>FOGG1R</v>
          </cell>
          <cell r="E351">
            <v>0</v>
          </cell>
          <cell r="F351">
            <v>0</v>
          </cell>
          <cell r="G351">
            <v>0</v>
          </cell>
          <cell r="H351" t="str">
            <v>T2</v>
          </cell>
          <cell r="I351">
            <v>5</v>
          </cell>
          <cell r="J351">
            <v>1</v>
          </cell>
          <cell r="Q351" t="str">
            <v>BODE40</v>
          </cell>
          <cell r="R351" t="str">
            <v>GWYN4A</v>
          </cell>
          <cell r="X351">
            <v>1940</v>
          </cell>
          <cell r="Y351" t="str">
            <v>A215</v>
          </cell>
          <cell r="AB351" t="str">
            <v>No</v>
          </cell>
          <cell r="AC351" t="str">
            <v>No</v>
          </cell>
          <cell r="AE351">
            <v>0</v>
          </cell>
          <cell r="AF351">
            <v>8.1621855073336231</v>
          </cell>
          <cell r="AG351">
            <v>0</v>
          </cell>
          <cell r="AI351">
            <v>0</v>
          </cell>
          <cell r="AJ351">
            <v>8.1621855073336231</v>
          </cell>
          <cell r="AK351">
            <v>2365</v>
          </cell>
          <cell r="AL351" t="str">
            <v>Year Round</v>
          </cell>
        </row>
        <row r="352">
          <cell r="B352" t="str">
            <v>FOUR20</v>
          </cell>
          <cell r="E352">
            <v>15</v>
          </cell>
          <cell r="F352">
            <v>0</v>
          </cell>
          <cell r="G352">
            <v>0</v>
          </cell>
          <cell r="H352" t="str">
            <v>Q8</v>
          </cell>
          <cell r="I352">
            <v>13</v>
          </cell>
          <cell r="J352">
            <v>3</v>
          </cell>
          <cell r="Q352" t="str">
            <v>BODE40</v>
          </cell>
          <cell r="R352" t="str">
            <v>GWYN4B</v>
          </cell>
          <cell r="X352">
            <v>2700</v>
          </cell>
          <cell r="Y352" t="str">
            <v>A216</v>
          </cell>
          <cell r="AB352" t="str">
            <v>No</v>
          </cell>
          <cell r="AC352" t="str">
            <v>No</v>
          </cell>
          <cell r="AE352">
            <v>0</v>
          </cell>
          <cell r="AF352">
            <v>0.5</v>
          </cell>
          <cell r="AG352">
            <v>0</v>
          </cell>
          <cell r="AI352">
            <v>0</v>
          </cell>
          <cell r="AJ352">
            <v>0.5</v>
          </cell>
          <cell r="AK352">
            <v>145</v>
          </cell>
          <cell r="AL352" t="str">
            <v>Year Round</v>
          </cell>
        </row>
        <row r="353">
          <cell r="B353" t="str">
            <v>FOYE20</v>
          </cell>
          <cell r="E353">
            <v>0</v>
          </cell>
          <cell r="F353">
            <v>243.61726033420248</v>
          </cell>
          <cell r="G353">
            <v>150</v>
          </cell>
          <cell r="H353" t="str">
            <v>T1</v>
          </cell>
          <cell r="I353">
            <v>1</v>
          </cell>
          <cell r="J353">
            <v>1</v>
          </cell>
          <cell r="Q353" t="str">
            <v>GWYN4A</v>
          </cell>
          <cell r="R353" t="str">
            <v>PENT40</v>
          </cell>
          <cell r="X353">
            <v>2780</v>
          </cell>
          <cell r="Y353" t="str">
            <v>A213</v>
          </cell>
          <cell r="AB353" t="str">
            <v>No</v>
          </cell>
          <cell r="AC353" t="str">
            <v>No</v>
          </cell>
          <cell r="AE353">
            <v>0.63808083852671593</v>
          </cell>
          <cell r="AF353">
            <v>49.21</v>
          </cell>
          <cell r="AG353">
            <v>16048</v>
          </cell>
          <cell r="AI353">
            <v>5.0623896669277864E-2</v>
          </cell>
          <cell r="AJ353">
            <v>49.21</v>
          </cell>
          <cell r="AK353">
            <v>4520</v>
          </cell>
          <cell r="AL353" t="str">
            <v>Peak Security</v>
          </cell>
        </row>
        <row r="354">
          <cell r="B354" t="str">
            <v>FRAS1Q</v>
          </cell>
          <cell r="E354">
            <v>8</v>
          </cell>
          <cell r="F354">
            <v>0</v>
          </cell>
          <cell r="G354">
            <v>0</v>
          </cell>
          <cell r="H354" t="str">
            <v>T2</v>
          </cell>
          <cell r="I354">
            <v>2</v>
          </cell>
          <cell r="J354">
            <v>1</v>
          </cell>
          <cell r="Q354" t="str">
            <v>GWYN4B</v>
          </cell>
          <cell r="R354" t="str">
            <v>PENT40</v>
          </cell>
          <cell r="X354">
            <v>2780</v>
          </cell>
          <cell r="Y354" t="str">
            <v>A214</v>
          </cell>
          <cell r="AB354" t="str">
            <v>No</v>
          </cell>
          <cell r="AC354" t="str">
            <v>No</v>
          </cell>
          <cell r="AE354">
            <v>0.63808083852671593</v>
          </cell>
          <cell r="AF354">
            <v>49.21</v>
          </cell>
          <cell r="AG354">
            <v>16048</v>
          </cell>
          <cell r="AI354">
            <v>5.0623896669277246E-2</v>
          </cell>
          <cell r="AJ354">
            <v>49.21</v>
          </cell>
          <cell r="AK354">
            <v>4520</v>
          </cell>
          <cell r="AL354" t="str">
            <v>Peak Security</v>
          </cell>
        </row>
        <row r="355">
          <cell r="B355" t="str">
            <v>FRAS1R</v>
          </cell>
          <cell r="E355">
            <v>8</v>
          </cell>
          <cell r="F355">
            <v>0</v>
          </cell>
          <cell r="G355">
            <v>0</v>
          </cell>
          <cell r="H355" t="str">
            <v>T2</v>
          </cell>
          <cell r="I355">
            <v>2</v>
          </cell>
          <cell r="J355">
            <v>1</v>
          </cell>
          <cell r="Q355" t="str">
            <v>HACK2A</v>
          </cell>
          <cell r="R355" t="str">
            <v>TOTT20</v>
          </cell>
          <cell r="X355">
            <v>955</v>
          </cell>
          <cell r="Y355" t="str">
            <v>B648</v>
          </cell>
          <cell r="AB355" t="str">
            <v>No</v>
          </cell>
          <cell r="AC355" t="str">
            <v>No</v>
          </cell>
          <cell r="AE355">
            <v>0.38276543342799479</v>
          </cell>
          <cell r="AF355">
            <v>10.21306732994773</v>
          </cell>
          <cell r="AG355">
            <v>3648</v>
          </cell>
          <cell r="AI355">
            <v>0.17199297450141918</v>
          </cell>
          <cell r="AJ355">
            <v>10.21306732994773</v>
          </cell>
          <cell r="AK355">
            <v>2445</v>
          </cell>
          <cell r="AL355" t="str">
            <v>Peak Security</v>
          </cell>
        </row>
        <row r="356">
          <cell r="B356" t="str">
            <v>FROD2A</v>
          </cell>
          <cell r="E356">
            <v>59.5</v>
          </cell>
          <cell r="F356">
            <v>0</v>
          </cell>
          <cell r="G356">
            <v>0</v>
          </cell>
          <cell r="H356" t="str">
            <v>N3</v>
          </cell>
          <cell r="I356">
            <v>16</v>
          </cell>
          <cell r="J356">
            <v>6</v>
          </cell>
          <cell r="Q356" t="str">
            <v>HACK2B</v>
          </cell>
          <cell r="R356" t="str">
            <v>TOTT20</v>
          </cell>
          <cell r="X356">
            <v>955</v>
          </cell>
          <cell r="Y356" t="str">
            <v>B650</v>
          </cell>
          <cell r="AB356" t="str">
            <v>No</v>
          </cell>
          <cell r="AC356" t="str">
            <v>No</v>
          </cell>
          <cell r="AE356">
            <v>0.38276543342799479</v>
          </cell>
          <cell r="AF356">
            <v>10.21306732994773</v>
          </cell>
          <cell r="AG356">
            <v>3648</v>
          </cell>
          <cell r="AI356">
            <v>0.17199297450141918</v>
          </cell>
          <cell r="AJ356">
            <v>10.21306732994773</v>
          </cell>
          <cell r="AK356">
            <v>2445</v>
          </cell>
          <cell r="AL356" t="str">
            <v>Peak Security</v>
          </cell>
        </row>
        <row r="357">
          <cell r="B357" t="str">
            <v>FROD2B</v>
          </cell>
          <cell r="E357">
            <v>59.5</v>
          </cell>
          <cell r="F357">
            <v>0</v>
          </cell>
          <cell r="G357">
            <v>0</v>
          </cell>
          <cell r="H357" t="str">
            <v>N3</v>
          </cell>
          <cell r="I357">
            <v>16</v>
          </cell>
          <cell r="J357">
            <v>6</v>
          </cell>
          <cell r="Q357" t="str">
            <v>HACK2A</v>
          </cell>
          <cell r="R357" t="str">
            <v>HACK40</v>
          </cell>
          <cell r="X357">
            <v>1100</v>
          </cell>
          <cell r="Y357" t="str">
            <v>D6A5</v>
          </cell>
          <cell r="AB357" t="str">
            <v>No</v>
          </cell>
          <cell r="AC357" t="str">
            <v>No</v>
          </cell>
          <cell r="AE357">
            <v>0.1559000239982811</v>
          </cell>
          <cell r="AF357">
            <v>0</v>
          </cell>
          <cell r="AG357">
            <v>0</v>
          </cell>
          <cell r="AI357">
            <v>5.2125043160115854E-2</v>
          </cell>
          <cell r="AJ357">
            <v>0</v>
          </cell>
          <cell r="AK357">
            <v>0</v>
          </cell>
          <cell r="AL357" t="str">
            <v>Peak Security</v>
          </cell>
        </row>
        <row r="358">
          <cell r="B358" t="str">
            <v>FROD40</v>
          </cell>
          <cell r="E358">
            <v>45</v>
          </cell>
          <cell r="F358">
            <v>0</v>
          </cell>
          <cell r="G358">
            <v>0</v>
          </cell>
          <cell r="H358" t="str">
            <v>N3</v>
          </cell>
          <cell r="I358">
            <v>16</v>
          </cell>
          <cell r="J358">
            <v>6</v>
          </cell>
          <cell r="Q358" t="str">
            <v>HACK2B</v>
          </cell>
          <cell r="R358" t="str">
            <v>HACK40</v>
          </cell>
          <cell r="X358">
            <v>1100</v>
          </cell>
          <cell r="Y358" t="str">
            <v>F646</v>
          </cell>
          <cell r="AB358" t="str">
            <v>No</v>
          </cell>
          <cell r="AC358" t="str">
            <v>No</v>
          </cell>
          <cell r="AE358">
            <v>0.1559000239982811</v>
          </cell>
          <cell r="AF358">
            <v>0</v>
          </cell>
          <cell r="AG358">
            <v>0</v>
          </cell>
          <cell r="AI358">
            <v>5.2125043160115854E-2</v>
          </cell>
          <cell r="AJ358">
            <v>0</v>
          </cell>
          <cell r="AK358">
            <v>0</v>
          </cell>
          <cell r="AL358" t="str">
            <v>Peak Security</v>
          </cell>
        </row>
        <row r="359">
          <cell r="B359" t="str">
            <v>FWIL1Q</v>
          </cell>
          <cell r="E359">
            <v>6</v>
          </cell>
          <cell r="F359">
            <v>0</v>
          </cell>
          <cell r="G359">
            <v>0</v>
          </cell>
          <cell r="H359" t="str">
            <v>T1</v>
          </cell>
          <cell r="I359">
            <v>3</v>
          </cell>
          <cell r="J359">
            <v>1</v>
          </cell>
          <cell r="Q359" t="str">
            <v>HACK40</v>
          </cell>
          <cell r="R359" t="str">
            <v>WHAM40</v>
          </cell>
          <cell r="X359">
            <v>1860</v>
          </cell>
          <cell r="Y359" t="str">
            <v>A649</v>
          </cell>
          <cell r="AB359" t="str">
            <v>No</v>
          </cell>
          <cell r="AC359" t="str">
            <v>No</v>
          </cell>
          <cell r="AE359">
            <v>0</v>
          </cell>
          <cell r="AF359">
            <v>62.746801087627226</v>
          </cell>
          <cell r="AG359">
            <v>8129</v>
          </cell>
          <cell r="AI359">
            <v>0</v>
          </cell>
          <cell r="AJ359">
            <v>62.746801087627226</v>
          </cell>
          <cell r="AK359">
            <v>35694</v>
          </cell>
          <cell r="AL359" t="str">
            <v>Year Round</v>
          </cell>
        </row>
        <row r="360">
          <cell r="B360" t="str">
            <v>FWIL1R</v>
          </cell>
          <cell r="E360">
            <v>6</v>
          </cell>
          <cell r="F360">
            <v>0</v>
          </cell>
          <cell r="G360">
            <v>0</v>
          </cell>
          <cell r="H360" t="str">
            <v>T1</v>
          </cell>
          <cell r="I360">
            <v>3</v>
          </cell>
          <cell r="J360">
            <v>1</v>
          </cell>
          <cell r="Q360" t="str">
            <v>HACK40</v>
          </cell>
          <cell r="R360" t="str">
            <v>WHAM40</v>
          </cell>
          <cell r="X360">
            <v>1860</v>
          </cell>
          <cell r="Y360" t="str">
            <v>A651</v>
          </cell>
          <cell r="AB360" t="str">
            <v>No</v>
          </cell>
          <cell r="AC360" t="str">
            <v>No</v>
          </cell>
          <cell r="AE360">
            <v>0</v>
          </cell>
          <cell r="AF360">
            <v>62.746801087627226</v>
          </cell>
          <cell r="AG360">
            <v>8129</v>
          </cell>
          <cell r="AI360">
            <v>0</v>
          </cell>
          <cell r="AJ360">
            <v>62.746801087627226</v>
          </cell>
          <cell r="AK360">
            <v>35694</v>
          </cell>
          <cell r="AL360" t="str">
            <v>Year Round</v>
          </cell>
        </row>
        <row r="361">
          <cell r="B361" t="str">
            <v>GALA10</v>
          </cell>
          <cell r="E361">
            <v>17.632821666059684</v>
          </cell>
          <cell r="F361">
            <v>0</v>
          </cell>
          <cell r="G361">
            <v>0</v>
          </cell>
          <cell r="H361" t="str">
            <v>S1</v>
          </cell>
          <cell r="I361">
            <v>11</v>
          </cell>
          <cell r="J361">
            <v>2</v>
          </cell>
          <cell r="Q361" t="str">
            <v>HAMH2A</v>
          </cell>
          <cell r="R361" t="str">
            <v>NECH20</v>
          </cell>
          <cell r="X361">
            <v>1000</v>
          </cell>
          <cell r="Y361" t="str">
            <v>B508</v>
          </cell>
          <cell r="AB361" t="str">
            <v>No</v>
          </cell>
          <cell r="AC361" t="str">
            <v>No</v>
          </cell>
          <cell r="AE361">
            <v>0.12152892516169286</v>
          </cell>
          <cell r="AF361">
            <v>12.512169874738676</v>
          </cell>
          <cell r="AG361">
            <v>3084</v>
          </cell>
          <cell r="AI361">
            <v>0.11524763947633623</v>
          </cell>
          <cell r="AJ361">
            <v>12.512169874738676</v>
          </cell>
          <cell r="AK361">
            <v>3004</v>
          </cell>
          <cell r="AL361" t="str">
            <v>Peak Security</v>
          </cell>
        </row>
        <row r="362">
          <cell r="B362" t="str">
            <v>GARB1Q</v>
          </cell>
          <cell r="E362">
            <v>0</v>
          </cell>
          <cell r="F362">
            <v>0</v>
          </cell>
          <cell r="G362">
            <v>0</v>
          </cell>
          <cell r="H362" t="str">
            <v>T2</v>
          </cell>
          <cell r="I362">
            <v>9</v>
          </cell>
          <cell r="J362">
            <v>2</v>
          </cell>
          <cell r="Q362" t="str">
            <v>HAMH2A</v>
          </cell>
          <cell r="R362" t="str">
            <v>HAMH40_WPD</v>
          </cell>
          <cell r="X362">
            <v>1000</v>
          </cell>
          <cell r="Y362" t="str">
            <v>F508</v>
          </cell>
          <cell r="AB362" t="str">
            <v>No</v>
          </cell>
          <cell r="AC362" t="str">
            <v>No</v>
          </cell>
          <cell r="AE362">
            <v>0.12152892516169272</v>
          </cell>
          <cell r="AF362">
            <v>0</v>
          </cell>
          <cell r="AG362">
            <v>0</v>
          </cell>
          <cell r="AI362">
            <v>0.1152476394763363</v>
          </cell>
          <cell r="AJ362">
            <v>0</v>
          </cell>
          <cell r="AK362">
            <v>0</v>
          </cell>
          <cell r="AL362" t="str">
            <v>Peak Security</v>
          </cell>
        </row>
        <row r="363">
          <cell r="B363" t="str">
            <v>GARB1R</v>
          </cell>
          <cell r="E363">
            <v>0</v>
          </cell>
          <cell r="F363">
            <v>0</v>
          </cell>
          <cell r="G363">
            <v>0</v>
          </cell>
          <cell r="H363" t="str">
            <v>T2</v>
          </cell>
          <cell r="I363">
            <v>9</v>
          </cell>
          <cell r="J363">
            <v>2</v>
          </cell>
          <cell r="Q363" t="str">
            <v>HAMH40_EME</v>
          </cell>
          <cell r="R363" t="str">
            <v>HAMH40_WPD</v>
          </cell>
          <cell r="X363">
            <v>0</v>
          </cell>
          <cell r="Y363" t="str">
            <v>None</v>
          </cell>
          <cell r="AB363" t="str">
            <v>No</v>
          </cell>
          <cell r="AC363" t="str">
            <v>No</v>
          </cell>
          <cell r="AE363">
            <v>0</v>
          </cell>
          <cell r="AF363">
            <v>0</v>
          </cell>
          <cell r="AG363">
            <v>0</v>
          </cell>
          <cell r="AI363">
            <v>0</v>
          </cell>
          <cell r="AJ363">
            <v>0</v>
          </cell>
          <cell r="AK363">
            <v>0</v>
          </cell>
          <cell r="AL363" t="str">
            <v>Year Round</v>
          </cell>
        </row>
        <row r="364">
          <cell r="B364" t="str">
            <v>GARB1S</v>
          </cell>
          <cell r="E364">
            <v>0</v>
          </cell>
          <cell r="F364">
            <v>0</v>
          </cell>
          <cell r="G364">
            <v>0</v>
          </cell>
          <cell r="H364" t="str">
            <v>T2</v>
          </cell>
          <cell r="I364">
            <v>9</v>
          </cell>
          <cell r="J364">
            <v>2</v>
          </cell>
          <cell r="Q364" t="str">
            <v>HAMH40_WPD</v>
          </cell>
          <cell r="R364" t="str">
            <v>WILE40</v>
          </cell>
          <cell r="X364">
            <v>2010</v>
          </cell>
          <cell r="Y364" t="str">
            <v>A579</v>
          </cell>
          <cell r="AB364" t="str">
            <v>No</v>
          </cell>
          <cell r="AC364" t="str">
            <v>No</v>
          </cell>
          <cell r="AE364">
            <v>1.0408352332559503</v>
          </cell>
          <cell r="AF364">
            <v>91.281912318916923</v>
          </cell>
          <cell r="AG364">
            <v>26883</v>
          </cell>
          <cell r="AI364">
            <v>0.98732222302898009</v>
          </cell>
          <cell r="AJ364">
            <v>91.281912318916923</v>
          </cell>
          <cell r="AK364">
            <v>26183</v>
          </cell>
          <cell r="AL364" t="str">
            <v>Peak Security</v>
          </cell>
        </row>
        <row r="365">
          <cell r="B365" t="str">
            <v>GARB1T</v>
          </cell>
          <cell r="E365">
            <v>0</v>
          </cell>
          <cell r="F365">
            <v>0</v>
          </cell>
          <cell r="G365">
            <v>0</v>
          </cell>
          <cell r="H365" t="str">
            <v>T2</v>
          </cell>
          <cell r="I365">
            <v>9</v>
          </cell>
          <cell r="J365">
            <v>2</v>
          </cell>
          <cell r="Q365" t="str">
            <v>HARK10</v>
          </cell>
          <cell r="R365" t="str">
            <v>HARK20</v>
          </cell>
          <cell r="X365">
            <v>222</v>
          </cell>
          <cell r="Y365" t="str">
            <v>S203</v>
          </cell>
          <cell r="AB365" t="str">
            <v>No</v>
          </cell>
          <cell r="AC365" t="str">
            <v>No</v>
          </cell>
          <cell r="AE365">
            <v>1.2603667013274137E-5</v>
          </cell>
          <cell r="AF365">
            <v>0</v>
          </cell>
          <cell r="AG365">
            <v>0</v>
          </cell>
          <cell r="AI365">
            <v>7.9339433245537039E-3</v>
          </cell>
          <cell r="AJ365">
            <v>0</v>
          </cell>
          <cell r="AK365">
            <v>0</v>
          </cell>
          <cell r="AL365" t="str">
            <v>Year Round</v>
          </cell>
        </row>
        <row r="366">
          <cell r="B366" t="str">
            <v>GARE1S</v>
          </cell>
          <cell r="E366">
            <v>0</v>
          </cell>
          <cell r="F366">
            <v>0</v>
          </cell>
          <cell r="G366">
            <v>0</v>
          </cell>
          <cell r="H366" t="str">
            <v>S6</v>
          </cell>
          <cell r="I366">
            <v>9</v>
          </cell>
          <cell r="J366">
            <v>2</v>
          </cell>
          <cell r="Q366" t="str">
            <v>HARK10</v>
          </cell>
          <cell r="R366" t="str">
            <v>HARK20</v>
          </cell>
          <cell r="X366">
            <v>222</v>
          </cell>
          <cell r="Y366" t="str">
            <v>S204</v>
          </cell>
          <cell r="AB366" t="str">
            <v>No</v>
          </cell>
          <cell r="AC366" t="str">
            <v>No</v>
          </cell>
          <cell r="AE366">
            <v>1.2603667013274137E-5</v>
          </cell>
          <cell r="AF366">
            <v>0</v>
          </cell>
          <cell r="AG366">
            <v>0</v>
          </cell>
          <cell r="AI366">
            <v>7.9339433245537039E-3</v>
          </cell>
          <cell r="AJ366">
            <v>0</v>
          </cell>
          <cell r="AK366">
            <v>0</v>
          </cell>
          <cell r="AL366" t="str">
            <v>Year Round</v>
          </cell>
        </row>
        <row r="367">
          <cell r="B367" t="str">
            <v>GARE1T</v>
          </cell>
          <cell r="E367">
            <v>0</v>
          </cell>
          <cell r="F367">
            <v>0</v>
          </cell>
          <cell r="G367">
            <v>0</v>
          </cell>
          <cell r="H367" t="str">
            <v>S6</v>
          </cell>
          <cell r="I367">
            <v>9</v>
          </cell>
          <cell r="J367">
            <v>2</v>
          </cell>
          <cell r="Q367" t="str">
            <v>HARK10</v>
          </cell>
          <cell r="R367" t="str">
            <v>HARK20</v>
          </cell>
          <cell r="X367">
            <v>222</v>
          </cell>
          <cell r="Y367" t="str">
            <v>S201</v>
          </cell>
          <cell r="AB367" t="str">
            <v>No</v>
          </cell>
          <cell r="AC367" t="str">
            <v>No</v>
          </cell>
          <cell r="AE367">
            <v>1.2603667013274137E-5</v>
          </cell>
          <cell r="AF367">
            <v>0</v>
          </cell>
          <cell r="AG367">
            <v>0</v>
          </cell>
          <cell r="AI367">
            <v>7.9339433245537039E-3</v>
          </cell>
          <cell r="AJ367">
            <v>0</v>
          </cell>
          <cell r="AK367">
            <v>0</v>
          </cell>
          <cell r="AL367" t="str">
            <v>Year Round</v>
          </cell>
        </row>
        <row r="368">
          <cell r="B368" t="str">
            <v>GART4A</v>
          </cell>
          <cell r="E368">
            <v>0</v>
          </cell>
          <cell r="F368">
            <v>0</v>
          </cell>
          <cell r="G368">
            <v>0</v>
          </cell>
          <cell r="H368" t="str">
            <v>P8</v>
          </cell>
          <cell r="I368">
            <v>16</v>
          </cell>
          <cell r="J368">
            <v>5</v>
          </cell>
          <cell r="Q368" t="str">
            <v>HARK10</v>
          </cell>
          <cell r="R368" t="str">
            <v>HARK20</v>
          </cell>
          <cell r="X368">
            <v>222</v>
          </cell>
          <cell r="Y368" t="str">
            <v>S202</v>
          </cell>
          <cell r="AB368" t="str">
            <v>No</v>
          </cell>
          <cell r="AC368" t="str">
            <v>No</v>
          </cell>
          <cell r="AE368">
            <v>1.2603667013274137E-5</v>
          </cell>
          <cell r="AF368">
            <v>0</v>
          </cell>
          <cell r="AG368">
            <v>0</v>
          </cell>
          <cell r="AI368">
            <v>7.9339433245537039E-3</v>
          </cell>
          <cell r="AJ368">
            <v>0</v>
          </cell>
          <cell r="AK368">
            <v>0</v>
          </cell>
          <cell r="AL368" t="str">
            <v>Year Round</v>
          </cell>
        </row>
        <row r="369">
          <cell r="B369" t="str">
            <v>GART4B</v>
          </cell>
          <cell r="E369">
            <v>0</v>
          </cell>
          <cell r="F369">
            <v>0</v>
          </cell>
          <cell r="G369">
            <v>0</v>
          </cell>
          <cell r="H369" t="str">
            <v>P8</v>
          </cell>
          <cell r="I369">
            <v>16</v>
          </cell>
          <cell r="J369">
            <v>5</v>
          </cell>
          <cell r="Q369" t="str">
            <v>HARK10</v>
          </cell>
          <cell r="R369" t="str">
            <v>HARK20</v>
          </cell>
          <cell r="X369">
            <v>222</v>
          </cell>
          <cell r="Y369" t="str">
            <v>S205</v>
          </cell>
          <cell r="AB369" t="str">
            <v>No</v>
          </cell>
          <cell r="AC369" t="str">
            <v>No</v>
          </cell>
          <cell r="AE369">
            <v>1.2603667013274137E-5</v>
          </cell>
          <cell r="AF369">
            <v>0</v>
          </cell>
          <cell r="AG369">
            <v>0</v>
          </cell>
          <cell r="AI369">
            <v>7.9339433245537039E-3</v>
          </cell>
          <cell r="AJ369">
            <v>0</v>
          </cell>
          <cell r="AK369">
            <v>0</v>
          </cell>
          <cell r="AL369" t="str">
            <v>Year Round</v>
          </cell>
        </row>
        <row r="370">
          <cell r="B370" t="str">
            <v>GAWH10</v>
          </cell>
          <cell r="E370">
            <v>0</v>
          </cell>
          <cell r="F370">
            <v>0</v>
          </cell>
          <cell r="G370">
            <v>38.64</v>
          </cell>
          <cell r="H370" t="str">
            <v>T5</v>
          </cell>
          <cell r="I370">
            <v>11</v>
          </cell>
          <cell r="J370">
            <v>1</v>
          </cell>
          <cell r="Q370" t="str">
            <v>HARK20</v>
          </cell>
          <cell r="R370" t="str">
            <v>STEW20</v>
          </cell>
          <cell r="X370">
            <v>775</v>
          </cell>
          <cell r="Y370" t="str">
            <v>B37E</v>
          </cell>
          <cell r="AB370" t="str">
            <v>No</v>
          </cell>
          <cell r="AC370" t="str">
            <v>No</v>
          </cell>
          <cell r="AE370">
            <v>5.7396416552826804E-2</v>
          </cell>
          <cell r="AF370">
            <v>101.66364854064184</v>
          </cell>
          <cell r="AG370">
            <v>3479</v>
          </cell>
          <cell r="AI370">
            <v>2.7679334194907357</v>
          </cell>
          <cell r="AJ370">
            <v>101.66364854064184</v>
          </cell>
          <cell r="AK370">
            <v>24163</v>
          </cell>
          <cell r="AL370" t="str">
            <v>Year Round</v>
          </cell>
        </row>
        <row r="371">
          <cell r="B371" t="str">
            <v>GIFF2Q</v>
          </cell>
          <cell r="E371">
            <v>10.041027082574601</v>
          </cell>
          <cell r="F371">
            <v>0</v>
          </cell>
          <cell r="G371">
            <v>0</v>
          </cell>
          <cell r="H371" t="str">
            <v>S1</v>
          </cell>
          <cell r="I371">
            <v>9</v>
          </cell>
          <cell r="J371">
            <v>2</v>
          </cell>
          <cell r="Q371" t="str">
            <v>HAKB4A</v>
          </cell>
          <cell r="R371" t="str">
            <v>HARK40</v>
          </cell>
          <cell r="X371">
            <v>1970</v>
          </cell>
          <cell r="Y371" t="str">
            <v>A283</v>
          </cell>
          <cell r="AB371" t="str">
            <v>No</v>
          </cell>
          <cell r="AC371" t="str">
            <v>No</v>
          </cell>
          <cell r="AE371">
            <v>3.1354081819512852E-2</v>
          </cell>
          <cell r="AF371">
            <v>9.86</v>
          </cell>
          <cell r="AG371">
            <v>1235</v>
          </cell>
          <cell r="AI371">
            <v>0.93322716645269888</v>
          </cell>
          <cell r="AJ371">
            <v>9.86</v>
          </cell>
          <cell r="AK371">
            <v>6735</v>
          </cell>
          <cell r="AL371" t="str">
            <v>Year Round</v>
          </cell>
        </row>
        <row r="372">
          <cell r="B372" t="str">
            <v>GIFF2R</v>
          </cell>
          <cell r="E372">
            <v>28</v>
          </cell>
          <cell r="F372">
            <v>0</v>
          </cell>
          <cell r="G372">
            <v>0</v>
          </cell>
          <cell r="H372" t="str">
            <v>S1</v>
          </cell>
          <cell r="I372">
            <v>9</v>
          </cell>
          <cell r="J372">
            <v>2</v>
          </cell>
          <cell r="Q372" t="str">
            <v>HAKB4B</v>
          </cell>
          <cell r="R372" t="str">
            <v>HARK40</v>
          </cell>
          <cell r="X372">
            <v>1970</v>
          </cell>
          <cell r="Y372" t="str">
            <v>A188</v>
          </cell>
          <cell r="AB372" t="str">
            <v>No</v>
          </cell>
          <cell r="AC372" t="str">
            <v>No</v>
          </cell>
          <cell r="AE372">
            <v>1.9611065562374793E-2</v>
          </cell>
          <cell r="AF372">
            <v>9.86</v>
          </cell>
          <cell r="AG372">
            <v>976</v>
          </cell>
          <cell r="AI372">
            <v>0.8914574608608562</v>
          </cell>
          <cell r="AJ372">
            <v>9.86</v>
          </cell>
          <cell r="AK372">
            <v>6583</v>
          </cell>
          <cell r="AL372" t="str">
            <v>Year Round</v>
          </cell>
        </row>
        <row r="373">
          <cell r="B373" t="str">
            <v>GLAG1Q</v>
          </cell>
          <cell r="E373">
            <v>0</v>
          </cell>
          <cell r="F373">
            <v>0</v>
          </cell>
          <cell r="G373">
            <v>0</v>
          </cell>
          <cell r="H373" t="str">
            <v>T3</v>
          </cell>
          <cell r="I373">
            <v>9</v>
          </cell>
          <cell r="J373">
            <v>1</v>
          </cell>
          <cell r="Q373" t="str">
            <v>HARK20</v>
          </cell>
          <cell r="R373" t="str">
            <v>HARK40</v>
          </cell>
          <cell r="X373">
            <v>500</v>
          </cell>
          <cell r="Y373" t="str">
            <v>F254</v>
          </cell>
          <cell r="AB373" t="str">
            <v>No</v>
          </cell>
          <cell r="AC373" t="str">
            <v>No</v>
          </cell>
          <cell r="AE373">
            <v>2.0374656544802625E-2</v>
          </cell>
          <cell r="AF373">
            <v>0</v>
          </cell>
          <cell r="AG373">
            <v>0</v>
          </cell>
          <cell r="AI373">
            <v>7.9938786243563417E-2</v>
          </cell>
          <cell r="AJ373">
            <v>0</v>
          </cell>
          <cell r="AK373">
            <v>0</v>
          </cell>
          <cell r="AL373" t="str">
            <v>Year Round</v>
          </cell>
        </row>
        <row r="374">
          <cell r="B374" t="str">
            <v>GLAG1R</v>
          </cell>
          <cell r="E374">
            <v>0</v>
          </cell>
          <cell r="F374">
            <v>0</v>
          </cell>
          <cell r="G374">
            <v>0</v>
          </cell>
          <cell r="H374" t="str">
            <v>T3</v>
          </cell>
          <cell r="I374">
            <v>9</v>
          </cell>
          <cell r="J374">
            <v>1</v>
          </cell>
          <cell r="Q374" t="str">
            <v>HARK20</v>
          </cell>
          <cell r="R374" t="str">
            <v>HARK40</v>
          </cell>
          <cell r="X374">
            <v>500</v>
          </cell>
          <cell r="Y374" t="str">
            <v>F252</v>
          </cell>
          <cell r="AB374" t="str">
            <v>No</v>
          </cell>
          <cell r="AC374" t="str">
            <v>No</v>
          </cell>
          <cell r="AE374">
            <v>1.5027370381820318E-2</v>
          </cell>
          <cell r="AF374">
            <v>0</v>
          </cell>
          <cell r="AG374">
            <v>0</v>
          </cell>
          <cell r="AI374">
            <v>5.8959018333078199E-2</v>
          </cell>
          <cell r="AJ374">
            <v>0</v>
          </cell>
          <cell r="AK374">
            <v>0</v>
          </cell>
          <cell r="AL374" t="str">
            <v>Year Round</v>
          </cell>
        </row>
        <row r="375">
          <cell r="B375" t="str">
            <v>GLDO1G</v>
          </cell>
          <cell r="E375">
            <v>0</v>
          </cell>
          <cell r="F375">
            <v>81.124547691289436</v>
          </cell>
          <cell r="G375">
            <v>55.364031477377189</v>
          </cell>
          <cell r="H375" t="str">
            <v>T1</v>
          </cell>
          <cell r="I375">
            <v>3</v>
          </cell>
          <cell r="J375">
            <v>1</v>
          </cell>
          <cell r="Q375" t="str">
            <v>HARK20</v>
          </cell>
          <cell r="R375" t="str">
            <v>HARK40</v>
          </cell>
          <cell r="X375">
            <v>500</v>
          </cell>
          <cell r="Y375" t="str">
            <v>F253</v>
          </cell>
          <cell r="AB375" t="str">
            <v>No</v>
          </cell>
          <cell r="AC375" t="str">
            <v>No</v>
          </cell>
          <cell r="AE375">
            <v>1.4658614608085657E-2</v>
          </cell>
          <cell r="AF375">
            <v>0</v>
          </cell>
          <cell r="AG375">
            <v>0</v>
          </cell>
          <cell r="AI375">
            <v>5.7512226388004947E-2</v>
          </cell>
          <cell r="AJ375">
            <v>0</v>
          </cell>
          <cell r="AK375">
            <v>0</v>
          </cell>
          <cell r="AL375" t="str">
            <v>Year Round</v>
          </cell>
        </row>
        <row r="376">
          <cell r="B376" t="str">
            <v>GLEN1Q</v>
          </cell>
          <cell r="E376">
            <v>0</v>
          </cell>
          <cell r="F376">
            <v>30.04612877455164</v>
          </cell>
          <cell r="G376">
            <v>20.505196843473033</v>
          </cell>
          <cell r="H376" t="str">
            <v>T1</v>
          </cell>
          <cell r="I376">
            <v>3</v>
          </cell>
          <cell r="J376">
            <v>1</v>
          </cell>
          <cell r="Q376" t="str">
            <v>HARK20</v>
          </cell>
          <cell r="R376" t="str">
            <v>HARK40</v>
          </cell>
          <cell r="X376">
            <v>500</v>
          </cell>
          <cell r="Y376" t="str">
            <v>F251</v>
          </cell>
          <cell r="AB376" t="str">
            <v>No</v>
          </cell>
          <cell r="AC376" t="str">
            <v>No</v>
          </cell>
          <cell r="AE376">
            <v>2.0374656544802625E-2</v>
          </cell>
          <cell r="AF376">
            <v>0</v>
          </cell>
          <cell r="AG376">
            <v>0</v>
          </cell>
          <cell r="AI376">
            <v>7.9938786243563417E-2</v>
          </cell>
          <cell r="AJ376">
            <v>0</v>
          </cell>
          <cell r="AK376">
            <v>0</v>
          </cell>
          <cell r="AL376" t="str">
            <v>Year Round</v>
          </cell>
        </row>
        <row r="377">
          <cell r="B377" t="str">
            <v>GLFA10</v>
          </cell>
          <cell r="E377">
            <v>-49</v>
          </cell>
          <cell r="F377">
            <v>0</v>
          </cell>
          <cell r="G377">
            <v>0</v>
          </cell>
          <cell r="H377" t="str">
            <v>T1</v>
          </cell>
          <cell r="I377">
            <v>1</v>
          </cell>
          <cell r="J377">
            <v>1</v>
          </cell>
          <cell r="Q377" t="str">
            <v>HARK40</v>
          </cell>
          <cell r="R377" t="str">
            <v>HUTT40</v>
          </cell>
          <cell r="X377">
            <v>3100</v>
          </cell>
          <cell r="Y377" t="str">
            <v>A202</v>
          </cell>
          <cell r="AB377" t="str">
            <v>No</v>
          </cell>
          <cell r="AC377" t="str">
            <v>No</v>
          </cell>
          <cell r="AE377">
            <v>1.1772455112002023E-2</v>
          </cell>
          <cell r="AF377">
            <v>81.44</v>
          </cell>
          <cell r="AG377">
            <v>2451</v>
          </cell>
          <cell r="AI377">
            <v>2.7337134957577089</v>
          </cell>
          <cell r="AJ377">
            <v>81.44</v>
          </cell>
          <cell r="AK377">
            <v>37346</v>
          </cell>
          <cell r="AL377" t="str">
            <v>Year Round</v>
          </cell>
        </row>
        <row r="378">
          <cell r="B378" t="str">
            <v>GLGL1Q</v>
          </cell>
          <cell r="E378">
            <v>0</v>
          </cell>
          <cell r="F378">
            <v>0</v>
          </cell>
          <cell r="G378">
            <v>19.95</v>
          </cell>
          <cell r="H378" t="str">
            <v>T1</v>
          </cell>
          <cell r="I378">
            <v>10</v>
          </cell>
          <cell r="J378">
            <v>2</v>
          </cell>
          <cell r="Q378" t="str">
            <v>HARK40</v>
          </cell>
          <cell r="R378" t="str">
            <v>HUTT40</v>
          </cell>
          <cell r="X378">
            <v>3100</v>
          </cell>
          <cell r="Y378" t="str">
            <v>A262</v>
          </cell>
          <cell r="AB378" t="str">
            <v>No</v>
          </cell>
          <cell r="AC378" t="str">
            <v>No</v>
          </cell>
          <cell r="AE378">
            <v>1.1772455112002023E-2</v>
          </cell>
          <cell r="AF378">
            <v>81.44</v>
          </cell>
          <cell r="AG378">
            <v>2451</v>
          </cell>
          <cell r="AI378">
            <v>2.7337134957577089</v>
          </cell>
          <cell r="AJ378">
            <v>81.44</v>
          </cell>
          <cell r="AK378">
            <v>37346</v>
          </cell>
          <cell r="AL378" t="str">
            <v>Year Round</v>
          </cell>
        </row>
        <row r="379">
          <cell r="B379" t="str">
            <v>GLGL1R</v>
          </cell>
          <cell r="E379">
            <v>0</v>
          </cell>
          <cell r="F379">
            <v>0</v>
          </cell>
          <cell r="G379">
            <v>19.95</v>
          </cell>
          <cell r="H379" t="str">
            <v>T1</v>
          </cell>
          <cell r="I379">
            <v>10</v>
          </cell>
          <cell r="J379">
            <v>2</v>
          </cell>
          <cell r="Q379" t="str">
            <v>HARM20</v>
          </cell>
          <cell r="R379" t="str">
            <v>HAWP20</v>
          </cell>
          <cell r="X379">
            <v>1110</v>
          </cell>
          <cell r="Y379" t="str">
            <v>B310</v>
          </cell>
          <cell r="AB379" t="str">
            <v>No</v>
          </cell>
          <cell r="AC379" t="str">
            <v>No</v>
          </cell>
          <cell r="AE379">
            <v>0.3198536722093861</v>
          </cell>
          <cell r="AF379">
            <v>20.721783250405338</v>
          </cell>
          <cell r="AG379">
            <v>4784</v>
          </cell>
          <cell r="AI379">
            <v>0.14930321195982127</v>
          </cell>
          <cell r="AJ379">
            <v>20.721783250405338</v>
          </cell>
          <cell r="AK379">
            <v>3269</v>
          </cell>
          <cell r="AL379" t="str">
            <v>Peak Security</v>
          </cell>
        </row>
        <row r="380">
          <cell r="B380" t="str">
            <v>GLLE10</v>
          </cell>
          <cell r="E380">
            <v>-26</v>
          </cell>
          <cell r="F380">
            <v>0</v>
          </cell>
          <cell r="G380">
            <v>0</v>
          </cell>
          <cell r="H380" t="str">
            <v>S1</v>
          </cell>
          <cell r="I380">
            <v>10</v>
          </cell>
          <cell r="J380">
            <v>2</v>
          </cell>
          <cell r="Q380" t="str">
            <v>HARM20</v>
          </cell>
          <cell r="R380" t="str">
            <v>HATL20</v>
          </cell>
          <cell r="X380">
            <v>1090</v>
          </cell>
          <cell r="Y380" t="str">
            <v>B351</v>
          </cell>
          <cell r="AB380" t="str">
            <v>No</v>
          </cell>
          <cell r="AC380" t="str">
            <v>No</v>
          </cell>
          <cell r="AE380">
            <v>0.52451491597597055</v>
          </cell>
          <cell r="AF380">
            <v>16.754802188586851</v>
          </cell>
          <cell r="AG380">
            <v>5427</v>
          </cell>
          <cell r="AI380">
            <v>0.31436832417293309</v>
          </cell>
          <cell r="AJ380">
            <v>16.754802188586851</v>
          </cell>
          <cell r="AK380">
            <v>4201</v>
          </cell>
          <cell r="AL380" t="str">
            <v>Peak Security</v>
          </cell>
        </row>
        <row r="381">
          <cell r="B381" t="str">
            <v>GLLU1Q</v>
          </cell>
          <cell r="E381">
            <v>-8.0438855926563413</v>
          </cell>
          <cell r="F381">
            <v>0</v>
          </cell>
          <cell r="G381">
            <v>0</v>
          </cell>
          <cell r="H381" t="str">
            <v>S1</v>
          </cell>
          <cell r="I381">
            <v>10</v>
          </cell>
          <cell r="J381">
            <v>2</v>
          </cell>
          <cell r="Q381" t="str">
            <v>HATL20</v>
          </cell>
          <cell r="R381" t="str">
            <v>SALH20</v>
          </cell>
          <cell r="X381">
            <v>1380</v>
          </cell>
          <cell r="Y381" t="str">
            <v>B326</v>
          </cell>
          <cell r="AB381" t="str">
            <v>No</v>
          </cell>
          <cell r="AC381" t="str">
            <v>No</v>
          </cell>
          <cell r="AE381">
            <v>0.22180328922338691</v>
          </cell>
          <cell r="AF381">
            <v>9.3361880578749332</v>
          </cell>
          <cell r="AG381">
            <v>2539</v>
          </cell>
          <cell r="AI381">
            <v>0.23661179357062406</v>
          </cell>
          <cell r="AJ381">
            <v>9.3361880578749332</v>
          </cell>
          <cell r="AK381">
            <v>2622</v>
          </cell>
          <cell r="AL381" t="str">
            <v>Year Round</v>
          </cell>
        </row>
        <row r="382">
          <cell r="B382" t="str">
            <v>GLLU1R</v>
          </cell>
          <cell r="E382">
            <v>5</v>
          </cell>
          <cell r="F382">
            <v>0</v>
          </cell>
          <cell r="G382">
            <v>0</v>
          </cell>
          <cell r="H382" t="str">
            <v>S1</v>
          </cell>
          <cell r="I382">
            <v>10</v>
          </cell>
          <cell r="J382">
            <v>2</v>
          </cell>
          <cell r="Q382" t="str">
            <v>HATL20</v>
          </cell>
          <cell r="R382" t="str">
            <v>TODP20</v>
          </cell>
          <cell r="X382">
            <v>1150</v>
          </cell>
          <cell r="Y382" t="str">
            <v>B352</v>
          </cell>
          <cell r="AB382" t="str">
            <v>No</v>
          </cell>
          <cell r="AC382" t="str">
            <v>No</v>
          </cell>
          <cell r="AE382">
            <v>0.17524480029042105</v>
          </cell>
          <cell r="AF382">
            <v>22.088054673508985</v>
          </cell>
          <cell r="AG382">
            <v>3495</v>
          </cell>
          <cell r="AI382">
            <v>1.1393509259093242</v>
          </cell>
          <cell r="AJ382">
            <v>22.088054673508985</v>
          </cell>
          <cell r="AK382">
            <v>8911</v>
          </cell>
          <cell r="AL382" t="str">
            <v>Year Round</v>
          </cell>
        </row>
        <row r="383">
          <cell r="B383" t="str">
            <v>GLNI10</v>
          </cell>
          <cell r="E383">
            <v>19</v>
          </cell>
          <cell r="F383">
            <v>0</v>
          </cell>
          <cell r="G383">
            <v>0</v>
          </cell>
          <cell r="H383" t="str">
            <v>S5</v>
          </cell>
          <cell r="I383">
            <v>9</v>
          </cell>
          <cell r="J383">
            <v>2</v>
          </cell>
          <cell r="Q383" t="str">
            <v>HATL20</v>
          </cell>
          <cell r="R383" t="str">
            <v>WBOL20</v>
          </cell>
          <cell r="X383">
            <v>1090</v>
          </cell>
          <cell r="Y383" t="str">
            <v>B308</v>
          </cell>
          <cell r="AB383" t="str">
            <v>No</v>
          </cell>
          <cell r="AC383" t="str">
            <v>No</v>
          </cell>
          <cell r="AE383">
            <v>0.97158522657015733</v>
          </cell>
          <cell r="AF383">
            <v>58.917458912083653</v>
          </cell>
          <cell r="AG383">
            <v>13323</v>
          </cell>
          <cell r="AI383">
            <v>0.15707617641527791</v>
          </cell>
          <cell r="AJ383">
            <v>58.917458912083653</v>
          </cell>
          <cell r="AK383">
            <v>5357</v>
          </cell>
          <cell r="AL383" t="str">
            <v>Peak Security</v>
          </cell>
        </row>
        <row r="384">
          <cell r="B384" t="str">
            <v>GLRB20</v>
          </cell>
          <cell r="E384">
            <v>0</v>
          </cell>
          <cell r="F384">
            <v>0</v>
          </cell>
          <cell r="G384">
            <v>0</v>
          </cell>
          <cell r="H384" t="str">
            <v>T2</v>
          </cell>
          <cell r="I384">
            <v>9</v>
          </cell>
          <cell r="J384">
            <v>2</v>
          </cell>
          <cell r="Q384" t="str">
            <v>HAWP20</v>
          </cell>
          <cell r="R384" t="str">
            <v>NORT20</v>
          </cell>
          <cell r="X384">
            <v>910</v>
          </cell>
          <cell r="Y384" t="str">
            <v>B379</v>
          </cell>
          <cell r="AB384" t="str">
            <v>No</v>
          </cell>
          <cell r="AC384" t="str">
            <v>No</v>
          </cell>
          <cell r="AE384">
            <v>7.4237278797867536E-3</v>
          </cell>
          <cell r="AF384">
            <v>41.511187131776154</v>
          </cell>
          <cell r="AG384">
            <v>1352</v>
          </cell>
          <cell r="AI384">
            <v>2.2245154648943694E-2</v>
          </cell>
          <cell r="AJ384">
            <v>41.511187131776154</v>
          </cell>
          <cell r="AK384">
            <v>2340</v>
          </cell>
          <cell r="AL384" t="str">
            <v>Year Round</v>
          </cell>
        </row>
        <row r="385">
          <cell r="B385" t="str">
            <v>GLRO20</v>
          </cell>
          <cell r="E385">
            <v>12.205399779823225</v>
          </cell>
          <cell r="F385">
            <v>0</v>
          </cell>
          <cell r="G385">
            <v>0</v>
          </cell>
          <cell r="H385" t="str">
            <v>S5</v>
          </cell>
          <cell r="I385">
            <v>9</v>
          </cell>
          <cell r="J385">
            <v>2</v>
          </cell>
          <cell r="Q385" t="str">
            <v>HAWP20</v>
          </cell>
          <cell r="R385" t="str">
            <v>OFFE20</v>
          </cell>
          <cell r="X385">
            <v>1090</v>
          </cell>
          <cell r="Y385" t="str">
            <v>B309</v>
          </cell>
          <cell r="AB385" t="str">
            <v>No</v>
          </cell>
          <cell r="AC385" t="str">
            <v>No</v>
          </cell>
          <cell r="AE385">
            <v>0.12219268574950642</v>
          </cell>
          <cell r="AF385">
            <v>11.397580029575174</v>
          </cell>
          <cell r="AG385">
            <v>1992</v>
          </cell>
          <cell r="AI385">
            <v>1.8583339041763649E-2</v>
          </cell>
          <cell r="AJ385">
            <v>11.397580029575174</v>
          </cell>
          <cell r="AK385">
            <v>777</v>
          </cell>
          <cell r="AL385" t="str">
            <v>Peak Security</v>
          </cell>
        </row>
        <row r="386">
          <cell r="B386" t="str">
            <v>GORG1Q</v>
          </cell>
          <cell r="E386">
            <v>14</v>
          </cell>
          <cell r="F386">
            <v>0</v>
          </cell>
          <cell r="G386">
            <v>0</v>
          </cell>
          <cell r="H386" t="str">
            <v>S1</v>
          </cell>
          <cell r="I386">
            <v>11</v>
          </cell>
          <cell r="J386">
            <v>2</v>
          </cell>
          <cell r="Q386" t="str">
            <v>HAWP20</v>
          </cell>
          <cell r="R386" t="str">
            <v>HAWP4A</v>
          </cell>
          <cell r="X386">
            <v>1000</v>
          </cell>
          <cell r="Y386" t="str">
            <v>F322</v>
          </cell>
          <cell r="AB386" t="str">
            <v>No</v>
          </cell>
          <cell r="AC386" t="str">
            <v>No</v>
          </cell>
          <cell r="AE386">
            <v>6.931231990353041E-4</v>
          </cell>
          <cell r="AF386">
            <v>0</v>
          </cell>
          <cell r="AG386">
            <v>0</v>
          </cell>
          <cell r="AI386">
            <v>2.9739457010820188E-3</v>
          </cell>
          <cell r="AJ386">
            <v>0</v>
          </cell>
          <cell r="AK386">
            <v>0</v>
          </cell>
          <cell r="AL386" t="str">
            <v>Year Round</v>
          </cell>
        </row>
        <row r="387">
          <cell r="B387" t="str">
            <v>GORG1R</v>
          </cell>
          <cell r="E387">
            <v>14</v>
          </cell>
          <cell r="F387">
            <v>0</v>
          </cell>
          <cell r="G387">
            <v>0</v>
          </cell>
          <cell r="H387" t="str">
            <v>S1</v>
          </cell>
          <cell r="I387">
            <v>11</v>
          </cell>
          <cell r="J387">
            <v>2</v>
          </cell>
          <cell r="Q387" t="str">
            <v>HAWP4A</v>
          </cell>
          <cell r="R387" t="str">
            <v>NORT40</v>
          </cell>
          <cell r="X387">
            <v>1000</v>
          </cell>
          <cell r="Y387" t="str">
            <v>A322</v>
          </cell>
          <cell r="AB387" t="str">
            <v>No</v>
          </cell>
          <cell r="AC387" t="str">
            <v>No</v>
          </cell>
          <cell r="AE387">
            <v>2.0793695971059916E-3</v>
          </cell>
          <cell r="AF387">
            <v>30.16</v>
          </cell>
          <cell r="AG387">
            <v>794</v>
          </cell>
          <cell r="AI387">
            <v>8.9218371032458669E-3</v>
          </cell>
          <cell r="AJ387">
            <v>30.16</v>
          </cell>
          <cell r="AK387">
            <v>1645</v>
          </cell>
          <cell r="AL387" t="str">
            <v>Year Round</v>
          </cell>
        </row>
        <row r="388">
          <cell r="B388" t="str">
            <v>GORW20</v>
          </cell>
          <cell r="E388">
            <v>0</v>
          </cell>
          <cell r="F388">
            <v>0</v>
          </cell>
          <cell r="G388">
            <v>49</v>
          </cell>
          <cell r="H388" t="str">
            <v>T1</v>
          </cell>
          <cell r="I388">
            <v>1</v>
          </cell>
          <cell r="J388">
            <v>1</v>
          </cell>
          <cell r="Q388" t="str">
            <v>HEDD4A</v>
          </cell>
          <cell r="R388" t="str">
            <v>STEW40</v>
          </cell>
          <cell r="X388">
            <v>3330</v>
          </cell>
          <cell r="Y388" t="str">
            <v>A39H</v>
          </cell>
          <cell r="AB388" t="str">
            <v>No</v>
          </cell>
          <cell r="AC388" t="str">
            <v>No</v>
          </cell>
          <cell r="AE388">
            <v>2.9254973190615749E-2</v>
          </cell>
          <cell r="AF388">
            <v>7</v>
          </cell>
          <cell r="AG388">
            <v>1197</v>
          </cell>
          <cell r="AI388">
            <v>0.60448924656720815</v>
          </cell>
          <cell r="AJ388">
            <v>7</v>
          </cell>
          <cell r="AK388">
            <v>5442</v>
          </cell>
          <cell r="AL388" t="str">
            <v>Year Round</v>
          </cell>
        </row>
        <row r="389">
          <cell r="B389" t="str">
            <v>GOVA1Q</v>
          </cell>
          <cell r="E389">
            <v>17</v>
          </cell>
          <cell r="F389">
            <v>0</v>
          </cell>
          <cell r="G389">
            <v>0</v>
          </cell>
          <cell r="H389" t="str">
            <v>S2</v>
          </cell>
          <cell r="I389">
            <v>9</v>
          </cell>
          <cell r="J389">
            <v>2</v>
          </cell>
          <cell r="Q389" t="str">
            <v>HEDD4A</v>
          </cell>
          <cell r="R389" t="str">
            <v>STWB4A</v>
          </cell>
          <cell r="X389">
            <v>2770</v>
          </cell>
          <cell r="Y389" t="str">
            <v>A39J</v>
          </cell>
          <cell r="AB389" t="str">
            <v>No</v>
          </cell>
          <cell r="AC389" t="str">
            <v>No</v>
          </cell>
          <cell r="AE389">
            <v>0.48181581281586594</v>
          </cell>
          <cell r="AF389">
            <v>87.85</v>
          </cell>
          <cell r="AG389">
            <v>21559</v>
          </cell>
          <cell r="AI389">
            <v>7.1030756221849387</v>
          </cell>
          <cell r="AJ389">
            <v>87.85</v>
          </cell>
          <cell r="AK389">
            <v>82779</v>
          </cell>
          <cell r="AL389" t="str">
            <v>Year Round</v>
          </cell>
        </row>
        <row r="390">
          <cell r="B390" t="str">
            <v>GOVA1R</v>
          </cell>
          <cell r="E390">
            <v>17</v>
          </cell>
          <cell r="F390">
            <v>0</v>
          </cell>
          <cell r="G390">
            <v>0</v>
          </cell>
          <cell r="H390" t="str">
            <v>S2</v>
          </cell>
          <cell r="I390">
            <v>9</v>
          </cell>
          <cell r="J390">
            <v>2</v>
          </cell>
          <cell r="Q390" t="str">
            <v>HEDD4B</v>
          </cell>
          <cell r="R390" t="str">
            <v>STEW40</v>
          </cell>
          <cell r="X390">
            <v>3330</v>
          </cell>
          <cell r="Y390" t="str">
            <v>A392</v>
          </cell>
          <cell r="AB390" t="str">
            <v>No</v>
          </cell>
          <cell r="AC390" t="str">
            <v>No</v>
          </cell>
          <cell r="AE390">
            <v>2.9358916401607649E-2</v>
          </cell>
          <cell r="AF390">
            <v>7</v>
          </cell>
          <cell r="AG390">
            <v>1199</v>
          </cell>
          <cell r="AI390">
            <v>0.60553568301672744</v>
          </cell>
          <cell r="AJ390">
            <v>7</v>
          </cell>
          <cell r="AK390">
            <v>5447</v>
          </cell>
          <cell r="AL390" t="str">
            <v>Year Round</v>
          </cell>
        </row>
        <row r="391">
          <cell r="B391" t="str">
            <v>GRAI40</v>
          </cell>
          <cell r="E391">
            <v>70</v>
          </cell>
          <cell r="F391">
            <v>1828.7535675754134</v>
          </cell>
          <cell r="G391">
            <v>2448.0460349054397</v>
          </cell>
          <cell r="H391" t="str">
            <v>C3</v>
          </cell>
          <cell r="I391">
            <v>24</v>
          </cell>
          <cell r="J391">
            <v>11</v>
          </cell>
          <cell r="Q391" t="str">
            <v>HEDD4B</v>
          </cell>
          <cell r="R391" t="str">
            <v>STWB4B</v>
          </cell>
          <cell r="X391">
            <v>2770</v>
          </cell>
          <cell r="Y391" t="str">
            <v>A393</v>
          </cell>
          <cell r="AB391" t="str">
            <v>No</v>
          </cell>
          <cell r="AC391" t="str">
            <v>No</v>
          </cell>
          <cell r="AE391">
            <v>0.48172805811101427</v>
          </cell>
          <cell r="AF391">
            <v>87.85</v>
          </cell>
          <cell r="AG391">
            <v>21557</v>
          </cell>
          <cell r="AI391">
            <v>7.1023290338844136</v>
          </cell>
          <cell r="AJ391">
            <v>87.85</v>
          </cell>
          <cell r="AK391">
            <v>82775</v>
          </cell>
          <cell r="AL391" t="str">
            <v>Year Round</v>
          </cell>
        </row>
        <row r="392">
          <cell r="B392" t="str">
            <v>GREN40_EME</v>
          </cell>
          <cell r="E392">
            <v>695</v>
          </cell>
          <cell r="F392">
            <v>0</v>
          </cell>
          <cell r="G392">
            <v>0</v>
          </cell>
          <cell r="H392" t="str">
            <v>J6</v>
          </cell>
          <cell r="I392">
            <v>18</v>
          </cell>
          <cell r="J392">
            <v>7</v>
          </cell>
          <cell r="Q392" t="str">
            <v>HEDO20</v>
          </cell>
          <cell r="R392" t="str">
            <v>SAES20</v>
          </cell>
          <cell r="X392">
            <v>1750</v>
          </cell>
          <cell r="Y392" t="str">
            <v>B38H</v>
          </cell>
          <cell r="AB392" t="str">
            <v>No</v>
          </cell>
          <cell r="AC392" t="str">
            <v>No</v>
          </cell>
          <cell r="AE392">
            <v>0</v>
          </cell>
          <cell r="AF392">
            <v>0.7310750597308997</v>
          </cell>
          <cell r="AG392">
            <v>307</v>
          </cell>
          <cell r="AI392">
            <v>0</v>
          </cell>
          <cell r="AJ392">
            <v>0.7310750597308997</v>
          </cell>
          <cell r="AK392">
            <v>96</v>
          </cell>
          <cell r="AL392" t="str">
            <v>Peak Security</v>
          </cell>
        </row>
        <row r="393">
          <cell r="B393" t="str">
            <v>GREN40_EPN</v>
          </cell>
          <cell r="E393">
            <v>3</v>
          </cell>
          <cell r="F393">
            <v>0</v>
          </cell>
          <cell r="G393">
            <v>0</v>
          </cell>
          <cell r="H393" t="str">
            <v>J6</v>
          </cell>
          <cell r="I393">
            <v>18</v>
          </cell>
          <cell r="J393">
            <v>9</v>
          </cell>
          <cell r="Q393" t="str">
            <v>HAMB4A</v>
          </cell>
          <cell r="R393" t="str">
            <v>HEYS40</v>
          </cell>
          <cell r="X393">
            <v>3330</v>
          </cell>
          <cell r="Y393" t="str">
            <v>A263</v>
          </cell>
          <cell r="AB393" t="str">
            <v>No</v>
          </cell>
          <cell r="AC393" t="str">
            <v>No</v>
          </cell>
          <cell r="AE393">
            <v>0.52990032291870492</v>
          </cell>
          <cell r="AF393">
            <v>25.85</v>
          </cell>
          <cell r="AG393">
            <v>13306</v>
          </cell>
          <cell r="AI393">
            <v>1.7982373439327695</v>
          </cell>
          <cell r="AJ393">
            <v>25.85</v>
          </cell>
          <cell r="AK393">
            <v>24511</v>
          </cell>
          <cell r="AL393" t="str">
            <v>Year Round</v>
          </cell>
        </row>
        <row r="394">
          <cell r="B394" t="str">
            <v>GRIF1S</v>
          </cell>
          <cell r="E394">
            <v>0</v>
          </cell>
          <cell r="F394">
            <v>0</v>
          </cell>
          <cell r="G394">
            <v>66.009999999999991</v>
          </cell>
          <cell r="H394" t="str">
            <v>T4</v>
          </cell>
          <cell r="I394">
            <v>5</v>
          </cell>
          <cell r="J394">
            <v>1</v>
          </cell>
          <cell r="Q394" t="str">
            <v>HAMB4B</v>
          </cell>
          <cell r="R394" t="str">
            <v>HEYS40</v>
          </cell>
          <cell r="X394">
            <v>3330</v>
          </cell>
          <cell r="Y394" t="str">
            <v>A264</v>
          </cell>
          <cell r="AB394" t="str">
            <v>No</v>
          </cell>
          <cell r="AC394" t="str">
            <v>No</v>
          </cell>
          <cell r="AE394">
            <v>0.51735874781560032</v>
          </cell>
          <cell r="AF394">
            <v>26.02</v>
          </cell>
          <cell r="AG394">
            <v>13234</v>
          </cell>
          <cell r="AI394">
            <v>1.7556770213084889</v>
          </cell>
          <cell r="AJ394">
            <v>26.02</v>
          </cell>
          <cell r="AK394">
            <v>24379</v>
          </cell>
          <cell r="AL394" t="str">
            <v>Year Round</v>
          </cell>
        </row>
        <row r="395">
          <cell r="B395" t="str">
            <v>GRIF1T</v>
          </cell>
          <cell r="E395">
            <v>0</v>
          </cell>
          <cell r="F395">
            <v>0</v>
          </cell>
          <cell r="G395">
            <v>66.009999999999991</v>
          </cell>
          <cell r="H395" t="str">
            <v>T4</v>
          </cell>
          <cell r="I395">
            <v>5</v>
          </cell>
          <cell r="J395">
            <v>1</v>
          </cell>
          <cell r="Q395" t="str">
            <v>HEYS40</v>
          </cell>
          <cell r="R395" t="str">
            <v>MIDL40</v>
          </cell>
          <cell r="X395">
            <v>3070</v>
          </cell>
          <cell r="Y395" t="str">
            <v>T20151611</v>
          </cell>
          <cell r="AB395" t="str">
            <v>No</v>
          </cell>
          <cell r="AC395" t="str">
            <v>No</v>
          </cell>
          <cell r="AE395">
            <v>0</v>
          </cell>
          <cell r="AF395">
            <v>0.9</v>
          </cell>
          <cell r="AG395">
            <v>466</v>
          </cell>
          <cell r="AI395">
            <v>0</v>
          </cell>
          <cell r="AJ395">
            <v>0.9</v>
          </cell>
          <cell r="AK395">
            <v>167</v>
          </cell>
          <cell r="AL395" t="str">
            <v>Peak Security</v>
          </cell>
        </row>
        <row r="396">
          <cell r="B396" t="str">
            <v>GRIW40</v>
          </cell>
          <cell r="E396">
            <v>126</v>
          </cell>
          <cell r="F396">
            <v>0</v>
          </cell>
          <cell r="G396">
            <v>0</v>
          </cell>
          <cell r="H396" t="str">
            <v>P7</v>
          </cell>
          <cell r="I396">
            <v>15</v>
          </cell>
          <cell r="J396">
            <v>5</v>
          </cell>
          <cell r="Q396" t="str">
            <v>HEYS40</v>
          </cell>
          <cell r="R396" t="str">
            <v>QUER4A</v>
          </cell>
          <cell r="X396">
            <v>3330</v>
          </cell>
          <cell r="Y396" t="str">
            <v>A225</v>
          </cell>
          <cell r="AB396" t="str">
            <v>No</v>
          </cell>
          <cell r="AC396" t="str">
            <v>No</v>
          </cell>
          <cell r="AE396">
            <v>0.29517434770716489</v>
          </cell>
          <cell r="AF396">
            <v>8.6999999999999993</v>
          </cell>
          <cell r="AG396">
            <v>4727</v>
          </cell>
          <cell r="AI396">
            <v>0.44448535237216258</v>
          </cell>
          <cell r="AJ396">
            <v>8.6999999999999993</v>
          </cell>
          <cell r="AK396">
            <v>5800</v>
          </cell>
          <cell r="AL396" t="str">
            <v>Year Round</v>
          </cell>
        </row>
        <row r="397">
          <cell r="B397" t="str">
            <v>GRMO20</v>
          </cell>
          <cell r="E397">
            <v>55</v>
          </cell>
          <cell r="F397">
            <v>97.446904133681002</v>
          </cell>
          <cell r="G397">
            <v>66.503341113966584</v>
          </cell>
          <cell r="H397" t="str">
            <v>S3</v>
          </cell>
          <cell r="I397">
            <v>9</v>
          </cell>
          <cell r="J397">
            <v>2</v>
          </cell>
          <cell r="Q397" t="str">
            <v>HIGM20</v>
          </cell>
          <cell r="R397" t="str">
            <v>THUR2A</v>
          </cell>
          <cell r="X397">
            <v>625</v>
          </cell>
          <cell r="Y397" t="str">
            <v>B480</v>
          </cell>
          <cell r="AB397" t="str">
            <v>No</v>
          </cell>
          <cell r="AC397" t="str">
            <v>No</v>
          </cell>
          <cell r="AE397">
            <v>1.9037410192179608E-4</v>
          </cell>
          <cell r="AF397">
            <v>56.172931228831587</v>
          </cell>
          <cell r="AG397">
            <v>111</v>
          </cell>
          <cell r="AI397">
            <v>1.0431486190688552E-2</v>
          </cell>
          <cell r="AJ397">
            <v>56.172931228831587</v>
          </cell>
          <cell r="AK397">
            <v>820</v>
          </cell>
          <cell r="AL397" t="str">
            <v>Year Round</v>
          </cell>
        </row>
        <row r="398">
          <cell r="B398" t="str">
            <v>GRNA10</v>
          </cell>
          <cell r="E398">
            <v>0</v>
          </cell>
          <cell r="F398">
            <v>0</v>
          </cell>
          <cell r="G398">
            <v>0</v>
          </cell>
          <cell r="H398" t="str">
            <v>S1</v>
          </cell>
          <cell r="I398">
            <v>12</v>
          </cell>
          <cell r="J398">
            <v>2</v>
          </cell>
          <cell r="Q398" t="str">
            <v>HIGM20</v>
          </cell>
          <cell r="R398" t="str">
            <v>HIGM2A</v>
          </cell>
          <cell r="X398">
            <v>750</v>
          </cell>
          <cell r="Y398" t="str">
            <v>R419</v>
          </cell>
          <cell r="AB398" t="str">
            <v>No</v>
          </cell>
          <cell r="AC398" t="str">
            <v>No</v>
          </cell>
          <cell r="AE398">
            <v>2.3610188206420117E-3</v>
          </cell>
          <cell r="AF398">
            <v>0</v>
          </cell>
          <cell r="AG398">
            <v>0</v>
          </cell>
          <cell r="AI398">
            <v>1.2703551854231683E-3</v>
          </cell>
          <cell r="AJ398">
            <v>0</v>
          </cell>
          <cell r="AK398">
            <v>0</v>
          </cell>
          <cell r="AL398" t="str">
            <v>Peak Security</v>
          </cell>
        </row>
        <row r="399">
          <cell r="B399" t="str">
            <v>GRNA40</v>
          </cell>
          <cell r="E399">
            <v>0</v>
          </cell>
          <cell r="F399">
            <v>0</v>
          </cell>
          <cell r="G399">
            <v>0</v>
          </cell>
          <cell r="H399" t="str">
            <v>S1</v>
          </cell>
          <cell r="I399">
            <v>12</v>
          </cell>
          <cell r="J399">
            <v>2</v>
          </cell>
          <cell r="Q399" t="str">
            <v>HIGM20</v>
          </cell>
          <cell r="R399" t="str">
            <v>HIGM40</v>
          </cell>
          <cell r="X399">
            <v>1000</v>
          </cell>
          <cell r="Y399" t="str">
            <v>F420</v>
          </cell>
          <cell r="AB399" t="str">
            <v>No</v>
          </cell>
          <cell r="AC399" t="str">
            <v>No</v>
          </cell>
          <cell r="AE399">
            <v>2.2015549830581391E-2</v>
          </cell>
          <cell r="AF399">
            <v>0</v>
          </cell>
          <cell r="AG399">
            <v>0</v>
          </cell>
          <cell r="AI399">
            <v>1.1845550591424921E-2</v>
          </cell>
          <cell r="AJ399">
            <v>0</v>
          </cell>
          <cell r="AK399">
            <v>0</v>
          </cell>
          <cell r="AL399" t="str">
            <v>Peak Security</v>
          </cell>
        </row>
        <row r="400">
          <cell r="B400" t="str">
            <v>GRSA20</v>
          </cell>
          <cell r="E400">
            <v>-43</v>
          </cell>
          <cell r="F400">
            <v>57.250056178537584</v>
          </cell>
          <cell r="G400">
            <v>39.07071290445537</v>
          </cell>
          <cell r="H400" t="str">
            <v>Q2</v>
          </cell>
          <cell r="I400">
            <v>13</v>
          </cell>
          <cell r="J400">
            <v>3</v>
          </cell>
          <cell r="Q400" t="str">
            <v>HIGM2A</v>
          </cell>
          <cell r="R400" t="str">
            <v>HIGM40</v>
          </cell>
          <cell r="X400">
            <v>500</v>
          </cell>
          <cell r="Y400" t="str">
            <v>F419</v>
          </cell>
          <cell r="AB400" t="str">
            <v>No</v>
          </cell>
          <cell r="AC400" t="str">
            <v>No</v>
          </cell>
          <cell r="AE400">
            <v>7.083056461926026E-3</v>
          </cell>
          <cell r="AF400">
            <v>0</v>
          </cell>
          <cell r="AG400">
            <v>0</v>
          </cell>
          <cell r="AI400">
            <v>3.8110655562695228E-3</v>
          </cell>
          <cell r="AJ400">
            <v>0</v>
          </cell>
          <cell r="AK400">
            <v>0</v>
          </cell>
          <cell r="AL400" t="str">
            <v>Peak Security</v>
          </cell>
        </row>
        <row r="401">
          <cell r="B401" t="str">
            <v>GRSB20</v>
          </cell>
          <cell r="E401">
            <v>0</v>
          </cell>
          <cell r="F401">
            <v>57.250056178537584</v>
          </cell>
          <cell r="G401">
            <v>39.07071290445537</v>
          </cell>
          <cell r="H401" t="str">
            <v>Q2</v>
          </cell>
          <cell r="I401">
            <v>13</v>
          </cell>
          <cell r="J401">
            <v>3</v>
          </cell>
          <cell r="Q401" t="str">
            <v>HIGM40</v>
          </cell>
          <cell r="R401" t="str">
            <v>HIGM4A</v>
          </cell>
          <cell r="X401">
            <v>2150</v>
          </cell>
          <cell r="Y401" t="str">
            <v>Q404</v>
          </cell>
          <cell r="AB401" t="str">
            <v>No</v>
          </cell>
          <cell r="AC401" t="str">
            <v>No</v>
          </cell>
          <cell r="AE401">
            <v>0</v>
          </cell>
          <cell r="AF401">
            <v>0</v>
          </cell>
          <cell r="AG401">
            <v>0</v>
          </cell>
          <cell r="AI401">
            <v>0</v>
          </cell>
          <cell r="AJ401">
            <v>0</v>
          </cell>
          <cell r="AK401">
            <v>0</v>
          </cell>
          <cell r="AL401" t="str">
            <v>Peak Security</v>
          </cell>
        </row>
        <row r="402">
          <cell r="B402" t="str">
            <v>GRUB1Q</v>
          </cell>
          <cell r="E402">
            <v>-11</v>
          </cell>
          <cell r="F402">
            <v>0</v>
          </cell>
          <cell r="G402">
            <v>0</v>
          </cell>
          <cell r="H402" t="str">
            <v>T1</v>
          </cell>
          <cell r="I402">
            <v>1</v>
          </cell>
          <cell r="J402">
            <v>1</v>
          </cell>
          <cell r="Q402" t="str">
            <v>HIGM40</v>
          </cell>
          <cell r="R402" t="str">
            <v>WBUR40</v>
          </cell>
          <cell r="X402">
            <v>2210</v>
          </cell>
          <cell r="Y402" t="str">
            <v>A403</v>
          </cell>
          <cell r="AB402" t="str">
            <v>No</v>
          </cell>
          <cell r="AC402" t="str">
            <v>No</v>
          </cell>
          <cell r="AE402">
            <v>3.6253463682188127</v>
          </cell>
          <cell r="AF402">
            <v>17.196628333358415</v>
          </cell>
          <cell r="AG402">
            <v>23153</v>
          </cell>
          <cell r="AI402">
            <v>3.2136176210603544</v>
          </cell>
          <cell r="AJ402">
            <v>17.196628333358415</v>
          </cell>
          <cell r="AK402">
            <v>21798</v>
          </cell>
          <cell r="AL402" t="str">
            <v>Peak Security</v>
          </cell>
        </row>
        <row r="403">
          <cell r="B403" t="str">
            <v>GRUB1R</v>
          </cell>
          <cell r="E403">
            <v>-11</v>
          </cell>
          <cell r="F403">
            <v>0</v>
          </cell>
          <cell r="G403">
            <v>0</v>
          </cell>
          <cell r="H403" t="str">
            <v>T1</v>
          </cell>
          <cell r="I403">
            <v>1</v>
          </cell>
          <cell r="J403">
            <v>1</v>
          </cell>
          <cell r="Q403" t="str">
            <v>HIGM4A</v>
          </cell>
          <cell r="R403" t="str">
            <v>SBAR40</v>
          </cell>
          <cell r="X403">
            <v>2150</v>
          </cell>
          <cell r="Y403" t="str">
            <v>NG16</v>
          </cell>
          <cell r="AB403" t="str">
            <v>No</v>
          </cell>
          <cell r="AC403" t="str">
            <v>No</v>
          </cell>
          <cell r="AE403">
            <v>9.960192089250798</v>
          </cell>
          <cell r="AF403">
            <v>39.67</v>
          </cell>
          <cell r="AG403">
            <v>47320</v>
          </cell>
          <cell r="AI403">
            <v>9.3381428843346406</v>
          </cell>
          <cell r="AJ403">
            <v>39.67</v>
          </cell>
          <cell r="AK403">
            <v>45819</v>
          </cell>
          <cell r="AL403" t="str">
            <v>Peak Security</v>
          </cell>
        </row>
        <row r="404">
          <cell r="B404" t="str">
            <v>GWYN4A</v>
          </cell>
          <cell r="E404">
            <v>0</v>
          </cell>
          <cell r="F404">
            <v>0</v>
          </cell>
          <cell r="G404">
            <v>0</v>
          </cell>
          <cell r="H404" t="str">
            <v>M6</v>
          </cell>
          <cell r="I404">
            <v>16</v>
          </cell>
          <cell r="J404">
            <v>6</v>
          </cell>
          <cell r="Q404" t="str">
            <v>BRWA2A</v>
          </cell>
          <cell r="R404" t="str">
            <v>HINP20</v>
          </cell>
          <cell r="X404">
            <v>240</v>
          </cell>
          <cell r="Y404" t="str">
            <v>B889</v>
          </cell>
          <cell r="AB404" t="str">
            <v>No</v>
          </cell>
          <cell r="AC404" t="str">
            <v>No</v>
          </cell>
          <cell r="AE404">
            <v>8.819999999999989E-2</v>
          </cell>
          <cell r="AF404">
            <v>28.40410889491725</v>
          </cell>
          <cell r="AG404">
            <v>2982</v>
          </cell>
          <cell r="AI404">
            <v>8.8200000000000153E-2</v>
          </cell>
          <cell r="AJ404">
            <v>28.40410889491725</v>
          </cell>
          <cell r="AK404">
            <v>2982</v>
          </cell>
          <cell r="AL404" t="str">
            <v>Year Round</v>
          </cell>
        </row>
        <row r="405">
          <cell r="B405" t="str">
            <v>GWYN4B</v>
          </cell>
          <cell r="E405">
            <v>0</v>
          </cell>
          <cell r="F405">
            <v>0</v>
          </cell>
          <cell r="G405">
            <v>0</v>
          </cell>
          <cell r="H405" t="str">
            <v>M6</v>
          </cell>
          <cell r="I405">
            <v>16</v>
          </cell>
          <cell r="J405">
            <v>6</v>
          </cell>
          <cell r="Q405" t="str">
            <v>BRWA2B</v>
          </cell>
          <cell r="R405" t="str">
            <v>HINP20</v>
          </cell>
          <cell r="X405">
            <v>240</v>
          </cell>
          <cell r="Y405" t="str">
            <v>B888</v>
          </cell>
          <cell r="AB405" t="str">
            <v>No</v>
          </cell>
          <cell r="AC405" t="str">
            <v>No</v>
          </cell>
          <cell r="AE405">
            <v>8.8200000000000084E-2</v>
          </cell>
          <cell r="AF405">
            <v>29.205919315759996</v>
          </cell>
          <cell r="AG405">
            <v>3067</v>
          </cell>
          <cell r="AI405">
            <v>8.8199999999999459E-2</v>
          </cell>
          <cell r="AJ405">
            <v>29.205919315759996</v>
          </cell>
          <cell r="AK405">
            <v>3067</v>
          </cell>
          <cell r="AL405" t="str">
            <v>Year Round</v>
          </cell>
        </row>
        <row r="406">
          <cell r="B406" t="str">
            <v>HACK2A</v>
          </cell>
          <cell r="E406">
            <v>78</v>
          </cell>
          <cell r="F406">
            <v>0</v>
          </cell>
          <cell r="G406">
            <v>0</v>
          </cell>
          <cell r="H406" t="str">
            <v>A1</v>
          </cell>
          <cell r="I406">
            <v>24</v>
          </cell>
          <cell r="J406">
            <v>12</v>
          </cell>
          <cell r="Q406" t="str">
            <v>HINP20</v>
          </cell>
          <cell r="R406" t="str">
            <v>HINP40</v>
          </cell>
          <cell r="X406">
            <v>500</v>
          </cell>
          <cell r="Y406" t="str">
            <v>F888</v>
          </cell>
          <cell r="AB406" t="str">
            <v>No</v>
          </cell>
          <cell r="AC406" t="str">
            <v>No</v>
          </cell>
          <cell r="AE406">
            <v>4.3008908248824966E-2</v>
          </cell>
          <cell r="AF406">
            <v>0</v>
          </cell>
          <cell r="AG406">
            <v>0</v>
          </cell>
          <cell r="AI406">
            <v>4.3008908248825056E-2</v>
          </cell>
          <cell r="AJ406">
            <v>0</v>
          </cell>
          <cell r="AK406">
            <v>0</v>
          </cell>
          <cell r="AL406" t="str">
            <v>Year Round</v>
          </cell>
        </row>
        <row r="407">
          <cell r="B407" t="str">
            <v>HACK2B</v>
          </cell>
          <cell r="E407">
            <v>78</v>
          </cell>
          <cell r="F407">
            <v>0</v>
          </cell>
          <cell r="G407">
            <v>0</v>
          </cell>
          <cell r="H407" t="str">
            <v>A1</v>
          </cell>
          <cell r="I407">
            <v>24</v>
          </cell>
          <cell r="J407">
            <v>12</v>
          </cell>
          <cell r="Q407" t="str">
            <v>HINP20</v>
          </cell>
          <cell r="R407" t="str">
            <v>HINP40</v>
          </cell>
          <cell r="X407">
            <v>500</v>
          </cell>
          <cell r="Y407" t="str">
            <v>F889</v>
          </cell>
          <cell r="AB407" t="str">
            <v>No</v>
          </cell>
          <cell r="AC407" t="str">
            <v>No</v>
          </cell>
          <cell r="AE407">
            <v>4.5204758871231598E-2</v>
          </cell>
          <cell r="AF407">
            <v>0</v>
          </cell>
          <cell r="AG407">
            <v>0</v>
          </cell>
          <cell r="AI407">
            <v>4.5204758871231696E-2</v>
          </cell>
          <cell r="AJ407">
            <v>0</v>
          </cell>
          <cell r="AK407">
            <v>0</v>
          </cell>
          <cell r="AL407" t="str">
            <v>Year Round</v>
          </cell>
        </row>
        <row r="408">
          <cell r="B408" t="str">
            <v>HACK40</v>
          </cell>
          <cell r="E408">
            <v>155</v>
          </cell>
          <cell r="F408">
            <v>0</v>
          </cell>
          <cell r="G408">
            <v>0</v>
          </cell>
          <cell r="H408" t="str">
            <v>A1</v>
          </cell>
          <cell r="I408">
            <v>24</v>
          </cell>
          <cell r="J408">
            <v>12</v>
          </cell>
          <cell r="Q408" t="str">
            <v>HINP40</v>
          </cell>
          <cell r="R408" t="str">
            <v>MELK40_SEP</v>
          </cell>
          <cell r="X408">
            <v>2010</v>
          </cell>
          <cell r="Y408" t="str">
            <v>A807</v>
          </cell>
          <cell r="AB408" t="str">
            <v>No</v>
          </cell>
          <cell r="AC408" t="str">
            <v>No</v>
          </cell>
          <cell r="AE408">
            <v>1.2399020096331661</v>
          </cell>
          <cell r="AF408">
            <v>86.44</v>
          </cell>
          <cell r="AG408">
            <v>24063</v>
          </cell>
          <cell r="AI408">
            <v>0.72680112764832361</v>
          </cell>
          <cell r="AJ408">
            <v>86.44</v>
          </cell>
          <cell r="AK408">
            <v>18423</v>
          </cell>
          <cell r="AL408" t="str">
            <v>Peak Security</v>
          </cell>
        </row>
        <row r="409">
          <cell r="B409" t="str">
            <v>HADH10</v>
          </cell>
          <cell r="E409">
            <v>0</v>
          </cell>
          <cell r="F409">
            <v>0</v>
          </cell>
          <cell r="G409">
            <v>69.929999999999993</v>
          </cell>
          <cell r="H409" t="str">
            <v>S1</v>
          </cell>
          <cell r="I409">
            <v>10</v>
          </cell>
          <cell r="J409">
            <v>2</v>
          </cell>
          <cell r="Q409" t="str">
            <v>HINP40</v>
          </cell>
          <cell r="R409" t="str">
            <v>MELK40_SEP</v>
          </cell>
          <cell r="X409">
            <v>2010</v>
          </cell>
          <cell r="Y409" t="str">
            <v>A808</v>
          </cell>
          <cell r="AB409" t="str">
            <v>No</v>
          </cell>
          <cell r="AC409" t="str">
            <v>No</v>
          </cell>
          <cell r="AE409">
            <v>1.2399020096331661</v>
          </cell>
          <cell r="AF409">
            <v>86.45</v>
          </cell>
          <cell r="AG409">
            <v>24066</v>
          </cell>
          <cell r="AI409">
            <v>0.72680112764832361</v>
          </cell>
          <cell r="AJ409">
            <v>86.45</v>
          </cell>
          <cell r="AK409">
            <v>18425</v>
          </cell>
          <cell r="AL409" t="str">
            <v>Peak Security</v>
          </cell>
        </row>
        <row r="410">
          <cell r="B410" t="str">
            <v>HAGR1Q</v>
          </cell>
          <cell r="E410">
            <v>17</v>
          </cell>
          <cell r="F410">
            <v>0</v>
          </cell>
          <cell r="G410">
            <v>0</v>
          </cell>
          <cell r="H410" t="str">
            <v>S2</v>
          </cell>
          <cell r="I410">
            <v>9</v>
          </cell>
          <cell r="J410">
            <v>2</v>
          </cell>
          <cell r="Q410" t="str">
            <v>HINP40</v>
          </cell>
          <cell r="R410" t="str">
            <v>TAUN4A</v>
          </cell>
          <cell r="X410">
            <v>2210</v>
          </cell>
          <cell r="Y410" t="str">
            <v>A872</v>
          </cell>
          <cell r="AB410" t="str">
            <v>No</v>
          </cell>
          <cell r="AC410" t="str">
            <v>No</v>
          </cell>
          <cell r="AE410">
            <v>1.8251295417670976</v>
          </cell>
          <cell r="AF410">
            <v>26.64</v>
          </cell>
          <cell r="AG410">
            <v>16095</v>
          </cell>
          <cell r="AI410">
            <v>1.5627212993176551</v>
          </cell>
          <cell r="AJ410">
            <v>26.64</v>
          </cell>
          <cell r="AK410">
            <v>14893</v>
          </cell>
          <cell r="AL410" t="str">
            <v>Peak Security</v>
          </cell>
        </row>
        <row r="411">
          <cell r="B411" t="str">
            <v>HAGR1R</v>
          </cell>
          <cell r="E411">
            <v>17</v>
          </cell>
          <cell r="F411">
            <v>0</v>
          </cell>
          <cell r="G411">
            <v>0</v>
          </cell>
          <cell r="H411" t="str">
            <v>S2</v>
          </cell>
          <cell r="I411">
            <v>9</v>
          </cell>
          <cell r="J411">
            <v>2</v>
          </cell>
          <cell r="Q411" t="str">
            <v>HINP40</v>
          </cell>
          <cell r="R411" t="str">
            <v>TAUN4B</v>
          </cell>
          <cell r="X411">
            <v>2210</v>
          </cell>
          <cell r="Y411" t="str">
            <v>A870</v>
          </cell>
          <cell r="AB411" t="str">
            <v>No</v>
          </cell>
          <cell r="AC411" t="str">
            <v>No</v>
          </cell>
          <cell r="AE411">
            <v>1.825129541767099</v>
          </cell>
          <cell r="AF411">
            <v>26.66</v>
          </cell>
          <cell r="AG411">
            <v>16107</v>
          </cell>
          <cell r="AI411">
            <v>1.5627212993176551</v>
          </cell>
          <cell r="AJ411">
            <v>26.66</v>
          </cell>
          <cell r="AK411">
            <v>14904</v>
          </cell>
          <cell r="AL411" t="str">
            <v>Peak Security</v>
          </cell>
        </row>
        <row r="412">
          <cell r="B412" t="str">
            <v>HAKB1A</v>
          </cell>
          <cell r="E412">
            <v>0</v>
          </cell>
          <cell r="F412">
            <v>0</v>
          </cell>
          <cell r="G412">
            <v>0</v>
          </cell>
          <cell r="H412" t="str">
            <v>Q8</v>
          </cell>
          <cell r="I412">
            <v>12</v>
          </cell>
          <cell r="J412">
            <v>4</v>
          </cell>
          <cell r="Q412" t="str">
            <v>GART4A</v>
          </cell>
          <cell r="R412" t="str">
            <v>HUMR40</v>
          </cell>
          <cell r="X412">
            <v>3160</v>
          </cell>
          <cell r="Y412" t="str">
            <v>A34E</v>
          </cell>
          <cell r="AB412" t="str">
            <v>No</v>
          </cell>
          <cell r="AC412" t="str">
            <v>No</v>
          </cell>
          <cell r="AE412">
            <v>2.2328988512611727</v>
          </cell>
          <cell r="AF412">
            <v>37.369999999999997</v>
          </cell>
          <cell r="AG412">
            <v>27921</v>
          </cell>
          <cell r="AI412">
            <v>1.2481547109267501</v>
          </cell>
          <cell r="AJ412">
            <v>37.369999999999997</v>
          </cell>
          <cell r="AK412">
            <v>20875</v>
          </cell>
          <cell r="AL412" t="str">
            <v>Peak Security</v>
          </cell>
        </row>
        <row r="413">
          <cell r="B413" t="str">
            <v>HAKB1B</v>
          </cell>
          <cell r="E413">
            <v>0</v>
          </cell>
          <cell r="F413">
            <v>0</v>
          </cell>
          <cell r="G413">
            <v>0</v>
          </cell>
          <cell r="H413" t="str">
            <v>Q8</v>
          </cell>
          <cell r="I413">
            <v>12</v>
          </cell>
          <cell r="J413">
            <v>4</v>
          </cell>
          <cell r="Q413" t="str">
            <v>HUMR40</v>
          </cell>
          <cell r="R413" t="str">
            <v>KILL40</v>
          </cell>
          <cell r="X413">
            <v>2770</v>
          </cell>
          <cell r="Y413" t="str">
            <v>A34A</v>
          </cell>
          <cell r="AB413" t="str">
            <v>No</v>
          </cell>
          <cell r="AC413" t="str">
            <v>No</v>
          </cell>
          <cell r="AE413">
            <v>0</v>
          </cell>
          <cell r="AF413">
            <v>2.88</v>
          </cell>
          <cell r="AG413">
            <v>697</v>
          </cell>
          <cell r="AI413">
            <v>0</v>
          </cell>
          <cell r="AJ413">
            <v>2.88</v>
          </cell>
          <cell r="AK413">
            <v>335</v>
          </cell>
          <cell r="AL413" t="str">
            <v>Peak Security</v>
          </cell>
        </row>
        <row r="414">
          <cell r="B414" t="str">
            <v>HAKB4A</v>
          </cell>
          <cell r="E414">
            <v>0</v>
          </cell>
          <cell r="F414">
            <v>0</v>
          </cell>
          <cell r="G414">
            <v>0</v>
          </cell>
          <cell r="H414" t="str">
            <v>Q8</v>
          </cell>
          <cell r="I414">
            <v>12</v>
          </cell>
          <cell r="J414">
            <v>4</v>
          </cell>
          <cell r="Q414" t="str">
            <v>HURS20</v>
          </cell>
          <cell r="R414" t="str">
            <v>LITT2A</v>
          </cell>
          <cell r="X414">
            <v>865</v>
          </cell>
          <cell r="Y414" t="str">
            <v>B709</v>
          </cell>
          <cell r="AB414" t="str">
            <v>No</v>
          </cell>
          <cell r="AC414" t="str">
            <v>No</v>
          </cell>
          <cell r="AE414">
            <v>0.28500044386537837</v>
          </cell>
          <cell r="AF414">
            <v>36.08025017795152</v>
          </cell>
          <cell r="AG414">
            <v>11121</v>
          </cell>
          <cell r="AI414">
            <v>0.44489304179149947</v>
          </cell>
          <cell r="AJ414">
            <v>36.08025017795152</v>
          </cell>
          <cell r="AK414">
            <v>13894</v>
          </cell>
          <cell r="AL414" t="str">
            <v>Year Round</v>
          </cell>
        </row>
        <row r="415">
          <cell r="B415" t="str">
            <v>HAKB4B</v>
          </cell>
          <cell r="E415">
            <v>0</v>
          </cell>
          <cell r="F415">
            <v>0</v>
          </cell>
          <cell r="G415">
            <v>0</v>
          </cell>
          <cell r="H415" t="str">
            <v>Q8</v>
          </cell>
          <cell r="I415">
            <v>12</v>
          </cell>
          <cell r="J415">
            <v>4</v>
          </cell>
          <cell r="Q415" t="str">
            <v>HURS20</v>
          </cell>
          <cell r="R415" t="str">
            <v>LITT2B</v>
          </cell>
          <cell r="X415">
            <v>865</v>
          </cell>
          <cell r="Y415" t="str">
            <v>B708</v>
          </cell>
          <cell r="AB415" t="str">
            <v>No</v>
          </cell>
          <cell r="AC415" t="str">
            <v>No</v>
          </cell>
          <cell r="AE415">
            <v>0.28500044386537837</v>
          </cell>
          <cell r="AF415">
            <v>36.629002233035372</v>
          </cell>
          <cell r="AG415">
            <v>11290</v>
          </cell>
          <cell r="AI415">
            <v>0.44489304179149947</v>
          </cell>
          <cell r="AJ415">
            <v>36.629002233035372</v>
          </cell>
          <cell r="AK415">
            <v>14106</v>
          </cell>
          <cell r="AL415" t="str">
            <v>Year Round</v>
          </cell>
        </row>
        <row r="416">
          <cell r="B416" t="str">
            <v>HAMB4A</v>
          </cell>
          <cell r="E416">
            <v>0</v>
          </cell>
          <cell r="F416">
            <v>0</v>
          </cell>
          <cell r="G416">
            <v>0</v>
          </cell>
          <cell r="H416" t="str">
            <v>R4</v>
          </cell>
          <cell r="I416">
            <v>15</v>
          </cell>
          <cell r="J416">
            <v>4</v>
          </cell>
          <cell r="Q416" t="str">
            <v>HURS20</v>
          </cell>
          <cell r="R416" t="str">
            <v>NEWX20</v>
          </cell>
          <cell r="X416">
            <v>890</v>
          </cell>
          <cell r="Y416" t="str">
            <v>B735</v>
          </cell>
          <cell r="AB416" t="str">
            <v>No</v>
          </cell>
          <cell r="AC416" t="str">
            <v>No</v>
          </cell>
          <cell r="AE416">
            <v>0.19113124200096906</v>
          </cell>
          <cell r="AF416">
            <v>241.80311405700394</v>
          </cell>
          <cell r="AG416">
            <v>52856</v>
          </cell>
          <cell r="AI416">
            <v>0.35291935601581415</v>
          </cell>
          <cell r="AJ416">
            <v>241.80311405700394</v>
          </cell>
          <cell r="AK416">
            <v>71824</v>
          </cell>
          <cell r="AL416" t="str">
            <v>Year Round</v>
          </cell>
        </row>
        <row r="417">
          <cell r="B417" t="str">
            <v>HAMB4B</v>
          </cell>
          <cell r="E417">
            <v>0</v>
          </cell>
          <cell r="F417">
            <v>0</v>
          </cell>
          <cell r="G417">
            <v>0</v>
          </cell>
          <cell r="H417" t="str">
            <v>R4</v>
          </cell>
          <cell r="I417">
            <v>15</v>
          </cell>
          <cell r="J417">
            <v>4</v>
          </cell>
          <cell r="Q417" t="str">
            <v>HURS20</v>
          </cell>
          <cell r="R417" t="str">
            <v>NEWX20</v>
          </cell>
          <cell r="X417">
            <v>890</v>
          </cell>
          <cell r="Y417" t="str">
            <v>B736</v>
          </cell>
          <cell r="AB417" t="str">
            <v>No</v>
          </cell>
          <cell r="AC417" t="str">
            <v>No</v>
          </cell>
          <cell r="AE417">
            <v>0.17614655262809301</v>
          </cell>
          <cell r="AF417">
            <v>249.01940784458859</v>
          </cell>
          <cell r="AG417">
            <v>52256</v>
          </cell>
          <cell r="AI417">
            <v>0.32525047850417432</v>
          </cell>
          <cell r="AJ417">
            <v>249.01940784458859</v>
          </cell>
          <cell r="AK417">
            <v>71009</v>
          </cell>
          <cell r="AL417" t="str">
            <v>Year Round</v>
          </cell>
        </row>
        <row r="418">
          <cell r="B418" t="str">
            <v>HAMH2A</v>
          </cell>
          <cell r="E418">
            <v>0</v>
          </cell>
          <cell r="F418">
            <v>0</v>
          </cell>
          <cell r="G418">
            <v>0</v>
          </cell>
          <cell r="H418" t="str">
            <v>L3</v>
          </cell>
          <cell r="I418">
            <v>18</v>
          </cell>
          <cell r="J418">
            <v>8</v>
          </cell>
          <cell r="Q418" t="str">
            <v>HUTT40</v>
          </cell>
          <cell r="R418" t="str">
            <v>QUER4A</v>
          </cell>
          <cell r="X418">
            <v>3100</v>
          </cell>
          <cell r="Y418" t="str">
            <v>A271</v>
          </cell>
          <cell r="AB418" t="str">
            <v>No</v>
          </cell>
          <cell r="AC418" t="str">
            <v>No</v>
          </cell>
          <cell r="AE418">
            <v>3.2520314375121234E-2</v>
          </cell>
          <cell r="AF418">
            <v>34.42</v>
          </cell>
          <cell r="AG418">
            <v>2776</v>
          </cell>
          <cell r="AI418">
            <v>0.76877360976045983</v>
          </cell>
          <cell r="AJ418">
            <v>34.42</v>
          </cell>
          <cell r="AK418">
            <v>13497</v>
          </cell>
          <cell r="AL418" t="str">
            <v>Year Round</v>
          </cell>
        </row>
        <row r="419">
          <cell r="B419" t="str">
            <v>HAMH40_EME</v>
          </cell>
          <cell r="E419">
            <v>125</v>
          </cell>
          <cell r="F419">
            <v>0</v>
          </cell>
          <cell r="G419">
            <v>0</v>
          </cell>
          <cell r="H419" t="str">
            <v>L3</v>
          </cell>
          <cell r="I419">
            <v>18</v>
          </cell>
          <cell r="J419">
            <v>7</v>
          </cell>
          <cell r="Q419" t="str">
            <v>HUTT40</v>
          </cell>
          <cell r="R419" t="str">
            <v>QUER4B</v>
          </cell>
          <cell r="X419">
            <v>3100</v>
          </cell>
          <cell r="Y419" t="str">
            <v>A270</v>
          </cell>
          <cell r="AB419" t="str">
            <v>No</v>
          </cell>
          <cell r="AC419" t="str">
            <v>No</v>
          </cell>
          <cell r="AE419">
            <v>2.5682089722346969E-2</v>
          </cell>
          <cell r="AF419">
            <v>34.42</v>
          </cell>
          <cell r="AG419">
            <v>2467</v>
          </cell>
          <cell r="AI419">
            <v>0.77194133313312596</v>
          </cell>
          <cell r="AJ419">
            <v>34.42</v>
          </cell>
          <cell r="AK419">
            <v>13524</v>
          </cell>
          <cell r="AL419" t="str">
            <v>Year Round</v>
          </cell>
        </row>
        <row r="420">
          <cell r="B420" t="str">
            <v>HAMH40_WPD</v>
          </cell>
          <cell r="E420">
            <v>298</v>
          </cell>
          <cell r="F420">
            <v>0</v>
          </cell>
          <cell r="G420">
            <v>0</v>
          </cell>
          <cell r="H420" t="str">
            <v>L3</v>
          </cell>
          <cell r="I420">
            <v>18</v>
          </cell>
          <cell r="J420">
            <v>8</v>
          </cell>
          <cell r="Q420" t="str">
            <v>IMPP40</v>
          </cell>
          <cell r="R420" t="str">
            <v>MELK40_SEP</v>
          </cell>
          <cell r="X420">
            <v>1420</v>
          </cell>
          <cell r="Y420" t="str">
            <v>A87D</v>
          </cell>
          <cell r="AB420" t="str">
            <v>No</v>
          </cell>
          <cell r="AC420" t="str">
            <v>No</v>
          </cell>
          <cell r="AE420">
            <v>3.9699441839031291</v>
          </cell>
          <cell r="AF420">
            <v>118.66268166709307</v>
          </cell>
          <cell r="AG420">
            <v>78811</v>
          </cell>
          <cell r="AI420">
            <v>1.0573340315071764</v>
          </cell>
          <cell r="AJ420">
            <v>118.66268166709307</v>
          </cell>
          <cell r="AK420">
            <v>40672</v>
          </cell>
          <cell r="AL420" t="str">
            <v>Peak Security</v>
          </cell>
        </row>
        <row r="421">
          <cell r="B421" t="str">
            <v>HARE10</v>
          </cell>
          <cell r="E421">
            <v>0</v>
          </cell>
          <cell r="F421">
            <v>0</v>
          </cell>
          <cell r="G421">
            <v>87.5</v>
          </cell>
          <cell r="H421" t="str">
            <v>S1</v>
          </cell>
          <cell r="I421">
            <v>12</v>
          </cell>
          <cell r="J421">
            <v>2</v>
          </cell>
          <cell r="Q421" t="str">
            <v>INDQ40</v>
          </cell>
          <cell r="R421" t="str">
            <v>LAND4A</v>
          </cell>
          <cell r="X421">
            <v>1390</v>
          </cell>
          <cell r="Y421" t="str">
            <v>A831</v>
          </cell>
          <cell r="AB421" t="str">
            <v>No</v>
          </cell>
          <cell r="AC421" t="str">
            <v>No</v>
          </cell>
          <cell r="AE421">
            <v>8.9063416462510592E-2</v>
          </cell>
          <cell r="AF421">
            <v>49.57</v>
          </cell>
          <cell r="AG421">
            <v>4460</v>
          </cell>
          <cell r="AI421">
            <v>0.11625783825315168</v>
          </cell>
          <cell r="AJ421">
            <v>49.57</v>
          </cell>
          <cell r="AK421">
            <v>5096</v>
          </cell>
          <cell r="AL421" t="str">
            <v>Year Round</v>
          </cell>
        </row>
        <row r="422">
          <cell r="B422" t="str">
            <v>HARK10</v>
          </cell>
          <cell r="E422">
            <v>0</v>
          </cell>
          <cell r="F422">
            <v>0</v>
          </cell>
          <cell r="G422">
            <v>0</v>
          </cell>
          <cell r="H422" t="str">
            <v>Q8</v>
          </cell>
          <cell r="I422">
            <v>12</v>
          </cell>
          <cell r="J422">
            <v>4</v>
          </cell>
          <cell r="Q422" t="str">
            <v>INDQ40</v>
          </cell>
          <cell r="R422" t="str">
            <v>LAND4B</v>
          </cell>
          <cell r="X422">
            <v>1390</v>
          </cell>
          <cell r="Y422" t="str">
            <v>A87B</v>
          </cell>
          <cell r="AB422" t="str">
            <v>No</v>
          </cell>
          <cell r="AC422" t="str">
            <v>No</v>
          </cell>
          <cell r="AE422">
            <v>8.6194442399926227E-2</v>
          </cell>
          <cell r="AF422">
            <v>49.57</v>
          </cell>
          <cell r="AG422">
            <v>4388</v>
          </cell>
          <cell r="AI422">
            <v>0.11277539297285359</v>
          </cell>
          <cell r="AJ422">
            <v>49.57</v>
          </cell>
          <cell r="AK422">
            <v>5019</v>
          </cell>
          <cell r="AL422" t="str">
            <v>Year Round</v>
          </cell>
        </row>
        <row r="423">
          <cell r="B423" t="str">
            <v>HARK20</v>
          </cell>
          <cell r="E423">
            <v>215</v>
          </cell>
          <cell r="F423">
            <v>0</v>
          </cell>
          <cell r="G423">
            <v>0</v>
          </cell>
          <cell r="H423" t="str">
            <v>Q8</v>
          </cell>
          <cell r="I423">
            <v>12</v>
          </cell>
          <cell r="J423">
            <v>4</v>
          </cell>
          <cell r="Q423" t="str">
            <v>IROA10</v>
          </cell>
          <cell r="R423" t="str">
            <v>OLDS10</v>
          </cell>
          <cell r="X423">
            <v>450</v>
          </cell>
          <cell r="Y423" t="str">
            <v>C878</v>
          </cell>
          <cell r="AB423" t="str">
            <v>No</v>
          </cell>
          <cell r="AC423" t="str">
            <v>No</v>
          </cell>
          <cell r="AE423">
            <v>0</v>
          </cell>
          <cell r="AF423">
            <v>22.579546439413384</v>
          </cell>
          <cell r="AG423">
            <v>0</v>
          </cell>
          <cell r="AI423">
            <v>0</v>
          </cell>
          <cell r="AJ423">
            <v>22.579546439413384</v>
          </cell>
          <cell r="AK423">
            <v>0</v>
          </cell>
          <cell r="AL423" t="str">
            <v>Year Round</v>
          </cell>
        </row>
        <row r="424">
          <cell r="B424" t="str">
            <v>HARK40</v>
          </cell>
          <cell r="E424">
            <v>1</v>
          </cell>
          <cell r="F424">
            <v>0</v>
          </cell>
          <cell r="G424">
            <v>128.79999999999998</v>
          </cell>
          <cell r="H424" t="str">
            <v>Q8</v>
          </cell>
          <cell r="I424">
            <v>12</v>
          </cell>
          <cell r="J424">
            <v>4</v>
          </cell>
          <cell r="Q424" t="str">
            <v>IROA10</v>
          </cell>
          <cell r="R424" t="str">
            <v>OLDS10</v>
          </cell>
          <cell r="X424">
            <v>455</v>
          </cell>
          <cell r="Y424" t="str">
            <v>C879</v>
          </cell>
          <cell r="AB424" t="str">
            <v>No</v>
          </cell>
          <cell r="AC424" t="str">
            <v>No</v>
          </cell>
          <cell r="AE424">
            <v>0</v>
          </cell>
          <cell r="AF424">
            <v>22.579546439413384</v>
          </cell>
          <cell r="AG424">
            <v>0</v>
          </cell>
          <cell r="AI424">
            <v>0</v>
          </cell>
          <cell r="AJ424">
            <v>22.579546439413384</v>
          </cell>
          <cell r="AK424">
            <v>0</v>
          </cell>
          <cell r="AL424" t="str">
            <v>Year Round</v>
          </cell>
        </row>
        <row r="425">
          <cell r="B425" t="str">
            <v>HARM20</v>
          </cell>
          <cell r="E425">
            <v>93</v>
          </cell>
          <cell r="F425">
            <v>0</v>
          </cell>
          <cell r="G425">
            <v>0</v>
          </cell>
          <cell r="H425" t="str">
            <v>Q4</v>
          </cell>
          <cell r="I425">
            <v>13</v>
          </cell>
          <cell r="J425">
            <v>3</v>
          </cell>
          <cell r="Q425" t="str">
            <v>IROA10</v>
          </cell>
          <cell r="R425" t="str">
            <v>IROA20_WPDWM</v>
          </cell>
          <cell r="X425">
            <v>180</v>
          </cell>
          <cell r="Y425" t="str">
            <v>S859</v>
          </cell>
          <cell r="AB425" t="str">
            <v>No</v>
          </cell>
          <cell r="AC425" t="str">
            <v>No</v>
          </cell>
          <cell r="AE425">
            <v>3.3548055792279157E-34</v>
          </cell>
          <cell r="AF425">
            <v>0</v>
          </cell>
          <cell r="AG425">
            <v>0</v>
          </cell>
          <cell r="AI425">
            <v>5.367688926764665E-33</v>
          </cell>
          <cell r="AJ425">
            <v>0</v>
          </cell>
          <cell r="AK425">
            <v>0</v>
          </cell>
          <cell r="AL425" t="str">
            <v>Year Round</v>
          </cell>
        </row>
        <row r="426">
          <cell r="B426" t="str">
            <v>HATL20</v>
          </cell>
          <cell r="E426">
            <v>0</v>
          </cell>
          <cell r="F426">
            <v>980.15344407794134</v>
          </cell>
          <cell r="G426">
            <v>1025.95</v>
          </cell>
          <cell r="H426" t="str">
            <v>Q2</v>
          </cell>
          <cell r="I426">
            <v>13</v>
          </cell>
          <cell r="J426">
            <v>3</v>
          </cell>
          <cell r="Q426" t="str">
            <v>IROA10</v>
          </cell>
          <cell r="R426" t="str">
            <v>IROA20_WPDWM</v>
          </cell>
          <cell r="X426">
            <v>180</v>
          </cell>
          <cell r="Y426" t="str">
            <v>S861</v>
          </cell>
          <cell r="AB426" t="str">
            <v>No</v>
          </cell>
          <cell r="AC426" t="str">
            <v>No</v>
          </cell>
          <cell r="AE426">
            <v>3.3548055792279157E-34</v>
          </cell>
          <cell r="AF426">
            <v>0</v>
          </cell>
          <cell r="AG426">
            <v>0</v>
          </cell>
          <cell r="AI426">
            <v>5.367688926764665E-33</v>
          </cell>
          <cell r="AJ426">
            <v>0</v>
          </cell>
          <cell r="AK426">
            <v>0</v>
          </cell>
          <cell r="AL426" t="str">
            <v>Year Round</v>
          </cell>
        </row>
        <row r="427">
          <cell r="B427" t="str">
            <v>HAWI10</v>
          </cell>
          <cell r="E427">
            <v>16</v>
          </cell>
          <cell r="F427">
            <v>0</v>
          </cell>
          <cell r="G427">
            <v>0</v>
          </cell>
          <cell r="H427" t="str">
            <v>S1</v>
          </cell>
          <cell r="I427">
            <v>11</v>
          </cell>
          <cell r="J427">
            <v>2</v>
          </cell>
          <cell r="Q427" t="str">
            <v>IROA10</v>
          </cell>
          <cell r="R427" t="str">
            <v>IROA20_WPDWM</v>
          </cell>
          <cell r="X427">
            <v>180</v>
          </cell>
          <cell r="Y427" t="str">
            <v>S860</v>
          </cell>
          <cell r="AB427" t="str">
            <v>No</v>
          </cell>
          <cell r="AC427" t="str">
            <v>No</v>
          </cell>
          <cell r="AE427">
            <v>3.3548055792279157E-34</v>
          </cell>
          <cell r="AF427">
            <v>0</v>
          </cell>
          <cell r="AG427">
            <v>0</v>
          </cell>
          <cell r="AI427">
            <v>5.367688926764665E-33</v>
          </cell>
          <cell r="AJ427">
            <v>0</v>
          </cell>
          <cell r="AK427">
            <v>0</v>
          </cell>
          <cell r="AL427" t="str">
            <v>Year Round</v>
          </cell>
        </row>
        <row r="428">
          <cell r="B428" t="str">
            <v>HAWI1B</v>
          </cell>
          <cell r="E428">
            <v>0</v>
          </cell>
          <cell r="F428">
            <v>0</v>
          </cell>
          <cell r="G428">
            <v>0</v>
          </cell>
          <cell r="H428" t="str">
            <v>S1</v>
          </cell>
          <cell r="I428">
            <v>11</v>
          </cell>
          <cell r="J428">
            <v>2</v>
          </cell>
          <cell r="Q428" t="str">
            <v>IROA10</v>
          </cell>
          <cell r="R428" t="str">
            <v>IROA20_WPDWM</v>
          </cell>
          <cell r="X428">
            <v>240</v>
          </cell>
          <cell r="Y428" t="str">
            <v>S863</v>
          </cell>
          <cell r="AB428" t="str">
            <v>No</v>
          </cell>
          <cell r="AC428" t="str">
            <v>No</v>
          </cell>
          <cell r="AE428">
            <v>2.2289995884270305E-34</v>
          </cell>
          <cell r="AF428">
            <v>0</v>
          </cell>
          <cell r="AG428">
            <v>0</v>
          </cell>
          <cell r="AI428">
            <v>3.5663993414832487E-33</v>
          </cell>
          <cell r="AJ428">
            <v>0</v>
          </cell>
          <cell r="AK428">
            <v>0</v>
          </cell>
          <cell r="AL428" t="str">
            <v>Year Round</v>
          </cell>
        </row>
        <row r="429">
          <cell r="B429" t="str">
            <v>HAWP20</v>
          </cell>
          <cell r="E429">
            <v>115</v>
          </cell>
          <cell r="F429">
            <v>0</v>
          </cell>
          <cell r="G429">
            <v>0</v>
          </cell>
          <cell r="H429" t="str">
            <v>Q4</v>
          </cell>
          <cell r="I429">
            <v>13</v>
          </cell>
          <cell r="J429">
            <v>3</v>
          </cell>
          <cell r="Q429" t="str">
            <v>IROA10</v>
          </cell>
          <cell r="R429" t="str">
            <v>IROA20_WPDWM</v>
          </cell>
          <cell r="X429">
            <v>240</v>
          </cell>
          <cell r="Y429" t="str">
            <v>S862</v>
          </cell>
          <cell r="AB429" t="str">
            <v>No</v>
          </cell>
          <cell r="AC429" t="str">
            <v>No</v>
          </cell>
          <cell r="AE429">
            <v>2.0962176352112113E-34</v>
          </cell>
          <cell r="AF429">
            <v>0</v>
          </cell>
          <cell r="AG429">
            <v>0</v>
          </cell>
          <cell r="AI429">
            <v>3.3539482163379381E-33</v>
          </cell>
          <cell r="AJ429">
            <v>0</v>
          </cell>
          <cell r="AK429">
            <v>0</v>
          </cell>
          <cell r="AL429" t="str">
            <v>Year Round</v>
          </cell>
        </row>
        <row r="430">
          <cell r="B430" t="str">
            <v>HAWP4A</v>
          </cell>
          <cell r="E430">
            <v>0</v>
          </cell>
          <cell r="F430">
            <v>0</v>
          </cell>
          <cell r="G430">
            <v>0</v>
          </cell>
          <cell r="H430" t="str">
            <v>Q4</v>
          </cell>
          <cell r="I430">
            <v>13</v>
          </cell>
          <cell r="J430">
            <v>3</v>
          </cell>
          <cell r="Q430" t="str">
            <v>IROA10</v>
          </cell>
          <cell r="R430" t="str">
            <v>IROA20_WPDWM</v>
          </cell>
          <cell r="X430">
            <v>240</v>
          </cell>
          <cell r="Y430" t="str">
            <v>S86A</v>
          </cell>
          <cell r="AB430" t="str">
            <v>No</v>
          </cell>
          <cell r="AC430" t="str">
            <v>No</v>
          </cell>
          <cell r="AE430">
            <v>2.5940506704351842E-34</v>
          </cell>
          <cell r="AF430">
            <v>0</v>
          </cell>
          <cell r="AG430">
            <v>0</v>
          </cell>
          <cell r="AI430">
            <v>4.1504810726962947E-33</v>
          </cell>
          <cell r="AJ430">
            <v>0</v>
          </cell>
          <cell r="AK430">
            <v>0</v>
          </cell>
          <cell r="AL430" t="str">
            <v>Year Round</v>
          </cell>
        </row>
        <row r="431">
          <cell r="B431" t="str">
            <v>HEDD4A</v>
          </cell>
          <cell r="E431">
            <v>0</v>
          </cell>
          <cell r="F431">
            <v>0</v>
          </cell>
          <cell r="G431">
            <v>0</v>
          </cell>
          <cell r="H431" t="str">
            <v>Q6</v>
          </cell>
          <cell r="I431">
            <v>13</v>
          </cell>
          <cell r="J431">
            <v>3</v>
          </cell>
          <cell r="Q431" t="str">
            <v>IROA20_WPDSW</v>
          </cell>
          <cell r="R431" t="str">
            <v>IROA20_WPDWM</v>
          </cell>
          <cell r="X431">
            <v>0</v>
          </cell>
          <cell r="Y431" t="str">
            <v>None</v>
          </cell>
          <cell r="AB431" t="str">
            <v>No</v>
          </cell>
          <cell r="AC431" t="str">
            <v>No</v>
          </cell>
          <cell r="AE431">
            <v>0</v>
          </cell>
          <cell r="AF431">
            <v>0</v>
          </cell>
          <cell r="AG431">
            <v>0</v>
          </cell>
          <cell r="AI431">
            <v>0</v>
          </cell>
          <cell r="AJ431">
            <v>0</v>
          </cell>
          <cell r="AK431">
            <v>0</v>
          </cell>
          <cell r="AL431" t="str">
            <v>Year Round</v>
          </cell>
        </row>
        <row r="432">
          <cell r="B432" t="str">
            <v>HEDD4B</v>
          </cell>
          <cell r="E432">
            <v>0</v>
          </cell>
          <cell r="F432">
            <v>0</v>
          </cell>
          <cell r="G432">
            <v>0</v>
          </cell>
          <cell r="H432" t="str">
            <v>Q6</v>
          </cell>
          <cell r="I432">
            <v>13</v>
          </cell>
          <cell r="J432">
            <v>3</v>
          </cell>
          <cell r="Q432" t="str">
            <v>IROA20_WPDWM</v>
          </cell>
          <cell r="R432" t="str">
            <v>MELK2A</v>
          </cell>
          <cell r="X432">
            <v>580</v>
          </cell>
          <cell r="Y432" t="str">
            <v>B812</v>
          </cell>
          <cell r="AB432" t="str">
            <v>No</v>
          </cell>
          <cell r="AC432" t="str">
            <v>No</v>
          </cell>
          <cell r="AE432">
            <v>0.3845975510016767</v>
          </cell>
          <cell r="AF432">
            <v>44.21425315261893</v>
          </cell>
          <cell r="AG432">
            <v>6463</v>
          </cell>
          <cell r="AI432">
            <v>1.3581025961074346E-3</v>
          </cell>
          <cell r="AJ432">
            <v>44.21425315261893</v>
          </cell>
          <cell r="AK432">
            <v>384</v>
          </cell>
          <cell r="AL432" t="str">
            <v>Peak Security</v>
          </cell>
        </row>
        <row r="433">
          <cell r="B433" t="str">
            <v>HEDO20</v>
          </cell>
          <cell r="E433">
            <v>0</v>
          </cell>
          <cell r="F433">
            <v>0</v>
          </cell>
          <cell r="G433">
            <v>297.5</v>
          </cell>
          <cell r="H433" t="str">
            <v>P8</v>
          </cell>
          <cell r="I433">
            <v>15</v>
          </cell>
          <cell r="J433">
            <v>5</v>
          </cell>
          <cell r="Q433" t="str">
            <v>IROA20_WPDWM</v>
          </cell>
          <cell r="R433" t="str">
            <v>MELK2B</v>
          </cell>
          <cell r="X433">
            <v>580</v>
          </cell>
          <cell r="Y433" t="str">
            <v>B813</v>
          </cell>
          <cell r="AB433" t="str">
            <v>No</v>
          </cell>
          <cell r="AC433" t="str">
            <v>No</v>
          </cell>
          <cell r="AE433">
            <v>0.38951574039025338</v>
          </cell>
          <cell r="AF433">
            <v>50.743280865195537</v>
          </cell>
          <cell r="AG433">
            <v>7265</v>
          </cell>
          <cell r="AI433">
            <v>1.3754698564016981E-3</v>
          </cell>
          <cell r="AJ433">
            <v>50.743280865195537</v>
          </cell>
          <cell r="AK433">
            <v>432</v>
          </cell>
          <cell r="AL433" t="str">
            <v>Peak Security</v>
          </cell>
        </row>
        <row r="434">
          <cell r="B434" t="str">
            <v>HELE10</v>
          </cell>
          <cell r="E434">
            <v>19</v>
          </cell>
          <cell r="F434">
            <v>0</v>
          </cell>
          <cell r="G434">
            <v>0</v>
          </cell>
          <cell r="H434" t="str">
            <v>S6</v>
          </cell>
          <cell r="I434">
            <v>9</v>
          </cell>
          <cell r="J434">
            <v>2</v>
          </cell>
          <cell r="Q434" t="str">
            <v>IROA20_WPDWM</v>
          </cell>
          <cell r="R434" t="str">
            <v>WHSO2A</v>
          </cell>
          <cell r="X434">
            <v>750</v>
          </cell>
          <cell r="Y434" t="str">
            <v>B815</v>
          </cell>
          <cell r="AB434" t="str">
            <v>No</v>
          </cell>
          <cell r="AC434" t="str">
            <v>No</v>
          </cell>
          <cell r="AE434">
            <v>4.08607895935193</v>
          </cell>
          <cell r="AF434">
            <v>41.491505848989746</v>
          </cell>
          <cell r="AG434">
            <v>18754</v>
          </cell>
          <cell r="AI434">
            <v>1.7895000168427662</v>
          </cell>
          <cell r="AJ434">
            <v>41.491505848989746</v>
          </cell>
          <cell r="AK434">
            <v>12411</v>
          </cell>
          <cell r="AL434" t="str">
            <v>Peak Security</v>
          </cell>
        </row>
        <row r="435">
          <cell r="B435" t="str">
            <v>HEYS40</v>
          </cell>
          <cell r="E435">
            <v>-135</v>
          </cell>
          <cell r="F435">
            <v>1948.9380826736199</v>
          </cell>
          <cell r="G435">
            <v>2602.8000000000002</v>
          </cell>
          <cell r="H435" t="str">
            <v>R5</v>
          </cell>
          <cell r="I435">
            <v>14</v>
          </cell>
          <cell r="J435">
            <v>4</v>
          </cell>
          <cell r="Q435" t="str">
            <v>IROA20_WPDWM</v>
          </cell>
          <cell r="R435" t="str">
            <v>WHSO2B</v>
          </cell>
          <cell r="X435">
            <v>750</v>
          </cell>
          <cell r="Y435" t="str">
            <v>B814</v>
          </cell>
          <cell r="AB435" t="str">
            <v>No</v>
          </cell>
          <cell r="AC435" t="str">
            <v>No</v>
          </cell>
          <cell r="AE435">
            <v>4.1287531238308377</v>
          </cell>
          <cell r="AF435">
            <v>41.41959682672114</v>
          </cell>
          <cell r="AG435">
            <v>18819</v>
          </cell>
          <cell r="AI435">
            <v>1.8081891853129386</v>
          </cell>
          <cell r="AJ435">
            <v>41.41959682672114</v>
          </cell>
          <cell r="AK435">
            <v>12454</v>
          </cell>
          <cell r="AL435" t="str">
            <v>Peak Security</v>
          </cell>
        </row>
        <row r="436">
          <cell r="B436" t="str">
            <v>HIGM20</v>
          </cell>
          <cell r="E436">
            <v>0</v>
          </cell>
          <cell r="F436">
            <v>10.556747947815442</v>
          </cell>
          <cell r="G436">
            <v>7.2045286206797137</v>
          </cell>
          <cell r="H436" t="str">
            <v>K2</v>
          </cell>
          <cell r="I436">
            <v>16</v>
          </cell>
          <cell r="J436">
            <v>7</v>
          </cell>
          <cell r="Q436" t="str">
            <v>IRON40</v>
          </cell>
          <cell r="R436" t="str">
            <v>LEGA4A</v>
          </cell>
          <cell r="X436">
            <v>2000</v>
          </cell>
          <cell r="Y436" t="str">
            <v>A581</v>
          </cell>
          <cell r="AB436" t="str">
            <v>No</v>
          </cell>
          <cell r="AC436" t="str">
            <v>No</v>
          </cell>
          <cell r="AE436">
            <v>10.676986330753756</v>
          </cell>
          <cell r="AF436">
            <v>62.07</v>
          </cell>
          <cell r="AG436">
            <v>64137</v>
          </cell>
          <cell r="AI436">
            <v>13.366416416508212</v>
          </cell>
          <cell r="AJ436">
            <v>62.07</v>
          </cell>
          <cell r="AK436">
            <v>71761</v>
          </cell>
          <cell r="AL436" t="str">
            <v>Year Round</v>
          </cell>
        </row>
        <row r="437">
          <cell r="B437" t="str">
            <v>HIGM2A</v>
          </cell>
          <cell r="E437">
            <v>0</v>
          </cell>
          <cell r="F437">
            <v>0</v>
          </cell>
          <cell r="G437">
            <v>0</v>
          </cell>
          <cell r="H437" t="str">
            <v>K2</v>
          </cell>
          <cell r="I437">
            <v>16</v>
          </cell>
          <cell r="J437">
            <v>7</v>
          </cell>
          <cell r="Q437" t="str">
            <v>IRON40</v>
          </cell>
          <cell r="R437" t="str">
            <v>PENN4A</v>
          </cell>
          <cell r="X437">
            <v>1000</v>
          </cell>
          <cell r="Y437" t="str">
            <v>A504</v>
          </cell>
          <cell r="AB437" t="str">
            <v>No</v>
          </cell>
          <cell r="AC437" t="str">
            <v>No</v>
          </cell>
          <cell r="AE437">
            <v>0.89131081289404956</v>
          </cell>
          <cell r="AF437">
            <v>24.62</v>
          </cell>
          <cell r="AG437">
            <v>10395</v>
          </cell>
          <cell r="AI437">
            <v>1.0029752724395533</v>
          </cell>
          <cell r="AJ437">
            <v>24.62</v>
          </cell>
          <cell r="AK437">
            <v>11027</v>
          </cell>
          <cell r="AL437" t="str">
            <v>Year Round</v>
          </cell>
        </row>
        <row r="438">
          <cell r="B438" t="str">
            <v>HIGM40</v>
          </cell>
          <cell r="E438">
            <v>0</v>
          </cell>
          <cell r="F438">
            <v>0</v>
          </cell>
          <cell r="G438">
            <v>0</v>
          </cell>
          <cell r="H438" t="str">
            <v>K2</v>
          </cell>
          <cell r="I438">
            <v>16</v>
          </cell>
          <cell r="J438">
            <v>7</v>
          </cell>
          <cell r="Q438" t="str">
            <v>IRON40</v>
          </cell>
          <cell r="R438" t="str">
            <v>PENN4B</v>
          </cell>
          <cell r="X438">
            <v>1000</v>
          </cell>
          <cell r="Y438" t="str">
            <v>A505</v>
          </cell>
          <cell r="AB438" t="str">
            <v>No</v>
          </cell>
          <cell r="AC438" t="str">
            <v>No</v>
          </cell>
          <cell r="AE438">
            <v>1.1101219299971654</v>
          </cell>
          <cell r="AF438">
            <v>27.76</v>
          </cell>
          <cell r="AG438">
            <v>11941</v>
          </cell>
          <cell r="AI438">
            <v>1.2491993018291634</v>
          </cell>
          <cell r="AJ438">
            <v>27.76</v>
          </cell>
          <cell r="AK438">
            <v>12667</v>
          </cell>
          <cell r="AL438" t="str">
            <v>Year Round</v>
          </cell>
        </row>
        <row r="439">
          <cell r="B439" t="str">
            <v>HIGM4A</v>
          </cell>
          <cell r="E439">
            <v>0</v>
          </cell>
          <cell r="F439">
            <v>0</v>
          </cell>
          <cell r="G439">
            <v>0</v>
          </cell>
          <cell r="H439" t="str">
            <v>K2</v>
          </cell>
          <cell r="I439">
            <v>16</v>
          </cell>
          <cell r="J439">
            <v>7</v>
          </cell>
          <cell r="Q439" t="str">
            <v>IRON40</v>
          </cell>
          <cell r="R439" t="str">
            <v>RUGE40</v>
          </cell>
          <cell r="X439">
            <v>1390</v>
          </cell>
          <cell r="Y439" t="str">
            <v>A503</v>
          </cell>
          <cell r="AB439" t="str">
            <v>No</v>
          </cell>
          <cell r="AC439" t="str">
            <v>No</v>
          </cell>
          <cell r="AE439">
            <v>0.12508344387549447</v>
          </cell>
          <cell r="AF439">
            <v>58.68</v>
          </cell>
          <cell r="AG439">
            <v>6257</v>
          </cell>
          <cell r="AI439">
            <v>0.33614682687839098</v>
          </cell>
          <cell r="AJ439">
            <v>58.68</v>
          </cell>
          <cell r="AK439">
            <v>10258</v>
          </cell>
          <cell r="AL439" t="str">
            <v>Year Round</v>
          </cell>
        </row>
        <row r="440">
          <cell r="B440" t="str">
            <v>HINP20</v>
          </cell>
          <cell r="E440">
            <v>0</v>
          </cell>
          <cell r="F440">
            <v>0</v>
          </cell>
          <cell r="G440">
            <v>0</v>
          </cell>
          <cell r="H440" t="str">
            <v>E7</v>
          </cell>
          <cell r="I440">
            <v>26</v>
          </cell>
          <cell r="J440">
            <v>14</v>
          </cell>
          <cell r="Q440" t="str">
            <v>IRON40</v>
          </cell>
          <cell r="R440" t="str">
            <v>SHRE4A</v>
          </cell>
          <cell r="X440">
            <v>2400</v>
          </cell>
          <cell r="Y440" t="str">
            <v>A58B</v>
          </cell>
          <cell r="AB440" t="str">
            <v>No</v>
          </cell>
          <cell r="AC440" t="str">
            <v>No</v>
          </cell>
          <cell r="AE440">
            <v>1.4583311339520473</v>
          </cell>
          <cell r="AF440">
            <v>15.13</v>
          </cell>
          <cell r="AG440">
            <v>12920</v>
          </cell>
          <cell r="AI440">
            <v>1.9080775051843906</v>
          </cell>
          <cell r="AJ440">
            <v>15.13</v>
          </cell>
          <cell r="AK440">
            <v>14778</v>
          </cell>
          <cell r="AL440" t="str">
            <v>Year Round</v>
          </cell>
        </row>
        <row r="441">
          <cell r="B441" t="str">
            <v>HINP40</v>
          </cell>
          <cell r="E441">
            <v>0</v>
          </cell>
          <cell r="F441">
            <v>861.59304404862951</v>
          </cell>
          <cell r="G441">
            <v>901.85</v>
          </cell>
          <cell r="H441" t="str">
            <v>E7</v>
          </cell>
          <cell r="I441">
            <v>26</v>
          </cell>
          <cell r="J441">
            <v>14</v>
          </cell>
          <cell r="Q441" t="str">
            <v>IVER20</v>
          </cell>
          <cell r="R441" t="str">
            <v>NHYD20</v>
          </cell>
          <cell r="X441">
            <v>420</v>
          </cell>
          <cell r="Y441" t="str">
            <v>B641</v>
          </cell>
          <cell r="AB441" t="str">
            <v>No</v>
          </cell>
          <cell r="AC441" t="str">
            <v>No</v>
          </cell>
          <cell r="AE441">
            <v>4.437600000000038E-2</v>
          </cell>
          <cell r="AF441">
            <v>156.12394337266528</v>
          </cell>
          <cell r="AG441">
            <v>13427</v>
          </cell>
          <cell r="AI441">
            <v>4.437600000000038E-2</v>
          </cell>
          <cell r="AJ441">
            <v>156.12394337266528</v>
          </cell>
          <cell r="AK441">
            <v>13427</v>
          </cell>
          <cell r="AL441" t="str">
            <v>Year Round</v>
          </cell>
        </row>
        <row r="442">
          <cell r="B442" t="str">
            <v>HUER10</v>
          </cell>
          <cell r="E442">
            <v>0</v>
          </cell>
          <cell r="F442">
            <v>0</v>
          </cell>
          <cell r="G442">
            <v>0</v>
          </cell>
          <cell r="H442" t="str">
            <v>S2</v>
          </cell>
          <cell r="I442">
            <v>11</v>
          </cell>
          <cell r="J442">
            <v>2</v>
          </cell>
          <cell r="Q442" t="str">
            <v>IVER20</v>
          </cell>
          <cell r="R442" t="str">
            <v>NHYD20</v>
          </cell>
          <cell r="X442">
            <v>420</v>
          </cell>
          <cell r="Y442" t="str">
            <v>B642</v>
          </cell>
          <cell r="AB442" t="str">
            <v>No</v>
          </cell>
          <cell r="AC442" t="str">
            <v>No</v>
          </cell>
          <cell r="AE442">
            <v>4.437600000000038E-2</v>
          </cell>
          <cell r="AF442">
            <v>156.12394337266528</v>
          </cell>
          <cell r="AG442">
            <v>13427</v>
          </cell>
          <cell r="AI442">
            <v>4.437600000000038E-2</v>
          </cell>
          <cell r="AJ442">
            <v>156.12394337266528</v>
          </cell>
          <cell r="AK442">
            <v>13427</v>
          </cell>
          <cell r="AL442" t="str">
            <v>Year Round</v>
          </cell>
        </row>
        <row r="443">
          <cell r="B443" t="str">
            <v>HUER40</v>
          </cell>
          <cell r="E443">
            <v>0</v>
          </cell>
          <cell r="F443">
            <v>828.29868513628844</v>
          </cell>
          <cell r="G443">
            <v>867</v>
          </cell>
          <cell r="H443" t="str">
            <v>S2</v>
          </cell>
          <cell r="I443">
            <v>10</v>
          </cell>
          <cell r="J443">
            <v>2</v>
          </cell>
          <cell r="Q443" t="str">
            <v>IVER20</v>
          </cell>
          <cell r="R443" t="str">
            <v>WATS2B</v>
          </cell>
          <cell r="X443">
            <v>775</v>
          </cell>
          <cell r="Y443" t="str">
            <v>B660</v>
          </cell>
          <cell r="AB443" t="str">
            <v>No</v>
          </cell>
          <cell r="AC443" t="str">
            <v>No</v>
          </cell>
          <cell r="AE443">
            <v>2.7517569883013446E-3</v>
          </cell>
          <cell r="AF443">
            <v>22.133082418203678</v>
          </cell>
          <cell r="AG443">
            <v>474</v>
          </cell>
          <cell r="AI443">
            <v>4.050735040474028E-2</v>
          </cell>
          <cell r="AJ443">
            <v>22.133082418203678</v>
          </cell>
          <cell r="AK443">
            <v>1819</v>
          </cell>
          <cell r="AL443" t="str">
            <v>Year Round</v>
          </cell>
        </row>
        <row r="444">
          <cell r="B444" t="str">
            <v>HUMR40</v>
          </cell>
          <cell r="E444">
            <v>0</v>
          </cell>
          <cell r="F444">
            <v>989.08607695686214</v>
          </cell>
          <cell r="G444">
            <v>675.00891230676086</v>
          </cell>
          <cell r="H444" t="str">
            <v>P7</v>
          </cell>
          <cell r="I444">
            <v>15</v>
          </cell>
          <cell r="J444">
            <v>5</v>
          </cell>
          <cell r="Q444" t="str">
            <v>IVER20</v>
          </cell>
          <cell r="R444" t="str">
            <v>WATS2A</v>
          </cell>
          <cell r="X444">
            <v>775</v>
          </cell>
          <cell r="Y444" t="str">
            <v>B659</v>
          </cell>
          <cell r="AB444" t="str">
            <v>No</v>
          </cell>
          <cell r="AC444" t="str">
            <v>No</v>
          </cell>
          <cell r="AE444">
            <v>2.2995987219963259E-3</v>
          </cell>
          <cell r="AF444">
            <v>21.674905034864967</v>
          </cell>
          <cell r="AG444">
            <v>424</v>
          </cell>
          <cell r="AI444">
            <v>4.3607599253378523E-2</v>
          </cell>
          <cell r="AJ444">
            <v>21.674905034864967</v>
          </cell>
          <cell r="AK444">
            <v>1848</v>
          </cell>
          <cell r="AL444" t="str">
            <v>Year Round</v>
          </cell>
        </row>
        <row r="445">
          <cell r="B445" t="str">
            <v>HUNE40</v>
          </cell>
          <cell r="E445">
            <v>0</v>
          </cell>
          <cell r="F445">
            <v>0</v>
          </cell>
          <cell r="G445">
            <v>0</v>
          </cell>
          <cell r="H445" t="str">
            <v>S2</v>
          </cell>
          <cell r="I445">
            <v>11</v>
          </cell>
          <cell r="J445">
            <v>2</v>
          </cell>
          <cell r="Q445" t="str">
            <v>IVER20</v>
          </cell>
          <cell r="R445" t="str">
            <v>WWEY20</v>
          </cell>
          <cell r="X445">
            <v>960</v>
          </cell>
          <cell r="Y445" t="str">
            <v>B692</v>
          </cell>
          <cell r="AB445" t="str">
            <v>No</v>
          </cell>
          <cell r="AC445" t="str">
            <v>No</v>
          </cell>
          <cell r="AE445">
            <v>0.75247080025498359</v>
          </cell>
          <cell r="AF445">
            <v>34.635614778211121</v>
          </cell>
          <cell r="AG445">
            <v>9501</v>
          </cell>
          <cell r="AI445">
            <v>0.39102891393892025</v>
          </cell>
          <cell r="AJ445">
            <v>34.635614778211121</v>
          </cell>
          <cell r="AK445">
            <v>6849</v>
          </cell>
          <cell r="AL445" t="str">
            <v>Peak Security</v>
          </cell>
        </row>
        <row r="446">
          <cell r="B446" t="str">
            <v>HUNF1Q</v>
          </cell>
          <cell r="E446">
            <v>1</v>
          </cell>
          <cell r="F446">
            <v>0</v>
          </cell>
          <cell r="G446">
            <v>0</v>
          </cell>
          <cell r="H446" t="str">
            <v>S2</v>
          </cell>
          <cell r="I446">
            <v>11</v>
          </cell>
          <cell r="J446">
            <v>2</v>
          </cell>
          <cell r="Q446" t="str">
            <v>IVER2A</v>
          </cell>
          <cell r="R446" t="str">
            <v>LALE20_SEP</v>
          </cell>
          <cell r="X446">
            <v>595</v>
          </cell>
          <cell r="Y446" t="str">
            <v>B693</v>
          </cell>
          <cell r="AB446" t="str">
            <v>No</v>
          </cell>
          <cell r="AC446" t="str">
            <v>No</v>
          </cell>
          <cell r="AE446">
            <v>0.51781299859889662</v>
          </cell>
          <cell r="AF446">
            <v>25.183708713344746</v>
          </cell>
          <cell r="AG446">
            <v>6849</v>
          </cell>
          <cell r="AI446">
            <v>0.23741165544212672</v>
          </cell>
          <cell r="AJ446">
            <v>25.183708713344746</v>
          </cell>
          <cell r="AK446">
            <v>4638</v>
          </cell>
          <cell r="AL446" t="str">
            <v>Peak Security</v>
          </cell>
        </row>
        <row r="447">
          <cell r="B447" t="str">
            <v>HUNF1R</v>
          </cell>
          <cell r="E447">
            <v>1</v>
          </cell>
          <cell r="F447">
            <v>0</v>
          </cell>
          <cell r="G447">
            <v>0</v>
          </cell>
          <cell r="H447" t="str">
            <v>S2</v>
          </cell>
          <cell r="I447">
            <v>11</v>
          </cell>
          <cell r="J447">
            <v>2</v>
          </cell>
          <cell r="Q447" t="str">
            <v>IVER20</v>
          </cell>
          <cell r="R447" t="str">
            <v>IVER4A</v>
          </cell>
          <cell r="X447">
            <v>500</v>
          </cell>
          <cell r="Y447" t="str">
            <v>F662</v>
          </cell>
          <cell r="AB447" t="str">
            <v>No</v>
          </cell>
          <cell r="AC447" t="str">
            <v>No</v>
          </cell>
          <cell r="AE447">
            <v>0.17844388014209958</v>
          </cell>
          <cell r="AF447">
            <v>0</v>
          </cell>
          <cell r="AG447">
            <v>0</v>
          </cell>
          <cell r="AI447">
            <v>8.2031300949869407E-2</v>
          </cell>
          <cell r="AJ447">
            <v>0</v>
          </cell>
          <cell r="AK447">
            <v>0</v>
          </cell>
          <cell r="AL447" t="str">
            <v>Peak Security</v>
          </cell>
        </row>
        <row r="448">
          <cell r="B448" t="str">
            <v>HUNN2A</v>
          </cell>
          <cell r="E448">
            <v>0</v>
          </cell>
          <cell r="F448">
            <v>0</v>
          </cell>
          <cell r="G448">
            <v>0</v>
          </cell>
          <cell r="H448" t="str">
            <v>S2</v>
          </cell>
          <cell r="I448">
            <v>11</v>
          </cell>
          <cell r="J448">
            <v>2</v>
          </cell>
          <cell r="Q448" t="str">
            <v>IVER20</v>
          </cell>
          <cell r="R448" t="str">
            <v>IVER4A</v>
          </cell>
          <cell r="X448">
            <v>1000</v>
          </cell>
          <cell r="Y448" t="str">
            <v>F661</v>
          </cell>
          <cell r="AB448" t="str">
            <v>No</v>
          </cell>
          <cell r="AC448" t="str">
            <v>No</v>
          </cell>
          <cell r="AE448">
            <v>0.26992936887168423</v>
          </cell>
          <cell r="AF448">
            <v>0</v>
          </cell>
          <cell r="AG448">
            <v>0</v>
          </cell>
          <cell r="AI448">
            <v>0.12408751297880685</v>
          </cell>
          <cell r="AJ448">
            <v>0</v>
          </cell>
          <cell r="AK448">
            <v>0</v>
          </cell>
          <cell r="AL448" t="str">
            <v>Peak Security</v>
          </cell>
        </row>
        <row r="449">
          <cell r="B449" t="str">
            <v>HUNN2B</v>
          </cell>
          <cell r="E449">
            <v>0</v>
          </cell>
          <cell r="F449">
            <v>0</v>
          </cell>
          <cell r="G449">
            <v>0</v>
          </cell>
          <cell r="H449" t="str">
            <v>S2</v>
          </cell>
          <cell r="I449">
            <v>11</v>
          </cell>
          <cell r="J449">
            <v>2</v>
          </cell>
          <cell r="Q449" t="str">
            <v>IVER20</v>
          </cell>
          <cell r="R449" t="str">
            <v>IVER4B</v>
          </cell>
          <cell r="X449">
            <v>500</v>
          </cell>
          <cell r="Y449" t="str">
            <v>F663</v>
          </cell>
          <cell r="AB449" t="str">
            <v>No</v>
          </cell>
          <cell r="AC449" t="str">
            <v>No</v>
          </cell>
          <cell r="AE449">
            <v>0.22529621951415424</v>
          </cell>
          <cell r="AF449">
            <v>0</v>
          </cell>
          <cell r="AG449">
            <v>0</v>
          </cell>
          <cell r="AI449">
            <v>0.10365540295531664</v>
          </cell>
          <cell r="AJ449">
            <v>0</v>
          </cell>
          <cell r="AK449">
            <v>0</v>
          </cell>
          <cell r="AL449" t="str">
            <v>Peak Security</v>
          </cell>
        </row>
        <row r="450">
          <cell r="B450" t="str">
            <v>HUNN2C</v>
          </cell>
          <cell r="E450">
            <v>0</v>
          </cell>
          <cell r="F450">
            <v>0</v>
          </cell>
          <cell r="G450">
            <v>0</v>
          </cell>
          <cell r="H450" t="str">
            <v>S2</v>
          </cell>
          <cell r="I450">
            <v>11</v>
          </cell>
          <cell r="J450">
            <v>2</v>
          </cell>
          <cell r="Q450" t="str">
            <v>IVER2A</v>
          </cell>
          <cell r="R450" t="str">
            <v>IVER4B</v>
          </cell>
          <cell r="X450">
            <v>595</v>
          </cell>
          <cell r="Y450" t="str">
            <v>F664</v>
          </cell>
          <cell r="AB450" t="str">
            <v>No</v>
          </cell>
          <cell r="AC450" t="str">
            <v>No</v>
          </cell>
          <cell r="AE450">
            <v>0.22191985654238466</v>
          </cell>
          <cell r="AF450">
            <v>0</v>
          </cell>
          <cell r="AG450">
            <v>0</v>
          </cell>
          <cell r="AI450">
            <v>0.1017478523323402</v>
          </cell>
          <cell r="AJ450">
            <v>0</v>
          </cell>
          <cell r="AK450">
            <v>0</v>
          </cell>
          <cell r="AL450" t="str">
            <v>Peak Security</v>
          </cell>
        </row>
        <row r="451">
          <cell r="B451" t="str">
            <v>HUNN2D</v>
          </cell>
          <cell r="E451">
            <v>0</v>
          </cell>
          <cell r="F451">
            <v>0</v>
          </cell>
          <cell r="G451">
            <v>0</v>
          </cell>
          <cell r="H451" t="str">
            <v>S2</v>
          </cell>
          <cell r="I451">
            <v>11</v>
          </cell>
          <cell r="J451">
            <v>2</v>
          </cell>
          <cell r="Q451" t="str">
            <v>JORD20</v>
          </cell>
          <cell r="R451" t="str">
            <v>NORL2B</v>
          </cell>
          <cell r="X451">
            <v>420</v>
          </cell>
          <cell r="Y451" t="str">
            <v>B375</v>
          </cell>
          <cell r="AB451" t="str">
            <v>No</v>
          </cell>
          <cell r="AC451" t="str">
            <v>No</v>
          </cell>
          <cell r="AE451">
            <v>4.5503468534926143E-5</v>
          </cell>
          <cell r="AF451">
            <v>32.530594217048375</v>
          </cell>
          <cell r="AG451">
            <v>219</v>
          </cell>
          <cell r="AI451">
            <v>1.0394582101834791E-4</v>
          </cell>
          <cell r="AJ451">
            <v>32.530594217048375</v>
          </cell>
          <cell r="AK451">
            <v>332</v>
          </cell>
          <cell r="AL451" t="str">
            <v>Year Round</v>
          </cell>
        </row>
        <row r="452">
          <cell r="B452" t="str">
            <v>HUNN4A</v>
          </cell>
          <cell r="E452">
            <v>0</v>
          </cell>
          <cell r="F452">
            <v>0</v>
          </cell>
          <cell r="G452">
            <v>0</v>
          </cell>
          <cell r="H452" t="str">
            <v>S2</v>
          </cell>
          <cell r="I452">
            <v>11</v>
          </cell>
          <cell r="J452">
            <v>2</v>
          </cell>
          <cell r="Q452" t="str">
            <v>GART4A</v>
          </cell>
          <cell r="R452" t="str">
            <v>KEAD40</v>
          </cell>
          <cell r="X452">
            <v>3180</v>
          </cell>
          <cell r="Y452" t="str">
            <v>A35B</v>
          </cell>
          <cell r="AB452" t="str">
            <v>No</v>
          </cell>
          <cell r="AC452" t="str">
            <v>No</v>
          </cell>
          <cell r="AE452">
            <v>0.58994734777471047</v>
          </cell>
          <cell r="AF452">
            <v>5.71</v>
          </cell>
          <cell r="AG452">
            <v>4386</v>
          </cell>
          <cell r="AI452">
            <v>0.78571607072507399</v>
          </cell>
          <cell r="AJ452">
            <v>5.71</v>
          </cell>
          <cell r="AK452">
            <v>5061</v>
          </cell>
          <cell r="AL452" t="str">
            <v>Year Round</v>
          </cell>
        </row>
        <row r="453">
          <cell r="B453" t="str">
            <v>HUNN4B</v>
          </cell>
          <cell r="E453">
            <v>0</v>
          </cell>
          <cell r="F453">
            <v>0</v>
          </cell>
          <cell r="G453">
            <v>0</v>
          </cell>
          <cell r="H453" t="str">
            <v>S2</v>
          </cell>
          <cell r="I453">
            <v>11</v>
          </cell>
          <cell r="J453">
            <v>2</v>
          </cell>
          <cell r="Q453" t="str">
            <v>GART4B</v>
          </cell>
          <cell r="R453" t="str">
            <v>KEAD40</v>
          </cell>
          <cell r="X453">
            <v>3180</v>
          </cell>
          <cell r="Y453" t="str">
            <v>A35E</v>
          </cell>
          <cell r="AB453" t="str">
            <v>No</v>
          </cell>
          <cell r="AC453" t="str">
            <v>No</v>
          </cell>
          <cell r="AE453">
            <v>0.63560220483060281</v>
          </cell>
          <cell r="AF453">
            <v>5.69</v>
          </cell>
          <cell r="AG453">
            <v>4536</v>
          </cell>
          <cell r="AI453">
            <v>0.83162601424001714</v>
          </cell>
          <cell r="AJ453">
            <v>5.69</v>
          </cell>
          <cell r="AK453">
            <v>5189</v>
          </cell>
          <cell r="AL453" t="str">
            <v>Year Round</v>
          </cell>
        </row>
        <row r="454">
          <cell r="B454" t="str">
            <v>HURS20</v>
          </cell>
          <cell r="E454">
            <v>188</v>
          </cell>
          <cell r="F454">
            <v>0</v>
          </cell>
          <cell r="G454">
            <v>0</v>
          </cell>
          <cell r="H454" t="str">
            <v>A8</v>
          </cell>
          <cell r="I454">
            <v>18</v>
          </cell>
          <cell r="J454">
            <v>12</v>
          </cell>
          <cell r="Q454" t="str">
            <v>KEAD40</v>
          </cell>
          <cell r="R454" t="str">
            <v>KEAD4C</v>
          </cell>
          <cell r="X454">
            <v>2210</v>
          </cell>
          <cell r="Y454" t="str">
            <v>Q492</v>
          </cell>
          <cell r="AB454" t="str">
            <v>No</v>
          </cell>
          <cell r="AC454" t="str">
            <v>No</v>
          </cell>
          <cell r="AE454">
            <v>0</v>
          </cell>
          <cell r="AF454">
            <v>0</v>
          </cell>
          <cell r="AG454">
            <v>0</v>
          </cell>
          <cell r="AI454">
            <v>0</v>
          </cell>
          <cell r="AJ454">
            <v>0</v>
          </cell>
          <cell r="AK454">
            <v>0</v>
          </cell>
          <cell r="AL454" t="str">
            <v>Year Round</v>
          </cell>
        </row>
        <row r="455">
          <cell r="B455" t="str">
            <v>HUTT40</v>
          </cell>
          <cell r="E455">
            <v>218</v>
          </cell>
          <cell r="F455">
            <v>125.86891783933795</v>
          </cell>
          <cell r="G455">
            <v>85.900148938873514</v>
          </cell>
          <cell r="H455" t="str">
            <v>R6</v>
          </cell>
          <cell r="I455">
            <v>14</v>
          </cell>
          <cell r="J455">
            <v>4</v>
          </cell>
          <cell r="Q455" t="str">
            <v>KEAD40</v>
          </cell>
          <cell r="R455" t="str">
            <v>KEAD4D</v>
          </cell>
          <cell r="X455">
            <v>2210</v>
          </cell>
          <cell r="Y455" t="str">
            <v>Q493</v>
          </cell>
          <cell r="AB455" t="str">
            <v>No</v>
          </cell>
          <cell r="AC455" t="str">
            <v>No</v>
          </cell>
          <cell r="AE455">
            <v>0</v>
          </cell>
          <cell r="AF455">
            <v>0</v>
          </cell>
          <cell r="AG455">
            <v>0</v>
          </cell>
          <cell r="AI455">
            <v>0</v>
          </cell>
          <cell r="AJ455">
            <v>0</v>
          </cell>
          <cell r="AK455">
            <v>0</v>
          </cell>
          <cell r="AL455" t="str">
            <v>Year Round</v>
          </cell>
        </row>
        <row r="456">
          <cell r="B456" t="str">
            <v>IMPP40</v>
          </cell>
          <cell r="E456">
            <v>93</v>
          </cell>
          <cell r="F456">
            <v>0</v>
          </cell>
          <cell r="G456">
            <v>0</v>
          </cell>
          <cell r="H456" t="str">
            <v>H6</v>
          </cell>
          <cell r="I456">
            <v>21</v>
          </cell>
          <cell r="J456">
            <v>10</v>
          </cell>
          <cell r="Q456" t="str">
            <v>KEAD40</v>
          </cell>
          <cell r="R456" t="str">
            <v>KILL40</v>
          </cell>
          <cell r="X456">
            <v>3060</v>
          </cell>
          <cell r="Y456" t="str">
            <v>A30A</v>
          </cell>
          <cell r="AB456" t="str">
            <v>No</v>
          </cell>
          <cell r="AC456" t="str">
            <v>No</v>
          </cell>
          <cell r="AE456">
            <v>2.5926470344201649</v>
          </cell>
          <cell r="AF456">
            <v>41.07</v>
          </cell>
          <cell r="AG456">
            <v>33065</v>
          </cell>
          <cell r="AI456">
            <v>1.6853257170143308</v>
          </cell>
          <cell r="AJ456">
            <v>41.07</v>
          </cell>
          <cell r="AK456">
            <v>26659</v>
          </cell>
          <cell r="AL456" t="str">
            <v>Peak Security</v>
          </cell>
        </row>
        <row r="457">
          <cell r="B457" t="str">
            <v>INDQ40</v>
          </cell>
          <cell r="E457">
            <v>402</v>
          </cell>
          <cell r="F457">
            <v>113.68805482262783</v>
          </cell>
          <cell r="G457">
            <v>0</v>
          </cell>
          <cell r="H457" t="str">
            <v>F6</v>
          </cell>
          <cell r="I457">
            <v>27</v>
          </cell>
          <cell r="J457">
            <v>14</v>
          </cell>
          <cell r="Q457" t="str">
            <v>KEAD40</v>
          </cell>
          <cell r="R457" t="str">
            <v>WBUR40</v>
          </cell>
          <cell r="X457">
            <v>2780</v>
          </cell>
          <cell r="Y457" t="str">
            <v>A39E</v>
          </cell>
          <cell r="AB457" t="str">
            <v>No</v>
          </cell>
          <cell r="AC457" t="str">
            <v>No</v>
          </cell>
          <cell r="AE457">
            <v>2.5954407165786479</v>
          </cell>
          <cell r="AF457">
            <v>28.43</v>
          </cell>
          <cell r="AG457">
            <v>26444</v>
          </cell>
          <cell r="AI457">
            <v>2.6156070414271628</v>
          </cell>
          <cell r="AJ457">
            <v>28.43</v>
          </cell>
          <cell r="AK457">
            <v>26546</v>
          </cell>
          <cell r="AL457" t="str">
            <v>Year Round</v>
          </cell>
        </row>
        <row r="458">
          <cell r="B458" t="str">
            <v>INGA1Q</v>
          </cell>
          <cell r="E458">
            <v>0</v>
          </cell>
          <cell r="F458">
            <v>16.241150688946831</v>
          </cell>
          <cell r="G458">
            <v>11.083890185661097</v>
          </cell>
          <cell r="H458" t="str">
            <v>T1</v>
          </cell>
          <cell r="I458">
            <v>3</v>
          </cell>
          <cell r="J458">
            <v>1</v>
          </cell>
          <cell r="Q458" t="str">
            <v>KEAD40</v>
          </cell>
          <cell r="R458" t="str">
            <v>WBUR40</v>
          </cell>
          <cell r="X458">
            <v>3330</v>
          </cell>
          <cell r="Y458" t="str">
            <v>A394</v>
          </cell>
          <cell r="AB458" t="str">
            <v>No</v>
          </cell>
          <cell r="AC458" t="str">
            <v>No</v>
          </cell>
          <cell r="AE458">
            <v>2.5954407165786479</v>
          </cell>
          <cell r="AF458">
            <v>28.27</v>
          </cell>
          <cell r="AG458">
            <v>26295</v>
          </cell>
          <cell r="AI458">
            <v>2.6156070414271628</v>
          </cell>
          <cell r="AJ458">
            <v>28.27</v>
          </cell>
          <cell r="AK458">
            <v>26397</v>
          </cell>
          <cell r="AL458" t="str">
            <v>Year Round</v>
          </cell>
        </row>
        <row r="459">
          <cell r="B459" t="str">
            <v>INKE1Q</v>
          </cell>
          <cell r="E459">
            <v>23</v>
          </cell>
          <cell r="F459">
            <v>0</v>
          </cell>
          <cell r="G459">
            <v>0</v>
          </cell>
          <cell r="H459" t="str">
            <v>S5</v>
          </cell>
          <cell r="I459">
            <v>9</v>
          </cell>
          <cell r="J459">
            <v>2</v>
          </cell>
          <cell r="Q459" t="str">
            <v>KEAR20</v>
          </cell>
          <cell r="R459" t="str">
            <v>WHGA20</v>
          </cell>
          <cell r="X459">
            <v>830</v>
          </cell>
          <cell r="Y459" t="str">
            <v>B232</v>
          </cell>
          <cell r="AB459" t="str">
            <v>No</v>
          </cell>
          <cell r="AC459" t="str">
            <v>No</v>
          </cell>
          <cell r="AE459">
            <v>8.558516447049247E-2</v>
          </cell>
          <cell r="AF459">
            <v>18.879075047810403</v>
          </cell>
          <cell r="AG459">
            <v>2088</v>
          </cell>
          <cell r="AI459">
            <v>0.17973330209920646</v>
          </cell>
          <cell r="AJ459">
            <v>18.879075047810403</v>
          </cell>
          <cell r="AK459">
            <v>3025</v>
          </cell>
          <cell r="AL459" t="str">
            <v>Year Round</v>
          </cell>
        </row>
        <row r="460">
          <cell r="B460" t="str">
            <v>INKE1R</v>
          </cell>
          <cell r="E460">
            <v>23</v>
          </cell>
          <cell r="F460">
            <v>0</v>
          </cell>
          <cell r="G460">
            <v>0</v>
          </cell>
          <cell r="H460" t="str">
            <v>S5</v>
          </cell>
          <cell r="I460">
            <v>9</v>
          </cell>
          <cell r="J460">
            <v>2</v>
          </cell>
          <cell r="Q460" t="str">
            <v>KEAR20</v>
          </cell>
          <cell r="R460" t="str">
            <v>WHGA20</v>
          </cell>
          <cell r="X460">
            <v>835</v>
          </cell>
          <cell r="Y460" t="str">
            <v>B233</v>
          </cell>
          <cell r="AB460" t="str">
            <v>No</v>
          </cell>
          <cell r="AC460" t="str">
            <v>No</v>
          </cell>
          <cell r="AE460">
            <v>8.558516447049247E-2</v>
          </cell>
          <cell r="AF460">
            <v>20.139062851991852</v>
          </cell>
          <cell r="AG460">
            <v>2227</v>
          </cell>
          <cell r="AI460">
            <v>0.17973330209920646</v>
          </cell>
          <cell r="AJ460">
            <v>20.139062851991852</v>
          </cell>
          <cell r="AK460">
            <v>3227</v>
          </cell>
          <cell r="AL460" t="str">
            <v>Year Round</v>
          </cell>
        </row>
        <row r="461">
          <cell r="B461" t="str">
            <v>INNE10</v>
          </cell>
          <cell r="E461">
            <v>0</v>
          </cell>
          <cell r="F461">
            <v>0</v>
          </cell>
          <cell r="G461">
            <v>0</v>
          </cell>
          <cell r="H461" t="str">
            <v>T1</v>
          </cell>
          <cell r="I461">
            <v>1</v>
          </cell>
          <cell r="J461">
            <v>1</v>
          </cell>
          <cell r="Q461" t="str">
            <v>KEAR20</v>
          </cell>
          <cell r="R461" t="str">
            <v>KEAR40</v>
          </cell>
          <cell r="X461">
            <v>1000</v>
          </cell>
          <cell r="Y461" t="str">
            <v>F26A</v>
          </cell>
          <cell r="AB461" t="str">
            <v>No</v>
          </cell>
          <cell r="AC461" t="str">
            <v>No</v>
          </cell>
          <cell r="AE461">
            <v>0.36820777332342225</v>
          </cell>
          <cell r="AF461">
            <v>0</v>
          </cell>
          <cell r="AG461">
            <v>0</v>
          </cell>
          <cell r="AI461">
            <v>0.45837996226442901</v>
          </cell>
          <cell r="AJ461">
            <v>0</v>
          </cell>
          <cell r="AK461">
            <v>0</v>
          </cell>
          <cell r="AL461" t="str">
            <v>Year Round</v>
          </cell>
        </row>
        <row r="462">
          <cell r="B462" t="str">
            <v>INNE1Q</v>
          </cell>
          <cell r="E462">
            <v>32</v>
          </cell>
          <cell r="F462">
            <v>0</v>
          </cell>
          <cell r="G462">
            <v>0</v>
          </cell>
          <cell r="H462" t="str">
            <v>T1</v>
          </cell>
          <cell r="I462">
            <v>1</v>
          </cell>
          <cell r="J462">
            <v>1</v>
          </cell>
          <cell r="Q462" t="str">
            <v>KEAR20</v>
          </cell>
          <cell r="R462" t="str">
            <v>KEAR40</v>
          </cell>
          <cell r="X462">
            <v>1000</v>
          </cell>
          <cell r="Y462" t="str">
            <v>F26B</v>
          </cell>
          <cell r="AB462" t="str">
            <v>No</v>
          </cell>
          <cell r="AC462" t="str">
            <v>No</v>
          </cell>
          <cell r="AE462">
            <v>0.18410388666171112</v>
          </cell>
          <cell r="AF462">
            <v>0</v>
          </cell>
          <cell r="AG462">
            <v>0</v>
          </cell>
          <cell r="AI462">
            <v>0.2291899811322145</v>
          </cell>
          <cell r="AJ462">
            <v>0</v>
          </cell>
          <cell r="AK462">
            <v>0</v>
          </cell>
          <cell r="AL462" t="str">
            <v>Year Round</v>
          </cell>
        </row>
        <row r="463">
          <cell r="B463" t="str">
            <v>INNE1R</v>
          </cell>
          <cell r="E463">
            <v>32</v>
          </cell>
          <cell r="F463">
            <v>0</v>
          </cell>
          <cell r="G463">
            <v>0</v>
          </cell>
          <cell r="H463" t="str">
            <v>T1</v>
          </cell>
          <cell r="I463">
            <v>1</v>
          </cell>
          <cell r="J463">
            <v>1</v>
          </cell>
          <cell r="Q463" t="str">
            <v>KEAR40</v>
          </cell>
          <cell r="R463" t="str">
            <v>PADI40</v>
          </cell>
          <cell r="X463">
            <v>2170</v>
          </cell>
          <cell r="Y463" t="str">
            <v>A26C</v>
          </cell>
          <cell r="AB463" t="str">
            <v>No</v>
          </cell>
          <cell r="AC463" t="str">
            <v>No</v>
          </cell>
          <cell r="AE463">
            <v>0.85222161382245198</v>
          </cell>
          <cell r="AF463">
            <v>39.1</v>
          </cell>
          <cell r="AG463">
            <v>14736</v>
          </cell>
          <cell r="AI463">
            <v>2.9246838335992984</v>
          </cell>
          <cell r="AJ463">
            <v>39.1</v>
          </cell>
          <cell r="AK463">
            <v>27299</v>
          </cell>
          <cell r="AL463" t="str">
            <v>Year Round</v>
          </cell>
        </row>
        <row r="464">
          <cell r="B464" t="str">
            <v>INRU1Q</v>
          </cell>
          <cell r="E464">
            <v>0</v>
          </cell>
          <cell r="F464">
            <v>0</v>
          </cell>
          <cell r="G464">
            <v>0</v>
          </cell>
          <cell r="H464" t="str">
            <v>T2</v>
          </cell>
          <cell r="I464">
            <v>2</v>
          </cell>
          <cell r="J464">
            <v>1</v>
          </cell>
          <cell r="Q464" t="str">
            <v>KEMS40</v>
          </cell>
          <cell r="R464" t="str">
            <v>LOFI4A</v>
          </cell>
          <cell r="X464">
            <v>1930</v>
          </cell>
          <cell r="Y464" t="str">
            <v>A706</v>
          </cell>
          <cell r="AB464" t="str">
            <v>No</v>
          </cell>
          <cell r="AC464" t="str">
            <v>No</v>
          </cell>
          <cell r="AE464">
            <v>1.1405566793338666</v>
          </cell>
          <cell r="AF464">
            <v>38.03</v>
          </cell>
          <cell r="AG464">
            <v>15351</v>
          </cell>
          <cell r="AI464">
            <v>6.4221374025261255</v>
          </cell>
          <cell r="AJ464">
            <v>38.03</v>
          </cell>
          <cell r="AK464">
            <v>36426</v>
          </cell>
          <cell r="AL464" t="str">
            <v>Year Round</v>
          </cell>
        </row>
        <row r="465">
          <cell r="B465" t="str">
            <v>INRU1R</v>
          </cell>
          <cell r="E465">
            <v>0</v>
          </cell>
          <cell r="F465">
            <v>0</v>
          </cell>
          <cell r="G465">
            <v>0</v>
          </cell>
          <cell r="H465" t="str">
            <v>T2</v>
          </cell>
          <cell r="I465">
            <v>2</v>
          </cell>
          <cell r="J465">
            <v>1</v>
          </cell>
          <cell r="Q465" t="str">
            <v>KEMS40</v>
          </cell>
          <cell r="R465" t="str">
            <v>LOFI4B</v>
          </cell>
          <cell r="X465">
            <v>1930</v>
          </cell>
          <cell r="Y465" t="str">
            <v>A707</v>
          </cell>
          <cell r="AB465" t="str">
            <v>No</v>
          </cell>
          <cell r="AC465" t="str">
            <v>No</v>
          </cell>
          <cell r="AE465">
            <v>1.1751958519027901</v>
          </cell>
          <cell r="AF465">
            <v>37.57</v>
          </cell>
          <cell r="AG465">
            <v>15394</v>
          </cell>
          <cell r="AI465">
            <v>6.5980162412149523</v>
          </cell>
          <cell r="AJ465">
            <v>37.57</v>
          </cell>
          <cell r="AK465">
            <v>36475</v>
          </cell>
          <cell r="AL465" t="str">
            <v>Year Round</v>
          </cell>
        </row>
        <row r="466">
          <cell r="B466" t="str">
            <v>INRU1S</v>
          </cell>
          <cell r="E466">
            <v>0</v>
          </cell>
          <cell r="F466">
            <v>0</v>
          </cell>
          <cell r="G466">
            <v>0</v>
          </cell>
          <cell r="H466" t="str">
            <v>T2</v>
          </cell>
          <cell r="I466">
            <v>2</v>
          </cell>
          <cell r="J466">
            <v>1</v>
          </cell>
          <cell r="Q466" t="str">
            <v>CANT40</v>
          </cell>
          <cell r="R466" t="str">
            <v>KEMS40</v>
          </cell>
          <cell r="X466">
            <v>3100</v>
          </cell>
          <cell r="Y466" t="str">
            <v>A741</v>
          </cell>
          <cell r="AB466" t="str">
            <v>No</v>
          </cell>
          <cell r="AC466" t="str">
            <v>No</v>
          </cell>
          <cell r="AE466">
            <v>4.1845575659791587E-3</v>
          </cell>
          <cell r="AF466">
            <v>28.2</v>
          </cell>
          <cell r="AG466">
            <v>912</v>
          </cell>
          <cell r="AI466">
            <v>4.8155497951673247</v>
          </cell>
          <cell r="AJ466">
            <v>28.2</v>
          </cell>
          <cell r="AK466">
            <v>30942</v>
          </cell>
          <cell r="AL466" t="str">
            <v>Year Round</v>
          </cell>
        </row>
        <row r="467">
          <cell r="B467" t="str">
            <v>INVE10</v>
          </cell>
          <cell r="E467">
            <v>0</v>
          </cell>
          <cell r="F467">
            <v>0</v>
          </cell>
          <cell r="G467">
            <v>0</v>
          </cell>
          <cell r="H467" t="str">
            <v>T1</v>
          </cell>
          <cell r="I467">
            <v>7</v>
          </cell>
          <cell r="J467">
            <v>1</v>
          </cell>
          <cell r="Q467" t="str">
            <v>KIBY20</v>
          </cell>
          <cell r="R467" t="str">
            <v>LISD20</v>
          </cell>
          <cell r="X467">
            <v>760</v>
          </cell>
          <cell r="Y467" t="str">
            <v>B201</v>
          </cell>
          <cell r="AB467" t="str">
            <v>No</v>
          </cell>
          <cell r="AC467" t="str">
            <v>No</v>
          </cell>
          <cell r="AE467">
            <v>6.9196374369083227E-2</v>
          </cell>
          <cell r="AF467">
            <v>117.29341013470963</v>
          </cell>
          <cell r="AG467">
            <v>21817</v>
          </cell>
          <cell r="AI467">
            <v>0.10282777962100208</v>
          </cell>
          <cell r="AJ467">
            <v>117.29341013470963</v>
          </cell>
          <cell r="AK467">
            <v>26596</v>
          </cell>
          <cell r="AL467" t="str">
            <v>Year Round</v>
          </cell>
        </row>
        <row r="468">
          <cell r="B468" t="str">
            <v>INVR10</v>
          </cell>
          <cell r="E468">
            <v>0</v>
          </cell>
          <cell r="F468">
            <v>0</v>
          </cell>
          <cell r="G468">
            <v>0</v>
          </cell>
          <cell r="H468" t="str">
            <v>T3</v>
          </cell>
          <cell r="I468">
            <v>8</v>
          </cell>
          <cell r="J468">
            <v>1</v>
          </cell>
          <cell r="Q468" t="str">
            <v>KIBY20</v>
          </cell>
          <cell r="R468" t="str">
            <v>LISD20</v>
          </cell>
          <cell r="X468">
            <v>760</v>
          </cell>
          <cell r="Y468" t="str">
            <v>B204</v>
          </cell>
          <cell r="AB468" t="str">
            <v>No</v>
          </cell>
          <cell r="AC468" t="str">
            <v>No</v>
          </cell>
          <cell r="AE468">
            <v>0.15569184233043726</v>
          </cell>
          <cell r="AF468">
            <v>109.04621723461285</v>
          </cell>
          <cell r="AG468">
            <v>30425</v>
          </cell>
          <cell r="AI468">
            <v>0.23136250414725468</v>
          </cell>
          <cell r="AJ468">
            <v>109.04621723461285</v>
          </cell>
          <cell r="AK468">
            <v>37089</v>
          </cell>
          <cell r="AL468" t="str">
            <v>Year Round</v>
          </cell>
        </row>
        <row r="469">
          <cell r="B469" t="str">
            <v>INVR20</v>
          </cell>
          <cell r="E469">
            <v>0</v>
          </cell>
          <cell r="F469">
            <v>0</v>
          </cell>
          <cell r="G469">
            <v>0</v>
          </cell>
          <cell r="H469" t="str">
            <v>T3</v>
          </cell>
          <cell r="I469">
            <v>8</v>
          </cell>
          <cell r="J469">
            <v>2</v>
          </cell>
          <cell r="Q469" t="str">
            <v>KIBY20</v>
          </cell>
          <cell r="R469" t="str">
            <v>RAIN20_SPM</v>
          </cell>
          <cell r="X469">
            <v>1380</v>
          </cell>
          <cell r="Y469" t="str">
            <v>B205</v>
          </cell>
          <cell r="AB469" t="str">
            <v>No</v>
          </cell>
          <cell r="AC469" t="str">
            <v>No</v>
          </cell>
          <cell r="AE469">
            <v>0.17210559320010552</v>
          </cell>
          <cell r="AF469">
            <v>13.470956838320186</v>
          </cell>
          <cell r="AG469">
            <v>3227</v>
          </cell>
          <cell r="AI469">
            <v>1.1943154250854582E-3</v>
          </cell>
          <cell r="AJ469">
            <v>13.470956838320186</v>
          </cell>
          <cell r="AK469">
            <v>269</v>
          </cell>
          <cell r="AL469" t="str">
            <v>Peak Security</v>
          </cell>
        </row>
        <row r="470">
          <cell r="B470" t="str">
            <v>INWI1Q</v>
          </cell>
          <cell r="E470">
            <v>1</v>
          </cell>
          <cell r="F470">
            <v>0</v>
          </cell>
          <cell r="G470">
            <v>0</v>
          </cell>
          <cell r="H470" t="str">
            <v>S2</v>
          </cell>
          <cell r="I470">
            <v>11</v>
          </cell>
          <cell r="J470">
            <v>2</v>
          </cell>
          <cell r="Q470" t="str">
            <v>KIBY20</v>
          </cell>
          <cell r="R470" t="str">
            <v>RAIN20_SPM</v>
          </cell>
          <cell r="X470">
            <v>1420</v>
          </cell>
          <cell r="Y470" t="str">
            <v>B206</v>
          </cell>
          <cell r="AB470" t="str">
            <v>No</v>
          </cell>
          <cell r="AC470" t="str">
            <v>No</v>
          </cell>
          <cell r="AE470">
            <v>0.17210559320010552</v>
          </cell>
          <cell r="AF470">
            <v>13.470956838320186</v>
          </cell>
          <cell r="AG470">
            <v>3227</v>
          </cell>
          <cell r="AI470">
            <v>1.1943154250854582E-3</v>
          </cell>
          <cell r="AJ470">
            <v>13.470956838320186</v>
          </cell>
          <cell r="AK470">
            <v>269</v>
          </cell>
          <cell r="AL470" t="str">
            <v>Peak Security</v>
          </cell>
        </row>
        <row r="471">
          <cell r="B471" t="str">
            <v>INWI1R</v>
          </cell>
          <cell r="E471">
            <v>1</v>
          </cell>
          <cell r="F471">
            <v>0</v>
          </cell>
          <cell r="G471">
            <v>0</v>
          </cell>
          <cell r="H471" t="str">
            <v>S2</v>
          </cell>
          <cell r="I471">
            <v>11</v>
          </cell>
          <cell r="J471">
            <v>2</v>
          </cell>
          <cell r="Q471" t="str">
            <v>KIBY20</v>
          </cell>
          <cell r="R471" t="str">
            <v>WASF2A</v>
          </cell>
          <cell r="X471">
            <v>1520</v>
          </cell>
          <cell r="Y471" t="str">
            <v>B247</v>
          </cell>
          <cell r="AB471" t="str">
            <v>No</v>
          </cell>
          <cell r="AC471" t="str">
            <v>No</v>
          </cell>
          <cell r="AE471">
            <v>8.0745885743753951E-2</v>
          </cell>
          <cell r="AF471">
            <v>13.123396564021888</v>
          </cell>
          <cell r="AG471">
            <v>1865</v>
          </cell>
          <cell r="AI471">
            <v>0.82197855477463178</v>
          </cell>
          <cell r="AJ471">
            <v>13.123396564021888</v>
          </cell>
          <cell r="AK471">
            <v>5949</v>
          </cell>
          <cell r="AL471" t="str">
            <v>Year Round</v>
          </cell>
        </row>
        <row r="472">
          <cell r="B472" t="str">
            <v>IROA10</v>
          </cell>
          <cell r="E472">
            <v>0</v>
          </cell>
          <cell r="F472">
            <v>0</v>
          </cell>
          <cell r="G472">
            <v>0</v>
          </cell>
          <cell r="H472" t="str">
            <v>G5</v>
          </cell>
          <cell r="I472">
            <v>18</v>
          </cell>
          <cell r="J472">
            <v>8</v>
          </cell>
          <cell r="Q472" t="str">
            <v>KIBY20</v>
          </cell>
          <cell r="R472" t="str">
            <v>WASF2B</v>
          </cell>
          <cell r="X472">
            <v>1520</v>
          </cell>
          <cell r="Y472" t="str">
            <v>B248</v>
          </cell>
          <cell r="AB472" t="str">
            <v>No</v>
          </cell>
          <cell r="AC472" t="str">
            <v>No</v>
          </cell>
          <cell r="AE472">
            <v>7.9412390442054295E-2</v>
          </cell>
          <cell r="AF472">
            <v>13.159351075156195</v>
          </cell>
          <cell r="AG472">
            <v>1854</v>
          </cell>
          <cell r="AI472">
            <v>0.8116415621052091</v>
          </cell>
          <cell r="AJ472">
            <v>13.159351075156195</v>
          </cell>
          <cell r="AK472">
            <v>5928</v>
          </cell>
          <cell r="AL472" t="str">
            <v>Year Round</v>
          </cell>
        </row>
        <row r="473">
          <cell r="B473" t="str">
            <v>IROA20_WPDSW</v>
          </cell>
          <cell r="E473">
            <v>427</v>
          </cell>
          <cell r="F473">
            <v>0</v>
          </cell>
          <cell r="G473">
            <v>0</v>
          </cell>
          <cell r="H473" t="str">
            <v>G5</v>
          </cell>
          <cell r="I473">
            <v>21</v>
          </cell>
          <cell r="J473">
            <v>14</v>
          </cell>
          <cell r="Q473" t="str">
            <v>KILL40</v>
          </cell>
          <cell r="R473" t="str">
            <v>SHBA40</v>
          </cell>
          <cell r="X473">
            <v>2860</v>
          </cell>
          <cell r="Y473" t="str">
            <v>A32E</v>
          </cell>
          <cell r="AB473" t="str">
            <v>No</v>
          </cell>
          <cell r="AC473" t="str">
            <v>No</v>
          </cell>
          <cell r="AE473">
            <v>0.27408597986484468</v>
          </cell>
          <cell r="AF473">
            <v>17.05</v>
          </cell>
          <cell r="AG473">
            <v>6312</v>
          </cell>
          <cell r="AI473">
            <v>6.220175053563979E-2</v>
          </cell>
          <cell r="AJ473">
            <v>17.05</v>
          </cell>
          <cell r="AK473">
            <v>3007</v>
          </cell>
          <cell r="AL473" t="str">
            <v>Peak Security</v>
          </cell>
        </row>
        <row r="474">
          <cell r="B474" t="str">
            <v>IROA20_WPDWM</v>
          </cell>
          <cell r="E474">
            <v>190</v>
          </cell>
          <cell r="F474">
            <v>0</v>
          </cell>
          <cell r="G474">
            <v>0</v>
          </cell>
          <cell r="H474" t="str">
            <v>G5</v>
          </cell>
          <cell r="I474">
            <v>21</v>
          </cell>
          <cell r="J474">
            <v>8</v>
          </cell>
          <cell r="Q474" t="str">
            <v>KINO40</v>
          </cell>
          <cell r="R474" t="str">
            <v>NFLE40</v>
          </cell>
          <cell r="X474">
            <v>3100</v>
          </cell>
          <cell r="Y474" t="str">
            <v>A70C</v>
          </cell>
          <cell r="AB474" t="str">
            <v>No</v>
          </cell>
          <cell r="AC474" t="str">
            <v>No</v>
          </cell>
          <cell r="AE474">
            <v>0.63583197167501493</v>
          </cell>
          <cell r="AF474">
            <v>23.63</v>
          </cell>
          <cell r="AG474">
            <v>10879</v>
          </cell>
          <cell r="AI474">
            <v>1.7361487405966516</v>
          </cell>
          <cell r="AJ474">
            <v>23.63</v>
          </cell>
          <cell r="AK474">
            <v>17976</v>
          </cell>
          <cell r="AL474" t="str">
            <v>Year Round</v>
          </cell>
        </row>
        <row r="475">
          <cell r="B475" t="str">
            <v>IRON40</v>
          </cell>
          <cell r="E475">
            <v>288</v>
          </cell>
          <cell r="F475">
            <v>0</v>
          </cell>
          <cell r="G475">
            <v>0</v>
          </cell>
          <cell r="H475" t="str">
            <v>L5</v>
          </cell>
          <cell r="I475">
            <v>18</v>
          </cell>
          <cell r="J475">
            <v>8</v>
          </cell>
          <cell r="Q475" t="str">
            <v>KINO40</v>
          </cell>
          <cell r="R475" t="str">
            <v>TILB40</v>
          </cell>
          <cell r="X475">
            <v>2000</v>
          </cell>
          <cell r="Y475" t="str">
            <v>A785</v>
          </cell>
          <cell r="AB475" t="str">
            <v>No</v>
          </cell>
          <cell r="AC475" t="str">
            <v>No</v>
          </cell>
          <cell r="AE475">
            <v>8.4299687540189943E-3</v>
          </cell>
          <cell r="AF475">
            <v>34.253026666867328</v>
          </cell>
          <cell r="AG475">
            <v>2224</v>
          </cell>
          <cell r="AI475">
            <v>0.46832124549105059</v>
          </cell>
          <cell r="AJ475">
            <v>34.253026666867328</v>
          </cell>
          <cell r="AK475">
            <v>16575</v>
          </cell>
          <cell r="AL475" t="str">
            <v>Year Round</v>
          </cell>
        </row>
        <row r="476">
          <cell r="B476" t="str">
            <v>IVER20</v>
          </cell>
          <cell r="E476">
            <v>398</v>
          </cell>
          <cell r="F476">
            <v>0</v>
          </cell>
          <cell r="G476">
            <v>0</v>
          </cell>
          <cell r="H476" t="str">
            <v>A6</v>
          </cell>
          <cell r="I476">
            <v>25</v>
          </cell>
          <cell r="J476">
            <v>13</v>
          </cell>
          <cell r="Q476" t="str">
            <v>KIRK20</v>
          </cell>
          <cell r="R476" t="str">
            <v>KIRK2A</v>
          </cell>
          <cell r="X476">
            <v>760</v>
          </cell>
          <cell r="Y476" t="str">
            <v>Q348</v>
          </cell>
          <cell r="AB476" t="str">
            <v>No</v>
          </cell>
          <cell r="AC476" t="str">
            <v>No</v>
          </cell>
          <cell r="AE476">
            <v>0</v>
          </cell>
          <cell r="AF476">
            <v>0</v>
          </cell>
          <cell r="AG476">
            <v>0</v>
          </cell>
          <cell r="AI476">
            <v>0</v>
          </cell>
          <cell r="AJ476">
            <v>0</v>
          </cell>
          <cell r="AK476">
            <v>0</v>
          </cell>
          <cell r="AL476" t="str">
            <v>Peak Security</v>
          </cell>
        </row>
        <row r="477">
          <cell r="B477" t="str">
            <v>IVER2A</v>
          </cell>
          <cell r="E477">
            <v>0</v>
          </cell>
          <cell r="F477">
            <v>0</v>
          </cell>
          <cell r="G477">
            <v>0</v>
          </cell>
          <cell r="H477" t="str">
            <v>A6</v>
          </cell>
          <cell r="I477">
            <v>25</v>
          </cell>
          <cell r="J477">
            <v>13</v>
          </cell>
          <cell r="Q477" t="str">
            <v>KIRK2A</v>
          </cell>
          <cell r="R477" t="str">
            <v>SKLG20</v>
          </cell>
          <cell r="X477">
            <v>760</v>
          </cell>
          <cell r="Y477" t="str">
            <v>B348</v>
          </cell>
          <cell r="AB477" t="str">
            <v>No</v>
          </cell>
          <cell r="AC477" t="str">
            <v>No</v>
          </cell>
          <cell r="AE477">
            <v>2.8545581909703681E-2</v>
          </cell>
          <cell r="AF477">
            <v>98.622681763657212</v>
          </cell>
          <cell r="AG477">
            <v>16663</v>
          </cell>
          <cell r="AI477">
            <v>1.4912744633136923E-2</v>
          </cell>
          <cell r="AJ477">
            <v>98.622681763657212</v>
          </cell>
          <cell r="AK477">
            <v>12044</v>
          </cell>
          <cell r="AL477" t="str">
            <v>Peak Security</v>
          </cell>
        </row>
        <row r="478">
          <cell r="B478" t="str">
            <v>IVER4A</v>
          </cell>
          <cell r="E478">
            <v>0</v>
          </cell>
          <cell r="F478">
            <v>0</v>
          </cell>
          <cell r="G478">
            <v>0</v>
          </cell>
          <cell r="H478" t="str">
            <v>A6</v>
          </cell>
          <cell r="I478">
            <v>25</v>
          </cell>
          <cell r="J478">
            <v>13</v>
          </cell>
          <cell r="Q478" t="str">
            <v>KITW20</v>
          </cell>
          <cell r="R478" t="str">
            <v>OCKH20</v>
          </cell>
          <cell r="X478">
            <v>770</v>
          </cell>
          <cell r="Y478" t="str">
            <v>B532</v>
          </cell>
          <cell r="AB478" t="str">
            <v>No</v>
          </cell>
          <cell r="AC478" t="str">
            <v>No</v>
          </cell>
          <cell r="AE478">
            <v>1.4923040614744701E-3</v>
          </cell>
          <cell r="AF478">
            <v>18.987141707875299</v>
          </cell>
          <cell r="AG478">
            <v>328</v>
          </cell>
          <cell r="AI478">
            <v>1.1441972457731943E-3</v>
          </cell>
          <cell r="AJ478">
            <v>18.987141707875299</v>
          </cell>
          <cell r="AK478">
            <v>287</v>
          </cell>
          <cell r="AL478" t="str">
            <v>Peak Security</v>
          </cell>
        </row>
        <row r="479">
          <cell r="B479" t="str">
            <v>IVER4B</v>
          </cell>
          <cell r="E479">
            <v>0</v>
          </cell>
          <cell r="F479">
            <v>0</v>
          </cell>
          <cell r="G479">
            <v>0</v>
          </cell>
          <cell r="H479" t="str">
            <v>A6</v>
          </cell>
          <cell r="I479">
            <v>25</v>
          </cell>
          <cell r="J479">
            <v>13</v>
          </cell>
          <cell r="Q479" t="str">
            <v>KITW20</v>
          </cell>
          <cell r="R479" t="str">
            <v>OLDB20</v>
          </cell>
          <cell r="X479">
            <v>665</v>
          </cell>
          <cell r="Y479" t="str">
            <v>B521</v>
          </cell>
          <cell r="AB479" t="str">
            <v>No</v>
          </cell>
          <cell r="AC479" t="str">
            <v>No</v>
          </cell>
          <cell r="AE479">
            <v>0.41071903223855299</v>
          </cell>
          <cell r="AF479">
            <v>16.100985274552656</v>
          </cell>
          <cell r="AG479">
            <v>5958</v>
          </cell>
          <cell r="AI479">
            <v>0.40015996796111081</v>
          </cell>
          <cell r="AJ479">
            <v>16.100985274552656</v>
          </cell>
          <cell r="AK479">
            <v>5880</v>
          </cell>
          <cell r="AL479" t="str">
            <v>Peak Security</v>
          </cell>
        </row>
        <row r="480">
          <cell r="B480" t="str">
            <v>JOHN1Q</v>
          </cell>
          <cell r="E480">
            <v>21</v>
          </cell>
          <cell r="F480">
            <v>0</v>
          </cell>
          <cell r="G480">
            <v>0</v>
          </cell>
          <cell r="H480" t="str">
            <v>S2</v>
          </cell>
          <cell r="I480">
            <v>9</v>
          </cell>
          <cell r="J480">
            <v>2</v>
          </cell>
          <cell r="Q480" t="str">
            <v>KNAR20</v>
          </cell>
          <cell r="R480" t="str">
            <v>MONF20</v>
          </cell>
          <cell r="X480">
            <v>800</v>
          </cell>
          <cell r="Y480" t="str">
            <v>B36B</v>
          </cell>
          <cell r="AB480" t="str">
            <v>No</v>
          </cell>
          <cell r="AC480" t="str">
            <v>No</v>
          </cell>
          <cell r="AE480">
            <v>7.4515869696539722E-3</v>
          </cell>
          <cell r="AF480">
            <v>69.293980470539935</v>
          </cell>
          <cell r="AG480">
            <v>882</v>
          </cell>
          <cell r="AI480">
            <v>7.4515869696539722E-3</v>
          </cell>
          <cell r="AJ480">
            <v>69.293980470539935</v>
          </cell>
          <cell r="AK480">
            <v>882</v>
          </cell>
          <cell r="AL480" t="str">
            <v>Year Round</v>
          </cell>
        </row>
        <row r="481">
          <cell r="B481" t="str">
            <v>JOHN1R</v>
          </cell>
          <cell r="E481">
            <v>21</v>
          </cell>
          <cell r="F481">
            <v>0</v>
          </cell>
          <cell r="G481">
            <v>0</v>
          </cell>
          <cell r="H481" t="str">
            <v>S2</v>
          </cell>
          <cell r="I481">
            <v>9</v>
          </cell>
          <cell r="J481">
            <v>2</v>
          </cell>
          <cell r="Q481" t="str">
            <v>KNAR20</v>
          </cell>
          <cell r="R481" t="str">
            <v>POPP20</v>
          </cell>
          <cell r="X481">
            <v>800</v>
          </cell>
          <cell r="Y481" t="str">
            <v>B36A</v>
          </cell>
          <cell r="AB481" t="str">
            <v>No</v>
          </cell>
          <cell r="AC481" t="str">
            <v>No</v>
          </cell>
          <cell r="AE481">
            <v>3.2398204215889743E-3</v>
          </cell>
          <cell r="AF481">
            <v>42.222580908720644</v>
          </cell>
          <cell r="AG481">
            <v>537</v>
          </cell>
          <cell r="AI481">
            <v>3.2398204215888207E-3</v>
          </cell>
          <cell r="AJ481">
            <v>42.222580908720644</v>
          </cell>
          <cell r="AK481">
            <v>537</v>
          </cell>
          <cell r="AL481" t="str">
            <v>Year Round</v>
          </cell>
        </row>
        <row r="482">
          <cell r="B482" t="str">
            <v>JORD20</v>
          </cell>
          <cell r="E482">
            <v>49</v>
          </cell>
          <cell r="F482">
            <v>0</v>
          </cell>
          <cell r="G482">
            <v>0</v>
          </cell>
          <cell r="H482" t="str">
            <v>P3</v>
          </cell>
          <cell r="I482">
            <v>16</v>
          </cell>
          <cell r="J482">
            <v>5</v>
          </cell>
          <cell r="Q482" t="str">
            <v>LACK20</v>
          </cell>
          <cell r="R482" t="str">
            <v>TODP20</v>
          </cell>
          <cell r="X482">
            <v>1150</v>
          </cell>
          <cell r="Y482" t="str">
            <v>B311</v>
          </cell>
          <cell r="AB482" t="str">
            <v>No</v>
          </cell>
          <cell r="AC482" t="str">
            <v>No</v>
          </cell>
          <cell r="AE482">
            <v>5.0069942940121563E-2</v>
          </cell>
          <cell r="AF482">
            <v>7.1549477157270021</v>
          </cell>
          <cell r="AG482">
            <v>1132</v>
          </cell>
          <cell r="AI482">
            <v>0.32552883597409166</v>
          </cell>
          <cell r="AJ482">
            <v>7.1549477157270021</v>
          </cell>
          <cell r="AK482">
            <v>2887</v>
          </cell>
          <cell r="AL482" t="str">
            <v>Year Round</v>
          </cell>
        </row>
        <row r="483">
          <cell r="B483" t="str">
            <v>JUNA1T</v>
          </cell>
          <cell r="E483">
            <v>0</v>
          </cell>
          <cell r="F483">
            <v>0</v>
          </cell>
          <cell r="G483">
            <v>0</v>
          </cell>
          <cell r="H483" t="str">
            <v>S2</v>
          </cell>
          <cell r="I483">
            <v>11</v>
          </cell>
          <cell r="J483">
            <v>2</v>
          </cell>
          <cell r="Q483" t="str">
            <v>LACK20</v>
          </cell>
          <cell r="R483" t="str">
            <v>LACK40</v>
          </cell>
          <cell r="X483">
            <v>1000</v>
          </cell>
          <cell r="Y483" t="str">
            <v>F32C</v>
          </cell>
          <cell r="AB483" t="str">
            <v>No</v>
          </cell>
          <cell r="AC483" t="str">
            <v>No</v>
          </cell>
          <cell r="AE483">
            <v>2.3105666978143853E-3</v>
          </cell>
          <cell r="AF483">
            <v>0</v>
          </cell>
          <cell r="AG483">
            <v>0</v>
          </cell>
          <cell r="AI483">
            <v>1.5027482704392444E-2</v>
          </cell>
          <cell r="AJ483">
            <v>0</v>
          </cell>
          <cell r="AK483">
            <v>0</v>
          </cell>
          <cell r="AL483" t="str">
            <v>Year Round</v>
          </cell>
        </row>
        <row r="484">
          <cell r="B484" t="str">
            <v>JUNV1A</v>
          </cell>
          <cell r="E484">
            <v>0</v>
          </cell>
          <cell r="F484">
            <v>0</v>
          </cell>
          <cell r="G484">
            <v>0</v>
          </cell>
          <cell r="H484" t="str">
            <v>S1</v>
          </cell>
          <cell r="I484">
            <v>12</v>
          </cell>
          <cell r="J484">
            <v>2</v>
          </cell>
          <cell r="Q484" t="str">
            <v>LACK20</v>
          </cell>
          <cell r="R484" t="str">
            <v>LACK40</v>
          </cell>
          <cell r="X484">
            <v>1100</v>
          </cell>
          <cell r="Y484" t="str">
            <v>F33C</v>
          </cell>
          <cell r="AB484" t="str">
            <v>No</v>
          </cell>
          <cell r="AC484" t="str">
            <v>No</v>
          </cell>
          <cell r="AE484">
            <v>2.1455807782349121E-3</v>
          </cell>
          <cell r="AF484">
            <v>0</v>
          </cell>
          <cell r="AG484">
            <v>0</v>
          </cell>
          <cell r="AI484">
            <v>1.3954445922855663E-2</v>
          </cell>
          <cell r="AJ484">
            <v>0</v>
          </cell>
          <cell r="AK484">
            <v>0</v>
          </cell>
          <cell r="AL484" t="str">
            <v>Year Round</v>
          </cell>
        </row>
        <row r="485">
          <cell r="B485" t="str">
            <v>KAIM20</v>
          </cell>
          <cell r="E485">
            <v>72.523239867893935</v>
          </cell>
          <cell r="F485">
            <v>0</v>
          </cell>
          <cell r="G485">
            <v>0</v>
          </cell>
          <cell r="H485" t="str">
            <v>S1</v>
          </cell>
          <cell r="I485">
            <v>11</v>
          </cell>
          <cell r="J485">
            <v>2</v>
          </cell>
          <cell r="Q485" t="str">
            <v>LACK20</v>
          </cell>
          <cell r="R485" t="str">
            <v>LACK40</v>
          </cell>
          <cell r="X485">
            <v>1100</v>
          </cell>
          <cell r="Y485" t="str">
            <v>F33D</v>
          </cell>
          <cell r="AB485" t="str">
            <v>No</v>
          </cell>
          <cell r="AC485" t="str">
            <v>No</v>
          </cell>
          <cell r="AE485">
            <v>2.3399069334820331E-3</v>
          </cell>
          <cell r="AF485">
            <v>0</v>
          </cell>
          <cell r="AG485">
            <v>0</v>
          </cell>
          <cell r="AI485">
            <v>1.5218305970587459E-2</v>
          </cell>
          <cell r="AJ485">
            <v>0</v>
          </cell>
          <cell r="AK485">
            <v>0</v>
          </cell>
          <cell r="AL485" t="str">
            <v>Year Round</v>
          </cell>
        </row>
        <row r="486">
          <cell r="B486" t="str">
            <v>KEAD40</v>
          </cell>
          <cell r="E486">
            <v>174</v>
          </cell>
          <cell r="F486">
            <v>613.10343850774291</v>
          </cell>
          <cell r="G486">
            <v>418.41685450870648</v>
          </cell>
          <cell r="H486" t="str">
            <v>P8</v>
          </cell>
          <cell r="I486">
            <v>16</v>
          </cell>
          <cell r="J486">
            <v>5</v>
          </cell>
          <cell r="Q486" t="str">
            <v>LACK20</v>
          </cell>
          <cell r="R486" t="str">
            <v>LACK40</v>
          </cell>
          <cell r="X486">
            <v>1100</v>
          </cell>
          <cell r="Y486" t="str">
            <v>F33E</v>
          </cell>
          <cell r="AB486" t="str">
            <v>No</v>
          </cell>
          <cell r="AC486" t="str">
            <v>No</v>
          </cell>
          <cell r="AE486">
            <v>2.2817748706033397E-3</v>
          </cell>
          <cell r="AF486">
            <v>0</v>
          </cell>
          <cell r="AG486">
            <v>0</v>
          </cell>
          <cell r="AI486">
            <v>1.4840226181630682E-2</v>
          </cell>
          <cell r="AJ486">
            <v>0</v>
          </cell>
          <cell r="AK486">
            <v>0</v>
          </cell>
          <cell r="AL486" t="str">
            <v>Year Round</v>
          </cell>
        </row>
        <row r="487">
          <cell r="B487" t="str">
            <v>KEAD4C</v>
          </cell>
          <cell r="E487">
            <v>0</v>
          </cell>
          <cell r="F487">
            <v>0</v>
          </cell>
          <cell r="G487">
            <v>0</v>
          </cell>
          <cell r="H487" t="str">
            <v>P8</v>
          </cell>
          <cell r="I487">
            <v>16</v>
          </cell>
          <cell r="J487">
            <v>5</v>
          </cell>
          <cell r="Q487" t="str">
            <v>LACK40</v>
          </cell>
          <cell r="R487" t="str">
            <v>NORT40</v>
          </cell>
          <cell r="X487">
            <v>1830</v>
          </cell>
          <cell r="Y487" t="str">
            <v>A32D</v>
          </cell>
          <cell r="AB487" t="str">
            <v>No</v>
          </cell>
          <cell r="AC487" t="str">
            <v>No</v>
          </cell>
          <cell r="AE487">
            <v>0.10898259456202329</v>
          </cell>
          <cell r="AF487">
            <v>24.990682971041757</v>
          </cell>
          <cell r="AG487">
            <v>4125</v>
          </cell>
          <cell r="AI487">
            <v>0.61879554558232952</v>
          </cell>
          <cell r="AJ487">
            <v>24.990682971041757</v>
          </cell>
          <cell r="AK487">
            <v>9829</v>
          </cell>
          <cell r="AL487" t="str">
            <v>Year Round</v>
          </cell>
        </row>
        <row r="488">
          <cell r="B488" t="str">
            <v>KEAD4D</v>
          </cell>
          <cell r="E488">
            <v>0</v>
          </cell>
          <cell r="F488">
            <v>0</v>
          </cell>
          <cell r="G488">
            <v>0</v>
          </cell>
          <cell r="H488" t="str">
            <v>P8</v>
          </cell>
          <cell r="I488">
            <v>16</v>
          </cell>
          <cell r="J488">
            <v>5</v>
          </cell>
          <cell r="Q488" t="str">
            <v>LACK40</v>
          </cell>
          <cell r="R488" t="str">
            <v>THTO40</v>
          </cell>
          <cell r="X488">
            <v>2420</v>
          </cell>
          <cell r="Y488" t="str">
            <v>A33B</v>
          </cell>
          <cell r="AB488" t="str">
            <v>No</v>
          </cell>
          <cell r="AC488" t="str">
            <v>No</v>
          </cell>
          <cell r="AE488">
            <v>2.5310864339237607E-3</v>
          </cell>
          <cell r="AF488">
            <v>150.22557173975207</v>
          </cell>
          <cell r="AG488">
            <v>2279</v>
          </cell>
          <cell r="AI488">
            <v>1.4933091972809742</v>
          </cell>
          <cell r="AJ488">
            <v>150.22557173975207</v>
          </cell>
          <cell r="AK488">
            <v>55351</v>
          </cell>
          <cell r="AL488" t="str">
            <v>Year Round</v>
          </cell>
        </row>
        <row r="489">
          <cell r="B489" t="str">
            <v>KEAR20</v>
          </cell>
          <cell r="E489">
            <v>637</v>
          </cell>
          <cell r="F489">
            <v>0</v>
          </cell>
          <cell r="G489">
            <v>0</v>
          </cell>
          <cell r="H489" t="str">
            <v>N4</v>
          </cell>
          <cell r="I489">
            <v>15</v>
          </cell>
          <cell r="J489">
            <v>5</v>
          </cell>
          <cell r="Q489" t="str">
            <v>LACK40</v>
          </cell>
          <cell r="R489" t="str">
            <v>THTO40</v>
          </cell>
          <cell r="X489">
            <v>2420</v>
          </cell>
          <cell r="Y489" t="str">
            <v>A33A</v>
          </cell>
          <cell r="AB489" t="str">
            <v>No</v>
          </cell>
          <cell r="AC489" t="str">
            <v>No</v>
          </cell>
          <cell r="AE489">
            <v>2.5310864339237607E-3</v>
          </cell>
          <cell r="AF489">
            <v>150.22557173975207</v>
          </cell>
          <cell r="AG489">
            <v>2279</v>
          </cell>
          <cell r="AI489">
            <v>1.4933091972809742</v>
          </cell>
          <cell r="AJ489">
            <v>150.22557173975207</v>
          </cell>
          <cell r="AK489">
            <v>55351</v>
          </cell>
          <cell r="AL489" t="str">
            <v>Year Round</v>
          </cell>
        </row>
        <row r="490">
          <cell r="B490" t="str">
            <v>KEAR40</v>
          </cell>
          <cell r="E490">
            <v>0</v>
          </cell>
          <cell r="F490">
            <v>0</v>
          </cell>
          <cell r="G490">
            <v>0</v>
          </cell>
          <cell r="H490" t="str">
            <v>N4</v>
          </cell>
          <cell r="I490">
            <v>15</v>
          </cell>
          <cell r="J490">
            <v>5</v>
          </cell>
          <cell r="Q490" t="str">
            <v>LAKE4A</v>
          </cell>
          <cell r="R490" t="str">
            <v>TILB40</v>
          </cell>
          <cell r="X490">
            <v>2830</v>
          </cell>
          <cell r="Y490" t="str">
            <v>A78B</v>
          </cell>
          <cell r="AB490" t="str">
            <v>No</v>
          </cell>
          <cell r="AC490" t="str">
            <v>No</v>
          </cell>
          <cell r="AE490">
            <v>1.1516178733677029</v>
          </cell>
          <cell r="AF490">
            <v>17.937311304400172</v>
          </cell>
          <cell r="AG490">
            <v>13611</v>
          </cell>
          <cell r="AI490">
            <v>1.5917099817226052</v>
          </cell>
          <cell r="AJ490">
            <v>17.937311304400172</v>
          </cell>
          <cell r="AK490">
            <v>16002</v>
          </cell>
          <cell r="AL490" t="str">
            <v>Year Round</v>
          </cell>
        </row>
        <row r="491">
          <cell r="B491" t="str">
            <v>KEIT10</v>
          </cell>
          <cell r="E491">
            <v>-14</v>
          </cell>
          <cell r="F491">
            <v>0</v>
          </cell>
          <cell r="G491">
            <v>0</v>
          </cell>
          <cell r="H491" t="str">
            <v>T1</v>
          </cell>
          <cell r="I491">
            <v>1</v>
          </cell>
          <cell r="J491">
            <v>1</v>
          </cell>
          <cell r="Q491" t="str">
            <v>LAKE4A</v>
          </cell>
          <cell r="R491" t="str">
            <v>WTHU4C</v>
          </cell>
          <cell r="X491">
            <v>1940</v>
          </cell>
          <cell r="Y491" t="str">
            <v>A758</v>
          </cell>
          <cell r="AB491" t="str">
            <v>No</v>
          </cell>
          <cell r="AC491" t="str">
            <v>No</v>
          </cell>
          <cell r="AE491">
            <v>0</v>
          </cell>
          <cell r="AF491">
            <v>2.42</v>
          </cell>
          <cell r="AG491">
            <v>1018</v>
          </cell>
          <cell r="AI491">
            <v>0</v>
          </cell>
          <cell r="AJ491">
            <v>2.42</v>
          </cell>
          <cell r="AK491">
            <v>306</v>
          </cell>
          <cell r="AL491" t="str">
            <v>Peak Security</v>
          </cell>
        </row>
        <row r="492">
          <cell r="B492" t="str">
            <v>KEIT20</v>
          </cell>
          <cell r="E492">
            <v>0</v>
          </cell>
          <cell r="F492">
            <v>0</v>
          </cell>
          <cell r="G492">
            <v>0</v>
          </cell>
          <cell r="H492" t="str">
            <v>T1</v>
          </cell>
          <cell r="I492">
            <v>1</v>
          </cell>
          <cell r="J492">
            <v>1</v>
          </cell>
          <cell r="Q492" t="str">
            <v>LAKE4B</v>
          </cell>
          <cell r="R492" t="str">
            <v>TILB40</v>
          </cell>
          <cell r="X492">
            <v>2890</v>
          </cell>
          <cell r="Y492" t="str">
            <v>A78C</v>
          </cell>
          <cell r="AB492" t="str">
            <v>No</v>
          </cell>
          <cell r="AC492" t="str">
            <v>No</v>
          </cell>
          <cell r="AE492">
            <v>1.1516178733677029</v>
          </cell>
          <cell r="AF492">
            <v>17.937311304400172</v>
          </cell>
          <cell r="AG492">
            <v>13611</v>
          </cell>
          <cell r="AI492">
            <v>1.5917099817226052</v>
          </cell>
          <cell r="AJ492">
            <v>17.937311304400172</v>
          </cell>
          <cell r="AK492">
            <v>16002</v>
          </cell>
          <cell r="AL492" t="str">
            <v>Year Round</v>
          </cell>
        </row>
        <row r="493">
          <cell r="B493" t="str">
            <v>KEMS40</v>
          </cell>
          <cell r="E493">
            <v>119</v>
          </cell>
          <cell r="F493">
            <v>0</v>
          </cell>
          <cell r="G493">
            <v>0</v>
          </cell>
          <cell r="H493" t="str">
            <v>C3</v>
          </cell>
          <cell r="I493">
            <v>24</v>
          </cell>
          <cell r="J493">
            <v>11</v>
          </cell>
          <cell r="Q493" t="str">
            <v>LAKE4B</v>
          </cell>
          <cell r="R493" t="str">
            <v>WTHU4D</v>
          </cell>
          <cell r="X493">
            <v>1940</v>
          </cell>
          <cell r="Y493" t="str">
            <v>A759</v>
          </cell>
          <cell r="AB493" t="str">
            <v>No</v>
          </cell>
          <cell r="AC493" t="str">
            <v>No</v>
          </cell>
          <cell r="AE493">
            <v>0</v>
          </cell>
          <cell r="AF493">
            <v>2.58</v>
          </cell>
          <cell r="AG493">
            <v>1085</v>
          </cell>
          <cell r="AI493">
            <v>0</v>
          </cell>
          <cell r="AJ493">
            <v>2.58</v>
          </cell>
          <cell r="AK493">
            <v>326</v>
          </cell>
          <cell r="AL493" t="str">
            <v>Peak Security</v>
          </cell>
        </row>
        <row r="494">
          <cell r="B494" t="str">
            <v>KENG40</v>
          </cell>
          <cell r="E494">
            <v>40</v>
          </cell>
          <cell r="F494">
            <v>0</v>
          </cell>
          <cell r="G494">
            <v>0</v>
          </cell>
          <cell r="H494" t="str">
            <v>A7</v>
          </cell>
          <cell r="I494">
            <v>23</v>
          </cell>
          <cell r="J494">
            <v>12</v>
          </cell>
          <cell r="Q494" t="str">
            <v>LALE20_SEP</v>
          </cell>
          <cell r="R494" t="str">
            <v>LALE20_SPN</v>
          </cell>
          <cell r="X494">
            <v>0</v>
          </cell>
          <cell r="Y494" t="str">
            <v>None</v>
          </cell>
          <cell r="AB494" t="str">
            <v>No</v>
          </cell>
          <cell r="AC494" t="str">
            <v>No</v>
          </cell>
          <cell r="AE494">
            <v>0</v>
          </cell>
          <cell r="AF494">
            <v>0</v>
          </cell>
          <cell r="AG494">
            <v>0</v>
          </cell>
          <cell r="AI494">
            <v>0</v>
          </cell>
          <cell r="AJ494">
            <v>0</v>
          </cell>
          <cell r="AK494">
            <v>0</v>
          </cell>
          <cell r="AL494" t="str">
            <v>Year Round</v>
          </cell>
        </row>
        <row r="495">
          <cell r="B495" t="str">
            <v>KEOO10</v>
          </cell>
          <cell r="E495">
            <v>-18</v>
          </cell>
          <cell r="F495">
            <v>0</v>
          </cell>
          <cell r="G495">
            <v>0</v>
          </cell>
          <cell r="H495" t="str">
            <v>S1</v>
          </cell>
          <cell r="I495">
            <v>10</v>
          </cell>
          <cell r="J495">
            <v>2</v>
          </cell>
          <cell r="Q495" t="str">
            <v>LALE20_SEP</v>
          </cell>
          <cell r="R495" t="str">
            <v>WWEY2A</v>
          </cell>
          <cell r="X495">
            <v>750</v>
          </cell>
          <cell r="Y495" t="str">
            <v>B733</v>
          </cell>
          <cell r="AB495" t="str">
            <v>No</v>
          </cell>
          <cell r="AC495" t="str">
            <v>No</v>
          </cell>
          <cell r="AE495">
            <v>6.5597899901146645E-2</v>
          </cell>
          <cell r="AF495">
            <v>10.067263117605833</v>
          </cell>
          <cell r="AG495">
            <v>1489</v>
          </cell>
          <cell r="AI495">
            <v>3.9420393850546102E-3</v>
          </cell>
          <cell r="AJ495">
            <v>10.067263117605833</v>
          </cell>
          <cell r="AK495">
            <v>365</v>
          </cell>
          <cell r="AL495" t="str">
            <v>Peak Security</v>
          </cell>
        </row>
        <row r="496">
          <cell r="B496" t="str">
            <v>KIBY20</v>
          </cell>
          <cell r="E496">
            <v>297</v>
          </cell>
          <cell r="F496">
            <v>0</v>
          </cell>
          <cell r="G496">
            <v>0</v>
          </cell>
          <cell r="H496" t="str">
            <v>N1</v>
          </cell>
          <cell r="I496">
            <v>15</v>
          </cell>
          <cell r="J496">
            <v>6</v>
          </cell>
          <cell r="Q496" t="str">
            <v>LAGA40</v>
          </cell>
          <cell r="R496" t="str">
            <v>LAND4A</v>
          </cell>
          <cell r="X496">
            <v>1390</v>
          </cell>
          <cell r="Y496" t="str">
            <v>A83B</v>
          </cell>
          <cell r="AB496" t="str">
            <v>No</v>
          </cell>
          <cell r="AC496" t="str">
            <v>No</v>
          </cell>
          <cell r="AE496">
            <v>0.21524290896284601</v>
          </cell>
          <cell r="AF496">
            <v>21.22</v>
          </cell>
          <cell r="AG496">
            <v>4403</v>
          </cell>
          <cell r="AI496">
            <v>0.2426717475821486</v>
          </cell>
          <cell r="AJ496">
            <v>21.22</v>
          </cell>
          <cell r="AK496">
            <v>4675</v>
          </cell>
          <cell r="AL496" t="str">
            <v>Year Round</v>
          </cell>
        </row>
        <row r="497">
          <cell r="B497" t="str">
            <v>KIER1Q</v>
          </cell>
          <cell r="E497">
            <v>29</v>
          </cell>
          <cell r="F497">
            <v>0</v>
          </cell>
          <cell r="G497">
            <v>0</v>
          </cell>
          <cell r="H497" t="str">
            <v>S6</v>
          </cell>
          <cell r="I497">
            <v>9</v>
          </cell>
          <cell r="J497">
            <v>2</v>
          </cell>
          <cell r="Q497" t="str">
            <v>LAGA40</v>
          </cell>
          <cell r="R497" t="str">
            <v>LAND4B</v>
          </cell>
          <cell r="X497">
            <v>1390</v>
          </cell>
          <cell r="Y497" t="str">
            <v>A83E</v>
          </cell>
          <cell r="AB497" t="str">
            <v>No</v>
          </cell>
          <cell r="AC497" t="str">
            <v>No</v>
          </cell>
          <cell r="AE497">
            <v>0.21222199330938005</v>
          </cell>
          <cell r="AF497">
            <v>21.36</v>
          </cell>
          <cell r="AG497">
            <v>4401</v>
          </cell>
          <cell r="AI497">
            <v>0.23926587054556131</v>
          </cell>
          <cell r="AJ497">
            <v>21.36</v>
          </cell>
          <cell r="AK497">
            <v>4673</v>
          </cell>
          <cell r="AL497" t="str">
            <v>Year Round</v>
          </cell>
        </row>
        <row r="498">
          <cell r="B498" t="str">
            <v>KIER1R</v>
          </cell>
          <cell r="E498">
            <v>29</v>
          </cell>
          <cell r="F498">
            <v>0</v>
          </cell>
          <cell r="G498">
            <v>0</v>
          </cell>
          <cell r="H498" t="str">
            <v>S6</v>
          </cell>
          <cell r="I498">
            <v>9</v>
          </cell>
          <cell r="J498">
            <v>2</v>
          </cell>
          <cell r="Q498" t="str">
            <v>LEGA40</v>
          </cell>
          <cell r="R498" t="str">
            <v>LEGA4A</v>
          </cell>
          <cell r="X498">
            <v>2000</v>
          </cell>
          <cell r="Y498" t="str">
            <v>Q278</v>
          </cell>
          <cell r="AB498" t="str">
            <v>No</v>
          </cell>
          <cell r="AC498" t="str">
            <v>No</v>
          </cell>
          <cell r="AE498">
            <v>0</v>
          </cell>
          <cell r="AF498">
            <v>0</v>
          </cell>
          <cell r="AG498">
            <v>0</v>
          </cell>
          <cell r="AI498">
            <v>0</v>
          </cell>
          <cell r="AJ498">
            <v>0</v>
          </cell>
          <cell r="AK498">
            <v>0</v>
          </cell>
          <cell r="AL498" t="str">
            <v>Year Round</v>
          </cell>
        </row>
        <row r="499">
          <cell r="B499" t="str">
            <v>KIIN10</v>
          </cell>
          <cell r="E499">
            <v>-18</v>
          </cell>
          <cell r="F499">
            <v>0</v>
          </cell>
          <cell r="G499">
            <v>0</v>
          </cell>
          <cell r="H499" t="str">
            <v>T3</v>
          </cell>
          <cell r="I499">
            <v>5</v>
          </cell>
          <cell r="J499">
            <v>1</v>
          </cell>
          <cell r="Q499" t="str">
            <v>LEGA40</v>
          </cell>
          <cell r="R499" t="str">
            <v>LEGA4B</v>
          </cell>
          <cell r="X499">
            <v>2000</v>
          </cell>
          <cell r="Y499" t="str">
            <v>Q279</v>
          </cell>
          <cell r="AB499" t="str">
            <v>No</v>
          </cell>
          <cell r="AC499" t="str">
            <v>No</v>
          </cell>
          <cell r="AE499">
            <v>0</v>
          </cell>
          <cell r="AF499">
            <v>0</v>
          </cell>
          <cell r="AG499">
            <v>0</v>
          </cell>
          <cell r="AI499">
            <v>0</v>
          </cell>
          <cell r="AJ499">
            <v>0</v>
          </cell>
          <cell r="AK499">
            <v>0</v>
          </cell>
          <cell r="AL499" t="str">
            <v>Year Round</v>
          </cell>
        </row>
        <row r="500">
          <cell r="B500" t="str">
            <v>KILB1Q</v>
          </cell>
          <cell r="E500">
            <v>14</v>
          </cell>
          <cell r="F500">
            <v>0</v>
          </cell>
          <cell r="G500">
            <v>0</v>
          </cell>
          <cell r="H500" t="str">
            <v>S6</v>
          </cell>
          <cell r="I500">
            <v>9</v>
          </cell>
          <cell r="J500">
            <v>2</v>
          </cell>
          <cell r="Q500" t="str">
            <v>LEGA40</v>
          </cell>
          <cell r="R500" t="str">
            <v>TREU4A</v>
          </cell>
          <cell r="X500">
            <v>2860</v>
          </cell>
          <cell r="Y500" t="str">
            <v>A22C</v>
          </cell>
          <cell r="AB500" t="str">
            <v>No</v>
          </cell>
          <cell r="AC500" t="str">
            <v>No</v>
          </cell>
          <cell r="AE500">
            <v>1.4246892635492043</v>
          </cell>
          <cell r="AF500">
            <v>12.12</v>
          </cell>
          <cell r="AG500">
            <v>14466</v>
          </cell>
          <cell r="AI500">
            <v>1.7330159374389393</v>
          </cell>
          <cell r="AJ500">
            <v>12.12</v>
          </cell>
          <cell r="AK500">
            <v>15955</v>
          </cell>
          <cell r="AL500" t="str">
            <v>Year Round</v>
          </cell>
        </row>
        <row r="501">
          <cell r="B501" t="str">
            <v>KILB1R</v>
          </cell>
          <cell r="E501">
            <v>14</v>
          </cell>
          <cell r="F501">
            <v>0</v>
          </cell>
          <cell r="G501">
            <v>0</v>
          </cell>
          <cell r="H501" t="str">
            <v>S6</v>
          </cell>
          <cell r="I501">
            <v>9</v>
          </cell>
          <cell r="J501">
            <v>2</v>
          </cell>
          <cell r="Q501" t="str">
            <v>LEGA40</v>
          </cell>
          <cell r="R501" t="str">
            <v>TREU4B</v>
          </cell>
          <cell r="X501">
            <v>2860</v>
          </cell>
          <cell r="Y501" t="str">
            <v>A22F</v>
          </cell>
          <cell r="AB501" t="str">
            <v>No</v>
          </cell>
          <cell r="AC501" t="str">
            <v>No</v>
          </cell>
          <cell r="AE501">
            <v>1.4246892635492097</v>
          </cell>
          <cell r="AF501">
            <v>12.12</v>
          </cell>
          <cell r="AG501">
            <v>14466</v>
          </cell>
          <cell r="AI501">
            <v>1.7330159374389393</v>
          </cell>
          <cell r="AJ501">
            <v>12.12</v>
          </cell>
          <cell r="AK501">
            <v>15955</v>
          </cell>
          <cell r="AL501" t="str">
            <v>Year Round</v>
          </cell>
        </row>
        <row r="502">
          <cell r="B502" t="str">
            <v>KILC1Q</v>
          </cell>
          <cell r="E502">
            <v>0</v>
          </cell>
          <cell r="F502">
            <v>0</v>
          </cell>
          <cell r="G502">
            <v>0</v>
          </cell>
          <cell r="H502" t="str">
            <v>T3</v>
          </cell>
          <cell r="I502">
            <v>7</v>
          </cell>
          <cell r="J502">
            <v>1</v>
          </cell>
          <cell r="Q502" t="str">
            <v>LEGA4B</v>
          </cell>
          <cell r="R502" t="str">
            <v>SHRE4A</v>
          </cell>
          <cell r="X502">
            <v>2000</v>
          </cell>
          <cell r="Y502" t="str">
            <v>A58A</v>
          </cell>
          <cell r="AB502" t="str">
            <v>No</v>
          </cell>
          <cell r="AC502" t="str">
            <v>No</v>
          </cell>
          <cell r="AE502">
            <v>9.2434850846340524</v>
          </cell>
          <cell r="AF502">
            <v>46.94</v>
          </cell>
          <cell r="AG502">
            <v>50456</v>
          </cell>
          <cell r="AI502">
            <v>11.476822744650034</v>
          </cell>
          <cell r="AJ502">
            <v>46.94</v>
          </cell>
          <cell r="AK502">
            <v>56222</v>
          </cell>
          <cell r="AL502" t="str">
            <v>Year Round</v>
          </cell>
        </row>
        <row r="503">
          <cell r="B503" t="str">
            <v>KILG20</v>
          </cell>
          <cell r="E503">
            <v>0</v>
          </cell>
          <cell r="F503">
            <v>0</v>
          </cell>
          <cell r="G503">
            <v>159.6</v>
          </cell>
          <cell r="H503" t="str">
            <v>S1</v>
          </cell>
          <cell r="I503">
            <v>10</v>
          </cell>
          <cell r="J503">
            <v>2</v>
          </cell>
          <cell r="Q503" t="str">
            <v>LEIB4A</v>
          </cell>
          <cell r="R503" t="str">
            <v>SUND40</v>
          </cell>
          <cell r="X503">
            <v>2780</v>
          </cell>
          <cell r="Y503" t="str">
            <v>A617</v>
          </cell>
          <cell r="AB503" t="str">
            <v>No</v>
          </cell>
          <cell r="AC503" t="str">
            <v>No</v>
          </cell>
          <cell r="AE503">
            <v>0.13211659092920858</v>
          </cell>
          <cell r="AF503">
            <v>13.43</v>
          </cell>
          <cell r="AG503">
            <v>4882</v>
          </cell>
          <cell r="AI503">
            <v>0.39403053258162768</v>
          </cell>
          <cell r="AJ503">
            <v>13.43</v>
          </cell>
          <cell r="AK503">
            <v>8430</v>
          </cell>
          <cell r="AL503" t="str">
            <v>Year Round</v>
          </cell>
        </row>
        <row r="504">
          <cell r="B504" t="str">
            <v>KILL40</v>
          </cell>
          <cell r="E504">
            <v>0</v>
          </cell>
          <cell r="F504">
            <v>974.46904133680994</v>
          </cell>
          <cell r="G504">
            <v>945.03341113966587</v>
          </cell>
          <cell r="H504" t="str">
            <v>P7</v>
          </cell>
          <cell r="I504">
            <v>15</v>
          </cell>
          <cell r="J504">
            <v>5</v>
          </cell>
          <cell r="Q504" t="str">
            <v>LEIB4B</v>
          </cell>
          <cell r="R504" t="str">
            <v>SUND40</v>
          </cell>
          <cell r="X504">
            <v>2780</v>
          </cell>
          <cell r="Y504" t="str">
            <v>A618</v>
          </cell>
          <cell r="AB504" t="str">
            <v>No</v>
          </cell>
          <cell r="AC504" t="str">
            <v>No</v>
          </cell>
          <cell r="AE504">
            <v>0.3009344264373755</v>
          </cell>
          <cell r="AF504">
            <v>13.46</v>
          </cell>
          <cell r="AG504">
            <v>7384</v>
          </cell>
          <cell r="AI504">
            <v>0.71953448398174402</v>
          </cell>
          <cell r="AJ504">
            <v>13.46</v>
          </cell>
          <cell r="AK504">
            <v>11417</v>
          </cell>
          <cell r="AL504" t="str">
            <v>Year Round</v>
          </cell>
        </row>
        <row r="505">
          <cell r="B505" t="str">
            <v>KILO10</v>
          </cell>
          <cell r="E505">
            <v>-18</v>
          </cell>
          <cell r="F505">
            <v>0</v>
          </cell>
          <cell r="G505">
            <v>0</v>
          </cell>
          <cell r="H505" t="str">
            <v>T1</v>
          </cell>
          <cell r="I505">
            <v>3</v>
          </cell>
          <cell r="J505">
            <v>1</v>
          </cell>
          <cell r="Q505" t="str">
            <v>LEIS10</v>
          </cell>
          <cell r="R505" t="str">
            <v>SIZE10</v>
          </cell>
          <cell r="X505">
            <v>350</v>
          </cell>
          <cell r="Y505" t="str">
            <v>C68S</v>
          </cell>
          <cell r="AB505" t="str">
            <v>No</v>
          </cell>
          <cell r="AC505" t="str">
            <v>No</v>
          </cell>
          <cell r="AE505">
            <v>0</v>
          </cell>
          <cell r="AF505">
            <v>48.546024844738774</v>
          </cell>
          <cell r="AG505">
            <v>0</v>
          </cell>
          <cell r="AI505">
            <v>2.1779450414200888E-2</v>
          </cell>
          <cell r="AJ505">
            <v>48.546024844738774</v>
          </cell>
          <cell r="AK505">
            <v>5066</v>
          </cell>
          <cell r="AL505" t="str">
            <v>Year Round</v>
          </cell>
        </row>
        <row r="506">
          <cell r="B506" t="str">
            <v>KILS10</v>
          </cell>
          <cell r="E506">
            <v>0</v>
          </cell>
          <cell r="F506">
            <v>0</v>
          </cell>
          <cell r="G506">
            <v>0</v>
          </cell>
          <cell r="H506" t="str">
            <v>S1</v>
          </cell>
          <cell r="I506">
            <v>11</v>
          </cell>
          <cell r="J506">
            <v>2</v>
          </cell>
          <cell r="Q506" t="str">
            <v>LEIS10</v>
          </cell>
          <cell r="R506" t="str">
            <v>SIZE10</v>
          </cell>
          <cell r="X506">
            <v>350</v>
          </cell>
          <cell r="Y506" t="str">
            <v>C68T</v>
          </cell>
          <cell r="AB506" t="str">
            <v>No</v>
          </cell>
          <cell r="AC506" t="str">
            <v>No</v>
          </cell>
          <cell r="AE506">
            <v>0</v>
          </cell>
          <cell r="AF506">
            <v>48.546024844738774</v>
          </cell>
          <cell r="AG506">
            <v>0</v>
          </cell>
          <cell r="AI506">
            <v>2.1779450414200888E-2</v>
          </cell>
          <cell r="AJ506">
            <v>48.546024844738774</v>
          </cell>
          <cell r="AK506">
            <v>5066</v>
          </cell>
          <cell r="AL506" t="str">
            <v>Year Round</v>
          </cell>
        </row>
        <row r="507">
          <cell r="B507" t="str">
            <v>KILS20</v>
          </cell>
          <cell r="E507">
            <v>26</v>
          </cell>
          <cell r="F507">
            <v>0</v>
          </cell>
          <cell r="G507">
            <v>0</v>
          </cell>
          <cell r="H507" t="str">
            <v>S1</v>
          </cell>
          <cell r="I507">
            <v>11</v>
          </cell>
          <cell r="J507">
            <v>2</v>
          </cell>
          <cell r="Q507" t="str">
            <v>LEIS10</v>
          </cell>
          <cell r="R507" t="str">
            <v>SIZE10</v>
          </cell>
          <cell r="X507">
            <v>350</v>
          </cell>
          <cell r="Y507" t="str">
            <v>C68U</v>
          </cell>
          <cell r="AB507" t="str">
            <v>No</v>
          </cell>
          <cell r="AC507" t="str">
            <v>No</v>
          </cell>
          <cell r="AE507">
            <v>0</v>
          </cell>
          <cell r="AF507">
            <v>37.256251625032085</v>
          </cell>
          <cell r="AG507">
            <v>0</v>
          </cell>
          <cell r="AI507">
            <v>3.6474927337277606E-2</v>
          </cell>
          <cell r="AJ507">
            <v>37.256251625032085</v>
          </cell>
          <cell r="AK507">
            <v>5031</v>
          </cell>
          <cell r="AL507" t="str">
            <v>Year Round</v>
          </cell>
        </row>
        <row r="508">
          <cell r="B508" t="str">
            <v>KILS40</v>
          </cell>
          <cell r="E508">
            <v>0</v>
          </cell>
          <cell r="F508">
            <v>0</v>
          </cell>
          <cell r="G508">
            <v>0</v>
          </cell>
          <cell r="H508" t="str">
            <v>S1</v>
          </cell>
          <cell r="I508">
            <v>11</v>
          </cell>
          <cell r="J508">
            <v>2</v>
          </cell>
          <cell r="Q508" t="str">
            <v>LISD20</v>
          </cell>
          <cell r="R508" t="str">
            <v>LISD2A</v>
          </cell>
          <cell r="X508">
            <v>750</v>
          </cell>
          <cell r="Y508" t="str">
            <v>R214</v>
          </cell>
          <cell r="AB508" t="str">
            <v>No</v>
          </cell>
          <cell r="AC508" t="str">
            <v>No</v>
          </cell>
          <cell r="AE508">
            <v>4.5008819585217436E-2</v>
          </cell>
          <cell r="AF508">
            <v>0</v>
          </cell>
          <cell r="AG508">
            <v>0</v>
          </cell>
          <cell r="AI508">
            <v>0.12687274118644704</v>
          </cell>
          <cell r="AJ508">
            <v>0</v>
          </cell>
          <cell r="AK508">
            <v>0</v>
          </cell>
          <cell r="AL508" t="str">
            <v>Year Round</v>
          </cell>
        </row>
        <row r="509">
          <cell r="B509" t="str">
            <v>KILT2Q</v>
          </cell>
          <cell r="E509">
            <v>30</v>
          </cell>
          <cell r="F509">
            <v>0</v>
          </cell>
          <cell r="G509">
            <v>0</v>
          </cell>
          <cell r="H509" t="str">
            <v>S1</v>
          </cell>
          <cell r="I509">
            <v>11</v>
          </cell>
          <cell r="J509">
            <v>2</v>
          </cell>
          <cell r="Q509" t="str">
            <v>LITT2A</v>
          </cell>
          <cell r="R509" t="str">
            <v>LITT40</v>
          </cell>
          <cell r="X509">
            <v>865</v>
          </cell>
          <cell r="Y509" t="str">
            <v>F709</v>
          </cell>
          <cell r="AB509" t="str">
            <v>No</v>
          </cell>
          <cell r="AC509" t="str">
            <v>No</v>
          </cell>
          <cell r="AE509">
            <v>9.5000147955125458E-2</v>
          </cell>
          <cell r="AF509">
            <v>0</v>
          </cell>
          <cell r="AG509">
            <v>0</v>
          </cell>
          <cell r="AI509">
            <v>0.14829768059716711</v>
          </cell>
          <cell r="AJ509">
            <v>0</v>
          </cell>
          <cell r="AK509">
            <v>0</v>
          </cell>
          <cell r="AL509" t="str">
            <v>Year Round</v>
          </cell>
        </row>
        <row r="510">
          <cell r="B510" t="str">
            <v>KILT2R</v>
          </cell>
          <cell r="E510">
            <v>30</v>
          </cell>
          <cell r="F510">
            <v>0</v>
          </cell>
          <cell r="G510">
            <v>0</v>
          </cell>
          <cell r="H510" t="str">
            <v>S1</v>
          </cell>
          <cell r="I510">
            <v>11</v>
          </cell>
          <cell r="J510">
            <v>2</v>
          </cell>
          <cell r="Q510" t="str">
            <v>LITT2B</v>
          </cell>
          <cell r="R510" t="str">
            <v>LITT40</v>
          </cell>
          <cell r="X510">
            <v>865</v>
          </cell>
          <cell r="Y510" t="str">
            <v>F708</v>
          </cell>
          <cell r="AB510" t="str">
            <v>No</v>
          </cell>
          <cell r="AC510" t="str">
            <v>No</v>
          </cell>
          <cell r="AE510">
            <v>9.5000147955125458E-2</v>
          </cell>
          <cell r="AF510">
            <v>0</v>
          </cell>
          <cell r="AG510">
            <v>0</v>
          </cell>
          <cell r="AI510">
            <v>0.14829768059716711</v>
          </cell>
          <cell r="AJ510">
            <v>0</v>
          </cell>
          <cell r="AK510">
            <v>0</v>
          </cell>
          <cell r="AL510" t="str">
            <v>Year Round</v>
          </cell>
        </row>
        <row r="511">
          <cell r="B511" t="str">
            <v>KILW1Q</v>
          </cell>
          <cell r="E511">
            <v>10.5</v>
          </cell>
          <cell r="F511">
            <v>0</v>
          </cell>
          <cell r="G511">
            <v>0</v>
          </cell>
          <cell r="H511" t="str">
            <v>S2</v>
          </cell>
          <cell r="I511">
            <v>11</v>
          </cell>
          <cell r="J511">
            <v>2</v>
          </cell>
          <cell r="Q511" t="str">
            <v>LITT40</v>
          </cell>
          <cell r="R511" t="str">
            <v>LITT40_LPN</v>
          </cell>
          <cell r="X511">
            <v>0</v>
          </cell>
          <cell r="Y511" t="str">
            <v>None</v>
          </cell>
          <cell r="AB511" t="str">
            <v>No</v>
          </cell>
          <cell r="AC511" t="str">
            <v>No</v>
          </cell>
          <cell r="AE511">
            <v>0</v>
          </cell>
          <cell r="AF511">
            <v>0</v>
          </cell>
          <cell r="AG511">
            <v>0</v>
          </cell>
          <cell r="AI511">
            <v>0</v>
          </cell>
          <cell r="AJ511">
            <v>0</v>
          </cell>
          <cell r="AK511">
            <v>0</v>
          </cell>
          <cell r="AL511" t="str">
            <v>Year Round</v>
          </cell>
        </row>
        <row r="512">
          <cell r="B512" t="str">
            <v>KILW1R</v>
          </cell>
          <cell r="E512">
            <v>10.5</v>
          </cell>
          <cell r="F512">
            <v>0</v>
          </cell>
          <cell r="G512">
            <v>0</v>
          </cell>
          <cell r="H512" t="str">
            <v>S2</v>
          </cell>
          <cell r="I512">
            <v>11</v>
          </cell>
          <cell r="J512">
            <v>2</v>
          </cell>
          <cell r="Q512" t="str">
            <v>LITT40</v>
          </cell>
          <cell r="R512" t="str">
            <v>LITT40_SPN</v>
          </cell>
          <cell r="X512">
            <v>0</v>
          </cell>
          <cell r="Y512" t="str">
            <v>None</v>
          </cell>
          <cell r="AB512" t="str">
            <v>No</v>
          </cell>
          <cell r="AC512" t="str">
            <v>No</v>
          </cell>
          <cell r="AE512">
            <v>0</v>
          </cell>
          <cell r="AF512">
            <v>0</v>
          </cell>
          <cell r="AG512">
            <v>0</v>
          </cell>
          <cell r="AI512">
            <v>0</v>
          </cell>
          <cell r="AJ512">
            <v>0</v>
          </cell>
          <cell r="AK512">
            <v>0</v>
          </cell>
          <cell r="AL512" t="str">
            <v>Year Round</v>
          </cell>
        </row>
        <row r="513">
          <cell r="B513" t="str">
            <v>KINB2J</v>
          </cell>
          <cell r="E513">
            <v>0</v>
          </cell>
          <cell r="F513">
            <v>0</v>
          </cell>
          <cell r="G513">
            <v>0</v>
          </cell>
          <cell r="H513" t="str">
            <v>T2</v>
          </cell>
          <cell r="I513">
            <v>9</v>
          </cell>
          <cell r="J513">
            <v>2</v>
          </cell>
          <cell r="Q513" t="str">
            <v>LITT40</v>
          </cell>
          <cell r="R513" t="str">
            <v>LOFI4A</v>
          </cell>
          <cell r="X513">
            <v>1390</v>
          </cell>
          <cell r="Y513" t="str">
            <v>A750</v>
          </cell>
          <cell r="AB513" t="str">
            <v>No</v>
          </cell>
          <cell r="AC513" t="str">
            <v>No</v>
          </cell>
          <cell r="AE513">
            <v>1.8749022286916894E-3</v>
          </cell>
          <cell r="AF513">
            <v>8.15</v>
          </cell>
          <cell r="AG513">
            <v>250</v>
          </cell>
          <cell r="AI513">
            <v>0.22989456553754908</v>
          </cell>
          <cell r="AJ513">
            <v>8.15</v>
          </cell>
          <cell r="AK513">
            <v>2763</v>
          </cell>
          <cell r="AL513" t="str">
            <v>Year Round</v>
          </cell>
        </row>
        <row r="514">
          <cell r="B514" t="str">
            <v>KINB2K</v>
          </cell>
          <cell r="E514">
            <v>0</v>
          </cell>
          <cell r="F514">
            <v>0</v>
          </cell>
          <cell r="G514">
            <v>0</v>
          </cell>
          <cell r="H514" t="str">
            <v>T2</v>
          </cell>
          <cell r="I514">
            <v>9</v>
          </cell>
          <cell r="J514">
            <v>2</v>
          </cell>
          <cell r="Q514" t="str">
            <v>LITT40</v>
          </cell>
          <cell r="R514" t="str">
            <v>LOFI4B</v>
          </cell>
          <cell r="X514">
            <v>1390</v>
          </cell>
          <cell r="Y514" t="str">
            <v>A751</v>
          </cell>
          <cell r="AB514" t="str">
            <v>No</v>
          </cell>
          <cell r="AC514" t="str">
            <v>No</v>
          </cell>
          <cell r="AE514">
            <v>2.1973721934454046E-3</v>
          </cell>
          <cell r="AF514">
            <v>8.15</v>
          </cell>
          <cell r="AG514">
            <v>270</v>
          </cell>
          <cell r="AI514">
            <v>0.23047543526446349</v>
          </cell>
          <cell r="AJ514">
            <v>8.15</v>
          </cell>
          <cell r="AK514">
            <v>2767</v>
          </cell>
          <cell r="AL514" t="str">
            <v>Year Round</v>
          </cell>
        </row>
        <row r="515">
          <cell r="B515" t="str">
            <v>KINC20</v>
          </cell>
          <cell r="E515">
            <v>0</v>
          </cell>
          <cell r="F515">
            <v>0</v>
          </cell>
          <cell r="G515">
            <v>0</v>
          </cell>
          <cell r="H515" t="str">
            <v>S5</v>
          </cell>
          <cell r="I515">
            <v>9</v>
          </cell>
          <cell r="J515">
            <v>2</v>
          </cell>
          <cell r="Q515" t="str">
            <v>LITT40</v>
          </cell>
          <cell r="R515" t="str">
            <v>WTHU4E</v>
          </cell>
          <cell r="X515">
            <v>1940</v>
          </cell>
          <cell r="Y515" t="str">
            <v>A789</v>
          </cell>
          <cell r="AB515" t="str">
            <v>No</v>
          </cell>
          <cell r="AC515" t="str">
            <v>No</v>
          </cell>
          <cell r="AE515">
            <v>0</v>
          </cell>
          <cell r="AF515">
            <v>20.725053985709003</v>
          </cell>
          <cell r="AG515">
            <v>8717</v>
          </cell>
          <cell r="AI515">
            <v>0</v>
          </cell>
          <cell r="AJ515">
            <v>20.725053985709003</v>
          </cell>
          <cell r="AK515">
            <v>2618</v>
          </cell>
          <cell r="AL515" t="str">
            <v>Peak Security</v>
          </cell>
        </row>
        <row r="516">
          <cell r="B516" t="str">
            <v>KINO40</v>
          </cell>
          <cell r="E516">
            <v>178</v>
          </cell>
          <cell r="F516">
            <v>653.70631523011002</v>
          </cell>
          <cell r="G516">
            <v>446.12657997285919</v>
          </cell>
          <cell r="H516" t="str">
            <v>C2</v>
          </cell>
          <cell r="I516">
            <v>24</v>
          </cell>
          <cell r="J516">
            <v>11</v>
          </cell>
          <cell r="Q516" t="str">
            <v>LITT40</v>
          </cell>
          <cell r="R516" t="str">
            <v>WTHU4F</v>
          </cell>
          <cell r="X516">
            <v>1940</v>
          </cell>
          <cell r="Y516" t="str">
            <v>A795</v>
          </cell>
          <cell r="AB516" t="str">
            <v>No</v>
          </cell>
          <cell r="AC516" t="str">
            <v>No</v>
          </cell>
          <cell r="AE516">
            <v>0</v>
          </cell>
          <cell r="AF516">
            <v>20.725053985709003</v>
          </cell>
          <cell r="AG516">
            <v>8717</v>
          </cell>
          <cell r="AI516">
            <v>0</v>
          </cell>
          <cell r="AJ516">
            <v>20.725053985709003</v>
          </cell>
          <cell r="AK516">
            <v>2618</v>
          </cell>
          <cell r="AL516" t="str">
            <v>Peak Security</v>
          </cell>
        </row>
        <row r="517">
          <cell r="B517" t="str">
            <v>KINT10</v>
          </cell>
          <cell r="E517">
            <v>31</v>
          </cell>
          <cell r="F517">
            <v>0</v>
          </cell>
          <cell r="G517">
            <v>0</v>
          </cell>
          <cell r="H517" t="str">
            <v>T2</v>
          </cell>
          <cell r="I517">
            <v>1</v>
          </cell>
          <cell r="J517">
            <v>1</v>
          </cell>
          <cell r="Q517" t="str">
            <v>LOFI4A</v>
          </cell>
          <cell r="R517" t="str">
            <v>ROWD4A</v>
          </cell>
          <cell r="X517">
            <v>1590</v>
          </cell>
          <cell r="Y517" t="str">
            <v>A752</v>
          </cell>
          <cell r="AB517" t="str">
            <v>No</v>
          </cell>
          <cell r="AC517" t="str">
            <v>No</v>
          </cell>
          <cell r="AE517">
            <v>1.131552853686115</v>
          </cell>
          <cell r="AF517">
            <v>26.71</v>
          </cell>
          <cell r="AG517">
            <v>11599</v>
          </cell>
          <cell r="AI517">
            <v>2.2974539118585873</v>
          </cell>
          <cell r="AJ517">
            <v>26.71</v>
          </cell>
          <cell r="AK517">
            <v>16528</v>
          </cell>
          <cell r="AL517" t="str">
            <v>Year Round</v>
          </cell>
        </row>
        <row r="518">
          <cell r="B518" t="str">
            <v>KINT20</v>
          </cell>
          <cell r="E518">
            <v>0</v>
          </cell>
          <cell r="F518">
            <v>0</v>
          </cell>
          <cell r="G518">
            <v>0</v>
          </cell>
          <cell r="H518" t="str">
            <v>T2</v>
          </cell>
          <cell r="I518">
            <v>1</v>
          </cell>
          <cell r="J518">
            <v>1</v>
          </cell>
          <cell r="Q518" t="str">
            <v>LOFI4B</v>
          </cell>
          <cell r="R518" t="str">
            <v>ROWD4B</v>
          </cell>
          <cell r="X518">
            <v>1590</v>
          </cell>
          <cell r="Y518" t="str">
            <v>A753</v>
          </cell>
          <cell r="AB518" t="str">
            <v>No</v>
          </cell>
          <cell r="AC518" t="str">
            <v>No</v>
          </cell>
          <cell r="AE518">
            <v>1.1768790384932606</v>
          </cell>
          <cell r="AF518">
            <v>26.71</v>
          </cell>
          <cell r="AG518">
            <v>11829</v>
          </cell>
          <cell r="AI518">
            <v>2.3919621191137783</v>
          </cell>
          <cell r="AJ518">
            <v>26.71</v>
          </cell>
          <cell r="AK518">
            <v>16865</v>
          </cell>
          <cell r="AL518" t="str">
            <v>Year Round</v>
          </cell>
        </row>
        <row r="519">
          <cell r="B519" t="str">
            <v>KIOR1Q</v>
          </cell>
          <cell r="E519">
            <v>0</v>
          </cell>
          <cell r="F519">
            <v>16.241150688946831</v>
          </cell>
          <cell r="G519">
            <v>11.083890185661097</v>
          </cell>
          <cell r="H519" t="str">
            <v>T1</v>
          </cell>
          <cell r="I519">
            <v>1</v>
          </cell>
          <cell r="J519">
            <v>1</v>
          </cell>
          <cell r="Q519" t="str">
            <v>LOVE40</v>
          </cell>
          <cell r="R519" t="str">
            <v>NURS40</v>
          </cell>
          <cell r="X519">
            <v>2770</v>
          </cell>
          <cell r="Y519" t="str">
            <v>A839</v>
          </cell>
          <cell r="AB519" t="str">
            <v>No</v>
          </cell>
          <cell r="AC519" t="str">
            <v>No</v>
          </cell>
          <cell r="AE519">
            <v>9.2952052886243877E-2</v>
          </cell>
          <cell r="AF519">
            <v>36.479999999999997</v>
          </cell>
          <cell r="AG519">
            <v>5561</v>
          </cell>
          <cell r="AI519">
            <v>1.0544168986059649E-3</v>
          </cell>
          <cell r="AJ519">
            <v>36.479999999999997</v>
          </cell>
          <cell r="AK519">
            <v>592</v>
          </cell>
          <cell r="AL519" t="str">
            <v>Peak Security</v>
          </cell>
        </row>
        <row r="520">
          <cell r="B520" t="str">
            <v>KIRK20</v>
          </cell>
          <cell r="E520">
            <v>213</v>
          </cell>
          <cell r="F520">
            <v>0</v>
          </cell>
          <cell r="G520">
            <v>0</v>
          </cell>
          <cell r="H520" t="str">
            <v>P1</v>
          </cell>
          <cell r="I520">
            <v>15</v>
          </cell>
          <cell r="J520">
            <v>5</v>
          </cell>
          <cell r="Q520" t="str">
            <v>LOVE40</v>
          </cell>
          <cell r="R520" t="str">
            <v>NURS4A</v>
          </cell>
          <cell r="X520">
            <v>2780</v>
          </cell>
          <cell r="Y520" t="str">
            <v>A84E</v>
          </cell>
          <cell r="AB520" t="str">
            <v>No</v>
          </cell>
          <cell r="AC520" t="str">
            <v>No</v>
          </cell>
          <cell r="AE520">
            <v>0.2642949447636973</v>
          </cell>
          <cell r="AF520">
            <v>36.479999999999997</v>
          </cell>
          <cell r="AG520">
            <v>9377</v>
          </cell>
          <cell r="AI520">
            <v>0.91979772051133224</v>
          </cell>
          <cell r="AJ520">
            <v>36.479999999999997</v>
          </cell>
          <cell r="AK520">
            <v>17493</v>
          </cell>
          <cell r="AL520" t="str">
            <v>Year Round</v>
          </cell>
        </row>
        <row r="521">
          <cell r="B521" t="str">
            <v>KIRK2A</v>
          </cell>
          <cell r="E521">
            <v>0</v>
          </cell>
          <cell r="F521">
            <v>0</v>
          </cell>
          <cell r="G521">
            <v>0</v>
          </cell>
          <cell r="H521" t="str">
            <v>P1</v>
          </cell>
          <cell r="I521">
            <v>15</v>
          </cell>
          <cell r="J521">
            <v>5</v>
          </cell>
          <cell r="Q521" t="str">
            <v>MACC20</v>
          </cell>
          <cell r="R521" t="str">
            <v>MACC40</v>
          </cell>
          <cell r="X521">
            <v>750</v>
          </cell>
          <cell r="Y521" t="str">
            <v>F255</v>
          </cell>
          <cell r="AB521" t="str">
            <v>No</v>
          </cell>
          <cell r="AC521" t="str">
            <v>No</v>
          </cell>
          <cell r="AE521">
            <v>4.3415231945214648E-2</v>
          </cell>
          <cell r="AF521">
            <v>0</v>
          </cell>
          <cell r="AG521">
            <v>0</v>
          </cell>
          <cell r="AI521">
            <v>3.4302909111270721E-2</v>
          </cell>
          <cell r="AJ521">
            <v>0</v>
          </cell>
          <cell r="AK521">
            <v>0</v>
          </cell>
          <cell r="AL521" t="str">
            <v>Peak Security</v>
          </cell>
        </row>
        <row r="522">
          <cell r="B522" t="str">
            <v>KITW20</v>
          </cell>
          <cell r="E522">
            <v>348</v>
          </cell>
          <cell r="F522">
            <v>0</v>
          </cell>
          <cell r="G522">
            <v>0</v>
          </cell>
          <cell r="H522" t="str">
            <v>L2</v>
          </cell>
          <cell r="I522">
            <v>18</v>
          </cell>
          <cell r="J522">
            <v>8</v>
          </cell>
          <cell r="Q522" t="str">
            <v>MACC40</v>
          </cell>
          <cell r="R522" t="str">
            <v>STAL40</v>
          </cell>
          <cell r="X522">
            <v>1710</v>
          </cell>
          <cell r="Y522" t="str">
            <v>A23A</v>
          </cell>
          <cell r="AB522" t="str">
            <v>No</v>
          </cell>
          <cell r="AC522" t="str">
            <v>No</v>
          </cell>
          <cell r="AE522">
            <v>2.6384786863169802</v>
          </cell>
          <cell r="AF522">
            <v>31.2</v>
          </cell>
          <cell r="AG522">
            <v>19155</v>
          </cell>
          <cell r="AI522">
            <v>1.7412018173783927</v>
          </cell>
          <cell r="AJ522">
            <v>31.2</v>
          </cell>
          <cell r="AK522">
            <v>15561</v>
          </cell>
          <cell r="AL522" t="str">
            <v>Peak Security</v>
          </cell>
        </row>
        <row r="523">
          <cell r="B523" t="str">
            <v>KNAR20</v>
          </cell>
          <cell r="E523">
            <v>0</v>
          </cell>
          <cell r="F523">
            <v>0</v>
          </cell>
          <cell r="G523">
            <v>0</v>
          </cell>
          <cell r="H523" t="str">
            <v>P2</v>
          </cell>
          <cell r="I523">
            <v>15</v>
          </cell>
          <cell r="J523">
            <v>3</v>
          </cell>
          <cell r="Q523" t="str">
            <v>MAGA20</v>
          </cell>
          <cell r="R523" t="str">
            <v>PYLE20</v>
          </cell>
          <cell r="X523">
            <v>1200</v>
          </cell>
          <cell r="Y523" t="str">
            <v>B827</v>
          </cell>
          <cell r="AB523" t="str">
            <v>No</v>
          </cell>
          <cell r="AC523" t="str">
            <v>No</v>
          </cell>
          <cell r="AE523">
            <v>4.4833628603161167E-2</v>
          </cell>
          <cell r="AF523">
            <v>7.4785383159357615</v>
          </cell>
          <cell r="AG523">
            <v>1120</v>
          </cell>
          <cell r="AI523">
            <v>4.0065415272220024E-2</v>
          </cell>
          <cell r="AJ523">
            <v>7.4785383159357615</v>
          </cell>
          <cell r="AK523">
            <v>1058</v>
          </cell>
          <cell r="AL523" t="str">
            <v>Peak Security</v>
          </cell>
        </row>
        <row r="524">
          <cell r="B524" t="str">
            <v>KNOC10</v>
          </cell>
          <cell r="E524">
            <v>0</v>
          </cell>
          <cell r="F524">
            <v>0</v>
          </cell>
          <cell r="G524">
            <v>0</v>
          </cell>
          <cell r="H524" t="str">
            <v>T2</v>
          </cell>
          <cell r="I524">
            <v>1</v>
          </cell>
          <cell r="J524">
            <v>1</v>
          </cell>
          <cell r="Q524" t="str">
            <v>MANN40</v>
          </cell>
          <cell r="R524" t="str">
            <v>NURS4A</v>
          </cell>
          <cell r="X524">
            <v>2780</v>
          </cell>
          <cell r="Y524" t="str">
            <v>A84D</v>
          </cell>
          <cell r="AB524" t="str">
            <v>No</v>
          </cell>
          <cell r="AC524" t="str">
            <v>No</v>
          </cell>
          <cell r="AE524">
            <v>4.165527549241705E-2</v>
          </cell>
          <cell r="AF524">
            <v>39.82</v>
          </cell>
          <cell r="AG524">
            <v>4064</v>
          </cell>
          <cell r="AI524">
            <v>0.42127999140753475</v>
          </cell>
          <cell r="AJ524">
            <v>39.82</v>
          </cell>
          <cell r="AK524">
            <v>12923</v>
          </cell>
          <cell r="AL524" t="str">
            <v>Year Round</v>
          </cell>
        </row>
        <row r="525">
          <cell r="B525" t="str">
            <v>KNOC20</v>
          </cell>
          <cell r="E525">
            <v>0</v>
          </cell>
          <cell r="F525">
            <v>0</v>
          </cell>
          <cell r="G525">
            <v>0</v>
          </cell>
          <cell r="H525" t="str">
            <v>T2</v>
          </cell>
          <cell r="I525">
            <v>1</v>
          </cell>
          <cell r="J525">
            <v>1</v>
          </cell>
          <cell r="Q525" t="str">
            <v>MAWO40</v>
          </cell>
          <cell r="R525" t="str">
            <v>NURS40</v>
          </cell>
          <cell r="X525">
            <v>2420</v>
          </cell>
          <cell r="Y525" t="str">
            <v>A84H</v>
          </cell>
          <cell r="AB525" t="str">
            <v>No</v>
          </cell>
          <cell r="AC525" t="str">
            <v>No</v>
          </cell>
          <cell r="AE525">
            <v>9.4519473844338245E-2</v>
          </cell>
          <cell r="AF525">
            <v>7.44</v>
          </cell>
          <cell r="AG525">
            <v>2287</v>
          </cell>
          <cell r="AI525">
            <v>2.9321731084667436E-2</v>
          </cell>
          <cell r="AJ525">
            <v>7.44</v>
          </cell>
          <cell r="AK525">
            <v>1274</v>
          </cell>
          <cell r="AL525" t="str">
            <v>Peak Security</v>
          </cell>
        </row>
        <row r="526">
          <cell r="B526" t="str">
            <v>KNOC2L</v>
          </cell>
          <cell r="E526">
            <v>0</v>
          </cell>
          <cell r="F526">
            <v>0</v>
          </cell>
          <cell r="G526">
            <v>0</v>
          </cell>
          <cell r="H526" t="str">
            <v>T2</v>
          </cell>
          <cell r="I526">
            <v>1</v>
          </cell>
          <cell r="J526">
            <v>1</v>
          </cell>
          <cell r="Q526" t="str">
            <v>MELK2A</v>
          </cell>
          <cell r="R526" t="str">
            <v>MELK40_SEP</v>
          </cell>
          <cell r="X526">
            <v>580</v>
          </cell>
          <cell r="Y526" t="str">
            <v>F809</v>
          </cell>
          <cell r="AB526" t="str">
            <v>No</v>
          </cell>
          <cell r="AC526" t="str">
            <v>No</v>
          </cell>
          <cell r="AE526">
            <v>4.2733061222408546E-2</v>
          </cell>
          <cell r="AF526">
            <v>0</v>
          </cell>
          <cell r="AG526">
            <v>0</v>
          </cell>
          <cell r="AI526">
            <v>1.509002884563826E-4</v>
          </cell>
          <cell r="AJ526">
            <v>0</v>
          </cell>
          <cell r="AK526">
            <v>0</v>
          </cell>
          <cell r="AL526" t="str">
            <v>Peak Security</v>
          </cell>
        </row>
        <row r="527">
          <cell r="B527" t="str">
            <v>KNOC2M</v>
          </cell>
          <cell r="E527">
            <v>0</v>
          </cell>
          <cell r="F527">
            <v>0</v>
          </cell>
          <cell r="G527">
            <v>0</v>
          </cell>
          <cell r="H527" t="str">
            <v>T2</v>
          </cell>
          <cell r="I527">
            <v>1</v>
          </cell>
          <cell r="J527">
            <v>1</v>
          </cell>
          <cell r="Q527" t="str">
            <v>MELK2B</v>
          </cell>
          <cell r="R527" t="str">
            <v>MELK40_SEP</v>
          </cell>
          <cell r="X527">
            <v>750</v>
          </cell>
          <cell r="Y527" t="str">
            <v>F810</v>
          </cell>
          <cell r="AB527" t="str">
            <v>No</v>
          </cell>
          <cell r="AC527" t="str">
            <v>No</v>
          </cell>
          <cell r="AE527">
            <v>4.1001656883184572E-2</v>
          </cell>
          <cell r="AF527">
            <v>0</v>
          </cell>
          <cell r="AG527">
            <v>0</v>
          </cell>
          <cell r="AI527">
            <v>1.4478630067385907E-4</v>
          </cell>
          <cell r="AJ527">
            <v>0</v>
          </cell>
          <cell r="AK527">
            <v>0</v>
          </cell>
          <cell r="AL527" t="str">
            <v>Peak Security</v>
          </cell>
        </row>
        <row r="528">
          <cell r="B528" t="str">
            <v>LACK20</v>
          </cell>
          <cell r="E528">
            <v>181</v>
          </cell>
          <cell r="F528">
            <v>0</v>
          </cell>
          <cell r="G528">
            <v>0</v>
          </cell>
          <cell r="H528" t="str">
            <v>Q2</v>
          </cell>
          <cell r="I528">
            <v>13</v>
          </cell>
          <cell r="J528">
            <v>3</v>
          </cell>
          <cell r="Q528" t="str">
            <v>MELK40_SEP</v>
          </cell>
          <cell r="R528" t="str">
            <v>MELK40_WPD</v>
          </cell>
          <cell r="X528">
            <v>0</v>
          </cell>
          <cell r="Y528" t="str">
            <v>None</v>
          </cell>
          <cell r="AB528" t="str">
            <v>No</v>
          </cell>
          <cell r="AC528" t="str">
            <v>No</v>
          </cell>
          <cell r="AE528">
            <v>0</v>
          </cell>
          <cell r="AF528">
            <v>0</v>
          </cell>
          <cell r="AG528">
            <v>0</v>
          </cell>
          <cell r="AI528">
            <v>0</v>
          </cell>
          <cell r="AJ528">
            <v>0</v>
          </cell>
          <cell r="AK528">
            <v>0</v>
          </cell>
          <cell r="AL528" t="str">
            <v>Year Round</v>
          </cell>
        </row>
        <row r="529">
          <cell r="B529" t="str">
            <v>LACK40</v>
          </cell>
          <cell r="E529">
            <v>0</v>
          </cell>
          <cell r="F529">
            <v>0</v>
          </cell>
          <cell r="G529">
            <v>0</v>
          </cell>
          <cell r="H529" t="str">
            <v>Q2</v>
          </cell>
          <cell r="I529">
            <v>13</v>
          </cell>
          <cell r="J529">
            <v>3</v>
          </cell>
          <cell r="Q529" t="str">
            <v>MELK40_SEP</v>
          </cell>
          <cell r="R529" t="str">
            <v>MITY40</v>
          </cell>
          <cell r="X529">
            <v>2110</v>
          </cell>
          <cell r="Y529" t="str">
            <v>A83A</v>
          </cell>
          <cell r="AB529" t="str">
            <v>No</v>
          </cell>
          <cell r="AC529" t="str">
            <v>No</v>
          </cell>
          <cell r="AE529">
            <v>6.0368663803310688E-3</v>
          </cell>
          <cell r="AF529">
            <v>28.1</v>
          </cell>
          <cell r="AG529">
            <v>976</v>
          </cell>
          <cell r="AI529">
            <v>0.12190639666441484</v>
          </cell>
          <cell r="AJ529">
            <v>28.1</v>
          </cell>
          <cell r="AK529">
            <v>4388</v>
          </cell>
          <cell r="AL529" t="str">
            <v>Year Round</v>
          </cell>
        </row>
        <row r="530">
          <cell r="B530" t="str">
            <v>LAGA40</v>
          </cell>
          <cell r="E530">
            <v>0</v>
          </cell>
          <cell r="F530">
            <v>734.91206867484414</v>
          </cell>
          <cell r="G530">
            <v>501.54603090116467</v>
          </cell>
          <cell r="H530" t="str">
            <v>F6</v>
          </cell>
          <cell r="I530">
            <v>27</v>
          </cell>
          <cell r="J530">
            <v>14</v>
          </cell>
          <cell r="Q530" t="str">
            <v>MELK40_SEP</v>
          </cell>
          <cell r="R530" t="str">
            <v>MITY40</v>
          </cell>
          <cell r="X530">
            <v>2110</v>
          </cell>
          <cell r="Y530" t="str">
            <v>A873</v>
          </cell>
          <cell r="AB530" t="str">
            <v>No</v>
          </cell>
          <cell r="AC530" t="str">
            <v>No</v>
          </cell>
          <cell r="AE530">
            <v>6.0368663803310688E-3</v>
          </cell>
          <cell r="AF530">
            <v>28.05</v>
          </cell>
          <cell r="AG530">
            <v>975</v>
          </cell>
          <cell r="AI530">
            <v>0.12190639666441484</v>
          </cell>
          <cell r="AJ530">
            <v>28.05</v>
          </cell>
          <cell r="AK530">
            <v>4380</v>
          </cell>
          <cell r="AL530" t="str">
            <v>Year Round</v>
          </cell>
        </row>
        <row r="531">
          <cell r="B531" t="str">
            <v>LAGG1Q</v>
          </cell>
          <cell r="E531">
            <v>0</v>
          </cell>
          <cell r="F531">
            <v>0</v>
          </cell>
          <cell r="G531">
            <v>0</v>
          </cell>
          <cell r="H531" t="str">
            <v>T1</v>
          </cell>
          <cell r="I531">
            <v>3</v>
          </cell>
          <cell r="J531">
            <v>1</v>
          </cell>
          <cell r="Q531" t="str">
            <v>MELK40_SEP</v>
          </cell>
          <cell r="R531" t="str">
            <v>SEAB40</v>
          </cell>
          <cell r="X531">
            <v>2550</v>
          </cell>
          <cell r="Y531" t="str">
            <v>A816</v>
          </cell>
          <cell r="AB531" t="str">
            <v>No</v>
          </cell>
          <cell r="AC531" t="str">
            <v>No</v>
          </cell>
          <cell r="AE531">
            <v>6.1228856998919925</v>
          </cell>
          <cell r="AF531">
            <v>53.56</v>
          </cell>
          <cell r="AG531">
            <v>54106</v>
          </cell>
          <cell r="AI531">
            <v>1.5880431230148619</v>
          </cell>
          <cell r="AJ531">
            <v>53.56</v>
          </cell>
          <cell r="AK531">
            <v>27555</v>
          </cell>
          <cell r="AL531" t="str">
            <v>Peak Security</v>
          </cell>
        </row>
        <row r="532">
          <cell r="B532" t="str">
            <v>LAIR1Q</v>
          </cell>
          <cell r="E532">
            <v>-11</v>
          </cell>
          <cell r="F532">
            <v>0</v>
          </cell>
          <cell r="G532">
            <v>0</v>
          </cell>
          <cell r="H532" t="str">
            <v>T1</v>
          </cell>
          <cell r="I532">
            <v>1</v>
          </cell>
          <cell r="J532">
            <v>1</v>
          </cell>
          <cell r="Q532" t="str">
            <v>MIDL40</v>
          </cell>
          <cell r="R532" t="str">
            <v>QUER4B</v>
          </cell>
          <cell r="X532">
            <v>3070</v>
          </cell>
          <cell r="Y532" t="str">
            <v>T20151612</v>
          </cell>
          <cell r="AB532" t="str">
            <v>No</v>
          </cell>
          <cell r="AC532" t="str">
            <v>No</v>
          </cell>
          <cell r="AE532">
            <v>0.26759945771741767</v>
          </cell>
          <cell r="AF532">
            <v>9.1999999999999993</v>
          </cell>
          <cell r="AG532">
            <v>4759</v>
          </cell>
          <cell r="AI532">
            <v>0.41984387230846459</v>
          </cell>
          <cell r="AJ532">
            <v>9.1999999999999993</v>
          </cell>
          <cell r="AK532">
            <v>5961</v>
          </cell>
          <cell r="AL532" t="str">
            <v>Year Round</v>
          </cell>
        </row>
        <row r="533">
          <cell r="B533" t="str">
            <v>LAKE4A</v>
          </cell>
          <cell r="E533">
            <v>0</v>
          </cell>
          <cell r="F533">
            <v>0</v>
          </cell>
          <cell r="G533">
            <v>0</v>
          </cell>
          <cell r="H533" t="str">
            <v>C1</v>
          </cell>
          <cell r="I533">
            <v>24</v>
          </cell>
          <cell r="J533">
            <v>9</v>
          </cell>
          <cell r="Q533" t="str">
            <v>MILH2A_EPN</v>
          </cell>
          <cell r="R533" t="str">
            <v>MILH2A_LPN</v>
          </cell>
          <cell r="X533">
            <v>0</v>
          </cell>
          <cell r="Y533" t="str">
            <v>None</v>
          </cell>
          <cell r="AB533" t="str">
            <v>No</v>
          </cell>
          <cell r="AC533" t="str">
            <v>No</v>
          </cell>
          <cell r="AE533">
            <v>0</v>
          </cell>
          <cell r="AF533">
            <v>0</v>
          </cell>
          <cell r="AG533">
            <v>0</v>
          </cell>
          <cell r="AI533">
            <v>0</v>
          </cell>
          <cell r="AJ533">
            <v>0</v>
          </cell>
          <cell r="AK533">
            <v>0</v>
          </cell>
          <cell r="AL533" t="str">
            <v>Year Round</v>
          </cell>
        </row>
        <row r="534">
          <cell r="B534" t="str">
            <v>LAKE4B</v>
          </cell>
          <cell r="E534">
            <v>0</v>
          </cell>
          <cell r="F534">
            <v>0</v>
          </cell>
          <cell r="G534">
            <v>0</v>
          </cell>
          <cell r="H534" t="str">
            <v>C1</v>
          </cell>
          <cell r="I534">
            <v>24</v>
          </cell>
          <cell r="J534">
            <v>9</v>
          </cell>
          <cell r="Q534" t="str">
            <v>MILH2B_EPN</v>
          </cell>
          <cell r="R534" t="str">
            <v>MILH2B_LPN</v>
          </cell>
          <cell r="X534">
            <v>0</v>
          </cell>
          <cell r="Y534" t="str">
            <v>None</v>
          </cell>
          <cell r="AB534" t="str">
            <v>No</v>
          </cell>
          <cell r="AC534" t="str">
            <v>No</v>
          </cell>
          <cell r="AE534">
            <v>0</v>
          </cell>
          <cell r="AF534">
            <v>0</v>
          </cell>
          <cell r="AG534">
            <v>0</v>
          </cell>
          <cell r="AI534">
            <v>0</v>
          </cell>
          <cell r="AJ534">
            <v>0</v>
          </cell>
          <cell r="AK534">
            <v>0</v>
          </cell>
          <cell r="AL534" t="str">
            <v>Year Round</v>
          </cell>
        </row>
        <row r="535">
          <cell r="B535" t="str">
            <v>LALE20_SEP</v>
          </cell>
          <cell r="E535">
            <v>161</v>
          </cell>
          <cell r="F535">
            <v>0</v>
          </cell>
          <cell r="G535">
            <v>0</v>
          </cell>
          <cell r="H535" t="str">
            <v>A6</v>
          </cell>
          <cell r="I535">
            <v>25</v>
          </cell>
          <cell r="J535">
            <v>13</v>
          </cell>
          <cell r="Q535" t="str">
            <v>MONF20</v>
          </cell>
          <cell r="R535" t="str">
            <v>POPP20</v>
          </cell>
          <cell r="X535">
            <v>550</v>
          </cell>
          <cell r="Y535" t="str">
            <v>B356</v>
          </cell>
          <cell r="AB535" t="str">
            <v>No</v>
          </cell>
          <cell r="AC535" t="str">
            <v>No</v>
          </cell>
          <cell r="AE535">
            <v>4.2285582142220467E-2</v>
          </cell>
          <cell r="AF535">
            <v>45.338638540360549</v>
          </cell>
          <cell r="AG535">
            <v>1554</v>
          </cell>
          <cell r="AI535">
            <v>4.2285582142219641E-2</v>
          </cell>
          <cell r="AJ535">
            <v>45.338638540360549</v>
          </cell>
          <cell r="AK535">
            <v>1554</v>
          </cell>
          <cell r="AL535" t="str">
            <v>Year Round</v>
          </cell>
        </row>
        <row r="536">
          <cell r="B536" t="str">
            <v>LALE20_SPN</v>
          </cell>
          <cell r="E536">
            <v>84</v>
          </cell>
          <cell r="F536">
            <v>0</v>
          </cell>
          <cell r="G536">
            <v>0</v>
          </cell>
          <cell r="H536" t="str">
            <v>A6</v>
          </cell>
          <cell r="I536">
            <v>25</v>
          </cell>
          <cell r="J536">
            <v>11</v>
          </cell>
          <cell r="Q536" t="str">
            <v>MONF20</v>
          </cell>
          <cell r="R536" t="str">
            <v>MONF40</v>
          </cell>
          <cell r="X536">
            <v>1100</v>
          </cell>
          <cell r="Y536" t="str">
            <v>F385</v>
          </cell>
          <cell r="AB536" t="str">
            <v>No</v>
          </cell>
          <cell r="AC536" t="str">
            <v>No</v>
          </cell>
          <cell r="AE536">
            <v>0.18007012575777082</v>
          </cell>
          <cell r="AF536">
            <v>0</v>
          </cell>
          <cell r="AG536">
            <v>0</v>
          </cell>
          <cell r="AI536">
            <v>0.1653982866199798</v>
          </cell>
          <cell r="AJ536">
            <v>0</v>
          </cell>
          <cell r="AK536">
            <v>0</v>
          </cell>
          <cell r="AL536" t="str">
            <v>Peak Security</v>
          </cell>
        </row>
        <row r="537">
          <cell r="B537" t="str">
            <v>LAMB20</v>
          </cell>
          <cell r="E537">
            <v>0</v>
          </cell>
          <cell r="F537">
            <v>0</v>
          </cell>
          <cell r="G537">
            <v>0</v>
          </cell>
          <cell r="H537" t="str">
            <v>S4</v>
          </cell>
          <cell r="I537">
            <v>9</v>
          </cell>
          <cell r="J537">
            <v>2</v>
          </cell>
          <cell r="Q537" t="str">
            <v>MONF20</v>
          </cell>
          <cell r="R537" t="str">
            <v>MONF40</v>
          </cell>
          <cell r="X537">
            <v>1100</v>
          </cell>
          <cell r="Y537" t="str">
            <v>F386</v>
          </cell>
          <cell r="AB537" t="str">
            <v>No</v>
          </cell>
          <cell r="AC537" t="str">
            <v>No</v>
          </cell>
          <cell r="AE537">
            <v>0.18007012575777082</v>
          </cell>
          <cell r="AF537">
            <v>0</v>
          </cell>
          <cell r="AG537">
            <v>0</v>
          </cell>
          <cell r="AI537">
            <v>0.1653982866199798</v>
          </cell>
          <cell r="AJ537">
            <v>0</v>
          </cell>
          <cell r="AK537">
            <v>0</v>
          </cell>
          <cell r="AL537" t="str">
            <v>Peak Security</v>
          </cell>
        </row>
        <row r="538">
          <cell r="B538" t="str">
            <v>LAMB2T</v>
          </cell>
          <cell r="E538">
            <v>0</v>
          </cell>
          <cell r="F538">
            <v>0</v>
          </cell>
          <cell r="G538">
            <v>0</v>
          </cell>
          <cell r="H538" t="str">
            <v>S4</v>
          </cell>
          <cell r="I538">
            <v>9</v>
          </cell>
          <cell r="J538">
            <v>2</v>
          </cell>
          <cell r="Q538" t="str">
            <v>MONF40</v>
          </cell>
          <cell r="R538" t="str">
            <v>PADI40</v>
          </cell>
          <cell r="X538">
            <v>2520</v>
          </cell>
          <cell r="Y538" t="str">
            <v>A386</v>
          </cell>
          <cell r="AB538" t="str">
            <v>No</v>
          </cell>
          <cell r="AC538" t="str">
            <v>No</v>
          </cell>
          <cell r="AE538">
            <v>0.65132295135512508</v>
          </cell>
          <cell r="AF538">
            <v>87.85</v>
          </cell>
          <cell r="AG538">
            <v>21377</v>
          </cell>
          <cell r="AI538">
            <v>7.8258480324643567E-2</v>
          </cell>
          <cell r="AJ538">
            <v>87.85</v>
          </cell>
          <cell r="AK538">
            <v>7410</v>
          </cell>
          <cell r="AL538" t="str">
            <v>Peak Security</v>
          </cell>
        </row>
        <row r="539">
          <cell r="B539" t="str">
            <v>LAND4A</v>
          </cell>
          <cell r="E539">
            <v>117.5</v>
          </cell>
          <cell r="F539">
            <v>0</v>
          </cell>
          <cell r="G539">
            <v>0</v>
          </cell>
          <cell r="H539" t="str">
            <v>F6</v>
          </cell>
          <cell r="I539">
            <v>27</v>
          </cell>
          <cell r="J539">
            <v>14</v>
          </cell>
          <cell r="Q539" t="str">
            <v>MONF20</v>
          </cell>
          <cell r="R539" t="str">
            <v>MONF4A</v>
          </cell>
          <cell r="X539">
            <v>1000</v>
          </cell>
          <cell r="Y539" t="str">
            <v>F32A</v>
          </cell>
          <cell r="AB539" t="str">
            <v>No</v>
          </cell>
          <cell r="AC539" t="str">
            <v>No</v>
          </cell>
          <cell r="AE539">
            <v>0.26770981434148705</v>
          </cell>
          <cell r="AF539">
            <v>0</v>
          </cell>
          <cell r="AG539">
            <v>0</v>
          </cell>
          <cell r="AI539">
            <v>0.20245527668784141</v>
          </cell>
          <cell r="AJ539">
            <v>0</v>
          </cell>
          <cell r="AK539">
            <v>0</v>
          </cell>
          <cell r="AL539" t="str">
            <v>Peak Security</v>
          </cell>
        </row>
        <row r="540">
          <cell r="B540" t="str">
            <v>LAND4B</v>
          </cell>
          <cell r="E540">
            <v>117.5</v>
          </cell>
          <cell r="F540">
            <v>0</v>
          </cell>
          <cell r="G540">
            <v>0</v>
          </cell>
          <cell r="H540" t="str">
            <v>F6</v>
          </cell>
          <cell r="I540">
            <v>27</v>
          </cell>
          <cell r="J540">
            <v>14</v>
          </cell>
          <cell r="Q540" t="str">
            <v>NECT40</v>
          </cell>
          <cell r="R540" t="str">
            <v>NECT4A</v>
          </cell>
          <cell r="X540">
            <v>2520</v>
          </cell>
          <cell r="Y540" t="str">
            <v>A65W</v>
          </cell>
          <cell r="AB540" t="str">
            <v>No</v>
          </cell>
          <cell r="AC540" t="str">
            <v>No</v>
          </cell>
          <cell r="AE540">
            <v>0</v>
          </cell>
          <cell r="AF540">
            <v>2.0405463768334058</v>
          </cell>
          <cell r="AG540">
            <v>0</v>
          </cell>
          <cell r="AI540">
            <v>0</v>
          </cell>
          <cell r="AJ540">
            <v>2.0405463768334058</v>
          </cell>
          <cell r="AK540">
            <v>286</v>
          </cell>
          <cell r="AL540" t="str">
            <v>Year Round</v>
          </cell>
        </row>
        <row r="541">
          <cell r="B541" t="str">
            <v>LEGA40</v>
          </cell>
          <cell r="E541">
            <v>279</v>
          </cell>
          <cell r="F541">
            <v>0</v>
          </cell>
          <cell r="G541">
            <v>0</v>
          </cell>
          <cell r="H541" t="str">
            <v>M4</v>
          </cell>
          <cell r="I541">
            <v>18</v>
          </cell>
          <cell r="J541">
            <v>6</v>
          </cell>
          <cell r="Q541" t="str">
            <v>NECT4A</v>
          </cell>
          <cell r="R541" t="str">
            <v>NORM40</v>
          </cell>
          <cell r="X541">
            <v>3820</v>
          </cell>
          <cell r="Y541" t="str">
            <v>A65Q</v>
          </cell>
          <cell r="AB541" t="str">
            <v>No</v>
          </cell>
          <cell r="AC541" t="str">
            <v>No</v>
          </cell>
          <cell r="AE541">
            <v>0.6533468094182171</v>
          </cell>
          <cell r="AF541">
            <v>37.49</v>
          </cell>
          <cell r="AG541">
            <v>17496</v>
          </cell>
          <cell r="AI541">
            <v>0.18455884123558464</v>
          </cell>
          <cell r="AJ541">
            <v>37.49</v>
          </cell>
          <cell r="AK541">
            <v>9299</v>
          </cell>
          <cell r="AL541" t="str">
            <v>Peak Security</v>
          </cell>
        </row>
        <row r="542">
          <cell r="B542" t="str">
            <v>LEGA4A</v>
          </cell>
          <cell r="E542">
            <v>0</v>
          </cell>
          <cell r="F542">
            <v>0</v>
          </cell>
          <cell r="G542">
            <v>0</v>
          </cell>
          <cell r="H542" t="str">
            <v>M4</v>
          </cell>
          <cell r="I542">
            <v>18</v>
          </cell>
          <cell r="J542">
            <v>6</v>
          </cell>
          <cell r="Q542" t="str">
            <v>NECT4A</v>
          </cell>
          <cell r="R542" t="str">
            <v>WALP40_EME</v>
          </cell>
          <cell r="X542">
            <v>3820</v>
          </cell>
          <cell r="Y542" t="str">
            <v>A65S</v>
          </cell>
          <cell r="AB542" t="str">
            <v>No</v>
          </cell>
          <cell r="AC542" t="str">
            <v>No</v>
          </cell>
          <cell r="AE542">
            <v>0.87112907922433658</v>
          </cell>
          <cell r="AF542">
            <v>41.62</v>
          </cell>
          <cell r="AG542">
            <v>19423</v>
          </cell>
          <cell r="AI542">
            <v>4.6683200374144973E-2</v>
          </cell>
          <cell r="AJ542">
            <v>41.62</v>
          </cell>
          <cell r="AK542">
            <v>4496</v>
          </cell>
          <cell r="AL542" t="str">
            <v>Peak Security</v>
          </cell>
        </row>
        <row r="543">
          <cell r="B543" t="str">
            <v>LEGA4B</v>
          </cell>
          <cell r="E543">
            <v>0</v>
          </cell>
          <cell r="F543">
            <v>0</v>
          </cell>
          <cell r="G543">
            <v>0</v>
          </cell>
          <cell r="H543" t="str">
            <v>M4</v>
          </cell>
          <cell r="I543">
            <v>18</v>
          </cell>
          <cell r="J543">
            <v>6</v>
          </cell>
          <cell r="Q543" t="str">
            <v>NECT40</v>
          </cell>
          <cell r="R543" t="str">
            <v>NECT4B</v>
          </cell>
          <cell r="X543">
            <v>2520</v>
          </cell>
          <cell r="Y543" t="str">
            <v>A65R</v>
          </cell>
          <cell r="AB543" t="str">
            <v>No</v>
          </cell>
          <cell r="AC543" t="str">
            <v>No</v>
          </cell>
          <cell r="AE543">
            <v>0</v>
          </cell>
          <cell r="AF543">
            <v>2.0405463768334058</v>
          </cell>
          <cell r="AG543">
            <v>0</v>
          </cell>
          <cell r="AI543">
            <v>0</v>
          </cell>
          <cell r="AJ543">
            <v>2.0405463768334058</v>
          </cell>
          <cell r="AK543">
            <v>286</v>
          </cell>
          <cell r="AL543" t="str">
            <v>Year Round</v>
          </cell>
        </row>
        <row r="544">
          <cell r="B544" t="str">
            <v>LEIB4A</v>
          </cell>
          <cell r="E544">
            <v>6</v>
          </cell>
          <cell r="F544">
            <v>0</v>
          </cell>
          <cell r="G544">
            <v>0</v>
          </cell>
          <cell r="H544" t="str">
            <v>D4</v>
          </cell>
          <cell r="I544">
            <v>18</v>
          </cell>
          <cell r="J544">
            <v>9</v>
          </cell>
          <cell r="Q544" t="str">
            <v>NECT4B</v>
          </cell>
          <cell r="R544" t="str">
            <v>NORM40</v>
          </cell>
          <cell r="X544">
            <v>3820</v>
          </cell>
          <cell r="Y544" t="str">
            <v>A65T</v>
          </cell>
          <cell r="AB544" t="str">
            <v>No</v>
          </cell>
          <cell r="AC544" t="str">
            <v>No</v>
          </cell>
          <cell r="AE544">
            <v>0.6533468094182171</v>
          </cell>
          <cell r="AF544">
            <v>37.49</v>
          </cell>
          <cell r="AG544">
            <v>17496</v>
          </cell>
          <cell r="AI544">
            <v>0.18455884123558464</v>
          </cell>
          <cell r="AJ544">
            <v>37.49</v>
          </cell>
          <cell r="AK544">
            <v>9299</v>
          </cell>
          <cell r="AL544" t="str">
            <v>Peak Security</v>
          </cell>
        </row>
        <row r="545">
          <cell r="B545" t="str">
            <v>LEIB4B</v>
          </cell>
          <cell r="E545">
            <v>6</v>
          </cell>
          <cell r="F545">
            <v>0</v>
          </cell>
          <cell r="G545">
            <v>0</v>
          </cell>
          <cell r="H545" t="str">
            <v>D4</v>
          </cell>
          <cell r="I545">
            <v>18</v>
          </cell>
          <cell r="J545">
            <v>9</v>
          </cell>
          <cell r="Q545" t="str">
            <v>NECT4B</v>
          </cell>
          <cell r="R545" t="str">
            <v>WALP40_EME</v>
          </cell>
          <cell r="X545">
            <v>3820</v>
          </cell>
          <cell r="Y545" t="str">
            <v>A65U</v>
          </cell>
          <cell r="AB545" t="str">
            <v>No</v>
          </cell>
          <cell r="AC545" t="str">
            <v>No</v>
          </cell>
          <cell r="AE545">
            <v>0.87112907922433658</v>
          </cell>
          <cell r="AF545">
            <v>41.62</v>
          </cell>
          <cell r="AG545">
            <v>19423</v>
          </cell>
          <cell r="AI545">
            <v>4.6683200374144973E-2</v>
          </cell>
          <cell r="AJ545">
            <v>41.62</v>
          </cell>
          <cell r="AK545">
            <v>4496</v>
          </cell>
          <cell r="AL545" t="str">
            <v>Peak Security</v>
          </cell>
        </row>
        <row r="546">
          <cell r="B546" t="str">
            <v>LEIS10</v>
          </cell>
          <cell r="E546">
            <v>0</v>
          </cell>
          <cell r="F546">
            <v>0</v>
          </cell>
          <cell r="G546">
            <v>478.79999999999995</v>
          </cell>
          <cell r="H546" t="str">
            <v>J2</v>
          </cell>
          <cell r="I546">
            <v>18</v>
          </cell>
          <cell r="J546">
            <v>9</v>
          </cell>
          <cell r="Q546" t="str">
            <v>NEEP20</v>
          </cell>
          <cell r="R546" t="str">
            <v>PITS20</v>
          </cell>
          <cell r="X546">
            <v>420</v>
          </cell>
          <cell r="Y546" t="str">
            <v>B359</v>
          </cell>
          <cell r="AB546" t="str">
            <v>No</v>
          </cell>
          <cell r="AC546" t="str">
            <v>No</v>
          </cell>
          <cell r="AE546">
            <v>1.1393818334977451E-3</v>
          </cell>
          <cell r="AF546">
            <v>46.607360791006947</v>
          </cell>
          <cell r="AG546">
            <v>1112</v>
          </cell>
          <cell r="AI546">
            <v>5.1025581304331791E-3</v>
          </cell>
          <cell r="AJ546">
            <v>46.607360791006947</v>
          </cell>
          <cell r="AK546">
            <v>2354</v>
          </cell>
          <cell r="AL546" t="str">
            <v>Year Round</v>
          </cell>
        </row>
        <row r="547">
          <cell r="B547" t="str">
            <v>LEVE1Q</v>
          </cell>
          <cell r="E547">
            <v>14</v>
          </cell>
          <cell r="F547">
            <v>0</v>
          </cell>
          <cell r="G547">
            <v>0</v>
          </cell>
          <cell r="H547" t="str">
            <v>S5</v>
          </cell>
          <cell r="I547">
            <v>9</v>
          </cell>
          <cell r="J547">
            <v>2</v>
          </cell>
          <cell r="Q547" t="str">
            <v>NEEP20</v>
          </cell>
          <cell r="R547" t="str">
            <v>SHEC20</v>
          </cell>
          <cell r="X547">
            <v>420</v>
          </cell>
          <cell r="Y547" t="str">
            <v>B361</v>
          </cell>
          <cell r="AB547" t="str">
            <v>No</v>
          </cell>
          <cell r="AC547" t="str">
            <v>No</v>
          </cell>
          <cell r="AE547">
            <v>8.2015472159502004E-3</v>
          </cell>
          <cell r="AF547">
            <v>51.761856353567424</v>
          </cell>
          <cell r="AG547">
            <v>3315</v>
          </cell>
          <cell r="AI547">
            <v>1.038293028622617E-2</v>
          </cell>
          <cell r="AJ547">
            <v>51.761856353567424</v>
          </cell>
          <cell r="AK547">
            <v>3730</v>
          </cell>
          <cell r="AL547" t="str">
            <v>Year Round</v>
          </cell>
        </row>
        <row r="548">
          <cell r="B548" t="str">
            <v>LEVE1R</v>
          </cell>
          <cell r="E548">
            <v>14</v>
          </cell>
          <cell r="F548">
            <v>0</v>
          </cell>
          <cell r="G548">
            <v>0</v>
          </cell>
          <cell r="H548" t="str">
            <v>S5</v>
          </cell>
          <cell r="I548">
            <v>9</v>
          </cell>
          <cell r="J548">
            <v>2</v>
          </cell>
          <cell r="Q548" t="str">
            <v>NEEP20</v>
          </cell>
          <cell r="R548" t="str">
            <v>NEEP4A</v>
          </cell>
          <cell r="X548">
            <v>750</v>
          </cell>
          <cell r="Y548" t="str">
            <v>F364</v>
          </cell>
          <cell r="AB548" t="str">
            <v>No</v>
          </cell>
          <cell r="AC548" t="str">
            <v>No</v>
          </cell>
          <cell r="AE548">
            <v>5.3076392008338427E-2</v>
          </cell>
          <cell r="AF548">
            <v>0</v>
          </cell>
          <cell r="AG548">
            <v>0</v>
          </cell>
          <cell r="AI548">
            <v>7.8061495873888345E-2</v>
          </cell>
          <cell r="AJ548">
            <v>0</v>
          </cell>
          <cell r="AK548">
            <v>0</v>
          </cell>
          <cell r="AL548" t="str">
            <v>Year Round</v>
          </cell>
        </row>
        <row r="549">
          <cell r="B549" t="str">
            <v>LEVT1Q</v>
          </cell>
          <cell r="E549">
            <v>0</v>
          </cell>
          <cell r="F549">
            <v>0</v>
          </cell>
          <cell r="G549">
            <v>0</v>
          </cell>
          <cell r="H549" t="str">
            <v>S5</v>
          </cell>
          <cell r="I549">
            <v>9</v>
          </cell>
          <cell r="J549">
            <v>2</v>
          </cell>
          <cell r="Q549" t="str">
            <v>NEEP4A</v>
          </cell>
          <cell r="R549" t="str">
            <v>STSB40</v>
          </cell>
          <cell r="X549">
            <v>750</v>
          </cell>
          <cell r="Y549" t="str">
            <v>A364</v>
          </cell>
          <cell r="AB549" t="str">
            <v>No</v>
          </cell>
          <cell r="AC549" t="str">
            <v>No</v>
          </cell>
          <cell r="AE549">
            <v>7.9614588012506801E-2</v>
          </cell>
          <cell r="AF549">
            <v>12.8</v>
          </cell>
          <cell r="AG549">
            <v>2085</v>
          </cell>
          <cell r="AI549">
            <v>0.11709224381083284</v>
          </cell>
          <cell r="AJ549">
            <v>12.8</v>
          </cell>
          <cell r="AK549">
            <v>2529</v>
          </cell>
          <cell r="AL549" t="str">
            <v>Year Round</v>
          </cell>
        </row>
        <row r="550">
          <cell r="B550" t="str">
            <v>LEVT1R</v>
          </cell>
          <cell r="E550">
            <v>0</v>
          </cell>
          <cell r="F550">
            <v>0</v>
          </cell>
          <cell r="G550">
            <v>0</v>
          </cell>
          <cell r="H550" t="str">
            <v>S5</v>
          </cell>
          <cell r="I550">
            <v>9</v>
          </cell>
          <cell r="J550">
            <v>2</v>
          </cell>
          <cell r="Q550" t="str">
            <v>NEWX20</v>
          </cell>
          <cell r="R550" t="str">
            <v>WIMB20</v>
          </cell>
          <cell r="X550">
            <v>820</v>
          </cell>
          <cell r="Y550" t="str">
            <v>B712</v>
          </cell>
          <cell r="AB550" t="str">
            <v>No</v>
          </cell>
          <cell r="AC550" t="str">
            <v>No</v>
          </cell>
          <cell r="AE550">
            <v>5.2493249013872596E-2</v>
          </cell>
          <cell r="AF550">
            <v>154.4057781851451</v>
          </cell>
          <cell r="AG550">
            <v>20425</v>
          </cell>
          <cell r="AI550">
            <v>9.2093485757129123E-3</v>
          </cell>
          <cell r="AJ550">
            <v>154.4057781851451</v>
          </cell>
          <cell r="AK550">
            <v>8555</v>
          </cell>
          <cell r="AL550" t="str">
            <v>Peak Security</v>
          </cell>
        </row>
        <row r="551">
          <cell r="B551" t="str">
            <v>LING1Q</v>
          </cell>
          <cell r="E551">
            <v>4.2265378965169145</v>
          </cell>
          <cell r="F551">
            <v>0</v>
          </cell>
          <cell r="G551">
            <v>0</v>
          </cell>
          <cell r="H551" t="str">
            <v>S1</v>
          </cell>
          <cell r="I551">
            <v>9</v>
          </cell>
          <cell r="J551">
            <v>2</v>
          </cell>
          <cell r="Q551" t="str">
            <v>NEWX20</v>
          </cell>
          <cell r="R551" t="str">
            <v>WIMB20</v>
          </cell>
          <cell r="X551">
            <v>825</v>
          </cell>
          <cell r="Y551" t="str">
            <v>B711</v>
          </cell>
          <cell r="AB551" t="str">
            <v>No</v>
          </cell>
          <cell r="AC551" t="str">
            <v>No</v>
          </cell>
          <cell r="AE551">
            <v>5.2493249013872596E-2</v>
          </cell>
          <cell r="AF551">
            <v>154.4057781851451</v>
          </cell>
          <cell r="AG551">
            <v>20425</v>
          </cell>
          <cell r="AI551">
            <v>9.2093485757129123E-3</v>
          </cell>
          <cell r="AJ551">
            <v>154.4057781851451</v>
          </cell>
          <cell r="AK551">
            <v>8555</v>
          </cell>
          <cell r="AL551" t="str">
            <v>Peak Security</v>
          </cell>
        </row>
        <row r="552">
          <cell r="B552" t="str">
            <v>LING1R</v>
          </cell>
          <cell r="E552">
            <v>4.2265378965169145</v>
          </cell>
          <cell r="F552">
            <v>0</v>
          </cell>
          <cell r="G552">
            <v>0</v>
          </cell>
          <cell r="H552" t="str">
            <v>S1</v>
          </cell>
          <cell r="I552">
            <v>9</v>
          </cell>
          <cell r="J552">
            <v>2</v>
          </cell>
          <cell r="Q552" t="str">
            <v>NFLE40</v>
          </cell>
          <cell r="R552" t="str">
            <v>WTHU4A</v>
          </cell>
          <cell r="X552">
            <v>2000</v>
          </cell>
          <cell r="Y552" t="str">
            <v>A78K</v>
          </cell>
          <cell r="AB552" t="str">
            <v>No</v>
          </cell>
          <cell r="AC552" t="str">
            <v>No</v>
          </cell>
          <cell r="AE552">
            <v>6.3440386414649191E-2</v>
          </cell>
          <cell r="AF552">
            <v>7.51</v>
          </cell>
          <cell r="AG552">
            <v>1892</v>
          </cell>
          <cell r="AI552">
            <v>0.30496241116135786</v>
          </cell>
          <cell r="AJ552">
            <v>7.51</v>
          </cell>
          <cell r="AK552">
            <v>4147</v>
          </cell>
          <cell r="AL552" t="str">
            <v>Year Round</v>
          </cell>
        </row>
        <row r="553">
          <cell r="B553" t="str">
            <v>LINM1Q</v>
          </cell>
          <cell r="E553">
            <v>-7.8439384660463851</v>
          </cell>
          <cell r="F553">
            <v>0</v>
          </cell>
          <cell r="G553">
            <v>0</v>
          </cell>
          <cell r="H553" t="str">
            <v>S1</v>
          </cell>
          <cell r="I553">
            <v>11</v>
          </cell>
          <cell r="J553">
            <v>2</v>
          </cell>
          <cell r="Q553" t="str">
            <v>NFLE40</v>
          </cell>
          <cell r="R553" t="str">
            <v>WTHU4B</v>
          </cell>
          <cell r="X553">
            <v>2000</v>
          </cell>
          <cell r="Y553" t="str">
            <v>A78L</v>
          </cell>
          <cell r="AB553" t="str">
            <v>No</v>
          </cell>
          <cell r="AC553" t="str">
            <v>No</v>
          </cell>
          <cell r="AE553">
            <v>6.3440386414649191E-2</v>
          </cell>
          <cell r="AF553">
            <v>7.51</v>
          </cell>
          <cell r="AG553">
            <v>1892</v>
          </cell>
          <cell r="AI553">
            <v>0.30496241116135786</v>
          </cell>
          <cell r="AJ553">
            <v>7.51</v>
          </cell>
          <cell r="AK553">
            <v>4147</v>
          </cell>
          <cell r="AL553" t="str">
            <v>Year Round</v>
          </cell>
        </row>
        <row r="554">
          <cell r="B554" t="str">
            <v>LINM1R</v>
          </cell>
          <cell r="E554">
            <v>19</v>
          </cell>
          <cell r="F554">
            <v>0</v>
          </cell>
          <cell r="G554">
            <v>0</v>
          </cell>
          <cell r="H554" t="str">
            <v>S1</v>
          </cell>
          <cell r="I554">
            <v>11</v>
          </cell>
          <cell r="J554">
            <v>2</v>
          </cell>
          <cell r="Q554" t="str">
            <v>NORL2A</v>
          </cell>
          <cell r="R554" t="str">
            <v>SHEC20</v>
          </cell>
          <cell r="X554">
            <v>420</v>
          </cell>
          <cell r="Y554" t="str">
            <v>B378</v>
          </cell>
          <cell r="AB554" t="str">
            <v>No</v>
          </cell>
          <cell r="AC554" t="str">
            <v>No</v>
          </cell>
          <cell r="AE554">
            <v>1.7555384603834292E-5</v>
          </cell>
          <cell r="AF554">
            <v>50.055879129754011</v>
          </cell>
          <cell r="AG554">
            <v>148</v>
          </cell>
          <cell r="AI554">
            <v>5.1041823602778325E-5</v>
          </cell>
          <cell r="AJ554">
            <v>50.055879129754011</v>
          </cell>
          <cell r="AK554">
            <v>253</v>
          </cell>
          <cell r="AL554" t="str">
            <v>Year Round</v>
          </cell>
        </row>
        <row r="555">
          <cell r="B555" t="str">
            <v>LISD20</v>
          </cell>
          <cell r="E555">
            <v>315</v>
          </cell>
          <cell r="F555">
            <v>0</v>
          </cell>
          <cell r="G555">
            <v>0</v>
          </cell>
          <cell r="H555" t="str">
            <v>N1</v>
          </cell>
          <cell r="I555">
            <v>15</v>
          </cell>
          <cell r="J555">
            <v>6</v>
          </cell>
          <cell r="Q555" t="str">
            <v>NORL2B</v>
          </cell>
          <cell r="R555" t="str">
            <v>PITS20</v>
          </cell>
          <cell r="X555">
            <v>420</v>
          </cell>
          <cell r="Y555" t="str">
            <v>B376</v>
          </cell>
          <cell r="AB555" t="str">
            <v>No</v>
          </cell>
          <cell r="AC555" t="str">
            <v>No</v>
          </cell>
          <cell r="AE555">
            <v>6.7512051071632146E-3</v>
          </cell>
          <cell r="AF555">
            <v>123.13517177227817</v>
          </cell>
          <cell r="AG555">
            <v>4525</v>
          </cell>
          <cell r="AI555">
            <v>8.078343806497728E-3</v>
          </cell>
          <cell r="AJ555">
            <v>123.13517177227817</v>
          </cell>
          <cell r="AK555">
            <v>4949</v>
          </cell>
          <cell r="AL555" t="str">
            <v>Year Round</v>
          </cell>
        </row>
        <row r="556">
          <cell r="B556" t="str">
            <v>LISD2A</v>
          </cell>
          <cell r="E556">
            <v>0</v>
          </cell>
          <cell r="F556">
            <v>0</v>
          </cell>
          <cell r="G556">
            <v>0</v>
          </cell>
          <cell r="H556" t="str">
            <v>N1</v>
          </cell>
          <cell r="I556">
            <v>15</v>
          </cell>
          <cell r="J556">
            <v>6</v>
          </cell>
          <cell r="Q556" t="str">
            <v>NORT20</v>
          </cell>
          <cell r="R556" t="str">
            <v>SALH20</v>
          </cell>
          <cell r="X556">
            <v>1370</v>
          </cell>
          <cell r="Y556" t="str">
            <v>B377</v>
          </cell>
          <cell r="AB556" t="str">
            <v>No</v>
          </cell>
          <cell r="AC556" t="str">
            <v>No</v>
          </cell>
          <cell r="AE556">
            <v>0.86074682269881864</v>
          </cell>
          <cell r="AF556">
            <v>14.597531520528456</v>
          </cell>
          <cell r="AG556">
            <v>6057</v>
          </cell>
          <cell r="AI556">
            <v>0.89819789660200189</v>
          </cell>
          <cell r="AJ556">
            <v>14.597531520528456</v>
          </cell>
          <cell r="AK556">
            <v>6187</v>
          </cell>
          <cell r="AL556" t="str">
            <v>Year Round</v>
          </cell>
        </row>
        <row r="557">
          <cell r="B557" t="str">
            <v>LITB40</v>
          </cell>
          <cell r="E557">
            <v>0</v>
          </cell>
          <cell r="F557">
            <v>0</v>
          </cell>
          <cell r="G557">
            <v>0</v>
          </cell>
          <cell r="H557" t="str">
            <v>J4</v>
          </cell>
          <cell r="I557">
            <v>18</v>
          </cell>
          <cell r="J557">
            <v>9</v>
          </cell>
          <cell r="Q557" t="str">
            <v>NORT20</v>
          </cell>
          <cell r="R557" t="str">
            <v>NORT40</v>
          </cell>
          <cell r="X557">
            <v>1000</v>
          </cell>
          <cell r="Y557" t="str">
            <v>F319</v>
          </cell>
          <cell r="AB557" t="str">
            <v>No</v>
          </cell>
          <cell r="AC557" t="str">
            <v>No</v>
          </cell>
          <cell r="AE557">
            <v>1.7540672727957632E-4</v>
          </cell>
          <cell r="AF557">
            <v>0</v>
          </cell>
          <cell r="AG557">
            <v>0</v>
          </cell>
          <cell r="AI557">
            <v>1.2517822644995012E-3</v>
          </cell>
          <cell r="AJ557">
            <v>0</v>
          </cell>
          <cell r="AK557">
            <v>0</v>
          </cell>
          <cell r="AL557" t="str">
            <v>Year Round</v>
          </cell>
        </row>
        <row r="558">
          <cell r="B558" t="str">
            <v>LITT2A</v>
          </cell>
          <cell r="E558">
            <v>0</v>
          </cell>
          <cell r="F558">
            <v>0</v>
          </cell>
          <cell r="G558">
            <v>0</v>
          </cell>
          <cell r="H558" t="str">
            <v>A8</v>
          </cell>
          <cell r="I558">
            <v>18</v>
          </cell>
          <cell r="J558">
            <v>12</v>
          </cell>
          <cell r="Q558" t="str">
            <v>NORT20</v>
          </cell>
          <cell r="R558" t="str">
            <v>NORT40</v>
          </cell>
          <cell r="X558">
            <v>1000</v>
          </cell>
          <cell r="Y558" t="str">
            <v>F35C</v>
          </cell>
          <cell r="AB558" t="str">
            <v>No</v>
          </cell>
          <cell r="AC558" t="str">
            <v>No</v>
          </cell>
          <cell r="AE558">
            <v>3.5980830641039942E-4</v>
          </cell>
          <cell r="AF558">
            <v>0</v>
          </cell>
          <cell r="AG558">
            <v>0</v>
          </cell>
          <cell r="AI558">
            <v>2.5677558869578389E-3</v>
          </cell>
          <cell r="AJ558">
            <v>0</v>
          </cell>
          <cell r="AK558">
            <v>0</v>
          </cell>
          <cell r="AL558" t="str">
            <v>Year Round</v>
          </cell>
        </row>
        <row r="559">
          <cell r="B559" t="str">
            <v>LITT2B</v>
          </cell>
          <cell r="E559">
            <v>0</v>
          </cell>
          <cell r="F559">
            <v>0</v>
          </cell>
          <cell r="G559">
            <v>0</v>
          </cell>
          <cell r="H559" t="str">
            <v>A8</v>
          </cell>
          <cell r="I559">
            <v>18</v>
          </cell>
          <cell r="J559">
            <v>12</v>
          </cell>
          <cell r="Q559" t="str">
            <v>NORT40</v>
          </cell>
          <cell r="R559" t="str">
            <v>OSBA40</v>
          </cell>
          <cell r="X559">
            <v>2010</v>
          </cell>
          <cell r="Y559" t="str">
            <v>A347</v>
          </cell>
          <cell r="AB559" t="str">
            <v>No</v>
          </cell>
          <cell r="AC559" t="str">
            <v>No</v>
          </cell>
          <cell r="AE559">
            <v>5.052600018716589E-3</v>
          </cell>
          <cell r="AF559">
            <v>83.84</v>
          </cell>
          <cell r="AG559">
            <v>1797</v>
          </cell>
          <cell r="AI559">
            <v>2.2167202832629482</v>
          </cell>
          <cell r="AJ559">
            <v>83.84</v>
          </cell>
          <cell r="AK559">
            <v>37637</v>
          </cell>
          <cell r="AL559" t="str">
            <v>Year Round</v>
          </cell>
        </row>
        <row r="560">
          <cell r="B560" t="str">
            <v>LITT40</v>
          </cell>
          <cell r="E560">
            <v>0</v>
          </cell>
          <cell r="F560">
            <v>0</v>
          </cell>
          <cell r="G560">
            <v>0</v>
          </cell>
          <cell r="H560" t="str">
            <v>A8</v>
          </cell>
          <cell r="I560">
            <v>24</v>
          </cell>
          <cell r="J560">
            <v>12</v>
          </cell>
          <cell r="Q560" t="str">
            <v>NORT40</v>
          </cell>
          <cell r="R560" t="str">
            <v>OSBA40</v>
          </cell>
          <cell r="X560">
            <v>2010</v>
          </cell>
          <cell r="Y560" t="str">
            <v>A355</v>
          </cell>
          <cell r="AB560" t="str">
            <v>No</v>
          </cell>
          <cell r="AC560" t="str">
            <v>No</v>
          </cell>
          <cell r="AE560">
            <v>5.052600018716589E-3</v>
          </cell>
          <cell r="AF560">
            <v>83.84</v>
          </cell>
          <cell r="AG560">
            <v>1797</v>
          </cell>
          <cell r="AI560">
            <v>2.2167202832629482</v>
          </cell>
          <cell r="AJ560">
            <v>83.84</v>
          </cell>
          <cell r="AK560">
            <v>37637</v>
          </cell>
          <cell r="AL560" t="str">
            <v>Year Round</v>
          </cell>
        </row>
        <row r="561">
          <cell r="B561" t="str">
            <v>LITT40_LPN</v>
          </cell>
          <cell r="E561">
            <v>148</v>
          </cell>
          <cell r="F561">
            <v>0</v>
          </cell>
          <cell r="G561">
            <v>0</v>
          </cell>
          <cell r="H561" t="str">
            <v>A8</v>
          </cell>
          <cell r="I561">
            <v>18</v>
          </cell>
          <cell r="J561">
            <v>12</v>
          </cell>
          <cell r="Q561" t="str">
            <v>NORT40</v>
          </cell>
          <cell r="R561" t="str">
            <v>SPEN4A</v>
          </cell>
          <cell r="X561">
            <v>2550</v>
          </cell>
          <cell r="Y561" t="str">
            <v>A315</v>
          </cell>
          <cell r="AB561" t="str">
            <v>No</v>
          </cell>
          <cell r="AC561" t="str">
            <v>No</v>
          </cell>
          <cell r="AE561">
            <v>1.8005317396371769E-2</v>
          </cell>
          <cell r="AF561">
            <v>41.535463768334054</v>
          </cell>
          <cell r="AG561">
            <v>3218</v>
          </cell>
          <cell r="AI561">
            <v>1.0186034636778747</v>
          </cell>
          <cell r="AJ561">
            <v>41.535463768334054</v>
          </cell>
          <cell r="AK561">
            <v>24203</v>
          </cell>
          <cell r="AL561" t="str">
            <v>Year Round</v>
          </cell>
        </row>
        <row r="562">
          <cell r="B562" t="str">
            <v>LITT40_SPN</v>
          </cell>
          <cell r="E562">
            <v>13</v>
          </cell>
          <cell r="F562">
            <v>0</v>
          </cell>
          <cell r="G562">
            <v>0</v>
          </cell>
          <cell r="H562" t="str">
            <v>A8</v>
          </cell>
          <cell r="I562">
            <v>18</v>
          </cell>
          <cell r="J562">
            <v>11</v>
          </cell>
          <cell r="Q562" t="str">
            <v>NORT40</v>
          </cell>
          <cell r="R562" t="str">
            <v>SPEN4B</v>
          </cell>
          <cell r="X562">
            <v>2550</v>
          </cell>
          <cell r="Y562" t="str">
            <v>A329</v>
          </cell>
          <cell r="AB562" t="str">
            <v>No</v>
          </cell>
          <cell r="AC562" t="str">
            <v>No</v>
          </cell>
          <cell r="AE562">
            <v>1.8005317396371769E-2</v>
          </cell>
          <cell r="AF562">
            <v>41.535463768334054</v>
          </cell>
          <cell r="AG562">
            <v>3218</v>
          </cell>
          <cell r="AI562">
            <v>1.0186034636778747</v>
          </cell>
          <cell r="AJ562">
            <v>41.535463768334054</v>
          </cell>
          <cell r="AK562">
            <v>24203</v>
          </cell>
          <cell r="AL562" t="str">
            <v>Year Round</v>
          </cell>
        </row>
        <row r="563">
          <cell r="B563" t="str">
            <v>LOAN20</v>
          </cell>
          <cell r="E563">
            <v>0</v>
          </cell>
          <cell r="F563">
            <v>0</v>
          </cell>
          <cell r="G563">
            <v>0</v>
          </cell>
          <cell r="H563" t="str">
            <v>S5</v>
          </cell>
          <cell r="I563">
            <v>9</v>
          </cell>
          <cell r="J563">
            <v>2</v>
          </cell>
          <cell r="Q563" t="str">
            <v>OCKH20</v>
          </cell>
          <cell r="R563" t="str">
            <v>OCKH2A</v>
          </cell>
          <cell r="X563">
            <v>760</v>
          </cell>
          <cell r="Y563" t="str">
            <v>Q522</v>
          </cell>
          <cell r="AB563" t="str">
            <v>No</v>
          </cell>
          <cell r="AC563" t="str">
            <v>No</v>
          </cell>
          <cell r="AE563">
            <v>3.767576241024255E-2</v>
          </cell>
          <cell r="AF563">
            <v>0</v>
          </cell>
          <cell r="AG563">
            <v>0</v>
          </cell>
          <cell r="AI563">
            <v>4.2575904593003977E-2</v>
          </cell>
          <cell r="AJ563">
            <v>0</v>
          </cell>
          <cell r="AK563">
            <v>0</v>
          </cell>
          <cell r="AL563" t="str">
            <v>Year Round</v>
          </cell>
        </row>
        <row r="564">
          <cell r="B564" t="str">
            <v>LOAN2Q</v>
          </cell>
          <cell r="E564">
            <v>0</v>
          </cell>
          <cell r="F564">
            <v>0</v>
          </cell>
          <cell r="G564">
            <v>0</v>
          </cell>
          <cell r="H564" t="str">
            <v>S5</v>
          </cell>
          <cell r="I564">
            <v>9</v>
          </cell>
          <cell r="J564">
            <v>2</v>
          </cell>
          <cell r="Q564" t="str">
            <v>OCKH20</v>
          </cell>
          <cell r="R564" t="str">
            <v>WIEN2A</v>
          </cell>
          <cell r="X564">
            <v>240</v>
          </cell>
          <cell r="Y564" t="str">
            <v>B514</v>
          </cell>
          <cell r="AB564" t="str">
            <v>No</v>
          </cell>
          <cell r="AC564" t="str">
            <v>No</v>
          </cell>
          <cell r="AE564">
            <v>8.1919999999999979E-3</v>
          </cell>
          <cell r="AF564">
            <v>8.7442363980541735</v>
          </cell>
          <cell r="AG564">
            <v>560</v>
          </cell>
          <cell r="AI564">
            <v>8.1920000000000447E-3</v>
          </cell>
          <cell r="AJ564">
            <v>8.7442363980541735</v>
          </cell>
          <cell r="AK564">
            <v>560</v>
          </cell>
          <cell r="AL564" t="str">
            <v>Year Round</v>
          </cell>
        </row>
        <row r="565">
          <cell r="B565" t="str">
            <v>LOAN2R</v>
          </cell>
          <cell r="E565">
            <v>0</v>
          </cell>
          <cell r="F565">
            <v>0</v>
          </cell>
          <cell r="G565">
            <v>0</v>
          </cell>
          <cell r="H565" t="str">
            <v>S5</v>
          </cell>
          <cell r="I565">
            <v>9</v>
          </cell>
          <cell r="J565">
            <v>2</v>
          </cell>
          <cell r="Q565" t="str">
            <v>OCKH2A</v>
          </cell>
          <cell r="R565" t="str">
            <v>WIEN2B</v>
          </cell>
          <cell r="X565">
            <v>955</v>
          </cell>
          <cell r="Y565" t="str">
            <v>B52B</v>
          </cell>
          <cell r="AB565" t="str">
            <v>No</v>
          </cell>
          <cell r="AC565" t="str">
            <v>No</v>
          </cell>
          <cell r="AE565">
            <v>7.5351524820485155E-2</v>
          </cell>
          <cell r="AF565">
            <v>5.5969188999070516</v>
          </cell>
          <cell r="AG565">
            <v>1086</v>
          </cell>
          <cell r="AI565">
            <v>8.5151809186008107E-2</v>
          </cell>
          <cell r="AJ565">
            <v>5.5969188999070516</v>
          </cell>
          <cell r="AK565">
            <v>1155</v>
          </cell>
          <cell r="AL565" t="str">
            <v>Year Round</v>
          </cell>
        </row>
        <row r="566">
          <cell r="B566" t="str">
            <v>LOCH10</v>
          </cell>
          <cell r="E566">
            <v>0</v>
          </cell>
          <cell r="F566">
            <v>38.166704119025056</v>
          </cell>
          <cell r="G566">
            <v>26.047141936303582</v>
          </cell>
          <cell r="H566" t="str">
            <v>T4</v>
          </cell>
          <cell r="I566">
            <v>6</v>
          </cell>
          <cell r="J566">
            <v>1</v>
          </cell>
          <cell r="Q566" t="str">
            <v>OFFE20</v>
          </cell>
          <cell r="R566" t="str">
            <v>WBOL20</v>
          </cell>
          <cell r="X566">
            <v>1090</v>
          </cell>
          <cell r="Y566" t="str">
            <v>B307</v>
          </cell>
          <cell r="AB566" t="str">
            <v>No</v>
          </cell>
          <cell r="AC566" t="str">
            <v>No</v>
          </cell>
          <cell r="AE566">
            <v>5.7389330879406626E-2</v>
          </cell>
          <cell r="AF566">
            <v>9.8395512137552252</v>
          </cell>
          <cell r="AG566">
            <v>1179</v>
          </cell>
          <cell r="AI566">
            <v>6.0673897716479144E-2</v>
          </cell>
          <cell r="AJ566">
            <v>9.8395512137552252</v>
          </cell>
          <cell r="AK566">
            <v>1212</v>
          </cell>
          <cell r="AL566" t="str">
            <v>Year Round</v>
          </cell>
        </row>
        <row r="567">
          <cell r="B567" t="str">
            <v>LOCL1Q</v>
          </cell>
          <cell r="E567">
            <v>0</v>
          </cell>
          <cell r="F567">
            <v>0</v>
          </cell>
          <cell r="G567">
            <v>0</v>
          </cell>
          <cell r="H567" t="str">
            <v>T1</v>
          </cell>
          <cell r="I567">
            <v>3</v>
          </cell>
          <cell r="J567">
            <v>1</v>
          </cell>
          <cell r="Q567" t="str">
            <v>OLDB20</v>
          </cell>
          <cell r="R567" t="str">
            <v>OLDB4A</v>
          </cell>
          <cell r="X567">
            <v>1000</v>
          </cell>
          <cell r="Y567" t="str">
            <v>F519</v>
          </cell>
          <cell r="AB567" t="str">
            <v>No</v>
          </cell>
          <cell r="AC567" t="str">
            <v>No</v>
          </cell>
          <cell r="AE567">
            <v>0.41588763726453737</v>
          </cell>
          <cell r="AF567">
            <v>0</v>
          </cell>
          <cell r="AG567">
            <v>0</v>
          </cell>
          <cell r="AI567">
            <v>0.40720146649530292</v>
          </cell>
          <cell r="AJ567">
            <v>0</v>
          </cell>
          <cell r="AK567">
            <v>0</v>
          </cell>
          <cell r="AL567" t="str">
            <v>Peak Security</v>
          </cell>
        </row>
        <row r="568">
          <cell r="B568" t="str">
            <v>LOCL1R</v>
          </cell>
          <cell r="E568">
            <v>0</v>
          </cell>
          <cell r="F568">
            <v>0</v>
          </cell>
          <cell r="G568">
            <v>0</v>
          </cell>
          <cell r="H568" t="str">
            <v>T1</v>
          </cell>
          <cell r="I568">
            <v>3</v>
          </cell>
          <cell r="J568">
            <v>1</v>
          </cell>
          <cell r="Q568" t="str">
            <v>OSBA40</v>
          </cell>
          <cell r="R568" t="str">
            <v>THTO40</v>
          </cell>
          <cell r="X568">
            <v>2770</v>
          </cell>
          <cell r="Y568" t="str">
            <v>A348</v>
          </cell>
          <cell r="AB568" t="str">
            <v>No</v>
          </cell>
          <cell r="AC568" t="str">
            <v>No</v>
          </cell>
          <cell r="AE568">
            <v>0.1011887389393941</v>
          </cell>
          <cell r="AF568">
            <v>16.79</v>
          </cell>
          <cell r="AG568">
            <v>3777</v>
          </cell>
          <cell r="AI568">
            <v>0.12045195869440636</v>
          </cell>
          <cell r="AJ568">
            <v>16.79</v>
          </cell>
          <cell r="AK568">
            <v>4120</v>
          </cell>
          <cell r="AL568" t="str">
            <v>Year Round</v>
          </cell>
        </row>
        <row r="569">
          <cell r="B569" t="str">
            <v>LOCL1S</v>
          </cell>
          <cell r="E569">
            <v>0</v>
          </cell>
          <cell r="F569">
            <v>0</v>
          </cell>
          <cell r="G569">
            <v>0</v>
          </cell>
          <cell r="H569" t="str">
            <v>T1</v>
          </cell>
          <cell r="I569">
            <v>3</v>
          </cell>
          <cell r="J569">
            <v>1</v>
          </cell>
          <cell r="Q569" t="str">
            <v>OSBA40</v>
          </cell>
          <cell r="R569" t="str">
            <v>THTO40</v>
          </cell>
          <cell r="X569">
            <v>2780</v>
          </cell>
          <cell r="Y569" t="str">
            <v>A34D</v>
          </cell>
          <cell r="AB569" t="str">
            <v>No</v>
          </cell>
          <cell r="AC569" t="str">
            <v>No</v>
          </cell>
          <cell r="AE569">
            <v>0.1011887389393941</v>
          </cell>
          <cell r="AF569">
            <v>16.79</v>
          </cell>
          <cell r="AG569">
            <v>3777</v>
          </cell>
          <cell r="AI569">
            <v>0.12045195869440636</v>
          </cell>
          <cell r="AJ569">
            <v>16.79</v>
          </cell>
          <cell r="AK569">
            <v>4120</v>
          </cell>
          <cell r="AL569" t="str">
            <v>Year Round</v>
          </cell>
        </row>
        <row r="570">
          <cell r="B570" t="str">
            <v>LOFI4A</v>
          </cell>
          <cell r="E570">
            <v>0</v>
          </cell>
          <cell r="F570">
            <v>0</v>
          </cell>
          <cell r="G570">
            <v>0</v>
          </cell>
          <cell r="H570" t="str">
            <v>A8</v>
          </cell>
          <cell r="I570">
            <v>18</v>
          </cell>
          <cell r="J570">
            <v>12</v>
          </cell>
          <cell r="Q570" t="str">
            <v>PADI40</v>
          </cell>
          <cell r="R570" t="str">
            <v>PEWO4A</v>
          </cell>
          <cell r="X570">
            <v>2170</v>
          </cell>
          <cell r="Y570" t="str">
            <v>A224</v>
          </cell>
          <cell r="AB570" t="str">
            <v>No</v>
          </cell>
          <cell r="AC570" t="str">
            <v>No</v>
          </cell>
          <cell r="AE570">
            <v>1.5148449423704036</v>
          </cell>
          <cell r="AF570">
            <v>37.61</v>
          </cell>
          <cell r="AG570">
            <v>18898</v>
          </cell>
          <cell r="AI570">
            <v>10.094683095093037</v>
          </cell>
          <cell r="AJ570">
            <v>37.61</v>
          </cell>
          <cell r="AK570">
            <v>48784</v>
          </cell>
          <cell r="AL570" t="str">
            <v>Year Round</v>
          </cell>
        </row>
        <row r="571">
          <cell r="B571" t="str">
            <v>LOFI4B</v>
          </cell>
          <cell r="E571">
            <v>0</v>
          </cell>
          <cell r="F571">
            <v>0</v>
          </cell>
          <cell r="G571">
            <v>0</v>
          </cell>
          <cell r="H571" t="str">
            <v>A8</v>
          </cell>
          <cell r="I571">
            <v>18</v>
          </cell>
          <cell r="J571">
            <v>12</v>
          </cell>
          <cell r="Q571" t="str">
            <v>PELH40</v>
          </cell>
          <cell r="R571" t="str">
            <v>RYEH4A</v>
          </cell>
          <cell r="X571">
            <v>2780</v>
          </cell>
          <cell r="Y571" t="str">
            <v>A615</v>
          </cell>
          <cell r="AB571" t="str">
            <v>No</v>
          </cell>
          <cell r="AC571" t="str">
            <v>No</v>
          </cell>
          <cell r="AE571">
            <v>1.3371968340664651</v>
          </cell>
          <cell r="AF571">
            <v>23.02</v>
          </cell>
          <cell r="AG571">
            <v>15369</v>
          </cell>
          <cell r="AI571">
            <v>1.0219709453454988</v>
          </cell>
          <cell r="AJ571">
            <v>23.02</v>
          </cell>
          <cell r="AK571">
            <v>13436</v>
          </cell>
          <cell r="AL571" t="str">
            <v>Peak Security</v>
          </cell>
        </row>
        <row r="572">
          <cell r="B572" t="str">
            <v>LOVE40</v>
          </cell>
          <cell r="E572">
            <v>445</v>
          </cell>
          <cell r="F572">
            <v>0</v>
          </cell>
          <cell r="G572">
            <v>0</v>
          </cell>
          <cell r="H572" t="str">
            <v>B2</v>
          </cell>
          <cell r="I572">
            <v>25</v>
          </cell>
          <cell r="J572">
            <v>13</v>
          </cell>
          <cell r="Q572" t="str">
            <v>PELH40</v>
          </cell>
          <cell r="R572" t="str">
            <v>RYEH4B</v>
          </cell>
          <cell r="X572">
            <v>2780</v>
          </cell>
          <cell r="Y572" t="str">
            <v>A611</v>
          </cell>
          <cell r="AB572" t="str">
            <v>No</v>
          </cell>
          <cell r="AC572" t="str">
            <v>No</v>
          </cell>
          <cell r="AE572">
            <v>1.2543891839904122</v>
          </cell>
          <cell r="AF572">
            <v>23.44</v>
          </cell>
          <cell r="AG572">
            <v>15157</v>
          </cell>
          <cell r="AI572">
            <v>0.96014230639444764</v>
          </cell>
          <cell r="AJ572">
            <v>23.44</v>
          </cell>
          <cell r="AK572">
            <v>13261</v>
          </cell>
          <cell r="AL572" t="str">
            <v>Peak Security</v>
          </cell>
        </row>
        <row r="573">
          <cell r="B573" t="str">
            <v>LUIC1Q</v>
          </cell>
          <cell r="E573">
            <v>0</v>
          </cell>
          <cell r="F573">
            <v>13.804978085604807</v>
          </cell>
          <cell r="G573">
            <v>9.4213066578119342</v>
          </cell>
          <cell r="H573" t="str">
            <v>T1</v>
          </cell>
          <cell r="I573">
            <v>1</v>
          </cell>
          <cell r="J573">
            <v>1</v>
          </cell>
          <cell r="Q573" t="str">
            <v>PELH40</v>
          </cell>
          <cell r="R573" t="str">
            <v>SUND40</v>
          </cell>
          <cell r="X573">
            <v>3180</v>
          </cell>
          <cell r="Y573" t="str">
            <v>T20151618</v>
          </cell>
          <cell r="AB573" t="str">
            <v>No</v>
          </cell>
          <cell r="AC573" t="str">
            <v>No</v>
          </cell>
          <cell r="AE573">
            <v>0.92183639863604894</v>
          </cell>
          <cell r="AF573">
            <v>45.13</v>
          </cell>
          <cell r="AG573">
            <v>19378</v>
          </cell>
          <cell r="AI573">
            <v>2.5926003500229435</v>
          </cell>
          <cell r="AJ573">
            <v>45.13</v>
          </cell>
          <cell r="AK573">
            <v>32497</v>
          </cell>
          <cell r="AL573" t="str">
            <v>Year Round</v>
          </cell>
        </row>
        <row r="574">
          <cell r="B574" t="str">
            <v>LUIC1R</v>
          </cell>
          <cell r="E574">
            <v>0</v>
          </cell>
          <cell r="F574">
            <v>13.804978085604807</v>
          </cell>
          <cell r="G574">
            <v>9.4213066578119342</v>
          </cell>
          <cell r="H574" t="str">
            <v>T1</v>
          </cell>
          <cell r="I574">
            <v>1</v>
          </cell>
          <cell r="J574">
            <v>1</v>
          </cell>
          <cell r="Q574" t="str">
            <v>PELH40</v>
          </cell>
          <cell r="R574" t="str">
            <v>WYMO40</v>
          </cell>
          <cell r="X574">
            <v>2770</v>
          </cell>
          <cell r="Y574" t="str">
            <v>A602</v>
          </cell>
          <cell r="AB574" t="str">
            <v>No</v>
          </cell>
          <cell r="AC574" t="str">
            <v>No</v>
          </cell>
          <cell r="AE574">
            <v>0.56046350107820231</v>
          </cell>
          <cell r="AF574">
            <v>26.86</v>
          </cell>
          <cell r="AG574">
            <v>11610</v>
          </cell>
          <cell r="AI574">
            <v>3.6205265053383395E-2</v>
          </cell>
          <cell r="AJ574">
            <v>26.86</v>
          </cell>
          <cell r="AK574">
            <v>2951</v>
          </cell>
          <cell r="AL574" t="str">
            <v>Peak Security</v>
          </cell>
        </row>
        <row r="575">
          <cell r="B575" t="str">
            <v>LUMB1Q</v>
          </cell>
          <cell r="E575">
            <v>0</v>
          </cell>
          <cell r="F575">
            <v>0</v>
          </cell>
          <cell r="G575">
            <v>0</v>
          </cell>
          <cell r="H575" t="str">
            <v>T2</v>
          </cell>
          <cell r="I575">
            <v>2</v>
          </cell>
          <cell r="J575">
            <v>1</v>
          </cell>
          <cell r="Q575" t="str">
            <v>PEMB40</v>
          </cell>
          <cell r="R575" t="str">
            <v>SWAN4A</v>
          </cell>
          <cell r="X575">
            <v>2780</v>
          </cell>
          <cell r="Y575" t="str">
            <v>A804</v>
          </cell>
          <cell r="AB575" t="str">
            <v>No</v>
          </cell>
          <cell r="AC575" t="str">
            <v>No</v>
          </cell>
          <cell r="AE575">
            <v>2.975715556482208</v>
          </cell>
          <cell r="AF575">
            <v>84.57</v>
          </cell>
          <cell r="AG575">
            <v>48628</v>
          </cell>
          <cell r="AI575">
            <v>1.8134835519244459</v>
          </cell>
          <cell r="AJ575">
            <v>84.57</v>
          </cell>
          <cell r="AK575">
            <v>37962</v>
          </cell>
          <cell r="AL575" t="str">
            <v>Peak Security</v>
          </cell>
        </row>
        <row r="576">
          <cell r="B576" t="str">
            <v>LUMB1R</v>
          </cell>
          <cell r="E576">
            <v>0</v>
          </cell>
          <cell r="F576">
            <v>0</v>
          </cell>
          <cell r="G576">
            <v>0</v>
          </cell>
          <cell r="H576" t="str">
            <v>T2</v>
          </cell>
          <cell r="I576">
            <v>2</v>
          </cell>
          <cell r="J576">
            <v>1</v>
          </cell>
          <cell r="Q576" t="str">
            <v>PEMB40</v>
          </cell>
          <cell r="R576" t="str">
            <v>WALH40</v>
          </cell>
          <cell r="X576">
            <v>2780</v>
          </cell>
          <cell r="Y576" t="str">
            <v>A801</v>
          </cell>
          <cell r="AB576" t="str">
            <v>No</v>
          </cell>
          <cell r="AC576" t="str">
            <v>No</v>
          </cell>
          <cell r="AE576">
            <v>4.3012851220701487</v>
          </cell>
          <cell r="AF576">
            <v>243.99493898578427</v>
          </cell>
          <cell r="AG576">
            <v>103294</v>
          </cell>
          <cell r="AI576">
            <v>1.0463980494991227</v>
          </cell>
          <cell r="AJ576">
            <v>243.99493898578427</v>
          </cell>
          <cell r="AK576">
            <v>50948</v>
          </cell>
          <cell r="AL576" t="str">
            <v>Peak Security</v>
          </cell>
        </row>
        <row r="577">
          <cell r="B577" t="str">
            <v>LUNA1Q</v>
          </cell>
          <cell r="E577">
            <v>14</v>
          </cell>
          <cell r="F577">
            <v>0</v>
          </cell>
          <cell r="G577">
            <v>0</v>
          </cell>
          <cell r="H577" t="str">
            <v>T4</v>
          </cell>
          <cell r="I577">
            <v>9</v>
          </cell>
          <cell r="J577">
            <v>1</v>
          </cell>
          <cell r="Q577" t="str">
            <v>PENN20</v>
          </cell>
          <cell r="R577" t="str">
            <v>PENN4A</v>
          </cell>
          <cell r="X577">
            <v>1000</v>
          </cell>
          <cell r="Y577" t="str">
            <v>F504</v>
          </cell>
          <cell r="AB577" t="str">
            <v>No</v>
          </cell>
          <cell r="AC577" t="str">
            <v>No</v>
          </cell>
          <cell r="AE577">
            <v>0.17826216257880967</v>
          </cell>
          <cell r="AF577">
            <v>0</v>
          </cell>
          <cell r="AG577">
            <v>0</v>
          </cell>
          <cell r="AI577">
            <v>0.20059505448791057</v>
          </cell>
          <cell r="AJ577">
            <v>0</v>
          </cell>
          <cell r="AK577">
            <v>0</v>
          </cell>
          <cell r="AL577" t="str">
            <v>Year Round</v>
          </cell>
        </row>
        <row r="578">
          <cell r="B578" t="str">
            <v>LUNA1R</v>
          </cell>
          <cell r="E578">
            <v>14</v>
          </cell>
          <cell r="F578">
            <v>0</v>
          </cell>
          <cell r="G578">
            <v>0</v>
          </cell>
          <cell r="H578" t="str">
            <v>T4</v>
          </cell>
          <cell r="I578">
            <v>9</v>
          </cell>
          <cell r="J578">
            <v>1</v>
          </cell>
          <cell r="Q578" t="str">
            <v>PENN20</v>
          </cell>
          <cell r="R578" t="str">
            <v>PENN4B</v>
          </cell>
          <cell r="X578">
            <v>1000</v>
          </cell>
          <cell r="Y578" t="str">
            <v>F505</v>
          </cell>
          <cell r="AB578" t="str">
            <v>No</v>
          </cell>
          <cell r="AC578" t="str">
            <v>No</v>
          </cell>
          <cell r="AE578">
            <v>0.37004064333238862</v>
          </cell>
          <cell r="AF578">
            <v>0</v>
          </cell>
          <cell r="AG578">
            <v>0</v>
          </cell>
          <cell r="AI578">
            <v>0.41639976727638789</v>
          </cell>
          <cell r="AJ578">
            <v>0</v>
          </cell>
          <cell r="AK578">
            <v>0</v>
          </cell>
          <cell r="AL578" t="str">
            <v>Year Round</v>
          </cell>
        </row>
        <row r="579">
          <cell r="B579" t="str">
            <v>LYND1Q</v>
          </cell>
          <cell r="E579">
            <v>12</v>
          </cell>
          <cell r="F579">
            <v>0</v>
          </cell>
          <cell r="G579">
            <v>0</v>
          </cell>
          <cell r="H579" t="str">
            <v>T3</v>
          </cell>
          <cell r="I579">
            <v>9</v>
          </cell>
          <cell r="J579">
            <v>1</v>
          </cell>
          <cell r="Q579" t="str">
            <v>PENT40</v>
          </cell>
          <cell r="R579" t="str">
            <v>TRAW40</v>
          </cell>
          <cell r="X579">
            <v>1130</v>
          </cell>
          <cell r="Y579" t="str">
            <v>A220</v>
          </cell>
          <cell r="AB579" t="str">
            <v>No</v>
          </cell>
          <cell r="AC579" t="str">
            <v>No</v>
          </cell>
          <cell r="AE579">
            <v>0.77244799885561788</v>
          </cell>
          <cell r="AF579">
            <v>109.47923818909393</v>
          </cell>
          <cell r="AG579">
            <v>39282</v>
          </cell>
          <cell r="AI579">
            <v>0.5926702475241814</v>
          </cell>
          <cell r="AJ579">
            <v>109.47923818909393</v>
          </cell>
          <cell r="AK579">
            <v>34408</v>
          </cell>
          <cell r="AL579" t="str">
            <v>Peak Security</v>
          </cell>
        </row>
        <row r="580">
          <cell r="B580" t="str">
            <v>LYND1R</v>
          </cell>
          <cell r="E580">
            <v>12</v>
          </cell>
          <cell r="F580">
            <v>0</v>
          </cell>
          <cell r="G580">
            <v>0</v>
          </cell>
          <cell r="H580" t="str">
            <v>T3</v>
          </cell>
          <cell r="I580">
            <v>9</v>
          </cell>
          <cell r="J580">
            <v>1</v>
          </cell>
          <cell r="Q580" t="str">
            <v>PENT40</v>
          </cell>
          <cell r="R580" t="str">
            <v>WYLF40</v>
          </cell>
          <cell r="X580">
            <v>2780</v>
          </cell>
          <cell r="Y580" t="str">
            <v>A219</v>
          </cell>
          <cell r="AB580" t="str">
            <v>No</v>
          </cell>
          <cell r="AC580" t="str">
            <v>No</v>
          </cell>
          <cell r="AE580">
            <v>4.3560000000001835E-3</v>
          </cell>
          <cell r="AF580">
            <v>35.24</v>
          </cell>
          <cell r="AG580">
            <v>1163</v>
          </cell>
          <cell r="AI580">
            <v>4.3559999999999433E-3</v>
          </cell>
          <cell r="AJ580">
            <v>35.24</v>
          </cell>
          <cell r="AK580">
            <v>1163</v>
          </cell>
          <cell r="AL580" t="str">
            <v>Year Round</v>
          </cell>
        </row>
        <row r="581">
          <cell r="B581" t="str">
            <v>MACC20</v>
          </cell>
          <cell r="E581">
            <v>60</v>
          </cell>
          <cell r="F581">
            <v>0</v>
          </cell>
          <cell r="G581">
            <v>0</v>
          </cell>
          <cell r="H581" t="str">
            <v>N6</v>
          </cell>
          <cell r="I581">
            <v>16</v>
          </cell>
          <cell r="J581">
            <v>4</v>
          </cell>
          <cell r="Q581" t="str">
            <v>PENT40</v>
          </cell>
          <cell r="R581" t="str">
            <v>WYLF40</v>
          </cell>
          <cell r="X581">
            <v>2780</v>
          </cell>
          <cell r="Y581" t="str">
            <v>A258</v>
          </cell>
          <cell r="AB581" t="str">
            <v>No</v>
          </cell>
          <cell r="AC581" t="str">
            <v>No</v>
          </cell>
          <cell r="AE581">
            <v>4.3560000000001835E-3</v>
          </cell>
          <cell r="AF581">
            <v>35.24</v>
          </cell>
          <cell r="AG581">
            <v>1163</v>
          </cell>
          <cell r="AI581">
            <v>4.3559999999999433E-3</v>
          </cell>
          <cell r="AJ581">
            <v>35.24</v>
          </cell>
          <cell r="AK581">
            <v>1163</v>
          </cell>
          <cell r="AL581" t="str">
            <v>Year Round</v>
          </cell>
        </row>
        <row r="582">
          <cell r="B582" t="str">
            <v>MACC40</v>
          </cell>
          <cell r="E582">
            <v>0</v>
          </cell>
          <cell r="F582">
            <v>0</v>
          </cell>
          <cell r="G582">
            <v>0</v>
          </cell>
          <cell r="H582" t="str">
            <v>N6</v>
          </cell>
          <cell r="I582">
            <v>16</v>
          </cell>
          <cell r="J582">
            <v>4</v>
          </cell>
          <cell r="Q582" t="str">
            <v>PEWO22</v>
          </cell>
          <cell r="R582" t="str">
            <v>WASF2B</v>
          </cell>
          <cell r="X582">
            <v>1520</v>
          </cell>
          <cell r="Y582" t="str">
            <v>B246</v>
          </cell>
          <cell r="AB582" t="str">
            <v>No</v>
          </cell>
          <cell r="AC582" t="str">
            <v>No</v>
          </cell>
          <cell r="AE582">
            <v>0.42341447469675203</v>
          </cell>
          <cell r="AF582">
            <v>28.188336729296331</v>
          </cell>
          <cell r="AG582">
            <v>6114</v>
          </cell>
          <cell r="AI582">
            <v>2.4944009926084365</v>
          </cell>
          <cell r="AJ582">
            <v>28.188336729296331</v>
          </cell>
          <cell r="AK582">
            <v>14840</v>
          </cell>
          <cell r="AL582" t="str">
            <v>Year Round</v>
          </cell>
        </row>
        <row r="583">
          <cell r="B583" t="str">
            <v>MACD10</v>
          </cell>
          <cell r="E583">
            <v>-14</v>
          </cell>
          <cell r="F583">
            <v>0</v>
          </cell>
          <cell r="G583">
            <v>0</v>
          </cell>
          <cell r="H583" t="str">
            <v>T1</v>
          </cell>
          <cell r="I583">
            <v>1</v>
          </cell>
          <cell r="J583">
            <v>1</v>
          </cell>
          <cell r="Q583" t="str">
            <v>PEWO21</v>
          </cell>
          <cell r="R583" t="str">
            <v>WASF2A</v>
          </cell>
          <cell r="X583">
            <v>1520</v>
          </cell>
          <cell r="Y583" t="str">
            <v>B245</v>
          </cell>
          <cell r="AB583" t="str">
            <v>No</v>
          </cell>
          <cell r="AC583" t="str">
            <v>No</v>
          </cell>
          <cell r="AE583">
            <v>0.42802645547434431</v>
          </cell>
          <cell r="AF583">
            <v>28.140397381117257</v>
          </cell>
          <cell r="AG583">
            <v>6137</v>
          </cell>
          <cell r="AI583">
            <v>2.521570893773847</v>
          </cell>
          <cell r="AJ583">
            <v>28.140397381117257</v>
          </cell>
          <cell r="AK583">
            <v>14895</v>
          </cell>
          <cell r="AL583" t="str">
            <v>Year Round</v>
          </cell>
        </row>
        <row r="584">
          <cell r="B584" t="str">
            <v>MAGA20</v>
          </cell>
          <cell r="E584">
            <v>80</v>
          </cell>
          <cell r="F584">
            <v>0</v>
          </cell>
          <cell r="G584">
            <v>0</v>
          </cell>
          <cell r="H584" t="str">
            <v>H1</v>
          </cell>
          <cell r="I584">
            <v>21</v>
          </cell>
          <cell r="J584">
            <v>10</v>
          </cell>
          <cell r="Q584" t="str">
            <v>HAMB4A</v>
          </cell>
          <cell r="R584" t="str">
            <v>PEWO40</v>
          </cell>
          <cell r="X584">
            <v>2470</v>
          </cell>
          <cell r="Y584" t="str">
            <v>A265</v>
          </cell>
          <cell r="AB584" t="str">
            <v>No</v>
          </cell>
          <cell r="AC584" t="str">
            <v>No</v>
          </cell>
          <cell r="AE584">
            <v>0.43259167556244466</v>
          </cell>
          <cell r="AF584">
            <v>27.35204891312527</v>
          </cell>
          <cell r="AG584">
            <v>10386</v>
          </cell>
          <cell r="AI584">
            <v>2.3069591330464054</v>
          </cell>
          <cell r="AJ584">
            <v>27.35204891312527</v>
          </cell>
          <cell r="AK584">
            <v>23986</v>
          </cell>
          <cell r="AL584" t="str">
            <v>Year Round</v>
          </cell>
        </row>
        <row r="585">
          <cell r="B585" t="str">
            <v>MAHI10</v>
          </cell>
          <cell r="E585">
            <v>0</v>
          </cell>
          <cell r="F585">
            <v>0</v>
          </cell>
          <cell r="G585">
            <v>0</v>
          </cell>
          <cell r="H585" t="str">
            <v>S1</v>
          </cell>
          <cell r="I585">
            <v>10</v>
          </cell>
          <cell r="J585">
            <v>2</v>
          </cell>
          <cell r="Q585" t="str">
            <v>HAMB4B</v>
          </cell>
          <cell r="R585" t="str">
            <v>PEWO40</v>
          </cell>
          <cell r="X585">
            <v>2470</v>
          </cell>
          <cell r="Y585" t="str">
            <v>A266</v>
          </cell>
          <cell r="AB585" t="str">
            <v>No</v>
          </cell>
          <cell r="AC585" t="str">
            <v>No</v>
          </cell>
          <cell r="AE585">
            <v>0.41874281063181568</v>
          </cell>
          <cell r="AF585">
            <v>22.658792246408439</v>
          </cell>
          <cell r="AG585">
            <v>8465</v>
          </cell>
          <cell r="AI585">
            <v>2.2479477914059172</v>
          </cell>
          <cell r="AJ585">
            <v>22.658792246408439</v>
          </cell>
          <cell r="AK585">
            <v>19614</v>
          </cell>
          <cell r="AL585" t="str">
            <v>Year Round</v>
          </cell>
        </row>
        <row r="586">
          <cell r="B586" t="str">
            <v>MAHI20</v>
          </cell>
          <cell r="E586">
            <v>0</v>
          </cell>
          <cell r="F586">
            <v>0</v>
          </cell>
          <cell r="G586">
            <v>37.106999999999992</v>
          </cell>
          <cell r="H586" t="str">
            <v>S1</v>
          </cell>
          <cell r="I586">
            <v>10</v>
          </cell>
          <cell r="J586">
            <v>2</v>
          </cell>
          <cell r="Q586" t="str">
            <v>PEWO21</v>
          </cell>
          <cell r="R586" t="str">
            <v>PEWO40</v>
          </cell>
          <cell r="X586">
            <v>750</v>
          </cell>
          <cell r="Y586" t="str">
            <v>F244</v>
          </cell>
          <cell r="AB586" t="str">
            <v>No</v>
          </cell>
          <cell r="AC586" t="str">
            <v>No</v>
          </cell>
          <cell r="AE586">
            <v>2.3631320995511153E-2</v>
          </cell>
          <cell r="AF586">
            <v>0</v>
          </cell>
          <cell r="AG586">
            <v>0</v>
          </cell>
          <cell r="AI586">
            <v>0.13921581351244322</v>
          </cell>
          <cell r="AJ586">
            <v>0</v>
          </cell>
          <cell r="AK586">
            <v>0</v>
          </cell>
          <cell r="AL586" t="str">
            <v>Year Round</v>
          </cell>
        </row>
        <row r="587">
          <cell r="B587" t="str">
            <v>MANN40</v>
          </cell>
          <cell r="E587">
            <v>583</v>
          </cell>
          <cell r="F587">
            <v>0</v>
          </cell>
          <cell r="G587">
            <v>0</v>
          </cell>
          <cell r="H587" t="str">
            <v>E1</v>
          </cell>
          <cell r="I587">
            <v>26</v>
          </cell>
          <cell r="J587">
            <v>13</v>
          </cell>
          <cell r="Q587" t="str">
            <v>PEWO21</v>
          </cell>
          <cell r="R587" t="str">
            <v>PEWO40</v>
          </cell>
          <cell r="X587">
            <v>750</v>
          </cell>
          <cell r="Y587" t="str">
            <v>F25A</v>
          </cell>
          <cell r="AB587" t="str">
            <v>No</v>
          </cell>
          <cell r="AC587" t="str">
            <v>No</v>
          </cell>
          <cell r="AE587">
            <v>2.3927635606431439E-2</v>
          </cell>
          <cell r="AF587">
            <v>0</v>
          </cell>
          <cell r="AG587">
            <v>0</v>
          </cell>
          <cell r="AI587">
            <v>0.1409614492990641</v>
          </cell>
          <cell r="AJ587">
            <v>0</v>
          </cell>
          <cell r="AK587">
            <v>0</v>
          </cell>
          <cell r="AL587" t="str">
            <v>Year Round</v>
          </cell>
        </row>
        <row r="588">
          <cell r="B588" t="str">
            <v>MARG10</v>
          </cell>
          <cell r="E588">
            <v>0</v>
          </cell>
          <cell r="F588">
            <v>0</v>
          </cell>
          <cell r="G588">
            <v>0</v>
          </cell>
          <cell r="H588" t="str">
            <v>T3</v>
          </cell>
          <cell r="I588">
            <v>10</v>
          </cell>
          <cell r="J588">
            <v>2</v>
          </cell>
          <cell r="Q588" t="str">
            <v>PEWO22</v>
          </cell>
          <cell r="R588" t="str">
            <v>PEWO40</v>
          </cell>
          <cell r="X588">
            <v>750</v>
          </cell>
          <cell r="Y588" t="str">
            <v>F250</v>
          </cell>
          <cell r="AB588" t="str">
            <v>No</v>
          </cell>
          <cell r="AC588" t="str">
            <v>No</v>
          </cell>
          <cell r="AE588">
            <v>2.2382687707914913E-2</v>
          </cell>
          <cell r="AF588">
            <v>0</v>
          </cell>
          <cell r="AG588">
            <v>0</v>
          </cell>
          <cell r="AI588">
            <v>0.13185991923363888</v>
          </cell>
          <cell r="AJ588">
            <v>0</v>
          </cell>
          <cell r="AK588">
            <v>0</v>
          </cell>
          <cell r="AL588" t="str">
            <v>Year Round</v>
          </cell>
        </row>
        <row r="589">
          <cell r="B589" t="str">
            <v>MAWO40</v>
          </cell>
          <cell r="E589">
            <v>0</v>
          </cell>
          <cell r="F589">
            <v>747.09293169155433</v>
          </cell>
          <cell r="G589">
            <v>509.85894854041049</v>
          </cell>
          <cell r="H589" t="str">
            <v>B2</v>
          </cell>
          <cell r="I589">
            <v>26</v>
          </cell>
          <cell r="J589">
            <v>13</v>
          </cell>
          <cell r="Q589" t="str">
            <v>PEWO22</v>
          </cell>
          <cell r="R589" t="str">
            <v>PEWO40</v>
          </cell>
          <cell r="X589">
            <v>1000</v>
          </cell>
          <cell r="Y589" t="str">
            <v>F267</v>
          </cell>
          <cell r="AB589" t="str">
            <v>No</v>
          </cell>
          <cell r="AC589" t="str">
            <v>No</v>
          </cell>
          <cell r="AE589">
            <v>2.4691696431550919E-2</v>
          </cell>
          <cell r="AF589">
            <v>0</v>
          </cell>
          <cell r="AG589">
            <v>0</v>
          </cell>
          <cell r="AI589">
            <v>0.14546265129966993</v>
          </cell>
          <cell r="AJ589">
            <v>0</v>
          </cell>
          <cell r="AK589">
            <v>0</v>
          </cell>
          <cell r="AL589" t="str">
            <v>Year Round</v>
          </cell>
        </row>
        <row r="590">
          <cell r="B590" t="str">
            <v>MAYB10</v>
          </cell>
          <cell r="E590">
            <v>13</v>
          </cell>
          <cell r="F590">
            <v>0</v>
          </cell>
          <cell r="G590">
            <v>0</v>
          </cell>
          <cell r="H590" t="str">
            <v>S1</v>
          </cell>
          <cell r="I590">
            <v>10</v>
          </cell>
          <cell r="J590">
            <v>2</v>
          </cell>
          <cell r="Q590" t="str">
            <v>PEWO40</v>
          </cell>
          <cell r="R590" t="str">
            <v>PEWO4B</v>
          </cell>
          <cell r="X590">
            <v>2170</v>
          </cell>
          <cell r="Y590" t="str">
            <v>Q253</v>
          </cell>
          <cell r="AB590" t="str">
            <v>No</v>
          </cell>
          <cell r="AC590" t="str">
            <v>No</v>
          </cell>
          <cell r="AE590">
            <v>0</v>
          </cell>
          <cell r="AF590">
            <v>0</v>
          </cell>
          <cell r="AG590">
            <v>0</v>
          </cell>
          <cell r="AI590">
            <v>0</v>
          </cell>
          <cell r="AJ590">
            <v>0</v>
          </cell>
          <cell r="AK590">
            <v>0</v>
          </cell>
          <cell r="AL590" t="str">
            <v>Year Round</v>
          </cell>
        </row>
        <row r="591">
          <cell r="B591" t="str">
            <v>MAYT1T</v>
          </cell>
          <cell r="E591">
            <v>0</v>
          </cell>
          <cell r="F591">
            <v>0</v>
          </cell>
          <cell r="G591">
            <v>0</v>
          </cell>
          <cell r="H591" t="str">
            <v>S1</v>
          </cell>
          <cell r="I591">
            <v>10</v>
          </cell>
          <cell r="J591">
            <v>2</v>
          </cell>
          <cell r="Q591" t="str">
            <v>PEWO40</v>
          </cell>
          <cell r="R591" t="str">
            <v>PEWO4A</v>
          </cell>
          <cell r="X591">
            <v>2170</v>
          </cell>
          <cell r="Y591" t="str">
            <v>Q224</v>
          </cell>
          <cell r="AB591" t="str">
            <v>No</v>
          </cell>
          <cell r="AC591" t="str">
            <v>No</v>
          </cell>
          <cell r="AE591">
            <v>0.25247415706173437</v>
          </cell>
          <cell r="AF591">
            <v>0</v>
          </cell>
          <cell r="AG591">
            <v>0</v>
          </cell>
          <cell r="AI591">
            <v>1.6824471825155025</v>
          </cell>
          <cell r="AJ591">
            <v>0</v>
          </cell>
          <cell r="AK591">
            <v>0</v>
          </cell>
          <cell r="AL591" t="str">
            <v>Year Round</v>
          </cell>
        </row>
        <row r="592">
          <cell r="B592" t="str">
            <v>MEAD10</v>
          </cell>
          <cell r="E592">
            <v>22</v>
          </cell>
          <cell r="F592">
            <v>0</v>
          </cell>
          <cell r="G592">
            <v>0</v>
          </cell>
          <cell r="H592" t="str">
            <v>S2</v>
          </cell>
          <cell r="I592">
            <v>10</v>
          </cell>
          <cell r="J592">
            <v>2</v>
          </cell>
          <cell r="Q592" t="str">
            <v>PITS20</v>
          </cell>
          <cell r="R592" t="str">
            <v>TEMP2A</v>
          </cell>
          <cell r="X592">
            <v>420</v>
          </cell>
          <cell r="Y592" t="str">
            <v>B367</v>
          </cell>
          <cell r="AB592" t="str">
            <v>No</v>
          </cell>
          <cell r="AC592" t="str">
            <v>No</v>
          </cell>
          <cell r="AE592">
            <v>5.5640158265452041E-3</v>
          </cell>
          <cell r="AF592">
            <v>76.630167363399167</v>
          </cell>
          <cell r="AG592">
            <v>3300</v>
          </cell>
          <cell r="AI592">
            <v>3.0497555719296602E-3</v>
          </cell>
          <cell r="AJ592">
            <v>76.630167363399167</v>
          </cell>
          <cell r="AK592">
            <v>2443</v>
          </cell>
          <cell r="AL592" t="str">
            <v>Peak Security</v>
          </cell>
        </row>
        <row r="593">
          <cell r="B593" t="str">
            <v>MEDW40</v>
          </cell>
          <cell r="E593">
            <v>0</v>
          </cell>
          <cell r="F593">
            <v>0</v>
          </cell>
          <cell r="G593">
            <v>0</v>
          </cell>
          <cell r="H593" t="str">
            <v>C3</v>
          </cell>
          <cell r="I593">
            <v>24</v>
          </cell>
          <cell r="J593">
            <v>11</v>
          </cell>
          <cell r="Q593" t="str">
            <v>PITS20</v>
          </cell>
          <cell r="R593" t="str">
            <v>WIBA20</v>
          </cell>
          <cell r="X593">
            <v>440</v>
          </cell>
          <cell r="Y593" t="str">
            <v>B368</v>
          </cell>
          <cell r="AB593" t="str">
            <v>No</v>
          </cell>
          <cell r="AC593" t="str">
            <v>No</v>
          </cell>
          <cell r="AE593">
            <v>3.9249651127176417E-4</v>
          </cell>
          <cell r="AF593">
            <v>26.574288233645149</v>
          </cell>
          <cell r="AG593">
            <v>526</v>
          </cell>
          <cell r="AI593">
            <v>6.0859680833161253E-5</v>
          </cell>
          <cell r="AJ593">
            <v>26.574288233645149</v>
          </cell>
          <cell r="AK593">
            <v>207</v>
          </cell>
          <cell r="AL593" t="str">
            <v>Peak Security</v>
          </cell>
        </row>
        <row r="594">
          <cell r="B594" t="str">
            <v>MELG10</v>
          </cell>
          <cell r="E594">
            <v>0</v>
          </cell>
          <cell r="F594">
            <v>0</v>
          </cell>
          <cell r="G594">
            <v>0</v>
          </cell>
          <cell r="H594" t="str">
            <v>T1</v>
          </cell>
          <cell r="I594">
            <v>5</v>
          </cell>
          <cell r="J594">
            <v>1</v>
          </cell>
          <cell r="Q594" t="str">
            <v>CITR41</v>
          </cell>
          <cell r="R594" t="str">
            <v>PUDM40</v>
          </cell>
          <cell r="X594">
            <v>1280</v>
          </cell>
          <cell r="Y594" t="str">
            <v>T20161747</v>
          </cell>
          <cell r="AB594" t="str">
            <v>No</v>
          </cell>
          <cell r="AC594" t="str">
            <v>No</v>
          </cell>
          <cell r="AE594">
            <v>1.4969919670857541E-2</v>
          </cell>
          <cell r="AF594">
            <v>74.377915435577634</v>
          </cell>
          <cell r="AG594">
            <v>9100</v>
          </cell>
          <cell r="AI594">
            <v>9.0888192191382555E-2</v>
          </cell>
          <cell r="AJ594">
            <v>74.377915435577634</v>
          </cell>
          <cell r="AK594">
            <v>22423</v>
          </cell>
          <cell r="AL594" t="str">
            <v>Year Round</v>
          </cell>
        </row>
        <row r="595">
          <cell r="B595" t="str">
            <v>MELG40</v>
          </cell>
          <cell r="E595">
            <v>0</v>
          </cell>
          <cell r="F595">
            <v>0</v>
          </cell>
          <cell r="G595">
            <v>0</v>
          </cell>
          <cell r="H595" t="str">
            <v>T1</v>
          </cell>
          <cell r="I595">
            <v>5</v>
          </cell>
          <cell r="J595">
            <v>1</v>
          </cell>
          <cell r="Q595" t="str">
            <v>PEWO40</v>
          </cell>
          <cell r="R595" t="str">
            <v>QUER4A</v>
          </cell>
          <cell r="X595">
            <v>3100</v>
          </cell>
          <cell r="Y595" t="str">
            <v>A269</v>
          </cell>
          <cell r="AB595" t="str">
            <v>No</v>
          </cell>
          <cell r="AC595" t="str">
            <v>No</v>
          </cell>
          <cell r="AE595">
            <v>1.0702331186665921</v>
          </cell>
          <cell r="AF595">
            <v>31.94</v>
          </cell>
          <cell r="AG595">
            <v>14777</v>
          </cell>
          <cell r="AI595">
            <v>5.60542533833243</v>
          </cell>
          <cell r="AJ595">
            <v>31.94</v>
          </cell>
          <cell r="AK595">
            <v>33818</v>
          </cell>
          <cell r="AL595" t="str">
            <v>Year Round</v>
          </cell>
        </row>
        <row r="596">
          <cell r="B596" t="str">
            <v>MELK2A</v>
          </cell>
          <cell r="E596">
            <v>0</v>
          </cell>
          <cell r="F596">
            <v>0</v>
          </cell>
          <cell r="G596">
            <v>0</v>
          </cell>
          <cell r="H596" t="str">
            <v>G6</v>
          </cell>
          <cell r="I596">
            <v>21</v>
          </cell>
          <cell r="J596">
            <v>13</v>
          </cell>
          <cell r="Q596" t="str">
            <v>PEWO40</v>
          </cell>
          <cell r="R596" t="str">
            <v>QUER4B</v>
          </cell>
          <cell r="X596">
            <v>3100</v>
          </cell>
          <cell r="Y596" t="str">
            <v>A268</v>
          </cell>
          <cell r="AB596" t="str">
            <v>No</v>
          </cell>
          <cell r="AC596" t="str">
            <v>No</v>
          </cell>
          <cell r="AE596">
            <v>0.99293652179700653</v>
          </cell>
          <cell r="AF596">
            <v>32.090000000000003</v>
          </cell>
          <cell r="AG596">
            <v>14300</v>
          </cell>
          <cell r="AI596">
            <v>5.417117640491993</v>
          </cell>
          <cell r="AJ596">
            <v>32.090000000000003</v>
          </cell>
          <cell r="AK596">
            <v>33402</v>
          </cell>
          <cell r="AL596" t="str">
            <v>Year Round</v>
          </cell>
        </row>
        <row r="597">
          <cell r="B597" t="str">
            <v>MELK2B</v>
          </cell>
          <cell r="E597">
            <v>0</v>
          </cell>
          <cell r="F597">
            <v>0</v>
          </cell>
          <cell r="G597">
            <v>0</v>
          </cell>
          <cell r="H597" t="str">
            <v>G6</v>
          </cell>
          <cell r="I597">
            <v>21</v>
          </cell>
          <cell r="J597">
            <v>13</v>
          </cell>
          <cell r="Q597" t="str">
            <v>RAIN20_ENW</v>
          </cell>
          <cell r="R597" t="str">
            <v>RAIN20_SPM</v>
          </cell>
          <cell r="X597">
            <v>0</v>
          </cell>
          <cell r="Y597" t="str">
            <v>None</v>
          </cell>
          <cell r="AB597" t="str">
            <v>No</v>
          </cell>
          <cell r="AC597" t="str">
            <v>No</v>
          </cell>
          <cell r="AE597">
            <v>0</v>
          </cell>
          <cell r="AF597">
            <v>0</v>
          </cell>
          <cell r="AG597">
            <v>0</v>
          </cell>
          <cell r="AI597">
            <v>0</v>
          </cell>
          <cell r="AJ597">
            <v>0</v>
          </cell>
          <cell r="AK597">
            <v>0</v>
          </cell>
          <cell r="AL597" t="str">
            <v>Year Round</v>
          </cell>
        </row>
        <row r="598">
          <cell r="B598" t="str">
            <v>MELK40_SEP</v>
          </cell>
          <cell r="E598">
            <v>417</v>
          </cell>
          <cell r="F598">
            <v>0</v>
          </cell>
          <cell r="G598">
            <v>0</v>
          </cell>
          <cell r="H598" t="str">
            <v>G6</v>
          </cell>
          <cell r="I598">
            <v>21</v>
          </cell>
          <cell r="J598">
            <v>13</v>
          </cell>
          <cell r="Q598" t="str">
            <v>RASS40</v>
          </cell>
          <cell r="R598" t="str">
            <v>WALH40</v>
          </cell>
          <cell r="X598">
            <v>2780</v>
          </cell>
          <cell r="Y598" t="str">
            <v>A82D</v>
          </cell>
          <cell r="AB598" t="str">
            <v>No</v>
          </cell>
          <cell r="AC598" t="str">
            <v>No</v>
          </cell>
          <cell r="AE598">
            <v>0.83604637601356413</v>
          </cell>
          <cell r="AF598">
            <v>98.704938985784253</v>
          </cell>
          <cell r="AG598">
            <v>31909</v>
          </cell>
          <cell r="AI598">
            <v>1.2325935536154499E-2</v>
          </cell>
          <cell r="AJ598">
            <v>98.704938985784253</v>
          </cell>
          <cell r="AK598">
            <v>3874</v>
          </cell>
          <cell r="AL598" t="str">
            <v>Peak Security</v>
          </cell>
        </row>
        <row r="599">
          <cell r="B599" t="str">
            <v>MELK40_WPD</v>
          </cell>
          <cell r="E599">
            <v>27</v>
          </cell>
          <cell r="F599">
            <v>0</v>
          </cell>
          <cell r="G599">
            <v>0</v>
          </cell>
          <cell r="H599" t="str">
            <v>G6</v>
          </cell>
          <cell r="I599">
            <v>21</v>
          </cell>
          <cell r="J599">
            <v>14</v>
          </cell>
          <cell r="Q599" t="str">
            <v>RATS2A</v>
          </cell>
          <cell r="R599" t="str">
            <v>RATS40</v>
          </cell>
          <cell r="X599">
            <v>1000</v>
          </cell>
          <cell r="Y599" t="str">
            <v>F429</v>
          </cell>
          <cell r="AB599" t="str">
            <v>No</v>
          </cell>
          <cell r="AC599" t="str">
            <v>No</v>
          </cell>
          <cell r="AE599">
            <v>0.13608938391540762</v>
          </cell>
          <cell r="AF599">
            <v>0</v>
          </cell>
          <cell r="AG599">
            <v>0</v>
          </cell>
          <cell r="AI599">
            <v>0.1280468143237381</v>
          </cell>
          <cell r="AJ599">
            <v>0</v>
          </cell>
          <cell r="AK599">
            <v>0</v>
          </cell>
          <cell r="AL599" t="str">
            <v>Peak Security</v>
          </cell>
        </row>
        <row r="600">
          <cell r="B600" t="str">
            <v>MIDL40</v>
          </cell>
          <cell r="E600">
            <v>0</v>
          </cell>
          <cell r="F600">
            <v>0</v>
          </cell>
          <cell r="G600">
            <v>461.99999999999994</v>
          </cell>
          <cell r="H600" t="str">
            <v>R5</v>
          </cell>
          <cell r="I600">
            <v>14</v>
          </cell>
          <cell r="J600">
            <v>4</v>
          </cell>
          <cell r="Q600" t="str">
            <v>RATS40</v>
          </cell>
          <cell r="R600" t="str">
            <v>SBAR40</v>
          </cell>
          <cell r="X600">
            <v>2150</v>
          </cell>
          <cell r="Y600" t="str">
            <v>NG19</v>
          </cell>
          <cell r="AB600" t="str">
            <v>No</v>
          </cell>
          <cell r="AC600" t="str">
            <v>No</v>
          </cell>
          <cell r="AE600">
            <v>5.4064116140623604</v>
          </cell>
          <cell r="AF600">
            <v>28.556491739150065</v>
          </cell>
          <cell r="AG600">
            <v>29694</v>
          </cell>
          <cell r="AI600">
            <v>5.0200000990151725</v>
          </cell>
          <cell r="AJ600">
            <v>28.556491739150065</v>
          </cell>
          <cell r="AK600">
            <v>28614</v>
          </cell>
          <cell r="AL600" t="str">
            <v>Peak Security</v>
          </cell>
        </row>
        <row r="601">
          <cell r="B601" t="str">
            <v>MILC10</v>
          </cell>
          <cell r="E601">
            <v>42</v>
          </cell>
          <cell r="F601">
            <v>0</v>
          </cell>
          <cell r="G601">
            <v>0</v>
          </cell>
          <cell r="H601" t="str">
            <v>T4</v>
          </cell>
          <cell r="I601">
            <v>5</v>
          </cell>
          <cell r="J601">
            <v>1</v>
          </cell>
          <cell r="Q601" t="str">
            <v>RATS40</v>
          </cell>
          <cell r="R601" t="str">
            <v>STAY4A</v>
          </cell>
          <cell r="X601">
            <v>2150</v>
          </cell>
          <cell r="Y601" t="str">
            <v>A421</v>
          </cell>
          <cell r="AB601" t="str">
            <v>No</v>
          </cell>
          <cell r="AC601" t="str">
            <v>No</v>
          </cell>
          <cell r="AE601">
            <v>14.137907953621525</v>
          </cell>
          <cell r="AF601">
            <v>43.61</v>
          </cell>
          <cell r="AG601">
            <v>57974</v>
          </cell>
          <cell r="AI601">
            <v>12.326755170490248</v>
          </cell>
          <cell r="AJ601">
            <v>43.61</v>
          </cell>
          <cell r="AK601">
            <v>54133</v>
          </cell>
          <cell r="AL601" t="str">
            <v>Peak Security</v>
          </cell>
        </row>
        <row r="602">
          <cell r="B602" t="str">
            <v>MILH2A_EPN</v>
          </cell>
          <cell r="E602">
            <v>123</v>
          </cell>
          <cell r="F602">
            <v>0</v>
          </cell>
          <cell r="G602">
            <v>0</v>
          </cell>
          <cell r="H602" t="str">
            <v>A6</v>
          </cell>
          <cell r="I602">
            <v>25</v>
          </cell>
          <cell r="J602">
            <v>9</v>
          </cell>
          <cell r="Q602" t="str">
            <v>RATS40</v>
          </cell>
          <cell r="R602" t="str">
            <v>WILE40</v>
          </cell>
          <cell r="X602">
            <v>1310</v>
          </cell>
          <cell r="Y602" t="str">
            <v>A427</v>
          </cell>
          <cell r="AB602" t="str">
            <v>No</v>
          </cell>
          <cell r="AC602" t="str">
            <v>No</v>
          </cell>
          <cell r="AE602">
            <v>0.88616444019253326</v>
          </cell>
          <cell r="AF602">
            <v>23.994601014516746</v>
          </cell>
          <cell r="AG602">
            <v>11294</v>
          </cell>
          <cell r="AI602">
            <v>0.69017378310540078</v>
          </cell>
          <cell r="AJ602">
            <v>23.994601014516746</v>
          </cell>
          <cell r="AK602">
            <v>9967</v>
          </cell>
          <cell r="AL602" t="str">
            <v>Peak Security</v>
          </cell>
        </row>
        <row r="603">
          <cell r="B603" t="str">
            <v>MILH2A_LPN</v>
          </cell>
          <cell r="E603">
            <v>0</v>
          </cell>
          <cell r="F603">
            <v>0</v>
          </cell>
          <cell r="G603">
            <v>0</v>
          </cell>
          <cell r="H603" t="str">
            <v>A6</v>
          </cell>
          <cell r="I603">
            <v>25</v>
          </cell>
          <cell r="J603">
            <v>12</v>
          </cell>
          <cell r="Q603" t="str">
            <v>RATS40</v>
          </cell>
          <cell r="R603" t="str">
            <v>WILE40</v>
          </cell>
          <cell r="X603">
            <v>2010</v>
          </cell>
          <cell r="Y603" t="str">
            <v>A411</v>
          </cell>
          <cell r="AB603" t="str">
            <v>No</v>
          </cell>
          <cell r="AC603" t="str">
            <v>No</v>
          </cell>
          <cell r="AE603">
            <v>0.92786065776784454</v>
          </cell>
          <cell r="AF603">
            <v>21.68</v>
          </cell>
          <cell r="AG603">
            <v>10442</v>
          </cell>
          <cell r="AI603">
            <v>0.72264815797298865</v>
          </cell>
          <cell r="AJ603">
            <v>21.68</v>
          </cell>
          <cell r="AK603">
            <v>9215</v>
          </cell>
          <cell r="AL603" t="str">
            <v>Peak Security</v>
          </cell>
        </row>
        <row r="604">
          <cell r="B604" t="str">
            <v>MILH2B_EPN</v>
          </cell>
          <cell r="E604">
            <v>123</v>
          </cell>
          <cell r="F604">
            <v>0</v>
          </cell>
          <cell r="G604">
            <v>0</v>
          </cell>
          <cell r="H604" t="str">
            <v>A6</v>
          </cell>
          <cell r="I604">
            <v>25</v>
          </cell>
          <cell r="J604">
            <v>9</v>
          </cell>
          <cell r="Q604" t="str">
            <v>RAYL40</v>
          </cell>
          <cell r="R604" t="str">
            <v>TILB4A</v>
          </cell>
          <cell r="X604">
            <v>2210</v>
          </cell>
          <cell r="Y604" t="str">
            <v>NG36</v>
          </cell>
          <cell r="AB604" t="str">
            <v>No</v>
          </cell>
          <cell r="AC604" t="str">
            <v>No</v>
          </cell>
          <cell r="AE604">
            <v>1.8862830192254554</v>
          </cell>
          <cell r="AF604">
            <v>20.5</v>
          </cell>
          <cell r="AG604">
            <v>16255</v>
          </cell>
          <cell r="AI604">
            <v>0.69239694641930261</v>
          </cell>
          <cell r="AJ604">
            <v>20.5</v>
          </cell>
          <cell r="AK604">
            <v>9849</v>
          </cell>
          <cell r="AL604" t="str">
            <v>Peak Security</v>
          </cell>
        </row>
        <row r="605">
          <cell r="B605" t="str">
            <v>MILH2B_LPN</v>
          </cell>
          <cell r="E605">
            <v>0</v>
          </cell>
          <cell r="F605">
            <v>0</v>
          </cell>
          <cell r="G605">
            <v>0</v>
          </cell>
          <cell r="H605" t="str">
            <v>A6</v>
          </cell>
          <cell r="I605">
            <v>25</v>
          </cell>
          <cell r="J605">
            <v>12</v>
          </cell>
          <cell r="Q605" t="str">
            <v>REBR20</v>
          </cell>
          <cell r="R605" t="str">
            <v>TOTT20</v>
          </cell>
          <cell r="X605">
            <v>1210</v>
          </cell>
          <cell r="Y605" t="str">
            <v>B630</v>
          </cell>
          <cell r="AB605" t="str">
            <v>No</v>
          </cell>
          <cell r="AC605" t="str">
            <v>No</v>
          </cell>
          <cell r="AE605">
            <v>0.20339595001369165</v>
          </cell>
          <cell r="AF605">
            <v>59.406444445802336</v>
          </cell>
          <cell r="AG605">
            <v>18945</v>
          </cell>
          <cell r="AI605">
            <v>8.3408918820320213E-2</v>
          </cell>
          <cell r="AJ605">
            <v>59.406444445802336</v>
          </cell>
          <cell r="AK605">
            <v>12132</v>
          </cell>
          <cell r="AL605" t="str">
            <v>Peak Security</v>
          </cell>
        </row>
        <row r="606">
          <cell r="B606" t="str">
            <v>MILW1Q</v>
          </cell>
          <cell r="E606">
            <v>0</v>
          </cell>
          <cell r="F606">
            <v>0</v>
          </cell>
          <cell r="G606">
            <v>45.5</v>
          </cell>
          <cell r="H606" t="str">
            <v>T1</v>
          </cell>
          <cell r="I606">
            <v>3</v>
          </cell>
          <cell r="J606">
            <v>1</v>
          </cell>
          <cell r="Q606" t="str">
            <v>REBR20</v>
          </cell>
          <cell r="R606" t="str">
            <v>TOTT20</v>
          </cell>
          <cell r="X606">
            <v>1210</v>
          </cell>
          <cell r="Y606" t="str">
            <v>B632</v>
          </cell>
          <cell r="AB606" t="str">
            <v>No</v>
          </cell>
          <cell r="AC606" t="str">
            <v>No</v>
          </cell>
          <cell r="AE606">
            <v>0.16809582645759641</v>
          </cell>
          <cell r="AF606">
            <v>69.486346879253944</v>
          </cell>
          <cell r="AG606">
            <v>20145</v>
          </cell>
          <cell r="AI606">
            <v>6.8932990760595239E-2</v>
          </cell>
          <cell r="AJ606">
            <v>69.486346879253944</v>
          </cell>
          <cell r="AK606">
            <v>12900</v>
          </cell>
          <cell r="AL606" t="str">
            <v>Peak Security</v>
          </cell>
        </row>
        <row r="607">
          <cell r="B607" t="str">
            <v>MILW1S</v>
          </cell>
          <cell r="E607">
            <v>0</v>
          </cell>
          <cell r="F607">
            <v>0</v>
          </cell>
          <cell r="G607">
            <v>0</v>
          </cell>
          <cell r="H607" t="str">
            <v>T1</v>
          </cell>
          <cell r="I607">
            <v>3</v>
          </cell>
          <cell r="J607">
            <v>1</v>
          </cell>
          <cell r="Q607" t="str">
            <v>RHIG40</v>
          </cell>
          <cell r="R607" t="str">
            <v>SWAN44</v>
          </cell>
          <cell r="X607">
            <v>2780</v>
          </cell>
          <cell r="Y607" t="str">
            <v>A815</v>
          </cell>
          <cell r="AB607" t="str">
            <v>No</v>
          </cell>
          <cell r="AC607" t="str">
            <v>No</v>
          </cell>
          <cell r="AE607">
            <v>0.80182711294987008</v>
          </cell>
          <cell r="AF607">
            <v>34.340000000000003</v>
          </cell>
          <cell r="AG607">
            <v>15375</v>
          </cell>
          <cell r="AI607">
            <v>0.2145770579427714</v>
          </cell>
          <cell r="AJ607">
            <v>34.340000000000003</v>
          </cell>
          <cell r="AK607">
            <v>7954</v>
          </cell>
          <cell r="AL607" t="str">
            <v>Peak Security</v>
          </cell>
        </row>
        <row r="608">
          <cell r="B608" t="str">
            <v>MITY40</v>
          </cell>
          <cell r="E608">
            <v>297</v>
          </cell>
          <cell r="F608">
            <v>0</v>
          </cell>
          <cell r="G608">
            <v>0</v>
          </cell>
          <cell r="H608" t="str">
            <v>G6</v>
          </cell>
          <cell r="I608">
            <v>21</v>
          </cell>
          <cell r="J608">
            <v>13</v>
          </cell>
          <cell r="Q608" t="str">
            <v>ROCH20</v>
          </cell>
          <cell r="R608" t="str">
            <v>STAL20</v>
          </cell>
          <cell r="X608">
            <v>1320</v>
          </cell>
          <cell r="Y608" t="str">
            <v>B235</v>
          </cell>
          <cell r="AB608" t="str">
            <v>No</v>
          </cell>
          <cell r="AC608" t="str">
            <v>No</v>
          </cell>
          <cell r="AE608">
            <v>2.4083858428290288E-2</v>
          </cell>
          <cell r="AF608">
            <v>37.464600601947417</v>
          </cell>
          <cell r="AG608">
            <v>1678</v>
          </cell>
          <cell r="AI608">
            <v>3.3851491440235974E-3</v>
          </cell>
          <cell r="AJ608">
            <v>37.464600601947417</v>
          </cell>
          <cell r="AK608">
            <v>629</v>
          </cell>
          <cell r="AL608" t="str">
            <v>Peak Security</v>
          </cell>
        </row>
        <row r="609">
          <cell r="B609" t="str">
            <v>MOFF10</v>
          </cell>
          <cell r="E609">
            <v>0</v>
          </cell>
          <cell r="F609">
            <v>0</v>
          </cell>
          <cell r="G609">
            <v>17.5</v>
          </cell>
          <cell r="H609" t="str">
            <v>S1</v>
          </cell>
          <cell r="I609">
            <v>12</v>
          </cell>
          <cell r="J609">
            <v>2</v>
          </cell>
          <cell r="Q609" t="str">
            <v>ROCH20</v>
          </cell>
          <cell r="R609" t="str">
            <v>WHGA20</v>
          </cell>
          <cell r="X609">
            <v>840</v>
          </cell>
          <cell r="Y609" t="str">
            <v>B234</v>
          </cell>
          <cell r="AB609" t="str">
            <v>No</v>
          </cell>
          <cell r="AC609" t="str">
            <v>No</v>
          </cell>
          <cell r="AE609">
            <v>8.789245804496762E-3</v>
          </cell>
          <cell r="AF609">
            <v>16.748730756141018</v>
          </cell>
          <cell r="AG609">
            <v>702</v>
          </cell>
          <cell r="AI609">
            <v>2.9937582436924821E-4</v>
          </cell>
          <cell r="AJ609">
            <v>16.748730756141018</v>
          </cell>
          <cell r="AK609">
            <v>130</v>
          </cell>
          <cell r="AL609" t="str">
            <v>Peak Security</v>
          </cell>
        </row>
        <row r="610">
          <cell r="B610" t="str">
            <v>MOFF40</v>
          </cell>
          <cell r="E610">
            <v>0</v>
          </cell>
          <cell r="F610">
            <v>0</v>
          </cell>
          <cell r="G610">
            <v>0</v>
          </cell>
          <cell r="H610" t="str">
            <v>S1</v>
          </cell>
          <cell r="I610">
            <v>12</v>
          </cell>
          <cell r="J610">
            <v>2</v>
          </cell>
          <cell r="Q610" t="str">
            <v>ROCH20</v>
          </cell>
          <cell r="R610" t="str">
            <v>WHGA20</v>
          </cell>
          <cell r="X610">
            <v>905</v>
          </cell>
          <cell r="Y610" t="str">
            <v>B212</v>
          </cell>
          <cell r="AB610" t="str">
            <v>No</v>
          </cell>
          <cell r="AC610" t="str">
            <v>No</v>
          </cell>
          <cell r="AE610">
            <v>8.789245804496762E-3</v>
          </cell>
          <cell r="AF610">
            <v>16.519642064471665</v>
          </cell>
          <cell r="AG610">
            <v>693</v>
          </cell>
          <cell r="AI610">
            <v>2.9937582436924821E-4</v>
          </cell>
          <cell r="AJ610">
            <v>16.519642064471665</v>
          </cell>
          <cell r="AK610">
            <v>128</v>
          </cell>
          <cell r="AL610" t="str">
            <v>Peak Security</v>
          </cell>
        </row>
        <row r="611">
          <cell r="B611" t="str">
            <v>MONF20</v>
          </cell>
          <cell r="E611">
            <v>0</v>
          </cell>
          <cell r="F611">
            <v>0</v>
          </cell>
          <cell r="G611">
            <v>0</v>
          </cell>
          <cell r="H611" t="str">
            <v>P5</v>
          </cell>
          <cell r="I611">
            <v>15</v>
          </cell>
          <cell r="J611">
            <v>5</v>
          </cell>
          <cell r="Q611" t="str">
            <v>ROCH20</v>
          </cell>
          <cell r="R611" t="str">
            <v>ROCH4A</v>
          </cell>
          <cell r="X611">
            <v>1100</v>
          </cell>
          <cell r="Y611" t="str">
            <v>F388</v>
          </cell>
          <cell r="AB611" t="str">
            <v>No</v>
          </cell>
          <cell r="AC611" t="str">
            <v>No</v>
          </cell>
          <cell r="AE611">
            <v>0.23430827653039138</v>
          </cell>
          <cell r="AF611">
            <v>0</v>
          </cell>
          <cell r="AG611">
            <v>0</v>
          </cell>
          <cell r="AI611">
            <v>0.17034480191626272</v>
          </cell>
          <cell r="AJ611">
            <v>0</v>
          </cell>
          <cell r="AK611">
            <v>0</v>
          </cell>
          <cell r="AL611" t="str">
            <v>Peak Security</v>
          </cell>
        </row>
        <row r="612">
          <cell r="B612" t="str">
            <v>MONF40</v>
          </cell>
          <cell r="E612">
            <v>0</v>
          </cell>
          <cell r="F612">
            <v>0</v>
          </cell>
          <cell r="G612">
            <v>0</v>
          </cell>
          <cell r="H612" t="str">
            <v>P5</v>
          </cell>
          <cell r="I612">
            <v>15</v>
          </cell>
          <cell r="J612">
            <v>5</v>
          </cell>
          <cell r="Q612" t="str">
            <v>RYEH40</v>
          </cell>
          <cell r="R612" t="str">
            <v>RYEH4A</v>
          </cell>
          <cell r="X612">
            <v>240</v>
          </cell>
          <cell r="Y612" t="str">
            <v>A619</v>
          </cell>
          <cell r="AB612" t="str">
            <v>No</v>
          </cell>
          <cell r="AC612" t="str">
            <v>No</v>
          </cell>
          <cell r="AE612">
            <v>0</v>
          </cell>
          <cell r="AF612">
            <v>0.26</v>
          </cell>
          <cell r="AG612">
            <v>71</v>
          </cell>
          <cell r="AI612">
            <v>0</v>
          </cell>
          <cell r="AJ612">
            <v>0.26</v>
          </cell>
          <cell r="AK612">
            <v>48</v>
          </cell>
          <cell r="AL612" t="str">
            <v>Peak Security</v>
          </cell>
        </row>
        <row r="613">
          <cell r="B613" t="str">
            <v>MONF4A</v>
          </cell>
          <cell r="E613">
            <v>0</v>
          </cell>
          <cell r="F613">
            <v>0</v>
          </cell>
          <cell r="G613">
            <v>0</v>
          </cell>
          <cell r="H613" t="str">
            <v>P5</v>
          </cell>
          <cell r="I613">
            <v>15</v>
          </cell>
          <cell r="J613">
            <v>5</v>
          </cell>
          <cell r="Q613" t="str">
            <v>RYEH40</v>
          </cell>
          <cell r="R613" t="str">
            <v>RYEH4B</v>
          </cell>
          <cell r="X613">
            <v>2780</v>
          </cell>
          <cell r="Y613" t="str">
            <v>A61Z</v>
          </cell>
          <cell r="AB613" t="str">
            <v>No</v>
          </cell>
          <cell r="AC613" t="str">
            <v>No</v>
          </cell>
          <cell r="AE613">
            <v>0</v>
          </cell>
          <cell r="AF613">
            <v>0.14000000000000001</v>
          </cell>
          <cell r="AG613">
            <v>11</v>
          </cell>
          <cell r="AI613">
            <v>0</v>
          </cell>
          <cell r="AJ613">
            <v>0.14000000000000001</v>
          </cell>
          <cell r="AK613">
            <v>5</v>
          </cell>
          <cell r="AL613" t="str">
            <v>Peak Security</v>
          </cell>
        </row>
        <row r="614">
          <cell r="B614" t="str">
            <v>MOSH1Q</v>
          </cell>
          <cell r="E614">
            <v>0</v>
          </cell>
          <cell r="F614">
            <v>0</v>
          </cell>
          <cell r="G614">
            <v>0</v>
          </cell>
          <cell r="H614" t="str">
            <v>S5</v>
          </cell>
          <cell r="I614">
            <v>9</v>
          </cell>
          <cell r="J614">
            <v>2</v>
          </cell>
          <cell r="Q614" t="str">
            <v>RYEH40</v>
          </cell>
          <cell r="R614" t="str">
            <v>RYEH4B</v>
          </cell>
          <cell r="X614">
            <v>240</v>
          </cell>
          <cell r="Y614" t="str">
            <v>A613</v>
          </cell>
          <cell r="AB614" t="str">
            <v>No</v>
          </cell>
          <cell r="AC614" t="str">
            <v>No</v>
          </cell>
          <cell r="AE614">
            <v>0</v>
          </cell>
          <cell r="AF614">
            <v>0.22</v>
          </cell>
          <cell r="AG614">
            <v>18</v>
          </cell>
          <cell r="AI614">
            <v>0</v>
          </cell>
          <cell r="AJ614">
            <v>0.22</v>
          </cell>
          <cell r="AK614">
            <v>7</v>
          </cell>
          <cell r="AL614" t="str">
            <v>Peak Security</v>
          </cell>
        </row>
        <row r="615">
          <cell r="B615" t="str">
            <v>MOSH1R</v>
          </cell>
          <cell r="E615">
            <v>0</v>
          </cell>
          <cell r="F615">
            <v>0</v>
          </cell>
          <cell r="G615">
            <v>0</v>
          </cell>
          <cell r="H615" t="str">
            <v>S5</v>
          </cell>
          <cell r="I615">
            <v>9</v>
          </cell>
          <cell r="J615">
            <v>2</v>
          </cell>
          <cell r="Q615" t="str">
            <v>RYEH4B</v>
          </cell>
          <cell r="R615" t="str">
            <v>WALX4A</v>
          </cell>
          <cell r="X615">
            <v>2780</v>
          </cell>
          <cell r="Y615" t="str">
            <v>A612</v>
          </cell>
          <cell r="AB615" t="str">
            <v>No</v>
          </cell>
          <cell r="AC615" t="str">
            <v>No</v>
          </cell>
          <cell r="AE615">
            <v>0.65297361534393872</v>
          </cell>
          <cell r="AF615">
            <v>5.32</v>
          </cell>
          <cell r="AG615">
            <v>4299</v>
          </cell>
          <cell r="AI615">
            <v>0.39970254195835553</v>
          </cell>
          <cell r="AJ615">
            <v>5.32</v>
          </cell>
          <cell r="AK615">
            <v>3363</v>
          </cell>
          <cell r="AL615" t="str">
            <v>Peak Security</v>
          </cell>
        </row>
        <row r="616">
          <cell r="B616" t="str">
            <v>MOSM10</v>
          </cell>
          <cell r="E616">
            <v>17</v>
          </cell>
          <cell r="F616">
            <v>0</v>
          </cell>
          <cell r="G616">
            <v>0</v>
          </cell>
          <cell r="H616" t="str">
            <v>S5</v>
          </cell>
          <cell r="I616">
            <v>9</v>
          </cell>
          <cell r="J616">
            <v>2</v>
          </cell>
          <cell r="Q616" t="str">
            <v>RYEH4A</v>
          </cell>
          <cell r="R616" t="str">
            <v>WALX4B</v>
          </cell>
          <cell r="X616">
            <v>2780</v>
          </cell>
          <cell r="Y616" t="str">
            <v>A616</v>
          </cell>
          <cell r="AB616" t="str">
            <v>No</v>
          </cell>
          <cell r="AC616" t="str">
            <v>No</v>
          </cell>
          <cell r="AE616">
            <v>0.63491361128685742</v>
          </cell>
          <cell r="AF616">
            <v>5.46</v>
          </cell>
          <cell r="AG616">
            <v>4351</v>
          </cell>
          <cell r="AI616">
            <v>0.38864548011621514</v>
          </cell>
          <cell r="AJ616">
            <v>5.46</v>
          </cell>
          <cell r="AK616">
            <v>3404</v>
          </cell>
          <cell r="AL616" t="str">
            <v>Peak Security</v>
          </cell>
        </row>
        <row r="617">
          <cell r="B617" t="str">
            <v>MOSM20</v>
          </cell>
          <cell r="E617">
            <v>0</v>
          </cell>
          <cell r="F617">
            <v>0</v>
          </cell>
          <cell r="G617">
            <v>0</v>
          </cell>
          <cell r="H617" t="str">
            <v>S5</v>
          </cell>
          <cell r="I617">
            <v>9</v>
          </cell>
          <cell r="J617">
            <v>2</v>
          </cell>
          <cell r="Q617" t="str">
            <v>EASO40</v>
          </cell>
          <cell r="R617" t="str">
            <v>RYHA40</v>
          </cell>
          <cell r="X617">
            <v>2780</v>
          </cell>
          <cell r="Y617" t="str">
            <v>T20161754</v>
          </cell>
          <cell r="AB617" t="str">
            <v>No</v>
          </cell>
          <cell r="AC617" t="str">
            <v>No</v>
          </cell>
          <cell r="AE617">
            <v>5.6720046470550214</v>
          </cell>
          <cell r="AF617">
            <v>58.95</v>
          </cell>
          <cell r="AG617">
            <v>57316</v>
          </cell>
          <cell r="AI617">
            <v>3.4159212008402484</v>
          </cell>
          <cell r="AJ617">
            <v>58.95</v>
          </cell>
          <cell r="AK617">
            <v>44480</v>
          </cell>
          <cell r="AL617" t="str">
            <v>Peak Security</v>
          </cell>
        </row>
        <row r="618">
          <cell r="B618" t="str">
            <v>MOSM2L</v>
          </cell>
          <cell r="E618">
            <v>0</v>
          </cell>
          <cell r="F618">
            <v>0</v>
          </cell>
          <cell r="G618">
            <v>0</v>
          </cell>
          <cell r="H618" t="str">
            <v>S5</v>
          </cell>
          <cell r="I618">
            <v>9</v>
          </cell>
          <cell r="J618">
            <v>2</v>
          </cell>
          <cell r="Q618" t="str">
            <v>EASO40</v>
          </cell>
          <cell r="R618" t="str">
            <v>RYHA40</v>
          </cell>
          <cell r="X618">
            <v>2780</v>
          </cell>
          <cell r="Y618" t="str">
            <v>T20161755</v>
          </cell>
          <cell r="AB618" t="str">
            <v>No</v>
          </cell>
          <cell r="AC618" t="str">
            <v>No</v>
          </cell>
          <cell r="AE618">
            <v>5.7837655998276363</v>
          </cell>
          <cell r="AF618">
            <v>58.77</v>
          </cell>
          <cell r="AG618">
            <v>57701</v>
          </cell>
          <cell r="AI618">
            <v>3.4832283755972888</v>
          </cell>
          <cell r="AJ618">
            <v>58.77</v>
          </cell>
          <cell r="AK618">
            <v>44779</v>
          </cell>
          <cell r="AL618" t="str">
            <v>Peak Security</v>
          </cell>
        </row>
        <row r="619">
          <cell r="B619" t="str">
            <v>MOSM2T</v>
          </cell>
          <cell r="E619">
            <v>0</v>
          </cell>
          <cell r="F619">
            <v>0</v>
          </cell>
          <cell r="G619">
            <v>0</v>
          </cell>
          <cell r="H619" t="str">
            <v>S5</v>
          </cell>
          <cell r="I619">
            <v>9</v>
          </cell>
          <cell r="J619">
            <v>2</v>
          </cell>
          <cell r="Q619" t="str">
            <v>SAEN20</v>
          </cell>
          <cell r="R619" t="str">
            <v>SAES20</v>
          </cell>
          <cell r="X619">
            <v>1520</v>
          </cell>
          <cell r="Y619" t="str">
            <v>B389</v>
          </cell>
          <cell r="AB619" t="str">
            <v>No</v>
          </cell>
          <cell r="AC619" t="str">
            <v>No</v>
          </cell>
          <cell r="AE619">
            <v>0</v>
          </cell>
          <cell r="AF619">
            <v>0.57527217814890463</v>
          </cell>
          <cell r="AG619">
            <v>272</v>
          </cell>
          <cell r="AI619">
            <v>0</v>
          </cell>
          <cell r="AJ619">
            <v>0.57527217814890463</v>
          </cell>
          <cell r="AK619">
            <v>275</v>
          </cell>
          <cell r="AL619" t="str">
            <v>Year Round</v>
          </cell>
        </row>
        <row r="620">
          <cell r="B620" t="str">
            <v>MOSS1S</v>
          </cell>
          <cell r="E620">
            <v>0</v>
          </cell>
          <cell r="F620">
            <v>7.5764967963936973</v>
          </cell>
          <cell r="G620">
            <v>5.170634771610902</v>
          </cell>
          <cell r="H620" t="str">
            <v>T1</v>
          </cell>
          <cell r="I620">
            <v>1</v>
          </cell>
          <cell r="J620">
            <v>1</v>
          </cell>
          <cell r="Q620" t="str">
            <v>SEAB40</v>
          </cell>
          <cell r="R620" t="str">
            <v>WHSO4A</v>
          </cell>
          <cell r="X620">
            <v>1140</v>
          </cell>
          <cell r="Y620" t="str">
            <v>A817</v>
          </cell>
          <cell r="AB620" t="str">
            <v>No</v>
          </cell>
          <cell r="AC620" t="str">
            <v>No</v>
          </cell>
          <cell r="AE620">
            <v>0.41759918721189049</v>
          </cell>
          <cell r="AF620">
            <v>70.118627029409737</v>
          </cell>
          <cell r="AG620">
            <v>22656</v>
          </cell>
          <cell r="AI620">
            <v>8.4784166350200127E-2</v>
          </cell>
          <cell r="AJ620">
            <v>70.118627029409737</v>
          </cell>
          <cell r="AK620">
            <v>10208</v>
          </cell>
          <cell r="AL620" t="str">
            <v>Peak Security</v>
          </cell>
        </row>
        <row r="621">
          <cell r="B621" t="str">
            <v>MOSS1T</v>
          </cell>
          <cell r="E621">
            <v>0</v>
          </cell>
          <cell r="F621">
            <v>7.5764967963936973</v>
          </cell>
          <cell r="G621">
            <v>5.170634771610902</v>
          </cell>
          <cell r="H621" t="str">
            <v>T1</v>
          </cell>
          <cell r="I621">
            <v>1</v>
          </cell>
          <cell r="J621">
            <v>1</v>
          </cell>
          <cell r="Q621" t="str">
            <v>SELL40</v>
          </cell>
          <cell r="R621" t="str">
            <v>SELW40</v>
          </cell>
          <cell r="X621">
            <v>3000</v>
          </cell>
          <cell r="Y621" t="str">
            <v>T20161756</v>
          </cell>
          <cell r="AB621" t="str">
            <v>No</v>
          </cell>
          <cell r="AC621" t="str">
            <v>No</v>
          </cell>
          <cell r="AE621">
            <v>0</v>
          </cell>
          <cell r="AF621">
            <v>4.2851473913501517</v>
          </cell>
          <cell r="AG621">
            <v>0</v>
          </cell>
          <cell r="AI621">
            <v>0</v>
          </cell>
          <cell r="AJ621">
            <v>4.2851473913501517</v>
          </cell>
          <cell r="AK621">
            <v>0</v>
          </cell>
          <cell r="AL621" t="str">
            <v>Year Round</v>
          </cell>
        </row>
        <row r="622">
          <cell r="B622" t="str">
            <v>MOTA1Q</v>
          </cell>
          <cell r="E622">
            <v>0</v>
          </cell>
          <cell r="F622">
            <v>0</v>
          </cell>
          <cell r="G622">
            <v>0</v>
          </cell>
          <cell r="H622" t="str">
            <v>T1</v>
          </cell>
          <cell r="I622">
            <v>1</v>
          </cell>
          <cell r="J622">
            <v>1</v>
          </cell>
          <cell r="Q622" t="str">
            <v>KINO40</v>
          </cell>
          <cell r="R622" t="str">
            <v>SING40</v>
          </cell>
          <cell r="X622">
            <v>2890</v>
          </cell>
          <cell r="Y622" t="str">
            <v>A70D</v>
          </cell>
          <cell r="AB622" t="str">
            <v>No</v>
          </cell>
          <cell r="AC622" t="str">
            <v>No</v>
          </cell>
          <cell r="AE622">
            <v>0.42388798111667619</v>
          </cell>
          <cell r="AF622">
            <v>17.68</v>
          </cell>
          <cell r="AG622">
            <v>8139</v>
          </cell>
          <cell r="AI622">
            <v>1.1574324937311009</v>
          </cell>
          <cell r="AJ622">
            <v>17.68</v>
          </cell>
          <cell r="AK622">
            <v>13450</v>
          </cell>
          <cell r="AL622" t="str">
            <v>Year Round</v>
          </cell>
        </row>
        <row r="623">
          <cell r="B623" t="str">
            <v>MOTA1R</v>
          </cell>
          <cell r="E623">
            <v>0</v>
          </cell>
          <cell r="F623">
            <v>0</v>
          </cell>
          <cell r="G623">
            <v>0</v>
          </cell>
          <cell r="H623" t="str">
            <v>T1</v>
          </cell>
          <cell r="I623">
            <v>1</v>
          </cell>
          <cell r="J623">
            <v>1</v>
          </cell>
          <cell r="Q623" t="str">
            <v>NFLE40</v>
          </cell>
          <cell r="R623" t="str">
            <v>SING40</v>
          </cell>
          <cell r="X623">
            <v>2890</v>
          </cell>
          <cell r="Y623" t="str">
            <v>A70B</v>
          </cell>
          <cell r="AB623" t="str">
            <v>No</v>
          </cell>
          <cell r="AC623" t="str">
            <v>No</v>
          </cell>
          <cell r="AE623">
            <v>0.21194399055833893</v>
          </cell>
          <cell r="AF623">
            <v>5.94</v>
          </cell>
          <cell r="AG623">
            <v>2735</v>
          </cell>
          <cell r="AI623">
            <v>0.57871624686555057</v>
          </cell>
          <cell r="AJ623">
            <v>5.94</v>
          </cell>
          <cell r="AK623">
            <v>4519</v>
          </cell>
          <cell r="AL623" t="str">
            <v>Year Round</v>
          </cell>
        </row>
        <row r="624">
          <cell r="B624" t="str">
            <v>MYBS11</v>
          </cell>
          <cell r="E624">
            <v>-9</v>
          </cell>
          <cell r="F624">
            <v>0</v>
          </cell>
          <cell r="G624">
            <v>10.464999999999998</v>
          </cell>
          <cell r="H624" t="str">
            <v>T5</v>
          </cell>
          <cell r="I624">
            <v>1</v>
          </cell>
          <cell r="J624">
            <v>1</v>
          </cell>
          <cell r="Q624" t="str">
            <v>LEIS10</v>
          </cell>
          <cell r="R624" t="str">
            <v>SIZE10</v>
          </cell>
          <cell r="X624">
            <v>350</v>
          </cell>
          <cell r="Y624" t="str">
            <v>C68V</v>
          </cell>
          <cell r="AB624" t="str">
            <v>No</v>
          </cell>
          <cell r="AC624" t="str">
            <v>No</v>
          </cell>
          <cell r="AE624">
            <v>0</v>
          </cell>
          <cell r="AF624">
            <v>37.256251625032085</v>
          </cell>
          <cell r="AG624">
            <v>0</v>
          </cell>
          <cell r="AI624">
            <v>3.6474927337277606E-2</v>
          </cell>
          <cell r="AJ624">
            <v>37.256251625032085</v>
          </cell>
          <cell r="AK624">
            <v>5031</v>
          </cell>
          <cell r="AL624" t="str">
            <v>Year Round</v>
          </cell>
        </row>
        <row r="625">
          <cell r="B625" t="str">
            <v>MYBS12</v>
          </cell>
          <cell r="E625">
            <v>-9</v>
          </cell>
          <cell r="F625">
            <v>0</v>
          </cell>
          <cell r="G625">
            <v>10.464999999999998</v>
          </cell>
          <cell r="H625" t="str">
            <v>T5</v>
          </cell>
          <cell r="I625">
            <v>1</v>
          </cell>
          <cell r="J625">
            <v>1</v>
          </cell>
          <cell r="Q625" t="str">
            <v>SIZE10</v>
          </cell>
          <cell r="R625" t="str">
            <v>SIZE40</v>
          </cell>
          <cell r="X625">
            <v>240</v>
          </cell>
          <cell r="Y625" t="str">
            <v>X997</v>
          </cell>
          <cell r="AB625" t="str">
            <v>No</v>
          </cell>
          <cell r="AC625" t="str">
            <v>No</v>
          </cell>
          <cell r="AE625">
            <v>3.009265538105056E-29</v>
          </cell>
          <cell r="AF625">
            <v>0</v>
          </cell>
          <cell r="AG625">
            <v>0</v>
          </cell>
          <cell r="AI625">
            <v>0.14328089999998792</v>
          </cell>
          <cell r="AJ625">
            <v>0</v>
          </cell>
          <cell r="AK625">
            <v>0</v>
          </cell>
          <cell r="AL625" t="str">
            <v>Year Round</v>
          </cell>
        </row>
        <row r="626">
          <cell r="B626" t="str">
            <v>MYBS1T</v>
          </cell>
          <cell r="E626">
            <v>0</v>
          </cell>
          <cell r="F626">
            <v>0</v>
          </cell>
          <cell r="G626">
            <v>0</v>
          </cell>
          <cell r="H626" t="str">
            <v>T5</v>
          </cell>
          <cell r="I626">
            <v>1</v>
          </cell>
          <cell r="J626">
            <v>1</v>
          </cell>
          <cell r="Q626" t="str">
            <v>SIZE10</v>
          </cell>
          <cell r="R626" t="str">
            <v>SIZE40</v>
          </cell>
          <cell r="X626">
            <v>240</v>
          </cell>
          <cell r="Y626" t="str">
            <v>D117</v>
          </cell>
          <cell r="AB626" t="str">
            <v>No</v>
          </cell>
          <cell r="AC626" t="str">
            <v>No</v>
          </cell>
          <cell r="AE626">
            <v>3.009265538105056E-29</v>
          </cell>
          <cell r="AF626">
            <v>0</v>
          </cell>
          <cell r="AG626">
            <v>0</v>
          </cell>
          <cell r="AI626">
            <v>0.14328089999998792</v>
          </cell>
          <cell r="AJ626">
            <v>0</v>
          </cell>
          <cell r="AK626">
            <v>0</v>
          </cell>
          <cell r="AL626" t="str">
            <v>Year Round</v>
          </cell>
        </row>
        <row r="627">
          <cell r="B627" t="str">
            <v>NAIR1Q</v>
          </cell>
          <cell r="E627">
            <v>15</v>
          </cell>
          <cell r="F627">
            <v>0</v>
          </cell>
          <cell r="G627">
            <v>0</v>
          </cell>
          <cell r="H627" t="str">
            <v>T1</v>
          </cell>
          <cell r="I627">
            <v>1</v>
          </cell>
          <cell r="J627">
            <v>1</v>
          </cell>
          <cell r="Q627" t="str">
            <v>SIZE10</v>
          </cell>
          <cell r="R627" t="str">
            <v>SIZE40</v>
          </cell>
          <cell r="X627">
            <v>240</v>
          </cell>
          <cell r="Y627" t="str">
            <v>D118</v>
          </cell>
          <cell r="AB627" t="str">
            <v>No</v>
          </cell>
          <cell r="AC627" t="str">
            <v>No</v>
          </cell>
          <cell r="AE627">
            <v>3.009265538105056E-29</v>
          </cell>
          <cell r="AF627">
            <v>0</v>
          </cell>
          <cell r="AG627">
            <v>0</v>
          </cell>
          <cell r="AI627">
            <v>0.14328089999998792</v>
          </cell>
          <cell r="AJ627">
            <v>0</v>
          </cell>
          <cell r="AK627">
            <v>0</v>
          </cell>
          <cell r="AL627" t="str">
            <v>Year Round</v>
          </cell>
        </row>
        <row r="628">
          <cell r="B628" t="str">
            <v>NAIR1R</v>
          </cell>
          <cell r="E628">
            <v>15</v>
          </cell>
          <cell r="F628">
            <v>0</v>
          </cell>
          <cell r="G628">
            <v>0</v>
          </cell>
          <cell r="H628" t="str">
            <v>T1</v>
          </cell>
          <cell r="I628">
            <v>1</v>
          </cell>
          <cell r="J628">
            <v>1</v>
          </cell>
          <cell r="Q628" t="str">
            <v>SIZE10</v>
          </cell>
          <cell r="R628" t="str">
            <v>SIZE40</v>
          </cell>
          <cell r="X628">
            <v>240</v>
          </cell>
          <cell r="Y628" t="str">
            <v>D119</v>
          </cell>
          <cell r="AB628" t="str">
            <v>No</v>
          </cell>
          <cell r="AC628" t="str">
            <v>No</v>
          </cell>
          <cell r="AE628">
            <v>3.009265538105056E-29</v>
          </cell>
          <cell r="AF628">
            <v>0</v>
          </cell>
          <cell r="AG628">
            <v>0</v>
          </cell>
          <cell r="AI628">
            <v>0.14328089999998792</v>
          </cell>
          <cell r="AJ628">
            <v>0</v>
          </cell>
          <cell r="AK628">
            <v>0</v>
          </cell>
          <cell r="AL628" t="str">
            <v>Year Round</v>
          </cell>
        </row>
        <row r="629">
          <cell r="B629" t="str">
            <v>NANT1Q</v>
          </cell>
          <cell r="E629">
            <v>0</v>
          </cell>
          <cell r="F629">
            <v>12.180863016710125</v>
          </cell>
          <cell r="G629">
            <v>8.3129176392458231</v>
          </cell>
          <cell r="H629" t="str">
            <v>T3</v>
          </cell>
          <cell r="I629">
            <v>7</v>
          </cell>
          <cell r="J629">
            <v>1</v>
          </cell>
          <cell r="Q629" t="str">
            <v>SJOW20</v>
          </cell>
          <cell r="R629" t="str">
            <v>SJOW40</v>
          </cell>
          <cell r="X629">
            <v>750</v>
          </cell>
          <cell r="Y629" t="str">
            <v>F665</v>
          </cell>
          <cell r="AB629" t="str">
            <v>No</v>
          </cell>
          <cell r="AC629" t="str">
            <v>No</v>
          </cell>
          <cell r="AE629">
            <v>0.13312800000000005</v>
          </cell>
          <cell r="AF629">
            <v>0</v>
          </cell>
          <cell r="AG629">
            <v>0</v>
          </cell>
          <cell r="AI629">
            <v>0.133128</v>
          </cell>
          <cell r="AJ629">
            <v>0</v>
          </cell>
          <cell r="AK629">
            <v>0</v>
          </cell>
          <cell r="AL629" t="str">
            <v>Year Round</v>
          </cell>
        </row>
        <row r="630">
          <cell r="B630" t="str">
            <v>NEAR2Q</v>
          </cell>
          <cell r="E630">
            <v>34</v>
          </cell>
          <cell r="F630">
            <v>0</v>
          </cell>
          <cell r="G630">
            <v>0</v>
          </cell>
          <cell r="H630" t="str">
            <v>S1</v>
          </cell>
          <cell r="I630">
            <v>11</v>
          </cell>
          <cell r="J630">
            <v>2</v>
          </cell>
          <cell r="Q630" t="str">
            <v>SJOW20</v>
          </cell>
          <cell r="R630" t="str">
            <v>SJOW40</v>
          </cell>
          <cell r="X630">
            <v>750</v>
          </cell>
          <cell r="Y630" t="str">
            <v>F666</v>
          </cell>
          <cell r="AB630" t="str">
            <v>No</v>
          </cell>
          <cell r="AC630" t="str">
            <v>No</v>
          </cell>
          <cell r="AE630">
            <v>0.13312800000000005</v>
          </cell>
          <cell r="AF630">
            <v>0</v>
          </cell>
          <cell r="AG630">
            <v>0</v>
          </cell>
          <cell r="AI630">
            <v>0.133128</v>
          </cell>
          <cell r="AJ630">
            <v>0</v>
          </cell>
          <cell r="AK630">
            <v>0</v>
          </cell>
          <cell r="AL630" t="str">
            <v>Year Round</v>
          </cell>
        </row>
        <row r="631">
          <cell r="B631" t="str">
            <v>NEAR2R</v>
          </cell>
          <cell r="E631">
            <v>34</v>
          </cell>
          <cell r="F631">
            <v>0</v>
          </cell>
          <cell r="G631">
            <v>0</v>
          </cell>
          <cell r="H631" t="str">
            <v>S1</v>
          </cell>
          <cell r="I631">
            <v>11</v>
          </cell>
          <cell r="J631">
            <v>2</v>
          </cell>
          <cell r="Q631" t="str">
            <v>SPEN4A</v>
          </cell>
          <cell r="R631" t="str">
            <v>STEW40</v>
          </cell>
          <cell r="X631">
            <v>2470</v>
          </cell>
          <cell r="Y631" t="str">
            <v>A314</v>
          </cell>
          <cell r="AB631" t="str">
            <v>No</v>
          </cell>
          <cell r="AC631" t="str">
            <v>No</v>
          </cell>
          <cell r="AE631">
            <v>5.7898276937647193E-3</v>
          </cell>
          <cell r="AF631">
            <v>39.116355144941714</v>
          </cell>
          <cell r="AG631">
            <v>1331</v>
          </cell>
          <cell r="AI631">
            <v>2.4095395950160334</v>
          </cell>
          <cell r="AJ631">
            <v>39.116355144941714</v>
          </cell>
          <cell r="AK631">
            <v>27154</v>
          </cell>
          <cell r="AL631" t="str">
            <v>Year Round</v>
          </cell>
        </row>
        <row r="632">
          <cell r="B632" t="str">
            <v>NECH20</v>
          </cell>
          <cell r="E632">
            <v>324</v>
          </cell>
          <cell r="F632">
            <v>0</v>
          </cell>
          <cell r="G632">
            <v>0</v>
          </cell>
          <cell r="H632" t="str">
            <v>L3</v>
          </cell>
          <cell r="I632">
            <v>18</v>
          </cell>
          <cell r="J632">
            <v>8</v>
          </cell>
          <cell r="Q632" t="str">
            <v>SPEN4B</v>
          </cell>
          <cell r="R632" t="str">
            <v>STEW40</v>
          </cell>
          <cell r="X632">
            <v>2470</v>
          </cell>
          <cell r="Y632" t="str">
            <v>A321</v>
          </cell>
          <cell r="AB632" t="str">
            <v>No</v>
          </cell>
          <cell r="AC632" t="str">
            <v>No</v>
          </cell>
          <cell r="AE632">
            <v>5.7898276937647193E-3</v>
          </cell>
          <cell r="AF632">
            <v>37.79</v>
          </cell>
          <cell r="AG632">
            <v>1286</v>
          </cell>
          <cell r="AI632">
            <v>2.4095395950160334</v>
          </cell>
          <cell r="AJ632">
            <v>37.79</v>
          </cell>
          <cell r="AK632">
            <v>26234</v>
          </cell>
          <cell r="AL632" t="str">
            <v>Year Round</v>
          </cell>
        </row>
        <row r="633">
          <cell r="B633" t="str">
            <v>NECT40</v>
          </cell>
          <cell r="E633">
            <v>0</v>
          </cell>
          <cell r="F633">
            <v>0</v>
          </cell>
          <cell r="G633">
            <v>280</v>
          </cell>
          <cell r="H633" t="str">
            <v>J1</v>
          </cell>
          <cell r="I633">
            <v>17</v>
          </cell>
          <cell r="J633">
            <v>7</v>
          </cell>
          <cell r="Q633" t="str">
            <v>SPLN40</v>
          </cell>
          <cell r="R633" t="str">
            <v>WALP40_EME</v>
          </cell>
          <cell r="X633">
            <v>3190</v>
          </cell>
          <cell r="Y633" t="str">
            <v>NG39</v>
          </cell>
          <cell r="AB633" t="str">
            <v>No</v>
          </cell>
          <cell r="AC633" t="str">
            <v>No</v>
          </cell>
          <cell r="AE633">
            <v>7.2663428489928981</v>
          </cell>
          <cell r="AF633">
            <v>29.23</v>
          </cell>
          <cell r="AG633">
            <v>45491</v>
          </cell>
          <cell r="AI633">
            <v>2.4593092217656856</v>
          </cell>
          <cell r="AJ633">
            <v>29.23</v>
          </cell>
          <cell r="AK633">
            <v>26465</v>
          </cell>
          <cell r="AL633" t="str">
            <v>Peak Security</v>
          </cell>
        </row>
        <row r="634">
          <cell r="B634" t="str">
            <v>NECT4A</v>
          </cell>
          <cell r="E634">
            <v>0</v>
          </cell>
          <cell r="F634">
            <v>0</v>
          </cell>
          <cell r="G634">
            <v>0</v>
          </cell>
          <cell r="H634" t="str">
            <v>J1</v>
          </cell>
          <cell r="I634">
            <v>17</v>
          </cell>
          <cell r="J634">
            <v>7</v>
          </cell>
          <cell r="Q634" t="str">
            <v>SSHI20</v>
          </cell>
          <cell r="R634" t="str">
            <v>TYNE2A</v>
          </cell>
          <cell r="X634">
            <v>1240</v>
          </cell>
          <cell r="Y634" t="str">
            <v>B300</v>
          </cell>
          <cell r="AB634" t="str">
            <v>No</v>
          </cell>
          <cell r="AC634" t="str">
            <v>No</v>
          </cell>
          <cell r="AE634">
            <v>4.2973324493627328E-3</v>
          </cell>
          <cell r="AF634">
            <v>8.4253404424724998</v>
          </cell>
          <cell r="AG634">
            <v>319</v>
          </cell>
          <cell r="AI634">
            <v>0.17491843955007275</v>
          </cell>
          <cell r="AJ634">
            <v>8.4253404424724998</v>
          </cell>
          <cell r="AK634">
            <v>2034</v>
          </cell>
          <cell r="AL634" t="str">
            <v>Year Round</v>
          </cell>
        </row>
        <row r="635">
          <cell r="B635" t="str">
            <v>NECT4B</v>
          </cell>
          <cell r="E635">
            <v>0</v>
          </cell>
          <cell r="F635">
            <v>0</v>
          </cell>
          <cell r="G635">
            <v>0</v>
          </cell>
          <cell r="H635" t="str">
            <v>J1</v>
          </cell>
          <cell r="I635">
            <v>17</v>
          </cell>
          <cell r="J635">
            <v>7</v>
          </cell>
          <cell r="Q635" t="str">
            <v>SSHI20</v>
          </cell>
          <cell r="R635" t="str">
            <v>WBOL20</v>
          </cell>
          <cell r="X635">
            <v>1090</v>
          </cell>
          <cell r="Y635" t="str">
            <v>B306</v>
          </cell>
          <cell r="AB635" t="str">
            <v>No</v>
          </cell>
          <cell r="AC635" t="str">
            <v>No</v>
          </cell>
          <cell r="AE635">
            <v>1.4420502769246002E-2</v>
          </cell>
          <cell r="AF635">
            <v>5.2373737885639864</v>
          </cell>
          <cell r="AG635">
            <v>445</v>
          </cell>
          <cell r="AI635">
            <v>0.17197516893117301</v>
          </cell>
          <cell r="AJ635">
            <v>5.2373737885639864</v>
          </cell>
          <cell r="AK635">
            <v>1536</v>
          </cell>
          <cell r="AL635" t="str">
            <v>Year Round</v>
          </cell>
        </row>
        <row r="636">
          <cell r="B636" t="str">
            <v>NECU10</v>
          </cell>
          <cell r="E636">
            <v>0</v>
          </cell>
          <cell r="F636">
            <v>0</v>
          </cell>
          <cell r="G636">
            <v>0</v>
          </cell>
          <cell r="H636" t="str">
            <v>S1</v>
          </cell>
          <cell r="I636">
            <v>10</v>
          </cell>
          <cell r="J636">
            <v>2</v>
          </cell>
          <cell r="Q636" t="str">
            <v>HAMB4A</v>
          </cell>
          <cell r="R636" t="str">
            <v>STAH4A</v>
          </cell>
          <cell r="X636">
            <v>240</v>
          </cell>
          <cell r="Y636" t="str">
            <v>A26A</v>
          </cell>
          <cell r="AB636" t="str">
            <v>No</v>
          </cell>
          <cell r="AC636" t="str">
            <v>No</v>
          </cell>
          <cell r="AE636">
            <v>1.8225000000000859E-2</v>
          </cell>
          <cell r="AF636">
            <v>3.93</v>
          </cell>
          <cell r="AG636">
            <v>531</v>
          </cell>
          <cell r="AI636">
            <v>5.0836899999994831E-3</v>
          </cell>
          <cell r="AJ636">
            <v>3.93</v>
          </cell>
          <cell r="AK636">
            <v>280</v>
          </cell>
          <cell r="AL636" t="str">
            <v>Peak Security</v>
          </cell>
        </row>
        <row r="637">
          <cell r="B637" t="str">
            <v>NECU20</v>
          </cell>
          <cell r="E637">
            <v>0</v>
          </cell>
          <cell r="F637">
            <v>0</v>
          </cell>
          <cell r="G637">
            <v>0</v>
          </cell>
          <cell r="H637" t="str">
            <v>S1</v>
          </cell>
          <cell r="I637">
            <v>10</v>
          </cell>
          <cell r="J637">
            <v>2</v>
          </cell>
          <cell r="Q637" t="str">
            <v>HAMB4B</v>
          </cell>
          <cell r="R637" t="str">
            <v>STAH4B</v>
          </cell>
          <cell r="X637">
            <v>240</v>
          </cell>
          <cell r="Y637" t="str">
            <v>A26B</v>
          </cell>
          <cell r="AB637" t="str">
            <v>No</v>
          </cell>
          <cell r="AC637" t="str">
            <v>No</v>
          </cell>
          <cell r="AE637">
            <v>1.8225000000000859E-2</v>
          </cell>
          <cell r="AF637">
            <v>3.93</v>
          </cell>
          <cell r="AG637">
            <v>531</v>
          </cell>
          <cell r="AI637">
            <v>5.0836899999994831E-3</v>
          </cell>
          <cell r="AJ637">
            <v>3.93</v>
          </cell>
          <cell r="AK637">
            <v>280</v>
          </cell>
          <cell r="AL637" t="str">
            <v>Peak Security</v>
          </cell>
        </row>
        <row r="638">
          <cell r="B638" t="str">
            <v>NEEP20</v>
          </cell>
          <cell r="E638">
            <v>75</v>
          </cell>
          <cell r="F638">
            <v>0</v>
          </cell>
          <cell r="G638">
            <v>0</v>
          </cell>
          <cell r="H638" t="str">
            <v>P3</v>
          </cell>
          <cell r="I638">
            <v>16</v>
          </cell>
          <cell r="J638">
            <v>5</v>
          </cell>
          <cell r="Q638" t="str">
            <v>STAL20</v>
          </cell>
          <cell r="R638" t="str">
            <v>STAL40</v>
          </cell>
          <cell r="X638">
            <v>1000</v>
          </cell>
          <cell r="Y638" t="str">
            <v>F285</v>
          </cell>
          <cell r="AB638" t="str">
            <v>No</v>
          </cell>
          <cell r="AC638" t="str">
            <v>No</v>
          </cell>
          <cell r="AE638">
            <v>0.15451338513881333</v>
          </cell>
          <cell r="AF638">
            <v>0</v>
          </cell>
          <cell r="AG638">
            <v>0</v>
          </cell>
          <cell r="AI638">
            <v>0.11490592010001946</v>
          </cell>
          <cell r="AJ638">
            <v>0</v>
          </cell>
          <cell r="AK638">
            <v>0</v>
          </cell>
          <cell r="AL638" t="str">
            <v>Peak Security</v>
          </cell>
        </row>
        <row r="639">
          <cell r="B639" t="str">
            <v>NEEP4A</v>
          </cell>
          <cell r="E639">
            <v>0</v>
          </cell>
          <cell r="F639">
            <v>0</v>
          </cell>
          <cell r="G639">
            <v>0</v>
          </cell>
          <cell r="H639" t="str">
            <v>P3</v>
          </cell>
          <cell r="I639">
            <v>16</v>
          </cell>
          <cell r="J639">
            <v>5</v>
          </cell>
          <cell r="Q639" t="str">
            <v>STAL40</v>
          </cell>
          <cell r="R639" t="str">
            <v>STSB4A</v>
          </cell>
          <cell r="X639">
            <v>1650</v>
          </cell>
          <cell r="Y639" t="str">
            <v>A238</v>
          </cell>
          <cell r="AB639" t="str">
            <v>No</v>
          </cell>
          <cell r="AC639" t="str">
            <v>No</v>
          </cell>
          <cell r="AE639">
            <v>0.63968883586417857</v>
          </cell>
          <cell r="AF639">
            <v>80.185823333885153</v>
          </cell>
          <cell r="AG639">
            <v>37027</v>
          </cell>
          <cell r="AI639">
            <v>0.4250795364368754</v>
          </cell>
          <cell r="AJ639">
            <v>80.185823333885153</v>
          </cell>
          <cell r="AK639">
            <v>30184</v>
          </cell>
          <cell r="AL639" t="str">
            <v>Peak Security</v>
          </cell>
        </row>
        <row r="640">
          <cell r="B640" t="str">
            <v>NEIL10</v>
          </cell>
          <cell r="E640">
            <v>0</v>
          </cell>
          <cell r="F640">
            <v>0</v>
          </cell>
          <cell r="G640">
            <v>0</v>
          </cell>
          <cell r="H640" t="str">
            <v>S2</v>
          </cell>
          <cell r="I640">
            <v>11</v>
          </cell>
          <cell r="J640">
            <v>2</v>
          </cell>
          <cell r="Q640" t="str">
            <v>STAL40</v>
          </cell>
          <cell r="R640" t="str">
            <v>THOM41</v>
          </cell>
          <cell r="X640">
            <v>1330</v>
          </cell>
          <cell r="Y640" t="str">
            <v>A285</v>
          </cell>
          <cell r="AB640" t="str">
            <v>No</v>
          </cell>
          <cell r="AC640" t="str">
            <v>No</v>
          </cell>
          <cell r="AE640">
            <v>2.3784380347277465</v>
          </cell>
          <cell r="AF640">
            <v>122.0596047831518</v>
          </cell>
          <cell r="AG640">
            <v>66554</v>
          </cell>
          <cell r="AI640">
            <v>1.7023648875998303</v>
          </cell>
          <cell r="AJ640">
            <v>122.0596047831518</v>
          </cell>
          <cell r="AK640">
            <v>56306</v>
          </cell>
          <cell r="AL640" t="str">
            <v>Peak Security</v>
          </cell>
        </row>
        <row r="641">
          <cell r="B641" t="str">
            <v>NEIL1C</v>
          </cell>
          <cell r="E641">
            <v>0</v>
          </cell>
          <cell r="F641">
            <v>0</v>
          </cell>
          <cell r="G641">
            <v>0</v>
          </cell>
          <cell r="H641" t="str">
            <v>S2</v>
          </cell>
          <cell r="I641">
            <v>11</v>
          </cell>
          <cell r="J641">
            <v>2</v>
          </cell>
          <cell r="Q641" t="str">
            <v>STAY40</v>
          </cell>
          <cell r="R641" t="str">
            <v>STAY4A</v>
          </cell>
          <cell r="X641">
            <v>2150</v>
          </cell>
          <cell r="Y641" t="str">
            <v>Q421</v>
          </cell>
          <cell r="AB641" t="str">
            <v>No</v>
          </cell>
          <cell r="AC641" t="str">
            <v>No</v>
          </cell>
          <cell r="AE641">
            <v>0</v>
          </cell>
          <cell r="AF641">
            <v>0</v>
          </cell>
          <cell r="AG641">
            <v>0</v>
          </cell>
          <cell r="AI641">
            <v>0</v>
          </cell>
          <cell r="AJ641">
            <v>0</v>
          </cell>
          <cell r="AK641">
            <v>0</v>
          </cell>
          <cell r="AL641" t="str">
            <v>Peak Security</v>
          </cell>
        </row>
        <row r="642">
          <cell r="B642" t="str">
            <v>NEIL20</v>
          </cell>
          <cell r="E642">
            <v>0</v>
          </cell>
          <cell r="F642">
            <v>0</v>
          </cell>
          <cell r="G642">
            <v>0</v>
          </cell>
          <cell r="H642" t="str">
            <v>S2</v>
          </cell>
          <cell r="I642">
            <v>11</v>
          </cell>
          <cell r="J642">
            <v>2</v>
          </cell>
          <cell r="Q642" t="str">
            <v>STEW20</v>
          </cell>
          <cell r="R642" t="str">
            <v>STEW2A</v>
          </cell>
          <cell r="X642">
            <v>855</v>
          </cell>
          <cell r="Y642" t="str">
            <v>DMC5</v>
          </cell>
          <cell r="AB642" t="str">
            <v>No</v>
          </cell>
          <cell r="AC642" t="str">
            <v>No</v>
          </cell>
          <cell r="AE642">
            <v>0</v>
          </cell>
          <cell r="AF642">
            <v>5.0399512167258047</v>
          </cell>
          <cell r="AG642">
            <v>395</v>
          </cell>
          <cell r="AI642">
            <v>0</v>
          </cell>
          <cell r="AJ642">
            <v>5.0399512167258047</v>
          </cell>
          <cell r="AK642">
            <v>630</v>
          </cell>
          <cell r="AL642" t="str">
            <v>Year Round</v>
          </cell>
        </row>
        <row r="643">
          <cell r="B643" t="str">
            <v>NEIL2A</v>
          </cell>
          <cell r="E643">
            <v>0</v>
          </cell>
          <cell r="F643">
            <v>0</v>
          </cell>
          <cell r="G643">
            <v>0</v>
          </cell>
          <cell r="H643" t="str">
            <v>S2</v>
          </cell>
          <cell r="I643">
            <v>11</v>
          </cell>
          <cell r="J643">
            <v>2</v>
          </cell>
          <cell r="Q643" t="str">
            <v>STEW20</v>
          </cell>
          <cell r="R643" t="str">
            <v>STEW40</v>
          </cell>
          <cell r="X643">
            <v>1000</v>
          </cell>
          <cell r="Y643" t="str">
            <v>F397</v>
          </cell>
          <cell r="AB643" t="str">
            <v>No</v>
          </cell>
          <cell r="AC643" t="str">
            <v>No</v>
          </cell>
          <cell r="AE643">
            <v>1.9883669257618423E-2</v>
          </cell>
          <cell r="AF643">
            <v>0</v>
          </cell>
          <cell r="AG643">
            <v>0</v>
          </cell>
          <cell r="AI643">
            <v>7.3915755648739706E-3</v>
          </cell>
          <cell r="AJ643">
            <v>0</v>
          </cell>
          <cell r="AK643">
            <v>0</v>
          </cell>
          <cell r="AL643" t="str">
            <v>Peak Security</v>
          </cell>
        </row>
        <row r="644">
          <cell r="B644" t="str">
            <v>NEIL2C</v>
          </cell>
          <cell r="E644">
            <v>0</v>
          </cell>
          <cell r="F644">
            <v>0</v>
          </cell>
          <cell r="G644">
            <v>0</v>
          </cell>
          <cell r="H644" t="str">
            <v>S2</v>
          </cell>
          <cell r="I644">
            <v>11</v>
          </cell>
          <cell r="J644">
            <v>2</v>
          </cell>
          <cell r="Q644" t="str">
            <v>STEW20</v>
          </cell>
          <cell r="R644" t="str">
            <v>STEW40</v>
          </cell>
          <cell r="X644">
            <v>1000</v>
          </cell>
          <cell r="Y644" t="str">
            <v>F398</v>
          </cell>
          <cell r="AB644" t="str">
            <v>No</v>
          </cell>
          <cell r="AC644" t="str">
            <v>No</v>
          </cell>
          <cell r="AE644">
            <v>3.5547399452958824E-2</v>
          </cell>
          <cell r="AF644">
            <v>0</v>
          </cell>
          <cell r="AG644">
            <v>0</v>
          </cell>
          <cell r="AI644">
            <v>1.3214426662756509E-2</v>
          </cell>
          <cell r="AJ644">
            <v>0</v>
          </cell>
          <cell r="AK644">
            <v>0</v>
          </cell>
          <cell r="AL644" t="str">
            <v>Peak Security</v>
          </cell>
        </row>
        <row r="645">
          <cell r="B645" t="str">
            <v>NEIL4A</v>
          </cell>
          <cell r="E645">
            <v>0</v>
          </cell>
          <cell r="F645">
            <v>0</v>
          </cell>
          <cell r="G645">
            <v>0</v>
          </cell>
          <cell r="H645" t="str">
            <v>S2</v>
          </cell>
          <cell r="I645">
            <v>11</v>
          </cell>
          <cell r="J645">
            <v>2</v>
          </cell>
          <cell r="Q645" t="str">
            <v>STSB40</v>
          </cell>
          <cell r="R645" t="str">
            <v>STSB4A</v>
          </cell>
          <cell r="X645">
            <v>2000</v>
          </cell>
          <cell r="Y645" t="str">
            <v>Q284</v>
          </cell>
          <cell r="AB645" t="str">
            <v>No</v>
          </cell>
          <cell r="AC645" t="str">
            <v>No</v>
          </cell>
          <cell r="AE645">
            <v>0</v>
          </cell>
          <cell r="AF645">
            <v>0</v>
          </cell>
          <cell r="AG645">
            <v>0</v>
          </cell>
          <cell r="AI645">
            <v>0</v>
          </cell>
          <cell r="AJ645">
            <v>0</v>
          </cell>
          <cell r="AK645">
            <v>0</v>
          </cell>
          <cell r="AL645" t="str">
            <v>Peak Security</v>
          </cell>
        </row>
        <row r="646">
          <cell r="B646" t="str">
            <v>NETS10</v>
          </cell>
          <cell r="E646">
            <v>-4.2329274128397678</v>
          </cell>
          <cell r="F646">
            <v>0</v>
          </cell>
          <cell r="G646">
            <v>0</v>
          </cell>
          <cell r="H646" t="str">
            <v>S1</v>
          </cell>
          <cell r="I646">
            <v>10</v>
          </cell>
          <cell r="J646">
            <v>2</v>
          </cell>
          <cell r="Q646" t="str">
            <v>SUND40</v>
          </cell>
          <cell r="R646" t="str">
            <v>WYMO40</v>
          </cell>
          <cell r="X646">
            <v>3050</v>
          </cell>
          <cell r="Y646" t="str">
            <v>A604</v>
          </cell>
          <cell r="AB646" t="str">
            <v>No</v>
          </cell>
          <cell r="AC646" t="str">
            <v>No</v>
          </cell>
          <cell r="AE646">
            <v>5.9291387642386226</v>
          </cell>
          <cell r="AF646">
            <v>18.16</v>
          </cell>
          <cell r="AG646">
            <v>31268</v>
          </cell>
          <cell r="AI646">
            <v>5.3492226009873809</v>
          </cell>
          <cell r="AJ646">
            <v>18.16</v>
          </cell>
          <cell r="AK646">
            <v>29699</v>
          </cell>
          <cell r="AL646" t="str">
            <v>Peak Security</v>
          </cell>
        </row>
        <row r="647">
          <cell r="B647" t="str">
            <v>NEWX20</v>
          </cell>
          <cell r="E647">
            <v>693</v>
          </cell>
          <cell r="F647">
            <v>0</v>
          </cell>
          <cell r="G647">
            <v>0</v>
          </cell>
          <cell r="H647" t="str">
            <v>A4</v>
          </cell>
          <cell r="I647">
            <v>23</v>
          </cell>
          <cell r="J647">
            <v>12</v>
          </cell>
          <cell r="Q647" t="str">
            <v>SWAN20_SPM</v>
          </cell>
          <cell r="R647" t="str">
            <v>SWAN20_SWA</v>
          </cell>
          <cell r="X647">
            <v>0</v>
          </cell>
          <cell r="Y647" t="str">
            <v>None</v>
          </cell>
          <cell r="AB647" t="str">
            <v>No</v>
          </cell>
          <cell r="AC647" t="str">
            <v>No</v>
          </cell>
          <cell r="AE647">
            <v>0</v>
          </cell>
          <cell r="AF647">
            <v>0</v>
          </cell>
          <cell r="AG647">
            <v>0</v>
          </cell>
          <cell r="AI647">
            <v>0</v>
          </cell>
          <cell r="AJ647">
            <v>0</v>
          </cell>
          <cell r="AK647">
            <v>0</v>
          </cell>
          <cell r="AL647" t="str">
            <v>Year Round</v>
          </cell>
        </row>
        <row r="648">
          <cell r="B648" t="str">
            <v>NFLE40</v>
          </cell>
          <cell r="E648">
            <v>417</v>
          </cell>
          <cell r="F648">
            <v>0</v>
          </cell>
          <cell r="G648">
            <v>0</v>
          </cell>
          <cell r="H648" t="str">
            <v>C2</v>
          </cell>
          <cell r="I648">
            <v>18</v>
          </cell>
          <cell r="J648">
            <v>11</v>
          </cell>
          <cell r="Q648" t="str">
            <v>PEMB40</v>
          </cell>
          <cell r="R648" t="str">
            <v>SWAN44</v>
          </cell>
          <cell r="X648">
            <v>2780</v>
          </cell>
          <cell r="Y648" t="str">
            <v>A80M</v>
          </cell>
          <cell r="AB648" t="str">
            <v>No</v>
          </cell>
          <cell r="AC648" t="str">
            <v>No</v>
          </cell>
          <cell r="AE648">
            <v>0.9998873960696566</v>
          </cell>
          <cell r="AF648">
            <v>83.98</v>
          </cell>
          <cell r="AG648">
            <v>27992</v>
          </cell>
          <cell r="AI648">
            <v>0.43456533735308805</v>
          </cell>
          <cell r="AJ648">
            <v>83.98</v>
          </cell>
          <cell r="AK648">
            <v>18454</v>
          </cell>
          <cell r="AL648" t="str">
            <v>Peak Security</v>
          </cell>
        </row>
        <row r="649">
          <cell r="B649" t="str">
            <v>NHYD20</v>
          </cell>
          <cell r="E649">
            <v>172</v>
          </cell>
          <cell r="F649">
            <v>0</v>
          </cell>
          <cell r="G649">
            <v>0</v>
          </cell>
          <cell r="H649" t="str">
            <v>A6</v>
          </cell>
          <cell r="I649">
            <v>25</v>
          </cell>
          <cell r="J649">
            <v>13</v>
          </cell>
          <cell r="Q649" t="str">
            <v>PEMB40</v>
          </cell>
          <cell r="R649" t="str">
            <v>SWAN44</v>
          </cell>
          <cell r="X649">
            <v>2780</v>
          </cell>
          <cell r="Y649" t="str">
            <v>A80L</v>
          </cell>
          <cell r="AB649" t="str">
            <v>No</v>
          </cell>
          <cell r="AC649" t="str">
            <v>No</v>
          </cell>
          <cell r="AE649">
            <v>0.9863297577222826</v>
          </cell>
          <cell r="AF649">
            <v>84.7</v>
          </cell>
          <cell r="AG649">
            <v>28040</v>
          </cell>
          <cell r="AI649">
            <v>0.42867299416994903</v>
          </cell>
          <cell r="AJ649">
            <v>84.7</v>
          </cell>
          <cell r="AK649">
            <v>18485</v>
          </cell>
          <cell r="AL649" t="str">
            <v>Peak Security</v>
          </cell>
        </row>
        <row r="650">
          <cell r="B650" t="str">
            <v>NINF40</v>
          </cell>
          <cell r="E650">
            <v>355</v>
          </cell>
          <cell r="F650">
            <v>0</v>
          </cell>
          <cell r="G650">
            <v>0</v>
          </cell>
          <cell r="H650" t="str">
            <v>B1</v>
          </cell>
          <cell r="I650">
            <v>25</v>
          </cell>
          <cell r="J650">
            <v>11</v>
          </cell>
          <cell r="Q650" t="str">
            <v>SWAN20_SPM</v>
          </cell>
          <cell r="R650" t="str">
            <v>SWAN4A</v>
          </cell>
          <cell r="X650">
            <v>750</v>
          </cell>
          <cell r="Y650" t="str">
            <v>F819</v>
          </cell>
          <cell r="AB650" t="str">
            <v>No</v>
          </cell>
          <cell r="AC650" t="str">
            <v>No</v>
          </cell>
          <cell r="AE650">
            <v>0.45124999999999993</v>
          </cell>
          <cell r="AF650">
            <v>0</v>
          </cell>
          <cell r="AG650">
            <v>0</v>
          </cell>
          <cell r="AI650">
            <v>0.45124999999999998</v>
          </cell>
          <cell r="AJ650">
            <v>0</v>
          </cell>
          <cell r="AK650">
            <v>0</v>
          </cell>
          <cell r="AL650" t="str">
            <v>Year Round</v>
          </cell>
        </row>
        <row r="651">
          <cell r="B651" t="str">
            <v>NORL2A</v>
          </cell>
          <cell r="E651">
            <v>30</v>
          </cell>
          <cell r="F651">
            <v>0</v>
          </cell>
          <cell r="G651">
            <v>0</v>
          </cell>
          <cell r="H651" t="str">
            <v>P3</v>
          </cell>
          <cell r="I651">
            <v>16</v>
          </cell>
          <cell r="J651">
            <v>5</v>
          </cell>
          <cell r="Q651" t="str">
            <v>SWAN2A</v>
          </cell>
          <cell r="R651" t="str">
            <v>SWAN44</v>
          </cell>
          <cell r="X651">
            <v>1100</v>
          </cell>
          <cell r="Y651" t="str">
            <v>F8E2</v>
          </cell>
          <cell r="AB651" t="str">
            <v>No</v>
          </cell>
          <cell r="AC651" t="str">
            <v>No</v>
          </cell>
          <cell r="AE651">
            <v>9.5513607678566523E-2</v>
          </cell>
          <cell r="AF651">
            <v>0</v>
          </cell>
          <cell r="AG651">
            <v>0</v>
          </cell>
          <cell r="AI651">
            <v>1.4239435918394727E-2</v>
          </cell>
          <cell r="AJ651">
            <v>0</v>
          </cell>
          <cell r="AK651">
            <v>0</v>
          </cell>
          <cell r="AL651" t="str">
            <v>Peak Security</v>
          </cell>
        </row>
        <row r="652">
          <cell r="B652" t="str">
            <v>NORL2B</v>
          </cell>
          <cell r="E652">
            <v>30</v>
          </cell>
          <cell r="F652">
            <v>0</v>
          </cell>
          <cell r="G652">
            <v>0</v>
          </cell>
          <cell r="H652" t="str">
            <v>P3</v>
          </cell>
          <cell r="I652">
            <v>16</v>
          </cell>
          <cell r="J652">
            <v>5</v>
          </cell>
          <cell r="Q652" t="str">
            <v>TEMP2B</v>
          </cell>
          <cell r="R652" t="str">
            <v>WIBA20</v>
          </cell>
          <cell r="X652">
            <v>420</v>
          </cell>
          <cell r="Y652" t="str">
            <v>B366</v>
          </cell>
          <cell r="AB652" t="str">
            <v>No</v>
          </cell>
          <cell r="AC652" t="str">
            <v>No</v>
          </cell>
          <cell r="AE652">
            <v>5.7913603828886936E-3</v>
          </cell>
          <cell r="AF652">
            <v>41.350508846318533</v>
          </cell>
          <cell r="AG652">
            <v>2225</v>
          </cell>
          <cell r="AI652">
            <v>3.4946909242897744E-3</v>
          </cell>
          <cell r="AJ652">
            <v>41.350508846318533</v>
          </cell>
          <cell r="AK652">
            <v>1729</v>
          </cell>
          <cell r="AL652" t="str">
            <v>Peak Security</v>
          </cell>
        </row>
        <row r="653">
          <cell r="B653" t="str">
            <v>NORM40</v>
          </cell>
          <cell r="E653">
            <v>411</v>
          </cell>
          <cell r="F653">
            <v>328.88330145117334</v>
          </cell>
          <cell r="G653">
            <v>444.94877625963727</v>
          </cell>
          <cell r="H653" t="str">
            <v>J3</v>
          </cell>
          <cell r="I653">
            <v>18</v>
          </cell>
          <cell r="J653">
            <v>9</v>
          </cell>
          <cell r="Q653" t="str">
            <v>THOM20</v>
          </cell>
          <cell r="R653" t="str">
            <v>WMEL20</v>
          </cell>
          <cell r="X653">
            <v>765</v>
          </cell>
          <cell r="Y653" t="str">
            <v>B336</v>
          </cell>
          <cell r="AB653" t="str">
            <v>No</v>
          </cell>
          <cell r="AC653" t="str">
            <v>No</v>
          </cell>
          <cell r="AE653">
            <v>0.87522787391801282</v>
          </cell>
          <cell r="AF653">
            <v>38.418534893054947</v>
          </cell>
          <cell r="AG653">
            <v>10837</v>
          </cell>
          <cell r="AI653">
            <v>0.90163682542561308</v>
          </cell>
          <cell r="AJ653">
            <v>38.418534893054947</v>
          </cell>
          <cell r="AK653">
            <v>10999</v>
          </cell>
          <cell r="AL653" t="str">
            <v>Year Round</v>
          </cell>
        </row>
        <row r="654">
          <cell r="B654" t="str">
            <v>NORT20</v>
          </cell>
          <cell r="E654">
            <v>409</v>
          </cell>
          <cell r="F654">
            <v>0</v>
          </cell>
          <cell r="G654">
            <v>0</v>
          </cell>
          <cell r="H654" t="str">
            <v>Q4</v>
          </cell>
          <cell r="I654">
            <v>13</v>
          </cell>
          <cell r="J654">
            <v>3</v>
          </cell>
          <cell r="Q654" t="str">
            <v>THOM20</v>
          </cell>
          <cell r="R654" t="str">
            <v>WMEL20</v>
          </cell>
          <cell r="X654">
            <v>955</v>
          </cell>
          <cell r="Y654" t="str">
            <v>B337</v>
          </cell>
          <cell r="AB654" t="str">
            <v>No</v>
          </cell>
          <cell r="AC654" t="str">
            <v>No</v>
          </cell>
          <cell r="AE654">
            <v>0.87522787391801282</v>
          </cell>
          <cell r="AF654">
            <v>38.418534893054947</v>
          </cell>
          <cell r="AG654">
            <v>10837</v>
          </cell>
          <cell r="AI654">
            <v>0.90163682542561308</v>
          </cell>
          <cell r="AJ654">
            <v>38.418534893054947</v>
          </cell>
          <cell r="AK654">
            <v>10999</v>
          </cell>
          <cell r="AL654" t="str">
            <v>Year Round</v>
          </cell>
        </row>
        <row r="655">
          <cell r="B655" t="str">
            <v>NORT40</v>
          </cell>
          <cell r="E655">
            <v>0</v>
          </cell>
          <cell r="F655">
            <v>0</v>
          </cell>
          <cell r="G655">
            <v>0</v>
          </cell>
          <cell r="H655" t="str">
            <v>Q4</v>
          </cell>
          <cell r="I655">
            <v>13</v>
          </cell>
          <cell r="J655">
            <v>3</v>
          </cell>
          <cell r="Q655" t="str">
            <v>THUR20</v>
          </cell>
          <cell r="R655" t="str">
            <v>THUR2A</v>
          </cell>
          <cell r="X655">
            <v>550</v>
          </cell>
          <cell r="Y655" t="str">
            <v>B380</v>
          </cell>
          <cell r="AB655" t="str">
            <v>No</v>
          </cell>
          <cell r="AC655" t="str">
            <v>No</v>
          </cell>
          <cell r="AE655">
            <v>1.7926234119084918E-2</v>
          </cell>
          <cell r="AF655">
            <v>5.5729492258175144</v>
          </cell>
          <cell r="AG655">
            <v>334</v>
          </cell>
          <cell r="AI655">
            <v>1.2835967782465726E-2</v>
          </cell>
          <cell r="AJ655">
            <v>5.5729492258175144</v>
          </cell>
          <cell r="AK655">
            <v>282</v>
          </cell>
          <cell r="AL655" t="str">
            <v>Peak Security</v>
          </cell>
        </row>
        <row r="656">
          <cell r="B656" t="str">
            <v>NURS40</v>
          </cell>
          <cell r="E656">
            <v>155</v>
          </cell>
          <cell r="F656">
            <v>0</v>
          </cell>
          <cell r="G656">
            <v>0</v>
          </cell>
          <cell r="H656" t="str">
            <v>B2</v>
          </cell>
          <cell r="I656">
            <v>26</v>
          </cell>
          <cell r="J656">
            <v>13</v>
          </cell>
          <cell r="Q656" t="str">
            <v>THUR2A</v>
          </cell>
          <cell r="R656" t="str">
            <v>WMEL20</v>
          </cell>
          <cell r="X656">
            <v>955</v>
          </cell>
          <cell r="Y656" t="str">
            <v>B381</v>
          </cell>
          <cell r="AB656" t="str">
            <v>No</v>
          </cell>
          <cell r="AC656" t="str">
            <v>No</v>
          </cell>
          <cell r="AE656">
            <v>2.3471606731549337E-2</v>
          </cell>
          <cell r="AF656">
            <v>19.595208568197069</v>
          </cell>
          <cell r="AG656">
            <v>1135</v>
          </cell>
          <cell r="AI656">
            <v>2.9810377667228227E-2</v>
          </cell>
          <cell r="AJ656">
            <v>19.595208568197069</v>
          </cell>
          <cell r="AK656">
            <v>1279</v>
          </cell>
          <cell r="AL656" t="str">
            <v>Year Round</v>
          </cell>
        </row>
        <row r="657">
          <cell r="B657" t="str">
            <v>NURS4A</v>
          </cell>
          <cell r="E657">
            <v>155</v>
          </cell>
          <cell r="F657">
            <v>0</v>
          </cell>
          <cell r="G657">
            <v>0</v>
          </cell>
          <cell r="H657" t="str">
            <v>B2</v>
          </cell>
          <cell r="I657">
            <v>26</v>
          </cell>
          <cell r="J657">
            <v>13</v>
          </cell>
          <cell r="Q657" t="str">
            <v>TILB20</v>
          </cell>
          <cell r="R657" t="str">
            <v>WARL20</v>
          </cell>
          <cell r="X657">
            <v>1120</v>
          </cell>
          <cell r="Y657" t="str">
            <v>B638</v>
          </cell>
          <cell r="AB657" t="str">
            <v>No</v>
          </cell>
          <cell r="AC657" t="str">
            <v>No</v>
          </cell>
          <cell r="AE657">
            <v>0.15675136626028674</v>
          </cell>
          <cell r="AF657">
            <v>15.460439787751815</v>
          </cell>
          <cell r="AG657">
            <v>2499</v>
          </cell>
          <cell r="AI657">
            <v>0.51820377925804983</v>
          </cell>
          <cell r="AJ657">
            <v>15.460439787751815</v>
          </cell>
          <cell r="AK657">
            <v>4544</v>
          </cell>
          <cell r="AL657" t="str">
            <v>Year Round</v>
          </cell>
        </row>
        <row r="658">
          <cell r="B658" t="str">
            <v>OCKH20</v>
          </cell>
          <cell r="E658">
            <v>99</v>
          </cell>
          <cell r="F658">
            <v>0</v>
          </cell>
          <cell r="G658">
            <v>0</v>
          </cell>
          <cell r="H658" t="str">
            <v>L2</v>
          </cell>
          <cell r="I658">
            <v>18</v>
          </cell>
          <cell r="J658">
            <v>8</v>
          </cell>
          <cell r="Q658" t="str">
            <v>TILB20</v>
          </cell>
          <cell r="R658" t="str">
            <v>WARL20</v>
          </cell>
          <cell r="X658">
            <v>1180</v>
          </cell>
          <cell r="Y658" t="str">
            <v>B637</v>
          </cell>
          <cell r="AB658" t="str">
            <v>No</v>
          </cell>
          <cell r="AC658" t="str">
            <v>No</v>
          </cell>
          <cell r="AE658">
            <v>0.15675136626028674</v>
          </cell>
          <cell r="AF658">
            <v>15.664182017512884</v>
          </cell>
          <cell r="AG658">
            <v>2532</v>
          </cell>
          <cell r="AI658">
            <v>0.51820377925804983</v>
          </cell>
          <cell r="AJ658">
            <v>15.664182017512884</v>
          </cell>
          <cell r="AK658">
            <v>4603</v>
          </cell>
          <cell r="AL658" t="str">
            <v>Year Round</v>
          </cell>
        </row>
        <row r="659">
          <cell r="B659" t="str">
            <v>OCKH2A</v>
          </cell>
          <cell r="E659">
            <v>0</v>
          </cell>
          <cell r="F659">
            <v>0</v>
          </cell>
          <cell r="G659">
            <v>0</v>
          </cell>
          <cell r="H659" t="str">
            <v>L2</v>
          </cell>
          <cell r="I659">
            <v>18</v>
          </cell>
          <cell r="J659">
            <v>8</v>
          </cell>
          <cell r="Q659" t="str">
            <v>TILB40</v>
          </cell>
          <cell r="R659" t="str">
            <v>TILB4B</v>
          </cell>
          <cell r="X659">
            <v>3100</v>
          </cell>
          <cell r="Y659" t="str">
            <v>NG41</v>
          </cell>
          <cell r="AB659" t="str">
            <v>No</v>
          </cell>
          <cell r="AC659" t="str">
            <v>No</v>
          </cell>
          <cell r="AE659">
            <v>0</v>
          </cell>
          <cell r="AF659">
            <v>0.06</v>
          </cell>
          <cell r="AG659">
            <v>41</v>
          </cell>
          <cell r="AI659">
            <v>0</v>
          </cell>
          <cell r="AJ659">
            <v>0.06</v>
          </cell>
          <cell r="AK659">
            <v>11</v>
          </cell>
          <cell r="AL659" t="str">
            <v>Peak Security</v>
          </cell>
        </row>
        <row r="660">
          <cell r="B660" t="str">
            <v>OFFE20</v>
          </cell>
          <cell r="E660">
            <v>55</v>
          </cell>
          <cell r="F660">
            <v>0</v>
          </cell>
          <cell r="G660">
            <v>0</v>
          </cell>
          <cell r="H660" t="str">
            <v>Q4</v>
          </cell>
          <cell r="I660">
            <v>13</v>
          </cell>
          <cell r="J660">
            <v>3</v>
          </cell>
          <cell r="Q660" t="str">
            <v>TILB20</v>
          </cell>
          <cell r="R660" t="str">
            <v>TILB4A</v>
          </cell>
          <cell r="X660">
            <v>750</v>
          </cell>
          <cell r="Y660" t="str">
            <v>F686</v>
          </cell>
          <cell r="AB660" t="str">
            <v>No</v>
          </cell>
          <cell r="AC660" t="str">
            <v>No</v>
          </cell>
          <cell r="AE660">
            <v>0.12417157070450417</v>
          </cell>
          <cell r="AF660">
            <v>0</v>
          </cell>
          <cell r="AG660">
            <v>0</v>
          </cell>
          <cell r="AI660">
            <v>0.33092505595958477</v>
          </cell>
          <cell r="AJ660">
            <v>0</v>
          </cell>
          <cell r="AK660">
            <v>0</v>
          </cell>
          <cell r="AL660" t="str">
            <v>Year Round</v>
          </cell>
        </row>
        <row r="661">
          <cell r="B661" t="str">
            <v>OLDB20</v>
          </cell>
          <cell r="E661">
            <v>86</v>
          </cell>
          <cell r="F661">
            <v>0</v>
          </cell>
          <cell r="G661">
            <v>0</v>
          </cell>
          <cell r="H661" t="str">
            <v>L2</v>
          </cell>
          <cell r="I661">
            <v>18</v>
          </cell>
          <cell r="J661">
            <v>8</v>
          </cell>
          <cell r="Q661" t="str">
            <v>TILB40</v>
          </cell>
          <cell r="R661" t="str">
            <v>TILB4A</v>
          </cell>
          <cell r="X661">
            <v>3100</v>
          </cell>
          <cell r="Y661" t="str">
            <v>NG42</v>
          </cell>
          <cell r="AB661" t="str">
            <v>No</v>
          </cell>
          <cell r="AC661" t="str">
            <v>No</v>
          </cell>
          <cell r="AE661">
            <v>0</v>
          </cell>
          <cell r="AF661">
            <v>0.06</v>
          </cell>
          <cell r="AG661">
            <v>37</v>
          </cell>
          <cell r="AI661">
            <v>0</v>
          </cell>
          <cell r="AJ661">
            <v>0.06</v>
          </cell>
          <cell r="AK661">
            <v>12</v>
          </cell>
          <cell r="AL661" t="str">
            <v>Peak Security</v>
          </cell>
        </row>
        <row r="662">
          <cell r="B662" t="str">
            <v>OLDB4A</v>
          </cell>
          <cell r="E662">
            <v>0</v>
          </cell>
          <cell r="F662">
            <v>0</v>
          </cell>
          <cell r="G662">
            <v>0</v>
          </cell>
          <cell r="H662" t="str">
            <v>L2</v>
          </cell>
          <cell r="I662">
            <v>18</v>
          </cell>
          <cell r="J662">
            <v>8</v>
          </cell>
          <cell r="Q662" t="str">
            <v>TILB20</v>
          </cell>
          <cell r="R662" t="str">
            <v>TILB4B</v>
          </cell>
          <cell r="X662">
            <v>1000</v>
          </cell>
          <cell r="Y662" t="str">
            <v>F685</v>
          </cell>
          <cell r="AB662" t="str">
            <v>No</v>
          </cell>
          <cell r="AC662" t="str">
            <v>No</v>
          </cell>
          <cell r="AE662">
            <v>5.9085977163215078E-2</v>
          </cell>
          <cell r="AF662">
            <v>0</v>
          </cell>
          <cell r="AG662">
            <v>0</v>
          </cell>
          <cell r="AI662">
            <v>0.15692360277434325</v>
          </cell>
          <cell r="AJ662">
            <v>0</v>
          </cell>
          <cell r="AK662">
            <v>0</v>
          </cell>
          <cell r="AL662" t="str">
            <v>Year Round</v>
          </cell>
        </row>
        <row r="663">
          <cell r="B663" t="str">
            <v>OLDS10</v>
          </cell>
          <cell r="E663">
            <v>0</v>
          </cell>
          <cell r="F663">
            <v>0</v>
          </cell>
          <cell r="G663">
            <v>0</v>
          </cell>
          <cell r="H663" t="str">
            <v>G5</v>
          </cell>
          <cell r="I663">
            <v>21</v>
          </cell>
          <cell r="J663">
            <v>8</v>
          </cell>
          <cell r="Q663" t="str">
            <v>TRAW20</v>
          </cell>
          <cell r="R663" t="str">
            <v>TRAW40</v>
          </cell>
          <cell r="X663">
            <v>750</v>
          </cell>
          <cell r="Y663" t="str">
            <v>F224</v>
          </cell>
          <cell r="AB663" t="str">
            <v>No</v>
          </cell>
          <cell r="AC663" t="str">
            <v>No</v>
          </cell>
          <cell r="AE663">
            <v>3.676053749979364E-2</v>
          </cell>
          <cell r="AF663">
            <v>0</v>
          </cell>
          <cell r="AG663">
            <v>0</v>
          </cell>
          <cell r="AI663">
            <v>1.2556630625974823E-2</v>
          </cell>
          <cell r="AJ663">
            <v>0</v>
          </cell>
          <cell r="AK663">
            <v>0</v>
          </cell>
          <cell r="AL663" t="str">
            <v>Peak Security</v>
          </cell>
        </row>
        <row r="664">
          <cell r="B664" t="str">
            <v>ORRI10</v>
          </cell>
          <cell r="E664">
            <v>-8</v>
          </cell>
          <cell r="F664">
            <v>14.61703562005215</v>
          </cell>
          <cell r="G664">
            <v>9.975501167094988</v>
          </cell>
          <cell r="H664" t="str">
            <v>T1</v>
          </cell>
          <cell r="I664">
            <v>1</v>
          </cell>
          <cell r="J664">
            <v>1</v>
          </cell>
          <cell r="Q664" t="str">
            <v>TRAW20</v>
          </cell>
          <cell r="R664" t="str">
            <v>TRAW40</v>
          </cell>
          <cell r="X664">
            <v>965</v>
          </cell>
          <cell r="Y664" t="str">
            <v>F223</v>
          </cell>
          <cell r="AB664" t="str">
            <v>No</v>
          </cell>
          <cell r="AC664" t="str">
            <v>No</v>
          </cell>
          <cell r="AE664">
            <v>1.8162107255026656E-2</v>
          </cell>
          <cell r="AF664">
            <v>0</v>
          </cell>
          <cell r="AG664">
            <v>0</v>
          </cell>
          <cell r="AI664">
            <v>6.2037959100023346E-3</v>
          </cell>
          <cell r="AJ664">
            <v>0</v>
          </cell>
          <cell r="AK664">
            <v>0</v>
          </cell>
          <cell r="AL664" t="str">
            <v>Peak Security</v>
          </cell>
        </row>
        <row r="665">
          <cell r="B665" t="str">
            <v>OSBA40</v>
          </cell>
          <cell r="E665">
            <v>407</v>
          </cell>
          <cell r="F665">
            <v>0</v>
          </cell>
          <cell r="G665">
            <v>0</v>
          </cell>
          <cell r="H665" t="str">
            <v>P6</v>
          </cell>
          <cell r="I665">
            <v>15</v>
          </cell>
          <cell r="J665">
            <v>3</v>
          </cell>
          <cell r="Q665" t="str">
            <v>TRAW40</v>
          </cell>
          <cell r="R665" t="str">
            <v>TREU4A</v>
          </cell>
          <cell r="X665">
            <v>3100</v>
          </cell>
          <cell r="Y665" t="str">
            <v>A22B</v>
          </cell>
          <cell r="AB665" t="str">
            <v>No</v>
          </cell>
          <cell r="AC665" t="str">
            <v>No</v>
          </cell>
          <cell r="AE665">
            <v>0.9895621561004071</v>
          </cell>
          <cell r="AF665">
            <v>64.28</v>
          </cell>
          <cell r="AG665">
            <v>20221</v>
          </cell>
          <cell r="AI665">
            <v>0.55764525073701443</v>
          </cell>
          <cell r="AJ665">
            <v>64.28</v>
          </cell>
          <cell r="AK665">
            <v>15179</v>
          </cell>
          <cell r="AL665" t="str">
            <v>Peak Security</v>
          </cell>
        </row>
        <row r="666">
          <cell r="B666" t="str">
            <v>PADI40</v>
          </cell>
          <cell r="E666">
            <v>118</v>
          </cell>
          <cell r="F666">
            <v>0</v>
          </cell>
          <cell r="G666">
            <v>0</v>
          </cell>
          <cell r="H666" t="str">
            <v>N5</v>
          </cell>
          <cell r="I666">
            <v>15</v>
          </cell>
          <cell r="J666">
            <v>4</v>
          </cell>
          <cell r="Q666" t="str">
            <v>TRAW40</v>
          </cell>
          <cell r="R666" t="str">
            <v>TREU4B</v>
          </cell>
          <cell r="X666">
            <v>3100</v>
          </cell>
          <cell r="Y666" t="str">
            <v>A22E</v>
          </cell>
          <cell r="AB666" t="str">
            <v>No</v>
          </cell>
          <cell r="AC666" t="str">
            <v>No</v>
          </cell>
          <cell r="AE666">
            <v>0.98956215610040432</v>
          </cell>
          <cell r="AF666">
            <v>64.28</v>
          </cell>
          <cell r="AG666">
            <v>20221</v>
          </cell>
          <cell r="AI666">
            <v>0.55764525073701443</v>
          </cell>
          <cell r="AJ666">
            <v>64.28</v>
          </cell>
          <cell r="AK666">
            <v>15179</v>
          </cell>
          <cell r="AL666" t="str">
            <v>Peak Security</v>
          </cell>
        </row>
        <row r="667">
          <cell r="B667" t="str">
            <v>PAFB4A</v>
          </cell>
          <cell r="E667">
            <v>0</v>
          </cell>
          <cell r="F667">
            <v>0</v>
          </cell>
          <cell r="G667">
            <v>0</v>
          </cell>
          <cell r="H667" t="str">
            <v>L3</v>
          </cell>
          <cell r="I667">
            <v>18</v>
          </cell>
          <cell r="J667">
            <v>7</v>
          </cell>
          <cell r="Q667" t="str">
            <v>TREM20</v>
          </cell>
          <cell r="R667" t="str">
            <v>USKM2A</v>
          </cell>
          <cell r="X667">
            <v>695</v>
          </cell>
          <cell r="Y667" t="str">
            <v>B855</v>
          </cell>
          <cell r="AB667" t="str">
            <v>No</v>
          </cell>
          <cell r="AC667" t="str">
            <v>No</v>
          </cell>
          <cell r="AE667">
            <v>0.56852074698444188</v>
          </cell>
          <cell r="AF667">
            <v>18.037179752377117</v>
          </cell>
          <cell r="AG667">
            <v>4533</v>
          </cell>
          <cell r="AI667">
            <v>0.26853272103202425</v>
          </cell>
          <cell r="AJ667">
            <v>18.037179752377117</v>
          </cell>
          <cell r="AK667">
            <v>3116</v>
          </cell>
          <cell r="AL667" t="str">
            <v>Peak Security</v>
          </cell>
        </row>
        <row r="668">
          <cell r="B668" t="str">
            <v>PAFB4B</v>
          </cell>
          <cell r="E668">
            <v>4</v>
          </cell>
          <cell r="F668">
            <v>0</v>
          </cell>
          <cell r="G668">
            <v>0</v>
          </cell>
          <cell r="H668" t="str">
            <v>L3</v>
          </cell>
          <cell r="I668">
            <v>18</v>
          </cell>
          <cell r="J668">
            <v>7</v>
          </cell>
          <cell r="Q668" t="str">
            <v>CONQ40</v>
          </cell>
          <cell r="R668" t="str">
            <v>TREU4B</v>
          </cell>
          <cell r="X668">
            <v>2210</v>
          </cell>
          <cell r="Y668" t="str">
            <v>A22G</v>
          </cell>
          <cell r="AB668" t="str">
            <v>No</v>
          </cell>
          <cell r="AC668" t="str">
            <v>No</v>
          </cell>
          <cell r="AE668">
            <v>1.5453889218802388</v>
          </cell>
          <cell r="AF668">
            <v>14.32</v>
          </cell>
          <cell r="AG668">
            <v>12588</v>
          </cell>
          <cell r="AI668">
            <v>2.3340767187954508</v>
          </cell>
          <cell r="AJ668">
            <v>14.32</v>
          </cell>
          <cell r="AK668">
            <v>15470</v>
          </cell>
          <cell r="AL668" t="str">
            <v>Year Round</v>
          </cell>
        </row>
        <row r="669">
          <cell r="B669" t="str">
            <v>PAIS1Q</v>
          </cell>
          <cell r="E669">
            <v>17</v>
          </cell>
          <cell r="F669">
            <v>0</v>
          </cell>
          <cell r="G669">
            <v>0</v>
          </cell>
          <cell r="H669" t="str">
            <v>S2</v>
          </cell>
          <cell r="I669">
            <v>11</v>
          </cell>
          <cell r="J669">
            <v>2</v>
          </cell>
          <cell r="Q669" t="str">
            <v>SSHI20</v>
          </cell>
          <cell r="R669" t="str">
            <v>TYNE20</v>
          </cell>
          <cell r="X669">
            <v>1090</v>
          </cell>
          <cell r="Y669" t="str">
            <v>NG49</v>
          </cell>
          <cell r="AB669" t="str">
            <v>No</v>
          </cell>
          <cell r="AC669" t="str">
            <v>No</v>
          </cell>
          <cell r="AE669">
            <v>2.7203309824177496E-2</v>
          </cell>
          <cell r="AF669">
            <v>13.662714231036487</v>
          </cell>
          <cell r="AG669">
            <v>1008</v>
          </cell>
          <cell r="AI669">
            <v>5.0772702241044965E-2</v>
          </cell>
          <cell r="AJ669">
            <v>13.662714231036487</v>
          </cell>
          <cell r="AK669">
            <v>1377</v>
          </cell>
          <cell r="AL669" t="str">
            <v>Year Round</v>
          </cell>
        </row>
        <row r="670">
          <cell r="B670" t="str">
            <v>PAIS1R</v>
          </cell>
          <cell r="E670">
            <v>17</v>
          </cell>
          <cell r="F670">
            <v>0</v>
          </cell>
          <cell r="G670">
            <v>0</v>
          </cell>
          <cell r="H670" t="str">
            <v>S2</v>
          </cell>
          <cell r="I670">
            <v>11</v>
          </cell>
          <cell r="J670">
            <v>2</v>
          </cell>
          <cell r="Q670" t="str">
            <v>USKM20</v>
          </cell>
          <cell r="R670" t="str">
            <v>USKM2A</v>
          </cell>
          <cell r="X670">
            <v>695</v>
          </cell>
          <cell r="Y670" t="str">
            <v>B869</v>
          </cell>
          <cell r="AB670" t="str">
            <v>No</v>
          </cell>
          <cell r="AC670" t="str">
            <v>No</v>
          </cell>
          <cell r="AE670">
            <v>0</v>
          </cell>
          <cell r="AF670">
            <v>0.82695375608905042</v>
          </cell>
          <cell r="AG670">
            <v>0</v>
          </cell>
          <cell r="AI670">
            <v>0</v>
          </cell>
          <cell r="AJ670">
            <v>0.82695375608905042</v>
          </cell>
          <cell r="AK670">
            <v>19</v>
          </cell>
          <cell r="AL670" t="str">
            <v>Year Round</v>
          </cell>
        </row>
        <row r="671">
          <cell r="B671" t="str">
            <v>PAIS1S</v>
          </cell>
          <cell r="E671">
            <v>0</v>
          </cell>
          <cell r="F671">
            <v>0</v>
          </cell>
          <cell r="G671">
            <v>0</v>
          </cell>
          <cell r="H671" t="str">
            <v>S2</v>
          </cell>
          <cell r="I671">
            <v>11</v>
          </cell>
          <cell r="J671">
            <v>2</v>
          </cell>
          <cell r="Q671" t="str">
            <v>USKM20</v>
          </cell>
          <cell r="R671" t="str">
            <v>USKM2B</v>
          </cell>
          <cell r="X671">
            <v>680</v>
          </cell>
          <cell r="Y671" t="str">
            <v>B899</v>
          </cell>
          <cell r="AB671" t="str">
            <v>No</v>
          </cell>
          <cell r="AC671" t="str">
            <v>No</v>
          </cell>
          <cell r="AE671">
            <v>0</v>
          </cell>
          <cell r="AF671">
            <v>0.46740864474598509</v>
          </cell>
          <cell r="AG671">
            <v>21</v>
          </cell>
          <cell r="AI671">
            <v>0</v>
          </cell>
          <cell r="AJ671">
            <v>0.46740864474598509</v>
          </cell>
          <cell r="AK671">
            <v>19</v>
          </cell>
          <cell r="AL671" t="str">
            <v>Peak Security</v>
          </cell>
        </row>
        <row r="672">
          <cell r="B672" t="str">
            <v>PAIS1T</v>
          </cell>
          <cell r="E672">
            <v>0</v>
          </cell>
          <cell r="F672">
            <v>0</v>
          </cell>
          <cell r="G672">
            <v>0</v>
          </cell>
          <cell r="H672" t="str">
            <v>S2</v>
          </cell>
          <cell r="I672">
            <v>11</v>
          </cell>
          <cell r="J672">
            <v>2</v>
          </cell>
          <cell r="Q672" t="str">
            <v>USKM20</v>
          </cell>
          <cell r="R672" t="str">
            <v>WHSO20</v>
          </cell>
          <cell r="X672">
            <v>1010</v>
          </cell>
          <cell r="Y672" t="str">
            <v>B897</v>
          </cell>
          <cell r="AB672" t="str">
            <v>No</v>
          </cell>
          <cell r="AC672" t="str">
            <v>No</v>
          </cell>
          <cell r="AE672">
            <v>0.27532354828690692</v>
          </cell>
          <cell r="AF672">
            <v>6.9991448341450067</v>
          </cell>
          <cell r="AG672">
            <v>2120</v>
          </cell>
          <cell r="AI672">
            <v>9.396790034522455E-2</v>
          </cell>
          <cell r="AJ672">
            <v>6.9991448341450067</v>
          </cell>
          <cell r="AK672">
            <v>1239</v>
          </cell>
          <cell r="AL672" t="str">
            <v>Peak Security</v>
          </cell>
        </row>
        <row r="673">
          <cell r="B673" t="str">
            <v>PART1Q</v>
          </cell>
          <cell r="E673">
            <v>42</v>
          </cell>
          <cell r="F673">
            <v>0</v>
          </cell>
          <cell r="G673">
            <v>0</v>
          </cell>
          <cell r="H673" t="str">
            <v>S6</v>
          </cell>
          <cell r="I673">
            <v>9</v>
          </cell>
          <cell r="J673">
            <v>2</v>
          </cell>
          <cell r="Q673" t="str">
            <v>USKM20</v>
          </cell>
          <cell r="R673" t="str">
            <v>WHSO20</v>
          </cell>
          <cell r="X673">
            <v>1010</v>
          </cell>
          <cell r="Y673" t="str">
            <v>B898</v>
          </cell>
          <cell r="AB673" t="str">
            <v>No</v>
          </cell>
          <cell r="AC673" t="str">
            <v>No</v>
          </cell>
          <cell r="AE673">
            <v>0.27532354828690692</v>
          </cell>
          <cell r="AF673">
            <v>7.0111296711897753</v>
          </cell>
          <cell r="AG673">
            <v>2124</v>
          </cell>
          <cell r="AI673">
            <v>9.396790034522455E-2</v>
          </cell>
          <cell r="AJ673">
            <v>7.0111296711897753</v>
          </cell>
          <cell r="AK673">
            <v>1241</v>
          </cell>
          <cell r="AL673" t="str">
            <v>Peak Security</v>
          </cell>
        </row>
        <row r="674">
          <cell r="B674" t="str">
            <v>PART1R</v>
          </cell>
          <cell r="E674">
            <v>42</v>
          </cell>
          <cell r="F674">
            <v>0</v>
          </cell>
          <cell r="G674">
            <v>0</v>
          </cell>
          <cell r="H674" t="str">
            <v>S6</v>
          </cell>
          <cell r="I674">
            <v>9</v>
          </cell>
          <cell r="J674">
            <v>2</v>
          </cell>
          <cell r="Q674" t="str">
            <v>USKM2A</v>
          </cell>
          <cell r="R674" t="str">
            <v>WHSO20</v>
          </cell>
          <cell r="X674">
            <v>695</v>
          </cell>
          <cell r="Y674" t="str">
            <v>B853</v>
          </cell>
          <cell r="AB674" t="str">
            <v>No</v>
          </cell>
          <cell r="AC674" t="str">
            <v>No</v>
          </cell>
          <cell r="AE674">
            <v>0.18868239016368119</v>
          </cell>
          <cell r="AF674">
            <v>6.6635693968914786</v>
          </cell>
          <cell r="AG674">
            <v>1671</v>
          </cell>
          <cell r="AI674">
            <v>6.7186825538010725E-2</v>
          </cell>
          <cell r="AJ674">
            <v>6.6635693968914786</v>
          </cell>
          <cell r="AK674">
            <v>997</v>
          </cell>
          <cell r="AL674" t="str">
            <v>Peak Security</v>
          </cell>
        </row>
        <row r="675">
          <cell r="B675" t="str">
            <v>PEHE10</v>
          </cell>
          <cell r="E675">
            <v>7</v>
          </cell>
          <cell r="F675">
            <v>0</v>
          </cell>
          <cell r="G675">
            <v>0</v>
          </cell>
          <cell r="H675" t="str">
            <v>T2</v>
          </cell>
          <cell r="I675">
            <v>2</v>
          </cell>
          <cell r="J675">
            <v>1</v>
          </cell>
          <cell r="Q675" t="str">
            <v>USKM2B</v>
          </cell>
          <cell r="R675" t="str">
            <v>WHSO20</v>
          </cell>
          <cell r="X675">
            <v>680</v>
          </cell>
          <cell r="Y675" t="str">
            <v>B857</v>
          </cell>
          <cell r="AB675" t="str">
            <v>No</v>
          </cell>
          <cell r="AC675" t="str">
            <v>No</v>
          </cell>
          <cell r="AE675">
            <v>0.17190201148889087</v>
          </cell>
          <cell r="AF675">
            <v>7.0111296711897753</v>
          </cell>
          <cell r="AG675">
            <v>1678</v>
          </cell>
          <cell r="AI675">
            <v>5.7859404971681384E-2</v>
          </cell>
          <cell r="AJ675">
            <v>7.0111296711897753</v>
          </cell>
          <cell r="AK675">
            <v>974</v>
          </cell>
          <cell r="AL675" t="str">
            <v>Peak Security</v>
          </cell>
        </row>
        <row r="676">
          <cell r="B676" t="str">
            <v>PEHE20</v>
          </cell>
          <cell r="E676">
            <v>0</v>
          </cell>
          <cell r="F676">
            <v>958.22789064786309</v>
          </cell>
          <cell r="G676">
            <v>653.94952095400481</v>
          </cell>
          <cell r="H676" t="str">
            <v>T2</v>
          </cell>
          <cell r="I676">
            <v>2</v>
          </cell>
          <cell r="J676">
            <v>1</v>
          </cell>
          <cell r="Q676" t="str">
            <v>WALP40_EME</v>
          </cell>
          <cell r="R676" t="str">
            <v>WALP40_EPN</v>
          </cell>
          <cell r="X676">
            <v>0</v>
          </cell>
          <cell r="Y676" t="str">
            <v>None</v>
          </cell>
          <cell r="AB676" t="str">
            <v>No</v>
          </cell>
          <cell r="AC676" t="str">
            <v>No</v>
          </cell>
          <cell r="AE676">
            <v>0</v>
          </cell>
          <cell r="AF676">
            <v>0</v>
          </cell>
          <cell r="AG676">
            <v>0</v>
          </cell>
          <cell r="AI676">
            <v>0</v>
          </cell>
          <cell r="AJ676">
            <v>0</v>
          </cell>
          <cell r="AK676">
            <v>0</v>
          </cell>
          <cell r="AL676" t="str">
            <v>Year Round</v>
          </cell>
        </row>
        <row r="677">
          <cell r="B677" t="str">
            <v>PEHG1Q</v>
          </cell>
          <cell r="E677">
            <v>11</v>
          </cell>
          <cell r="F677">
            <v>0</v>
          </cell>
          <cell r="G677">
            <v>0</v>
          </cell>
          <cell r="H677" t="str">
            <v>T2</v>
          </cell>
          <cell r="I677">
            <v>2</v>
          </cell>
          <cell r="J677">
            <v>1</v>
          </cell>
          <cell r="Q677" t="str">
            <v>WALX20</v>
          </cell>
          <cell r="R677" t="str">
            <v>WALX4A</v>
          </cell>
          <cell r="X677">
            <v>1000</v>
          </cell>
          <cell r="Y677" t="str">
            <v>F613</v>
          </cell>
          <cell r="AB677" t="str">
            <v>No</v>
          </cell>
          <cell r="AC677" t="str">
            <v>No</v>
          </cell>
          <cell r="AE677">
            <v>0.3264868076719693</v>
          </cell>
          <cell r="AF677">
            <v>0</v>
          </cell>
          <cell r="AG677">
            <v>0</v>
          </cell>
          <cell r="AI677">
            <v>0.19985127097917801</v>
          </cell>
          <cell r="AJ677">
            <v>0</v>
          </cell>
          <cell r="AK677">
            <v>0</v>
          </cell>
          <cell r="AL677" t="str">
            <v>Peak Security</v>
          </cell>
        </row>
        <row r="678">
          <cell r="B678" t="str">
            <v>PEHG1R</v>
          </cell>
          <cell r="E678">
            <v>11</v>
          </cell>
          <cell r="F678">
            <v>0</v>
          </cell>
          <cell r="G678">
            <v>0</v>
          </cell>
          <cell r="H678" t="str">
            <v>T2</v>
          </cell>
          <cell r="I678">
            <v>2</v>
          </cell>
          <cell r="J678">
            <v>1</v>
          </cell>
          <cell r="Q678" t="str">
            <v>WALX20</v>
          </cell>
          <cell r="R678" t="str">
            <v>WALX4A</v>
          </cell>
          <cell r="X678">
            <v>1000</v>
          </cell>
          <cell r="Y678" t="str">
            <v>F618</v>
          </cell>
          <cell r="AB678" t="str">
            <v>No</v>
          </cell>
          <cell r="AC678" t="str">
            <v>No</v>
          </cell>
          <cell r="AE678">
            <v>0.3264868076719693</v>
          </cell>
          <cell r="AF678">
            <v>0</v>
          </cell>
          <cell r="AG678">
            <v>0</v>
          </cell>
          <cell r="AI678">
            <v>0.19985127097917801</v>
          </cell>
          <cell r="AJ678">
            <v>0</v>
          </cell>
          <cell r="AK678">
            <v>0</v>
          </cell>
          <cell r="AL678" t="str">
            <v>Peak Security</v>
          </cell>
        </row>
        <row r="679">
          <cell r="B679" t="str">
            <v>PELH40</v>
          </cell>
          <cell r="E679">
            <v>211</v>
          </cell>
          <cell r="F679">
            <v>0</v>
          </cell>
          <cell r="G679">
            <v>0</v>
          </cell>
          <cell r="H679" t="str">
            <v>D5</v>
          </cell>
          <cell r="I679">
            <v>18</v>
          </cell>
          <cell r="J679">
            <v>9</v>
          </cell>
          <cell r="Q679" t="str">
            <v>WALX20</v>
          </cell>
          <cell r="R679" t="str">
            <v>WALX4B</v>
          </cell>
          <cell r="X679">
            <v>1000</v>
          </cell>
          <cell r="Y679" t="str">
            <v>F614</v>
          </cell>
          <cell r="AB679" t="str">
            <v>No</v>
          </cell>
          <cell r="AC679" t="str">
            <v>No</v>
          </cell>
          <cell r="AE679">
            <v>0.3174568056434286</v>
          </cell>
          <cell r="AF679">
            <v>0</v>
          </cell>
          <cell r="AG679">
            <v>0</v>
          </cell>
          <cell r="AI679">
            <v>0.19432274005810762</v>
          </cell>
          <cell r="AJ679">
            <v>0</v>
          </cell>
          <cell r="AK679">
            <v>0</v>
          </cell>
          <cell r="AL679" t="str">
            <v>Peak Security</v>
          </cell>
        </row>
        <row r="680">
          <cell r="B680" t="str">
            <v>PEMB40</v>
          </cell>
          <cell r="E680">
            <v>123</v>
          </cell>
          <cell r="F680">
            <v>1785.7145182497043</v>
          </cell>
          <cell r="G680">
            <v>1218.6737259134377</v>
          </cell>
          <cell r="H680" t="str">
            <v>H6</v>
          </cell>
          <cell r="I680">
            <v>20</v>
          </cell>
          <cell r="J680">
            <v>10</v>
          </cell>
          <cell r="Q680" t="str">
            <v>WALX20</v>
          </cell>
          <cell r="R680" t="str">
            <v>WALX4B</v>
          </cell>
          <cell r="X680">
            <v>1000</v>
          </cell>
          <cell r="Y680" t="str">
            <v>F617</v>
          </cell>
          <cell r="AB680" t="str">
            <v>No</v>
          </cell>
          <cell r="AC680" t="str">
            <v>No</v>
          </cell>
          <cell r="AE680">
            <v>0.3174568056434286</v>
          </cell>
          <cell r="AF680">
            <v>0</v>
          </cell>
          <cell r="AG680">
            <v>0</v>
          </cell>
          <cell r="AI680">
            <v>0.19432274005810762</v>
          </cell>
          <cell r="AJ680">
            <v>0</v>
          </cell>
          <cell r="AK680">
            <v>0</v>
          </cell>
          <cell r="AL680" t="str">
            <v>Peak Security</v>
          </cell>
        </row>
        <row r="681">
          <cell r="B681" t="str">
            <v>PENN20</v>
          </cell>
          <cell r="E681">
            <v>302</v>
          </cell>
          <cell r="F681">
            <v>0</v>
          </cell>
          <cell r="G681">
            <v>0</v>
          </cell>
          <cell r="H681" t="str">
            <v>L1</v>
          </cell>
          <cell r="I681">
            <v>18</v>
          </cell>
          <cell r="J681">
            <v>8</v>
          </cell>
          <cell r="Q681" t="str">
            <v>PUDM40</v>
          </cell>
          <cell r="R681" t="str">
            <v>WHAM4A</v>
          </cell>
          <cell r="X681">
            <v>1280</v>
          </cell>
          <cell r="Y681" t="str">
            <v>A60K</v>
          </cell>
          <cell r="AB681" t="str">
            <v>No</v>
          </cell>
          <cell r="AC681" t="str">
            <v>No</v>
          </cell>
          <cell r="AE681">
            <v>0</v>
          </cell>
          <cell r="AF681">
            <v>22.13992818864245</v>
          </cell>
          <cell r="AG681">
            <v>4059</v>
          </cell>
          <cell r="AI681">
            <v>0</v>
          </cell>
          <cell r="AJ681">
            <v>22.13992818864245</v>
          </cell>
          <cell r="AK681">
            <v>8025</v>
          </cell>
          <cell r="AL681" t="str">
            <v>Year Round</v>
          </cell>
        </row>
        <row r="682">
          <cell r="B682" t="str">
            <v>PENN4A</v>
          </cell>
          <cell r="E682">
            <v>0</v>
          </cell>
          <cell r="F682">
            <v>0</v>
          </cell>
          <cell r="G682">
            <v>0</v>
          </cell>
          <cell r="H682" t="str">
            <v>L1</v>
          </cell>
          <cell r="I682">
            <v>18</v>
          </cell>
          <cell r="J682">
            <v>8</v>
          </cell>
          <cell r="Q682" t="str">
            <v>WHAM40</v>
          </cell>
          <cell r="R682" t="str">
            <v>WHAM4A</v>
          </cell>
          <cell r="X682">
            <v>1410</v>
          </cell>
          <cell r="Y682" t="str">
            <v>Q60A</v>
          </cell>
          <cell r="AB682" t="str">
            <v>No</v>
          </cell>
          <cell r="AC682" t="str">
            <v>No</v>
          </cell>
          <cell r="AE682">
            <v>0</v>
          </cell>
          <cell r="AF682">
            <v>0</v>
          </cell>
          <cell r="AG682">
            <v>0</v>
          </cell>
          <cell r="AI682">
            <v>0</v>
          </cell>
          <cell r="AJ682">
            <v>0</v>
          </cell>
          <cell r="AK682">
            <v>0</v>
          </cell>
          <cell r="AL682" t="str">
            <v>Year Round</v>
          </cell>
        </row>
        <row r="683">
          <cell r="B683" t="str">
            <v>PENN4B</v>
          </cell>
          <cell r="E683">
            <v>0</v>
          </cell>
          <cell r="F683">
            <v>0</v>
          </cell>
          <cell r="G683">
            <v>0</v>
          </cell>
          <cell r="H683" t="str">
            <v>L1</v>
          </cell>
          <cell r="I683">
            <v>18</v>
          </cell>
          <cell r="J683">
            <v>8</v>
          </cell>
          <cell r="Q683" t="str">
            <v>WHAM40</v>
          </cell>
          <cell r="R683" t="str">
            <v>WHAM4B</v>
          </cell>
          <cell r="X683">
            <v>1410</v>
          </cell>
          <cell r="Y683" t="str">
            <v>Q60B</v>
          </cell>
          <cell r="AB683" t="str">
            <v>No</v>
          </cell>
          <cell r="AC683" t="str">
            <v>No</v>
          </cell>
          <cell r="AE683">
            <v>0</v>
          </cell>
          <cell r="AF683">
            <v>0</v>
          </cell>
          <cell r="AG683">
            <v>0</v>
          </cell>
          <cell r="AI683">
            <v>0</v>
          </cell>
          <cell r="AJ683">
            <v>0</v>
          </cell>
          <cell r="AK683">
            <v>0</v>
          </cell>
          <cell r="AL683" t="str">
            <v>Year Round</v>
          </cell>
        </row>
        <row r="684">
          <cell r="B684" t="str">
            <v>PENT40</v>
          </cell>
          <cell r="E684">
            <v>258</v>
          </cell>
          <cell r="F684">
            <v>0</v>
          </cell>
          <cell r="G684">
            <v>0</v>
          </cell>
          <cell r="H684" t="str">
            <v>M6</v>
          </cell>
          <cell r="I684">
            <v>19</v>
          </cell>
          <cell r="J684">
            <v>6</v>
          </cell>
          <cell r="Q684" t="str">
            <v>WHSO20</v>
          </cell>
          <cell r="R684" t="str">
            <v>WHSO2A</v>
          </cell>
          <cell r="X684">
            <v>750</v>
          </cell>
          <cell r="Y684" t="str">
            <v>Q859</v>
          </cell>
          <cell r="AB684" t="str">
            <v>No</v>
          </cell>
          <cell r="AC684" t="str">
            <v>No</v>
          </cell>
          <cell r="AE684">
            <v>0.20430394796759643</v>
          </cell>
          <cell r="AF684">
            <v>0</v>
          </cell>
          <cell r="AG684">
            <v>0</v>
          </cell>
          <cell r="AI684">
            <v>8.9475000842138386E-2</v>
          </cell>
          <cell r="AJ684">
            <v>0</v>
          </cell>
          <cell r="AK684">
            <v>0</v>
          </cell>
          <cell r="AL684" t="str">
            <v>Peak Security</v>
          </cell>
        </row>
        <row r="685">
          <cell r="B685" t="str">
            <v>PERS10</v>
          </cell>
          <cell r="E685">
            <v>45</v>
          </cell>
          <cell r="F685">
            <v>0</v>
          </cell>
          <cell r="G685">
            <v>0</v>
          </cell>
          <cell r="H685" t="str">
            <v>T2</v>
          </cell>
          <cell r="I685">
            <v>5</v>
          </cell>
          <cell r="J685">
            <v>1</v>
          </cell>
          <cell r="Q685" t="str">
            <v>WHSO20</v>
          </cell>
          <cell r="R685" t="str">
            <v>WHSO2B</v>
          </cell>
          <cell r="X685">
            <v>750</v>
          </cell>
          <cell r="Y685" t="str">
            <v>Q858</v>
          </cell>
          <cell r="AB685" t="str">
            <v>No</v>
          </cell>
          <cell r="AC685" t="str">
            <v>No</v>
          </cell>
          <cell r="AE685">
            <v>0.20643765619154186</v>
          </cell>
          <cell r="AF685">
            <v>0</v>
          </cell>
          <cell r="AG685">
            <v>0</v>
          </cell>
          <cell r="AI685">
            <v>9.040945926564703E-2</v>
          </cell>
          <cell r="AJ685">
            <v>0</v>
          </cell>
          <cell r="AK685">
            <v>0</v>
          </cell>
          <cell r="AL685" t="str">
            <v>Peak Security</v>
          </cell>
        </row>
        <row r="686">
          <cell r="B686" t="str">
            <v>PERS20</v>
          </cell>
          <cell r="E686">
            <v>0</v>
          </cell>
          <cell r="F686">
            <v>0</v>
          </cell>
          <cell r="G686">
            <v>0</v>
          </cell>
          <cell r="H686" t="str">
            <v>T2</v>
          </cell>
          <cell r="I686">
            <v>5</v>
          </cell>
          <cell r="J686">
            <v>1</v>
          </cell>
          <cell r="Q686" t="str">
            <v>WHSO20</v>
          </cell>
          <cell r="R686" t="str">
            <v>WHSO4B</v>
          </cell>
          <cell r="X686">
            <v>750</v>
          </cell>
          <cell r="Y686" t="str">
            <v>F867</v>
          </cell>
          <cell r="AB686" t="str">
            <v>No</v>
          </cell>
          <cell r="AC686" t="str">
            <v>No</v>
          </cell>
          <cell r="AE686">
            <v>3.4162227872064507E-2</v>
          </cell>
          <cell r="AF686">
            <v>0</v>
          </cell>
          <cell r="AG686">
            <v>0</v>
          </cell>
          <cell r="AI686">
            <v>5.322929797553197E-4</v>
          </cell>
          <cell r="AJ686">
            <v>0</v>
          </cell>
          <cell r="AK686">
            <v>0</v>
          </cell>
          <cell r="AL686" t="str">
            <v>Peak Security</v>
          </cell>
        </row>
        <row r="687">
          <cell r="B687" t="str">
            <v>PEWO21</v>
          </cell>
          <cell r="E687">
            <v>0</v>
          </cell>
          <cell r="F687">
            <v>0</v>
          </cell>
          <cell r="G687">
            <v>0</v>
          </cell>
          <cell r="H687" t="str">
            <v>R4</v>
          </cell>
          <cell r="I687">
            <v>15</v>
          </cell>
          <cell r="J687">
            <v>4</v>
          </cell>
          <cell r="Q687" t="str">
            <v>WHSO4A</v>
          </cell>
          <cell r="R687" t="str">
            <v>WHSO4B</v>
          </cell>
          <cell r="X687">
            <v>2780</v>
          </cell>
          <cell r="Y687" t="str">
            <v>A867</v>
          </cell>
          <cell r="AB687" t="str">
            <v>No</v>
          </cell>
          <cell r="AC687" t="str">
            <v>No</v>
          </cell>
          <cell r="AE687">
            <v>0</v>
          </cell>
          <cell r="AF687">
            <v>0.08</v>
          </cell>
          <cell r="AG687">
            <v>10</v>
          </cell>
          <cell r="AI687">
            <v>0</v>
          </cell>
          <cell r="AJ687">
            <v>0.08</v>
          </cell>
          <cell r="AK687">
            <v>1</v>
          </cell>
          <cell r="AL687" t="str">
            <v>Peak Security</v>
          </cell>
        </row>
        <row r="688">
          <cell r="B688" t="str">
            <v>PEWO22</v>
          </cell>
          <cell r="E688">
            <v>0</v>
          </cell>
          <cell r="F688">
            <v>0</v>
          </cell>
          <cell r="G688">
            <v>0</v>
          </cell>
          <cell r="H688" t="str">
            <v>R4</v>
          </cell>
          <cell r="I688">
            <v>15</v>
          </cell>
          <cell r="J688">
            <v>4</v>
          </cell>
          <cell r="Q688" t="str">
            <v>WILE20</v>
          </cell>
          <cell r="R688" t="str">
            <v>WILE40</v>
          </cell>
          <cell r="X688">
            <v>685</v>
          </cell>
          <cell r="Y688" t="str">
            <v>NG22</v>
          </cell>
          <cell r="AB688" t="str">
            <v>No</v>
          </cell>
          <cell r="AC688" t="str">
            <v>No</v>
          </cell>
          <cell r="AE688">
            <v>0.25579200000000002</v>
          </cell>
          <cell r="AF688">
            <v>0</v>
          </cell>
          <cell r="AG688">
            <v>0</v>
          </cell>
          <cell r="AI688">
            <v>0.25579200000000002</v>
          </cell>
          <cell r="AJ688">
            <v>0</v>
          </cell>
          <cell r="AK688">
            <v>0</v>
          </cell>
          <cell r="AL688" t="str">
            <v>Year Round</v>
          </cell>
        </row>
        <row r="689">
          <cell r="B689" t="str">
            <v>PEWO40</v>
          </cell>
          <cell r="E689">
            <v>265</v>
          </cell>
          <cell r="F689">
            <v>0</v>
          </cell>
          <cell r="G689">
            <v>0</v>
          </cell>
          <cell r="H689" t="str">
            <v>R4</v>
          </cell>
          <cell r="I689">
            <v>15</v>
          </cell>
          <cell r="J689">
            <v>4</v>
          </cell>
          <cell r="Q689" t="str">
            <v>WISD20_EPN</v>
          </cell>
          <cell r="R689" t="str">
            <v>WISD20_LPN</v>
          </cell>
          <cell r="X689">
            <v>0</v>
          </cell>
          <cell r="Y689" t="str">
            <v>None</v>
          </cell>
          <cell r="AB689" t="str">
            <v>No</v>
          </cell>
          <cell r="AC689" t="str">
            <v>No</v>
          </cell>
          <cell r="AE689">
            <v>0</v>
          </cell>
          <cell r="AF689">
            <v>0</v>
          </cell>
          <cell r="AG689">
            <v>0</v>
          </cell>
          <cell r="AI689">
            <v>0</v>
          </cell>
          <cell r="AJ689">
            <v>0</v>
          </cell>
          <cell r="AK689">
            <v>0</v>
          </cell>
          <cell r="AL689" t="str">
            <v>Year Round</v>
          </cell>
        </row>
        <row r="690">
          <cell r="B690" t="str">
            <v>PEWO4A</v>
          </cell>
          <cell r="E690">
            <v>0</v>
          </cell>
          <cell r="F690">
            <v>0</v>
          </cell>
          <cell r="G690">
            <v>0</v>
          </cell>
          <cell r="H690" t="str">
            <v>R4</v>
          </cell>
          <cell r="I690">
            <v>15</v>
          </cell>
          <cell r="J690">
            <v>4</v>
          </cell>
          <cell r="Q690" t="str">
            <v>WISD20_EPN</v>
          </cell>
          <cell r="R690" t="str">
            <v>WISD20_SEP</v>
          </cell>
          <cell r="X690">
            <v>0</v>
          </cell>
          <cell r="Y690" t="str">
            <v>None</v>
          </cell>
          <cell r="AB690" t="str">
            <v>No</v>
          </cell>
          <cell r="AC690" t="str">
            <v>No</v>
          </cell>
          <cell r="AE690">
            <v>0</v>
          </cell>
          <cell r="AF690">
            <v>0</v>
          </cell>
          <cell r="AG690">
            <v>0</v>
          </cell>
          <cell r="AI690">
            <v>0</v>
          </cell>
          <cell r="AJ690">
            <v>0</v>
          </cell>
          <cell r="AK690">
            <v>0</v>
          </cell>
          <cell r="AL690" t="str">
            <v>Year Round</v>
          </cell>
        </row>
        <row r="691">
          <cell r="B691" t="str">
            <v>PEWO4B</v>
          </cell>
          <cell r="E691">
            <v>0</v>
          </cell>
          <cell r="F691">
            <v>0</v>
          </cell>
          <cell r="G691">
            <v>0</v>
          </cell>
          <cell r="H691" t="str">
            <v>R4</v>
          </cell>
          <cell r="I691">
            <v>15</v>
          </cell>
          <cell r="J691">
            <v>4</v>
          </cell>
          <cell r="Q691" t="str">
            <v>WISD20_EPN</v>
          </cell>
          <cell r="R691" t="str">
            <v>WISD2A</v>
          </cell>
          <cell r="X691">
            <v>750</v>
          </cell>
          <cell r="Y691" t="str">
            <v>Q726</v>
          </cell>
          <cell r="AB691" t="str">
            <v>No</v>
          </cell>
          <cell r="AC691" t="str">
            <v>No</v>
          </cell>
          <cell r="AE691">
            <v>0</v>
          </cell>
          <cell r="AF691">
            <v>0</v>
          </cell>
          <cell r="AG691">
            <v>0</v>
          </cell>
          <cell r="AI691">
            <v>0</v>
          </cell>
          <cell r="AJ691">
            <v>0</v>
          </cell>
          <cell r="AK691">
            <v>0</v>
          </cell>
          <cell r="AL691" t="str">
            <v>Year Round</v>
          </cell>
        </row>
        <row r="692">
          <cell r="B692" t="str">
            <v>PITS20</v>
          </cell>
          <cell r="E692">
            <v>50</v>
          </cell>
          <cell r="F692">
            <v>0</v>
          </cell>
          <cell r="G692">
            <v>0</v>
          </cell>
          <cell r="H692" t="str">
            <v>P3</v>
          </cell>
          <cell r="I692">
            <v>16</v>
          </cell>
          <cell r="J692">
            <v>5</v>
          </cell>
          <cell r="Q692" t="str">
            <v>WISD20_EPN</v>
          </cell>
          <cell r="R692" t="str">
            <v>WISD2B</v>
          </cell>
          <cell r="X692">
            <v>740</v>
          </cell>
          <cell r="Y692" t="str">
            <v>Q724</v>
          </cell>
          <cell r="AB692" t="str">
            <v>No</v>
          </cell>
          <cell r="AC692" t="str">
            <v>No</v>
          </cell>
          <cell r="AE692">
            <v>2.5349598306177447E-4</v>
          </cell>
          <cell r="AF692">
            <v>0</v>
          </cell>
          <cell r="AG692">
            <v>0</v>
          </cell>
          <cell r="AI692">
            <v>1.5590231632124519E-2</v>
          </cell>
          <cell r="AJ692">
            <v>0</v>
          </cell>
          <cell r="AK692">
            <v>0</v>
          </cell>
          <cell r="AL692" t="str">
            <v>Year Round</v>
          </cell>
        </row>
        <row r="693">
          <cell r="B693" t="str">
            <v>POOB2Q</v>
          </cell>
          <cell r="E693">
            <v>43</v>
          </cell>
          <cell r="F693">
            <v>0</v>
          </cell>
          <cell r="G693">
            <v>0</v>
          </cell>
          <cell r="H693" t="str">
            <v>S1</v>
          </cell>
          <cell r="I693">
            <v>11</v>
          </cell>
          <cell r="J693">
            <v>2</v>
          </cell>
          <cell r="Q693" t="str">
            <v>WISD20_EPN</v>
          </cell>
          <cell r="R693" t="str">
            <v>WISD4A</v>
          </cell>
          <cell r="X693">
            <v>1100</v>
          </cell>
          <cell r="Y693" t="str">
            <v>F724</v>
          </cell>
          <cell r="AB693" t="str">
            <v>No</v>
          </cell>
          <cell r="AC693" t="str">
            <v>No</v>
          </cell>
          <cell r="AE693">
            <v>6.2733055746189273E-2</v>
          </cell>
          <cell r="AF693">
            <v>0</v>
          </cell>
          <cell r="AG693">
            <v>0</v>
          </cell>
          <cell r="AI693">
            <v>0.17451276925269649</v>
          </cell>
          <cell r="AJ693">
            <v>0</v>
          </cell>
          <cell r="AK693">
            <v>0</v>
          </cell>
          <cell r="AL693" t="str">
            <v>Year Round</v>
          </cell>
        </row>
        <row r="694">
          <cell r="B694" t="str">
            <v>POOB2R</v>
          </cell>
          <cell r="E694">
            <v>40</v>
          </cell>
          <cell r="F694">
            <v>0</v>
          </cell>
          <cell r="G694">
            <v>0</v>
          </cell>
          <cell r="H694" t="str">
            <v>S1</v>
          </cell>
          <cell r="I694">
            <v>11</v>
          </cell>
          <cell r="J694">
            <v>2</v>
          </cell>
          <cell r="Q694" t="str">
            <v>WISD20_EPN</v>
          </cell>
          <cell r="R694" t="str">
            <v>WISD4B</v>
          </cell>
          <cell r="X694">
            <v>1100</v>
          </cell>
          <cell r="Y694" t="str">
            <v>F725</v>
          </cell>
          <cell r="AB694" t="str">
            <v>No</v>
          </cell>
          <cell r="AC694" t="str">
            <v>No</v>
          </cell>
          <cell r="AE694">
            <v>6.2733055746189273E-2</v>
          </cell>
          <cell r="AF694">
            <v>0</v>
          </cell>
          <cell r="AG694">
            <v>0</v>
          </cell>
          <cell r="AI694">
            <v>0.17451276925269649</v>
          </cell>
          <cell r="AJ694">
            <v>0</v>
          </cell>
          <cell r="AK694">
            <v>0</v>
          </cell>
          <cell r="AL694" t="str">
            <v>Year Round</v>
          </cell>
        </row>
        <row r="695">
          <cell r="B695" t="str">
            <v>POPP20</v>
          </cell>
          <cell r="E695">
            <v>47</v>
          </cell>
          <cell r="F695">
            <v>0</v>
          </cell>
          <cell r="G695">
            <v>0</v>
          </cell>
          <cell r="H695" t="str">
            <v>P2</v>
          </cell>
          <cell r="I695">
            <v>15</v>
          </cell>
          <cell r="J695">
            <v>3</v>
          </cell>
          <cell r="Q695" t="str">
            <v>WTHU4C</v>
          </cell>
          <cell r="R695" t="str">
            <v>WTHU4E</v>
          </cell>
          <cell r="X695">
            <v>0</v>
          </cell>
          <cell r="Y695" t="str">
            <v>None</v>
          </cell>
          <cell r="AB695" t="str">
            <v>No</v>
          </cell>
          <cell r="AC695" t="str">
            <v>No</v>
          </cell>
          <cell r="AE695">
            <v>0</v>
          </cell>
          <cell r="AF695">
            <v>0</v>
          </cell>
          <cell r="AG695">
            <v>0</v>
          </cell>
          <cell r="AI695">
            <v>0</v>
          </cell>
          <cell r="AJ695">
            <v>0</v>
          </cell>
          <cell r="AK695">
            <v>0</v>
          </cell>
          <cell r="AL695" t="str">
            <v>Peak Security</v>
          </cell>
        </row>
        <row r="696">
          <cell r="B696" t="str">
            <v>PORA1Q</v>
          </cell>
          <cell r="E696">
            <v>7</v>
          </cell>
          <cell r="F696">
            <v>0</v>
          </cell>
          <cell r="G696">
            <v>0</v>
          </cell>
          <cell r="H696" t="str">
            <v>T3</v>
          </cell>
          <cell r="I696">
            <v>7</v>
          </cell>
          <cell r="J696">
            <v>1</v>
          </cell>
          <cell r="Q696" t="str">
            <v>WTHU4D</v>
          </cell>
          <cell r="R696" t="str">
            <v>WTHU4F</v>
          </cell>
          <cell r="X696">
            <v>0</v>
          </cell>
          <cell r="Y696" t="str">
            <v>None</v>
          </cell>
          <cell r="AB696" t="str">
            <v>No</v>
          </cell>
          <cell r="AC696" t="str">
            <v>No</v>
          </cell>
          <cell r="AE696">
            <v>0</v>
          </cell>
          <cell r="AF696">
            <v>0</v>
          </cell>
          <cell r="AG696">
            <v>0</v>
          </cell>
          <cell r="AI696">
            <v>0</v>
          </cell>
          <cell r="AJ696">
            <v>0</v>
          </cell>
          <cell r="AK696">
            <v>0</v>
          </cell>
          <cell r="AL696" t="str">
            <v>Peak Security</v>
          </cell>
        </row>
        <row r="697">
          <cell r="B697" t="str">
            <v>PORA1R</v>
          </cell>
          <cell r="E697">
            <v>7</v>
          </cell>
          <cell r="F697">
            <v>0</v>
          </cell>
          <cell r="G697">
            <v>0</v>
          </cell>
          <cell r="H697" t="str">
            <v>T3</v>
          </cell>
          <cell r="I697">
            <v>7</v>
          </cell>
          <cell r="J697">
            <v>1</v>
          </cell>
          <cell r="Q697" t="str">
            <v>WWEY20</v>
          </cell>
          <cell r="R697" t="str">
            <v>WWEY4A</v>
          </cell>
          <cell r="X697">
            <v>750</v>
          </cell>
          <cell r="Y697" t="str">
            <v>F784</v>
          </cell>
          <cell r="AB697" t="str">
            <v>No</v>
          </cell>
          <cell r="AC697" t="str">
            <v>No</v>
          </cell>
          <cell r="AE697">
            <v>9.4049308384515418E-2</v>
          </cell>
          <cell r="AF697">
            <v>0</v>
          </cell>
          <cell r="AG697">
            <v>0</v>
          </cell>
          <cell r="AI697">
            <v>1.2609792388169496E-2</v>
          </cell>
          <cell r="AJ697">
            <v>0</v>
          </cell>
          <cell r="AK697">
            <v>0</v>
          </cell>
          <cell r="AL697" t="str">
            <v>Peak Security</v>
          </cell>
        </row>
        <row r="698">
          <cell r="B698" t="str">
            <v>PORD2Q</v>
          </cell>
          <cell r="E698">
            <v>17</v>
          </cell>
          <cell r="F698">
            <v>0</v>
          </cell>
          <cell r="G698">
            <v>0</v>
          </cell>
          <cell r="H698" t="str">
            <v>S4</v>
          </cell>
          <cell r="I698">
            <v>9</v>
          </cell>
          <cell r="J698">
            <v>2</v>
          </cell>
          <cell r="Q698" t="str">
            <v>WWEY20</v>
          </cell>
          <cell r="R698" t="str">
            <v>WWEY4A</v>
          </cell>
          <cell r="X698">
            <v>750</v>
          </cell>
          <cell r="Y698" t="str">
            <v>F785</v>
          </cell>
          <cell r="AB698" t="str">
            <v>No</v>
          </cell>
          <cell r="AC698" t="str">
            <v>No</v>
          </cell>
          <cell r="AE698">
            <v>9.4049308384515418E-2</v>
          </cell>
          <cell r="AF698">
            <v>0</v>
          </cell>
          <cell r="AG698">
            <v>0</v>
          </cell>
          <cell r="AI698">
            <v>1.2609792388169496E-2</v>
          </cell>
          <cell r="AJ698">
            <v>0</v>
          </cell>
          <cell r="AK698">
            <v>0</v>
          </cell>
          <cell r="AL698" t="str">
            <v>Peak Security</v>
          </cell>
        </row>
        <row r="699">
          <cell r="B699" t="str">
            <v>PORD2R</v>
          </cell>
          <cell r="E699">
            <v>17</v>
          </cell>
          <cell r="F699">
            <v>0</v>
          </cell>
          <cell r="G699">
            <v>0</v>
          </cell>
          <cell r="H699" t="str">
            <v>S4</v>
          </cell>
          <cell r="I699">
            <v>9</v>
          </cell>
          <cell r="J699">
            <v>2</v>
          </cell>
          <cell r="Q699" t="str">
            <v>WWEY20</v>
          </cell>
          <cell r="R699" t="str">
            <v>WWEY4B</v>
          </cell>
          <cell r="X699">
            <v>750</v>
          </cell>
          <cell r="Y699" t="str">
            <v>F787</v>
          </cell>
          <cell r="AB699" t="str">
            <v>No</v>
          </cell>
          <cell r="AC699" t="str">
            <v>No</v>
          </cell>
          <cell r="AE699">
            <v>0.11848770845789329</v>
          </cell>
          <cell r="AF699">
            <v>0</v>
          </cell>
          <cell r="AG699">
            <v>0</v>
          </cell>
          <cell r="AI699">
            <v>1.8352124121199825E-2</v>
          </cell>
          <cell r="AJ699">
            <v>0</v>
          </cell>
          <cell r="AK699">
            <v>0</v>
          </cell>
          <cell r="AL699" t="str">
            <v>Peak Security</v>
          </cell>
        </row>
        <row r="700">
          <cell r="B700" t="str">
            <v>PUDM40</v>
          </cell>
          <cell r="E700">
            <v>61</v>
          </cell>
          <cell r="F700">
            <v>0</v>
          </cell>
          <cell r="G700">
            <v>0</v>
          </cell>
          <cell r="H700" t="str">
            <v>A1</v>
          </cell>
          <cell r="I700">
            <v>23</v>
          </cell>
          <cell r="J700">
            <v>12</v>
          </cell>
          <cell r="Q700" t="str">
            <v>WWEY2A</v>
          </cell>
          <cell r="R700" t="str">
            <v>WWEY4B</v>
          </cell>
          <cell r="X700">
            <v>750</v>
          </cell>
          <cell r="Y700" t="str">
            <v>F788</v>
          </cell>
          <cell r="AB700" t="str">
            <v>No</v>
          </cell>
          <cell r="AC700" t="str">
            <v>No</v>
          </cell>
          <cell r="AE700">
            <v>4.3731933267431015E-2</v>
          </cell>
          <cell r="AF700">
            <v>0</v>
          </cell>
          <cell r="AG700">
            <v>0</v>
          </cell>
          <cell r="AI700">
            <v>2.6280262567030194E-3</v>
          </cell>
          <cell r="AJ700">
            <v>0</v>
          </cell>
          <cell r="AK700">
            <v>0</v>
          </cell>
          <cell r="AL700" t="str">
            <v>Peak Security</v>
          </cell>
        </row>
        <row r="701">
          <cell r="B701" t="str">
            <v>PYLE20</v>
          </cell>
          <cell r="E701">
            <v>136</v>
          </cell>
          <cell r="F701">
            <v>0</v>
          </cell>
          <cell r="G701">
            <v>0</v>
          </cell>
          <cell r="H701" t="str">
            <v>H1</v>
          </cell>
          <cell r="I701">
            <v>21</v>
          </cell>
          <cell r="J701">
            <v>10</v>
          </cell>
          <cell r="Q701" t="str">
            <v>AREC10</v>
          </cell>
          <cell r="R701" t="str">
            <v>MAHI10</v>
          </cell>
          <cell r="X701">
            <v>214</v>
          </cell>
          <cell r="Y701" t="str">
            <v>C12W</v>
          </cell>
          <cell r="AB701" t="str">
            <v>No</v>
          </cell>
          <cell r="AC701" t="str">
            <v>No</v>
          </cell>
          <cell r="AE701">
            <v>0</v>
          </cell>
          <cell r="AF701">
            <v>58.200950770668278</v>
          </cell>
          <cell r="AG701">
            <v>0</v>
          </cell>
          <cell r="AI701">
            <v>0.45035945079999845</v>
          </cell>
          <cell r="AJ701">
            <v>58.200950770668278</v>
          </cell>
          <cell r="AK701">
            <v>5956</v>
          </cell>
          <cell r="AL701" t="str">
            <v>Year Round</v>
          </cell>
        </row>
        <row r="702">
          <cell r="B702" t="str">
            <v>QUER4A</v>
          </cell>
          <cell r="E702">
            <v>0</v>
          </cell>
          <cell r="F702">
            <v>0</v>
          </cell>
          <cell r="G702">
            <v>0</v>
          </cell>
          <cell r="H702" t="str">
            <v>R6</v>
          </cell>
          <cell r="I702">
            <v>14</v>
          </cell>
          <cell r="J702">
            <v>4</v>
          </cell>
          <cell r="Q702" t="str">
            <v>AUCH20</v>
          </cell>
          <cell r="R702" t="str">
            <v>MAHI20</v>
          </cell>
          <cell r="X702">
            <v>570</v>
          </cell>
          <cell r="Y702" t="str">
            <v>B11A</v>
          </cell>
          <cell r="AB702" t="str">
            <v>No</v>
          </cell>
          <cell r="AC702" t="str">
            <v>No</v>
          </cell>
          <cell r="AE702">
            <v>0</v>
          </cell>
          <cell r="AF702">
            <v>17.378013714914829</v>
          </cell>
          <cell r="AG702">
            <v>0</v>
          </cell>
          <cell r="AI702">
            <v>0</v>
          </cell>
          <cell r="AJ702">
            <v>17.378013714914829</v>
          </cell>
          <cell r="AK702">
            <v>0</v>
          </cell>
          <cell r="AL702" t="str">
            <v>Year Round</v>
          </cell>
        </row>
        <row r="703">
          <cell r="B703" t="str">
            <v>QUER4B</v>
          </cell>
          <cell r="E703">
            <v>0</v>
          </cell>
          <cell r="F703">
            <v>0</v>
          </cell>
          <cell r="G703">
            <v>0</v>
          </cell>
          <cell r="H703" t="str">
            <v>R6</v>
          </cell>
          <cell r="I703">
            <v>14</v>
          </cell>
          <cell r="J703">
            <v>4</v>
          </cell>
          <cell r="Q703" t="str">
            <v>AUCW10</v>
          </cell>
          <cell r="R703" t="str">
            <v>HADH10</v>
          </cell>
          <cell r="X703">
            <v>140</v>
          </cell>
          <cell r="Y703" t="str">
            <v>S002</v>
          </cell>
          <cell r="AB703" t="str">
            <v>No</v>
          </cell>
          <cell r="AC703" t="str">
            <v>No</v>
          </cell>
          <cell r="AE703">
            <v>0</v>
          </cell>
          <cell r="AF703">
            <v>51.609167724124553</v>
          </cell>
          <cell r="AG703">
            <v>0</v>
          </cell>
          <cell r="AI703">
            <v>0.89490749670000314</v>
          </cell>
          <cell r="AJ703">
            <v>51.609167724124553</v>
          </cell>
          <cell r="AK703">
            <v>3609</v>
          </cell>
          <cell r="AL703" t="str">
            <v>Year Round</v>
          </cell>
        </row>
        <row r="704">
          <cell r="B704" t="str">
            <v>QUOI10</v>
          </cell>
          <cell r="E704">
            <v>-5</v>
          </cell>
          <cell r="F704">
            <v>0</v>
          </cell>
          <cell r="G704">
            <v>0</v>
          </cell>
          <cell r="H704" t="str">
            <v>T1</v>
          </cell>
          <cell r="I704">
            <v>3</v>
          </cell>
          <cell r="J704">
            <v>1</v>
          </cell>
          <cell r="Q704" t="str">
            <v>AUCW10</v>
          </cell>
          <cell r="R704" t="str">
            <v>MAYB10</v>
          </cell>
          <cell r="X704">
            <v>140</v>
          </cell>
          <cell r="Y704" t="str">
            <v>C1E4</v>
          </cell>
          <cell r="AB704" t="str">
            <v>No</v>
          </cell>
          <cell r="AC704" t="str">
            <v>No</v>
          </cell>
          <cell r="AE704">
            <v>0</v>
          </cell>
          <cell r="AF704">
            <v>1.5805682507589371</v>
          </cell>
          <cell r="AG704">
            <v>0</v>
          </cell>
          <cell r="AI704">
            <v>0</v>
          </cell>
          <cell r="AJ704">
            <v>1.5805682507589371</v>
          </cell>
          <cell r="AK704">
            <v>111</v>
          </cell>
          <cell r="AL704" t="str">
            <v>Year Round</v>
          </cell>
        </row>
        <row r="705">
          <cell r="B705" t="str">
            <v>QUOI1Q</v>
          </cell>
          <cell r="E705">
            <v>0</v>
          </cell>
          <cell r="F705">
            <v>0</v>
          </cell>
          <cell r="G705">
            <v>0</v>
          </cell>
          <cell r="H705" t="str">
            <v>T1</v>
          </cell>
          <cell r="I705">
            <v>3</v>
          </cell>
          <cell r="J705">
            <v>1</v>
          </cell>
          <cell r="Q705" t="str">
            <v>AYR-2Q</v>
          </cell>
          <cell r="R705" t="str">
            <v>COYW2S</v>
          </cell>
          <cell r="X705">
            <v>955</v>
          </cell>
          <cell r="Y705" t="str">
            <v>B1CB</v>
          </cell>
          <cell r="AB705" t="str">
            <v>No</v>
          </cell>
          <cell r="AC705" t="str">
            <v>No</v>
          </cell>
          <cell r="AE705">
            <v>2.1160000000001464E-3</v>
          </cell>
          <cell r="AF705">
            <v>11.22979231094841</v>
          </cell>
          <cell r="AG705">
            <v>258</v>
          </cell>
          <cell r="AI705">
            <v>2.115999999999636E-3</v>
          </cell>
          <cell r="AJ705">
            <v>11.22979231094841</v>
          </cell>
          <cell r="AK705">
            <v>258</v>
          </cell>
          <cell r="AL705" t="str">
            <v>Year Round</v>
          </cell>
        </row>
        <row r="706">
          <cell r="B706" t="str">
            <v>RAIN20_ENW</v>
          </cell>
          <cell r="E706">
            <v>0</v>
          </cell>
          <cell r="F706">
            <v>0</v>
          </cell>
          <cell r="G706">
            <v>0</v>
          </cell>
          <cell r="H706" t="str">
            <v>N1</v>
          </cell>
          <cell r="I706">
            <v>15</v>
          </cell>
          <cell r="J706">
            <v>4</v>
          </cell>
          <cell r="Q706" t="str">
            <v>AYR-2R</v>
          </cell>
          <cell r="R706" t="str">
            <v>COYW2T</v>
          </cell>
          <cell r="X706">
            <v>955</v>
          </cell>
          <cell r="Y706" t="str">
            <v>B182</v>
          </cell>
          <cell r="AB706" t="str">
            <v>No</v>
          </cell>
          <cell r="AC706" t="str">
            <v>No</v>
          </cell>
          <cell r="AE706">
            <v>2.1160000000001464E-3</v>
          </cell>
          <cell r="AF706">
            <v>11.22979231094841</v>
          </cell>
          <cell r="AG706">
            <v>258</v>
          </cell>
          <cell r="AI706">
            <v>2.115999999999636E-3</v>
          </cell>
          <cell r="AJ706">
            <v>11.22979231094841</v>
          </cell>
          <cell r="AK706">
            <v>258</v>
          </cell>
          <cell r="AL706" t="str">
            <v>Year Round</v>
          </cell>
        </row>
        <row r="707">
          <cell r="B707" t="str">
            <v>RAIN20_SPM</v>
          </cell>
          <cell r="E707">
            <v>384</v>
          </cell>
          <cell r="F707">
            <v>0</v>
          </cell>
          <cell r="G707">
            <v>0</v>
          </cell>
          <cell r="H707" t="str">
            <v>N1</v>
          </cell>
          <cell r="I707">
            <v>15</v>
          </cell>
          <cell r="J707">
            <v>6</v>
          </cell>
          <cell r="Q707" t="str">
            <v>BAGA1Q</v>
          </cell>
          <cell r="R707" t="str">
            <v>BONN10</v>
          </cell>
          <cell r="X707">
            <v>146</v>
          </cell>
          <cell r="Y707" t="str">
            <v>C1C9</v>
          </cell>
          <cell r="AB707" t="str">
            <v>No</v>
          </cell>
          <cell r="AC707" t="str">
            <v>No</v>
          </cell>
          <cell r="AE707">
            <v>0.1133270038223443</v>
          </cell>
          <cell r="AF707">
            <v>52.469320519526633</v>
          </cell>
          <cell r="AG707">
            <v>1987</v>
          </cell>
          <cell r="AI707">
            <v>0.11332700382234513</v>
          </cell>
          <cell r="AJ707">
            <v>52.469320519526633</v>
          </cell>
          <cell r="AK707">
            <v>1987</v>
          </cell>
          <cell r="AL707" t="str">
            <v>Year Round</v>
          </cell>
        </row>
        <row r="708">
          <cell r="B708" t="str">
            <v>RANN1Q</v>
          </cell>
          <cell r="E708">
            <v>-27</v>
          </cell>
          <cell r="F708">
            <v>0</v>
          </cell>
          <cell r="G708">
            <v>0</v>
          </cell>
          <cell r="H708" t="str">
            <v>T3</v>
          </cell>
          <cell r="I708">
            <v>5</v>
          </cell>
          <cell r="J708">
            <v>1</v>
          </cell>
          <cell r="Q708" t="str">
            <v>BAGA1Q</v>
          </cell>
          <cell r="R708" t="str">
            <v>DRCR1Q</v>
          </cell>
          <cell r="X708">
            <v>146</v>
          </cell>
          <cell r="Y708" t="str">
            <v>C1CE</v>
          </cell>
          <cell r="AB708" t="str">
            <v>No</v>
          </cell>
          <cell r="AC708" t="str">
            <v>No</v>
          </cell>
          <cell r="AE708">
            <v>1.2600000000000097E-2</v>
          </cell>
          <cell r="AF708">
            <v>90.049061317423963</v>
          </cell>
          <cell r="AG708">
            <v>1351</v>
          </cell>
          <cell r="AI708">
            <v>1.2600000000000748E-2</v>
          </cell>
          <cell r="AJ708">
            <v>90.049061317423963</v>
          </cell>
          <cell r="AK708">
            <v>1351</v>
          </cell>
          <cell r="AL708" t="str">
            <v>Year Round</v>
          </cell>
        </row>
        <row r="709">
          <cell r="B709" t="str">
            <v>RANN1R</v>
          </cell>
          <cell r="E709">
            <v>-27</v>
          </cell>
          <cell r="F709">
            <v>0</v>
          </cell>
          <cell r="G709">
            <v>0</v>
          </cell>
          <cell r="H709" t="str">
            <v>T3</v>
          </cell>
          <cell r="I709">
            <v>5</v>
          </cell>
          <cell r="J709">
            <v>1</v>
          </cell>
          <cell r="Q709" t="str">
            <v>BAGA1R</v>
          </cell>
          <cell r="R709" t="str">
            <v>BONN10</v>
          </cell>
          <cell r="X709">
            <v>146</v>
          </cell>
          <cell r="Y709" t="str">
            <v>C1CH</v>
          </cell>
          <cell r="AB709" t="str">
            <v>No</v>
          </cell>
          <cell r="AC709" t="str">
            <v>No</v>
          </cell>
          <cell r="AE709">
            <v>0.15186822496335303</v>
          </cell>
          <cell r="AF709">
            <v>52.756038117993981</v>
          </cell>
          <cell r="AG709">
            <v>1893</v>
          </cell>
          <cell r="AI709">
            <v>0.15186822496335667</v>
          </cell>
          <cell r="AJ709">
            <v>52.756038117993981</v>
          </cell>
          <cell r="AK709">
            <v>1893</v>
          </cell>
          <cell r="AL709" t="str">
            <v>Year Round</v>
          </cell>
        </row>
        <row r="710">
          <cell r="B710" t="str">
            <v>RASS40</v>
          </cell>
          <cell r="E710">
            <v>202</v>
          </cell>
          <cell r="F710">
            <v>0</v>
          </cell>
          <cell r="G710">
            <v>0</v>
          </cell>
          <cell r="H710" t="str">
            <v>H6</v>
          </cell>
          <cell r="I710">
            <v>21</v>
          </cell>
          <cell r="J710">
            <v>10</v>
          </cell>
          <cell r="Q710" t="str">
            <v>BAGA1R</v>
          </cell>
          <cell r="R710" t="str">
            <v>DRCR1R</v>
          </cell>
          <cell r="X710">
            <v>146</v>
          </cell>
          <cell r="Y710" t="str">
            <v>C1C5</v>
          </cell>
          <cell r="AB710" t="str">
            <v>No</v>
          </cell>
          <cell r="AC710" t="str">
            <v>No</v>
          </cell>
          <cell r="AE710">
            <v>1.2600000000000097E-2</v>
          </cell>
          <cell r="AF710">
            <v>89.823265853029824</v>
          </cell>
          <cell r="AG710">
            <v>1347</v>
          </cell>
          <cell r="AI710">
            <v>1.2600000000000748E-2</v>
          </cell>
          <cell r="AJ710">
            <v>89.823265853029824</v>
          </cell>
          <cell r="AK710">
            <v>1347</v>
          </cell>
          <cell r="AL710" t="str">
            <v>Year Round</v>
          </cell>
        </row>
        <row r="711">
          <cell r="B711" t="str">
            <v>RATS2A</v>
          </cell>
          <cell r="E711">
            <v>0</v>
          </cell>
          <cell r="F711">
            <v>0</v>
          </cell>
          <cell r="G711">
            <v>0</v>
          </cell>
          <cell r="H711" t="str">
            <v>L7</v>
          </cell>
          <cell r="I711">
            <v>18</v>
          </cell>
          <cell r="J711">
            <v>7</v>
          </cell>
          <cell r="Q711" t="str">
            <v>BAIN10</v>
          </cell>
          <cell r="R711" t="str">
            <v>BONN10</v>
          </cell>
          <cell r="X711">
            <v>114</v>
          </cell>
          <cell r="Y711" t="str">
            <v>C1B6</v>
          </cell>
          <cell r="AB711" t="str">
            <v>No</v>
          </cell>
          <cell r="AC711" t="str">
            <v>No</v>
          </cell>
          <cell r="AE711">
            <v>7.3487776777779049E-3</v>
          </cell>
          <cell r="AF711">
            <v>21.933939127561647</v>
          </cell>
          <cell r="AG711">
            <v>338</v>
          </cell>
          <cell r="AI711">
            <v>7.3487776777779049E-3</v>
          </cell>
          <cell r="AJ711">
            <v>21.933939127561647</v>
          </cell>
          <cell r="AK711">
            <v>338</v>
          </cell>
          <cell r="AL711" t="str">
            <v>Year Round</v>
          </cell>
        </row>
        <row r="712">
          <cell r="B712" t="str">
            <v>RATS40</v>
          </cell>
          <cell r="E712">
            <v>416</v>
          </cell>
          <cell r="F712">
            <v>1641.1682771180774</v>
          </cell>
          <cell r="G712">
            <v>1120.027103261054</v>
          </cell>
          <cell r="H712" t="str">
            <v>L7</v>
          </cell>
          <cell r="I712">
            <v>18</v>
          </cell>
          <cell r="J712">
            <v>7</v>
          </cell>
          <cell r="Q712" t="str">
            <v>BAIN10</v>
          </cell>
          <cell r="R712" t="str">
            <v>BONN10</v>
          </cell>
          <cell r="X712">
            <v>114</v>
          </cell>
          <cell r="Y712" t="str">
            <v>C1CM</v>
          </cell>
          <cell r="AB712" t="str">
            <v>No</v>
          </cell>
          <cell r="AC712" t="str">
            <v>No</v>
          </cell>
          <cell r="AE712">
            <v>7.3039203333334609E-3</v>
          </cell>
          <cell r="AF712">
            <v>26.449848415444322</v>
          </cell>
          <cell r="AG712">
            <v>413</v>
          </cell>
          <cell r="AI712">
            <v>7.3039203333334609E-3</v>
          </cell>
          <cell r="AJ712">
            <v>26.449848415444322</v>
          </cell>
          <cell r="AK712">
            <v>413</v>
          </cell>
          <cell r="AL712" t="str">
            <v>Year Round</v>
          </cell>
        </row>
        <row r="713">
          <cell r="B713" t="str">
            <v>RAYL40</v>
          </cell>
          <cell r="E713">
            <v>151</v>
          </cell>
          <cell r="F713">
            <v>0</v>
          </cell>
          <cell r="G713">
            <v>0</v>
          </cell>
          <cell r="H713" t="str">
            <v>C5</v>
          </cell>
          <cell r="I713">
            <v>23</v>
          </cell>
          <cell r="J713">
            <v>9</v>
          </cell>
          <cell r="Q713" t="str">
            <v>BERW1Q</v>
          </cell>
          <cell r="R713" t="str">
            <v>ECCL10</v>
          </cell>
          <cell r="X713">
            <v>132</v>
          </cell>
          <cell r="Y713" t="str">
            <v>C1CN</v>
          </cell>
          <cell r="AB713" t="str">
            <v>No</v>
          </cell>
          <cell r="AC713" t="str">
            <v>No</v>
          </cell>
          <cell r="AE713">
            <v>2.1800000000000274E-2</v>
          </cell>
          <cell r="AF713">
            <v>68.758630106087196</v>
          </cell>
          <cell r="AG713">
            <v>688</v>
          </cell>
          <cell r="AI713">
            <v>2.1799999999999778E-2</v>
          </cell>
          <cell r="AJ713">
            <v>68.758630106087196</v>
          </cell>
          <cell r="AK713">
            <v>688</v>
          </cell>
          <cell r="AL713" t="str">
            <v>Year Round</v>
          </cell>
        </row>
        <row r="714">
          <cell r="B714" t="str">
            <v>REBR20</v>
          </cell>
          <cell r="E714">
            <v>125</v>
          </cell>
          <cell r="F714">
            <v>0</v>
          </cell>
          <cell r="G714">
            <v>0</v>
          </cell>
          <cell r="H714" t="str">
            <v>A1</v>
          </cell>
          <cell r="I714">
            <v>18</v>
          </cell>
          <cell r="J714">
            <v>12</v>
          </cell>
          <cell r="Q714" t="str">
            <v>BERW1R</v>
          </cell>
          <cell r="R714" t="str">
            <v>ECCL10</v>
          </cell>
          <cell r="X714">
            <v>132</v>
          </cell>
          <cell r="Y714" t="str">
            <v>C1CP</v>
          </cell>
          <cell r="AB714" t="str">
            <v>No</v>
          </cell>
          <cell r="AC714" t="str">
            <v>No</v>
          </cell>
          <cell r="AE714">
            <v>2.1800000000000274E-2</v>
          </cell>
          <cell r="AF714">
            <v>67.855448248510655</v>
          </cell>
          <cell r="AG714">
            <v>679</v>
          </cell>
          <cell r="AI714">
            <v>2.1799999999999778E-2</v>
          </cell>
          <cell r="AJ714">
            <v>67.855448248510655</v>
          </cell>
          <cell r="AK714">
            <v>679</v>
          </cell>
          <cell r="AL714" t="str">
            <v>Year Round</v>
          </cell>
        </row>
        <row r="715">
          <cell r="B715" t="str">
            <v>REDH10</v>
          </cell>
          <cell r="E715">
            <v>36</v>
          </cell>
          <cell r="F715">
            <v>0</v>
          </cell>
          <cell r="G715">
            <v>0</v>
          </cell>
          <cell r="H715" t="str">
            <v>S5</v>
          </cell>
          <cell r="I715">
            <v>9</v>
          </cell>
          <cell r="J715">
            <v>2</v>
          </cell>
          <cell r="Q715" t="str">
            <v>BLAC10</v>
          </cell>
          <cell r="R715" t="str">
            <v>DUNH1Q</v>
          </cell>
          <cell r="X715">
            <v>386</v>
          </cell>
          <cell r="Y715" t="str">
            <v>T20151623</v>
          </cell>
          <cell r="AB715" t="str">
            <v>No</v>
          </cell>
          <cell r="AC715" t="str">
            <v>No</v>
          </cell>
          <cell r="AE715">
            <v>0</v>
          </cell>
          <cell r="AF715">
            <v>3.2972523823746238</v>
          </cell>
          <cell r="AG715">
            <v>0</v>
          </cell>
          <cell r="AI715">
            <v>4.2075075000012428E-3</v>
          </cell>
          <cell r="AJ715">
            <v>3.2972523823746238</v>
          </cell>
          <cell r="AK715">
            <v>123</v>
          </cell>
          <cell r="AL715" t="str">
            <v>Year Round</v>
          </cell>
        </row>
        <row r="716">
          <cell r="B716" t="str">
            <v>REDM1Q</v>
          </cell>
          <cell r="E716">
            <v>20</v>
          </cell>
          <cell r="F716">
            <v>0</v>
          </cell>
          <cell r="G716">
            <v>0</v>
          </cell>
          <cell r="H716" t="str">
            <v>T2</v>
          </cell>
          <cell r="I716">
            <v>5</v>
          </cell>
          <cell r="J716">
            <v>1</v>
          </cell>
          <cell r="Q716" t="str">
            <v>BLAC10</v>
          </cell>
          <cell r="R716" t="str">
            <v>DUNH1R</v>
          </cell>
          <cell r="X716">
            <v>386</v>
          </cell>
          <cell r="Y716" t="str">
            <v>T20151624</v>
          </cell>
          <cell r="AB716" t="str">
            <v>No</v>
          </cell>
          <cell r="AC716" t="str">
            <v>No</v>
          </cell>
          <cell r="AE716">
            <v>0</v>
          </cell>
          <cell r="AF716">
            <v>3.2972523823746238</v>
          </cell>
          <cell r="AG716">
            <v>0</v>
          </cell>
          <cell r="AI716">
            <v>4.2075074999999964E-3</v>
          </cell>
          <cell r="AJ716">
            <v>3.2972523823746238</v>
          </cell>
          <cell r="AK716">
            <v>123</v>
          </cell>
          <cell r="AL716" t="str">
            <v>Year Round</v>
          </cell>
        </row>
        <row r="717">
          <cell r="B717" t="str">
            <v>REDM1R</v>
          </cell>
          <cell r="E717">
            <v>20</v>
          </cell>
          <cell r="F717">
            <v>0</v>
          </cell>
          <cell r="G717">
            <v>0</v>
          </cell>
          <cell r="H717" t="str">
            <v>T2</v>
          </cell>
          <cell r="I717">
            <v>5</v>
          </cell>
          <cell r="J717">
            <v>1</v>
          </cell>
          <cell r="Q717" t="str">
            <v>BLAC10</v>
          </cell>
          <cell r="R717" t="str">
            <v>GLGL1Q</v>
          </cell>
          <cell r="X717">
            <v>125</v>
          </cell>
          <cell r="Y717" t="str">
            <v>T20161763</v>
          </cell>
          <cell r="AB717" t="str">
            <v>No</v>
          </cell>
          <cell r="AC717" t="str">
            <v>No</v>
          </cell>
          <cell r="AE717">
            <v>0</v>
          </cell>
          <cell r="AF717">
            <v>307.08183157602201</v>
          </cell>
          <cell r="AG717">
            <v>0</v>
          </cell>
          <cell r="AI717">
            <v>4.7760299999999825E-2</v>
          </cell>
          <cell r="AJ717">
            <v>307.08183157602201</v>
          </cell>
          <cell r="AK717">
            <v>6126</v>
          </cell>
          <cell r="AL717" t="str">
            <v>Year Round</v>
          </cell>
        </row>
        <row r="718">
          <cell r="B718" t="str">
            <v>RHIG40</v>
          </cell>
          <cell r="E718">
            <v>0</v>
          </cell>
          <cell r="F718">
            <v>0</v>
          </cell>
          <cell r="G718">
            <v>159.6</v>
          </cell>
          <cell r="H718" t="str">
            <v>H6</v>
          </cell>
          <cell r="I718">
            <v>21</v>
          </cell>
          <cell r="J718">
            <v>10</v>
          </cell>
          <cell r="Q718" t="str">
            <v>BLAC10</v>
          </cell>
          <cell r="R718" t="str">
            <v>GLGL1R</v>
          </cell>
          <cell r="X718">
            <v>125</v>
          </cell>
          <cell r="Y718" t="str">
            <v>T20161764</v>
          </cell>
          <cell r="AB718" t="str">
            <v>No</v>
          </cell>
          <cell r="AC718" t="str">
            <v>No</v>
          </cell>
          <cell r="AE718">
            <v>0</v>
          </cell>
          <cell r="AF718">
            <v>307.08183157602201</v>
          </cell>
          <cell r="AG718">
            <v>0</v>
          </cell>
          <cell r="AI718">
            <v>4.7760299999999825E-2</v>
          </cell>
          <cell r="AJ718">
            <v>307.08183157602201</v>
          </cell>
          <cell r="AK718">
            <v>6126</v>
          </cell>
          <cell r="AL718" t="str">
            <v>Year Round</v>
          </cell>
        </row>
        <row r="719">
          <cell r="B719" t="str">
            <v>ROCH20</v>
          </cell>
          <cell r="E719">
            <v>445</v>
          </cell>
          <cell r="F719">
            <v>0</v>
          </cell>
          <cell r="G719">
            <v>0</v>
          </cell>
          <cell r="H719" t="str">
            <v>N4</v>
          </cell>
          <cell r="I719">
            <v>15</v>
          </cell>
          <cell r="J719">
            <v>4</v>
          </cell>
          <cell r="Q719" t="str">
            <v>BLCW10</v>
          </cell>
          <cell r="R719" t="str">
            <v>MARG10</v>
          </cell>
          <cell r="X719">
            <v>133</v>
          </cell>
          <cell r="Y719" t="str">
            <v>C504</v>
          </cell>
          <cell r="AB719" t="str">
            <v>No</v>
          </cell>
          <cell r="AC719" t="str">
            <v>No</v>
          </cell>
          <cell r="AE719">
            <v>0</v>
          </cell>
          <cell r="AF719">
            <v>5.1609167724124552</v>
          </cell>
          <cell r="AG719">
            <v>0</v>
          </cell>
          <cell r="AI719">
            <v>2.1060812500000008E-2</v>
          </cell>
          <cell r="AJ719">
            <v>5.1609167724124552</v>
          </cell>
          <cell r="AK719">
            <v>208</v>
          </cell>
          <cell r="AL719" t="str">
            <v>Year Round</v>
          </cell>
        </row>
        <row r="720">
          <cell r="B720" t="str">
            <v>ROCH4A</v>
          </cell>
          <cell r="E720">
            <v>0</v>
          </cell>
          <cell r="F720">
            <v>0</v>
          </cell>
          <cell r="G720">
            <v>0</v>
          </cell>
          <cell r="H720" t="str">
            <v>N4</v>
          </cell>
          <cell r="I720">
            <v>15</v>
          </cell>
          <cell r="J720">
            <v>4</v>
          </cell>
          <cell r="Q720" t="str">
            <v>BLKL10</v>
          </cell>
          <cell r="R720" t="str">
            <v>WISH10</v>
          </cell>
          <cell r="X720">
            <v>161</v>
          </cell>
          <cell r="Y720" t="str">
            <v>C1CF</v>
          </cell>
          <cell r="AB720" t="str">
            <v>No</v>
          </cell>
          <cell r="AC720" t="str">
            <v>No</v>
          </cell>
          <cell r="AE720">
            <v>5.8513496574264987E-30</v>
          </cell>
          <cell r="AF720">
            <v>32.8578367843593</v>
          </cell>
          <cell r="AG720">
            <v>0</v>
          </cell>
          <cell r="AI720">
            <v>0.47759319999999778</v>
          </cell>
          <cell r="AJ720">
            <v>32.8578367843593</v>
          </cell>
          <cell r="AK720">
            <v>2714</v>
          </cell>
          <cell r="AL720" t="str">
            <v>Year Round</v>
          </cell>
        </row>
        <row r="721">
          <cell r="B721" t="str">
            <v>ROCK40</v>
          </cell>
          <cell r="E721">
            <v>43</v>
          </cell>
          <cell r="F721">
            <v>657.76660290234668</v>
          </cell>
          <cell r="G721">
            <v>448.89755251927448</v>
          </cell>
          <cell r="H721" t="str">
            <v>N3</v>
          </cell>
          <cell r="I721">
            <v>16</v>
          </cell>
          <cell r="J721">
            <v>6</v>
          </cell>
          <cell r="Q721" t="str">
            <v>BLKX10</v>
          </cell>
          <cell r="R721" t="str">
            <v>LINM1Q</v>
          </cell>
          <cell r="X721">
            <v>124</v>
          </cell>
          <cell r="Y721" t="str">
            <v>T2016177</v>
          </cell>
          <cell r="AB721" t="str">
            <v>No</v>
          </cell>
          <cell r="AC721" t="str">
            <v>No</v>
          </cell>
          <cell r="AE721">
            <v>0</v>
          </cell>
          <cell r="AF721">
            <v>155.16003474558173</v>
          </cell>
          <cell r="AG721">
            <v>0</v>
          </cell>
          <cell r="AI721">
            <v>0.19580400000000139</v>
          </cell>
          <cell r="AJ721">
            <v>155.16003474558173</v>
          </cell>
          <cell r="AK721">
            <v>6517</v>
          </cell>
          <cell r="AL721" t="str">
            <v>Year Round</v>
          </cell>
        </row>
        <row r="722">
          <cell r="B722" t="str">
            <v>ROWD4A</v>
          </cell>
          <cell r="E722">
            <v>0</v>
          </cell>
          <cell r="F722">
            <v>0</v>
          </cell>
          <cell r="G722">
            <v>0</v>
          </cell>
          <cell r="H722" t="str">
            <v>A8</v>
          </cell>
          <cell r="I722">
            <v>24</v>
          </cell>
          <cell r="J722">
            <v>12</v>
          </cell>
          <cell r="Q722" t="str">
            <v>BONB20</v>
          </cell>
          <cell r="R722" t="str">
            <v>DENN20</v>
          </cell>
          <cell r="X722">
            <v>1500</v>
          </cell>
          <cell r="Y722" t="str">
            <v>SP1AA</v>
          </cell>
          <cell r="AB722" t="str">
            <v>No</v>
          </cell>
          <cell r="AC722" t="str">
            <v>No</v>
          </cell>
          <cell r="AE722">
            <v>0.34307100357032216</v>
          </cell>
          <cell r="AF722">
            <v>24.209370830433073</v>
          </cell>
          <cell r="AG722">
            <v>5789</v>
          </cell>
          <cell r="AI722">
            <v>0.92952287441399983</v>
          </cell>
          <cell r="AJ722">
            <v>24.209370830433073</v>
          </cell>
          <cell r="AK722">
            <v>9529</v>
          </cell>
          <cell r="AL722" t="str">
            <v>Year Round</v>
          </cell>
        </row>
        <row r="723">
          <cell r="B723" t="str">
            <v>ROWD4B</v>
          </cell>
          <cell r="E723">
            <v>0</v>
          </cell>
          <cell r="F723">
            <v>0</v>
          </cell>
          <cell r="G723">
            <v>0</v>
          </cell>
          <cell r="H723" t="str">
            <v>A8</v>
          </cell>
          <cell r="I723">
            <v>24</v>
          </cell>
          <cell r="J723">
            <v>12</v>
          </cell>
          <cell r="Q723" t="str">
            <v>BONB40</v>
          </cell>
          <cell r="R723" t="str">
            <v>DENN40</v>
          </cell>
          <cell r="X723">
            <v>2770</v>
          </cell>
          <cell r="Y723" t="str">
            <v>T20151635</v>
          </cell>
          <cell r="AB723" t="str">
            <v>No</v>
          </cell>
          <cell r="AC723" t="str">
            <v>No</v>
          </cell>
          <cell r="AE723">
            <v>0.23883126334398486</v>
          </cell>
          <cell r="AF723">
            <v>20.2</v>
          </cell>
          <cell r="AG723">
            <v>5699</v>
          </cell>
          <cell r="AI723">
            <v>0.8870416205402325</v>
          </cell>
          <cell r="AJ723">
            <v>20.2</v>
          </cell>
          <cell r="AK723">
            <v>10984</v>
          </cell>
          <cell r="AL723" t="str">
            <v>Year Round</v>
          </cell>
        </row>
        <row r="724">
          <cell r="B724" t="str">
            <v>RUGE40</v>
          </cell>
          <cell r="E724">
            <v>215</v>
          </cell>
          <cell r="F724">
            <v>0</v>
          </cell>
          <cell r="G724">
            <v>0</v>
          </cell>
          <cell r="H724" t="str">
            <v>L5</v>
          </cell>
          <cell r="I724">
            <v>18</v>
          </cell>
          <cell r="J724">
            <v>8</v>
          </cell>
          <cell r="Q724" t="str">
            <v>BONN10</v>
          </cell>
          <cell r="R724" t="str">
            <v>CUMB1Q</v>
          </cell>
          <cell r="X724">
            <v>135</v>
          </cell>
          <cell r="Y724" t="str">
            <v>C1AE</v>
          </cell>
          <cell r="AB724" t="str">
            <v>No</v>
          </cell>
          <cell r="AC724" t="str">
            <v>No</v>
          </cell>
          <cell r="AE724">
            <v>1.6967000000000176E-2</v>
          </cell>
          <cell r="AF724">
            <v>31.223546473095357</v>
          </cell>
          <cell r="AG724">
            <v>593</v>
          </cell>
          <cell r="AI724">
            <v>1.6967000000000607E-2</v>
          </cell>
          <cell r="AJ724">
            <v>31.223546473095357</v>
          </cell>
          <cell r="AK724">
            <v>593</v>
          </cell>
          <cell r="AL724" t="str">
            <v>Year Round</v>
          </cell>
        </row>
        <row r="725">
          <cell r="B725" t="str">
            <v>RYEH40</v>
          </cell>
          <cell r="E725">
            <v>145</v>
          </cell>
          <cell r="F725">
            <v>580.62113712984922</v>
          </cell>
          <cell r="G725">
            <v>396.24907413738424</v>
          </cell>
          <cell r="H725" t="str">
            <v>A9</v>
          </cell>
          <cell r="I725">
            <v>24</v>
          </cell>
          <cell r="J725">
            <v>9</v>
          </cell>
          <cell r="Q725" t="str">
            <v>BONN10</v>
          </cell>
          <cell r="R725" t="str">
            <v>CUMB1R</v>
          </cell>
          <cell r="X725">
            <v>135</v>
          </cell>
          <cell r="Y725" t="str">
            <v>C1D4</v>
          </cell>
          <cell r="AB725" t="str">
            <v>No</v>
          </cell>
          <cell r="AC725" t="str">
            <v>No</v>
          </cell>
          <cell r="AE725">
            <v>3.0323999999999823E-2</v>
          </cell>
          <cell r="AF725">
            <v>31.223546473095357</v>
          </cell>
          <cell r="AG725">
            <v>593</v>
          </cell>
          <cell r="AI725">
            <v>3.0323999999998866E-2</v>
          </cell>
          <cell r="AJ725">
            <v>31.223546473095357</v>
          </cell>
          <cell r="AK725">
            <v>593</v>
          </cell>
          <cell r="AL725" t="str">
            <v>Year Round</v>
          </cell>
        </row>
        <row r="726">
          <cell r="B726" t="str">
            <v>RYEH4A</v>
          </cell>
          <cell r="E726">
            <v>145</v>
          </cell>
          <cell r="F726">
            <v>0</v>
          </cell>
          <cell r="G726">
            <v>0</v>
          </cell>
          <cell r="H726" t="str">
            <v>A9</v>
          </cell>
          <cell r="I726">
            <v>24</v>
          </cell>
          <cell r="J726">
            <v>9</v>
          </cell>
          <cell r="Q726" t="str">
            <v>BONN10</v>
          </cell>
          <cell r="R726" t="str">
            <v>DENN10</v>
          </cell>
          <cell r="X726">
            <v>132</v>
          </cell>
          <cell r="Y726" t="str">
            <v>T20161765</v>
          </cell>
          <cell r="AB726" t="str">
            <v>No</v>
          </cell>
          <cell r="AC726" t="str">
            <v>No</v>
          </cell>
          <cell r="AE726">
            <v>0.35487722475342209</v>
          </cell>
          <cell r="AF726">
            <v>12.902291931031138</v>
          </cell>
          <cell r="AG726">
            <v>1200</v>
          </cell>
          <cell r="AI726">
            <v>0.36203484345400683</v>
          </cell>
          <cell r="AJ726">
            <v>12.902291931031138</v>
          </cell>
          <cell r="AK726">
            <v>1212</v>
          </cell>
          <cell r="AL726" t="str">
            <v>Year Round</v>
          </cell>
        </row>
        <row r="727">
          <cell r="B727" t="str">
            <v>RYEH4B</v>
          </cell>
          <cell r="E727">
            <v>0</v>
          </cell>
          <cell r="F727">
            <v>0</v>
          </cell>
          <cell r="G727">
            <v>0</v>
          </cell>
          <cell r="H727" t="str">
            <v>A9</v>
          </cell>
          <cell r="I727">
            <v>24</v>
          </cell>
          <cell r="J727">
            <v>9</v>
          </cell>
          <cell r="Q727" t="str">
            <v>BONN10</v>
          </cell>
          <cell r="R727" t="str">
            <v>BONN2A</v>
          </cell>
          <cell r="X727">
            <v>240</v>
          </cell>
          <cell r="Y727" t="str">
            <v>T20151636</v>
          </cell>
          <cell r="AB727" t="str">
            <v>No</v>
          </cell>
          <cell r="AC727" t="str">
            <v>No</v>
          </cell>
          <cell r="AE727">
            <v>0.1547131846119609</v>
          </cell>
          <cell r="AF727">
            <v>0</v>
          </cell>
          <cell r="AG727">
            <v>0</v>
          </cell>
          <cell r="AI727">
            <v>0.15783363840883424</v>
          </cell>
          <cell r="AJ727">
            <v>0</v>
          </cell>
          <cell r="AK727">
            <v>0</v>
          </cell>
          <cell r="AL727" t="str">
            <v>Year Round</v>
          </cell>
        </row>
        <row r="728">
          <cell r="B728" t="str">
            <v>RYHA40</v>
          </cell>
          <cell r="E728">
            <v>0</v>
          </cell>
          <cell r="F728">
            <v>0</v>
          </cell>
          <cell r="G728">
            <v>0</v>
          </cell>
          <cell r="H728" t="str">
            <v>K5</v>
          </cell>
          <cell r="I728">
            <v>16</v>
          </cell>
          <cell r="J728">
            <v>7</v>
          </cell>
          <cell r="Q728" t="str">
            <v>BONN2A</v>
          </cell>
          <cell r="R728" t="str">
            <v>DENN20</v>
          </cell>
          <cell r="X728">
            <v>722</v>
          </cell>
          <cell r="Y728" t="str">
            <v>T20161716</v>
          </cell>
          <cell r="AB728" t="str">
            <v>No</v>
          </cell>
          <cell r="AC728" t="str">
            <v>No</v>
          </cell>
          <cell r="AE728">
            <v>1.9339148076493503E-2</v>
          </cell>
          <cell r="AF728">
            <v>10.866161934964186</v>
          </cell>
          <cell r="AG728">
            <v>1069</v>
          </cell>
          <cell r="AI728">
            <v>1.9729204801102334E-2</v>
          </cell>
          <cell r="AJ728">
            <v>10.866161934964186</v>
          </cell>
          <cell r="AK728">
            <v>1079</v>
          </cell>
          <cell r="AL728" t="str">
            <v>Year Round</v>
          </cell>
        </row>
        <row r="729">
          <cell r="B729" t="str">
            <v>SACO1Q</v>
          </cell>
          <cell r="E729">
            <v>32</v>
          </cell>
          <cell r="F729">
            <v>0</v>
          </cell>
          <cell r="G729">
            <v>0</v>
          </cell>
          <cell r="H729" t="str">
            <v>S2</v>
          </cell>
          <cell r="I729">
            <v>11</v>
          </cell>
          <cell r="J729">
            <v>2</v>
          </cell>
          <cell r="Q729" t="str">
            <v>BONN10</v>
          </cell>
          <cell r="R729" t="str">
            <v>BONN2B</v>
          </cell>
          <cell r="X729">
            <v>240</v>
          </cell>
          <cell r="Y729" t="str">
            <v>T20151637</v>
          </cell>
          <cell r="AB729" t="str">
            <v>No</v>
          </cell>
          <cell r="AC729" t="str">
            <v>No</v>
          </cell>
          <cell r="AE729">
            <v>0.1547131846119609</v>
          </cell>
          <cell r="AF729">
            <v>0</v>
          </cell>
          <cell r="AG729">
            <v>0</v>
          </cell>
          <cell r="AI729">
            <v>0.15783363840883424</v>
          </cell>
          <cell r="AJ729">
            <v>0</v>
          </cell>
          <cell r="AK729">
            <v>0</v>
          </cell>
          <cell r="AL729" t="str">
            <v>Year Round</v>
          </cell>
        </row>
        <row r="730">
          <cell r="B730" t="str">
            <v>SACO1R</v>
          </cell>
          <cell r="E730">
            <v>29</v>
          </cell>
          <cell r="F730">
            <v>0</v>
          </cell>
          <cell r="G730">
            <v>0</v>
          </cell>
          <cell r="H730" t="str">
            <v>S2</v>
          </cell>
          <cell r="I730">
            <v>11</v>
          </cell>
          <cell r="J730">
            <v>2</v>
          </cell>
          <cell r="Q730" t="str">
            <v>BONN2B</v>
          </cell>
          <cell r="R730" t="str">
            <v>DENN20</v>
          </cell>
          <cell r="X730">
            <v>722</v>
          </cell>
          <cell r="Y730" t="str">
            <v>T20161717</v>
          </cell>
          <cell r="AB730" t="str">
            <v>No</v>
          </cell>
          <cell r="AC730" t="str">
            <v>No</v>
          </cell>
          <cell r="AE730">
            <v>1.9339148076493503E-2</v>
          </cell>
          <cell r="AF730">
            <v>9.8352628224520906</v>
          </cell>
          <cell r="AG730">
            <v>967</v>
          </cell>
          <cell r="AI730">
            <v>1.9729204801102334E-2</v>
          </cell>
          <cell r="AJ730">
            <v>9.8352628224520906</v>
          </cell>
          <cell r="AK730">
            <v>977</v>
          </cell>
          <cell r="AL730" t="str">
            <v>Year Round</v>
          </cell>
        </row>
        <row r="731">
          <cell r="B731" t="str">
            <v>SAEN20</v>
          </cell>
          <cell r="E731">
            <v>53</v>
          </cell>
          <cell r="F731">
            <v>0</v>
          </cell>
          <cell r="G731">
            <v>0</v>
          </cell>
          <cell r="H731" t="str">
            <v>P8</v>
          </cell>
          <cell r="I731">
            <v>15</v>
          </cell>
          <cell r="J731">
            <v>5</v>
          </cell>
          <cell r="Q731" t="str">
            <v>BRAE1G</v>
          </cell>
          <cell r="R731" t="str">
            <v>BRAP10</v>
          </cell>
          <cell r="X731">
            <v>250</v>
          </cell>
          <cell r="Y731" t="str">
            <v>C1FM</v>
          </cell>
          <cell r="AB731" t="str">
            <v>No</v>
          </cell>
          <cell r="AC731" t="str">
            <v>No</v>
          </cell>
          <cell r="AE731">
            <v>3.4679999999995318E-3</v>
          </cell>
          <cell r="AF731">
            <v>7.1679399616839659</v>
          </cell>
          <cell r="AG731">
            <v>244</v>
          </cell>
          <cell r="AI731">
            <v>3.4679999999982255E-3</v>
          </cell>
          <cell r="AJ731">
            <v>7.1679399616839659</v>
          </cell>
          <cell r="AK731">
            <v>244</v>
          </cell>
          <cell r="AL731" t="str">
            <v>Year Round</v>
          </cell>
        </row>
        <row r="732">
          <cell r="B732" t="str">
            <v>SAES20</v>
          </cell>
          <cell r="E732">
            <v>0</v>
          </cell>
          <cell r="F732">
            <v>893.26328789207582</v>
          </cell>
          <cell r="G732">
            <v>609.61396021136045</v>
          </cell>
          <cell r="H732" t="str">
            <v>P8</v>
          </cell>
          <cell r="I732">
            <v>15</v>
          </cell>
          <cell r="J732">
            <v>5</v>
          </cell>
          <cell r="Q732" t="str">
            <v>BRAE1G</v>
          </cell>
          <cell r="R732" t="str">
            <v>GOVA1R</v>
          </cell>
          <cell r="X732">
            <v>125</v>
          </cell>
          <cell r="Y732" t="str">
            <v>C1FS</v>
          </cell>
          <cell r="AB732" t="str">
            <v>No</v>
          </cell>
          <cell r="AC732" t="str">
            <v>No</v>
          </cell>
          <cell r="AE732">
            <v>1.7339999999996934E-2</v>
          </cell>
          <cell r="AF732">
            <v>79.028412537946849</v>
          </cell>
          <cell r="AG732">
            <v>2687</v>
          </cell>
          <cell r="AI732">
            <v>1.7339999999992216E-2</v>
          </cell>
          <cell r="AJ732">
            <v>79.028412537946849</v>
          </cell>
          <cell r="AK732">
            <v>2687</v>
          </cell>
          <cell r="AL732" t="str">
            <v>Year Round</v>
          </cell>
        </row>
        <row r="733">
          <cell r="B733" t="str">
            <v>SALH20</v>
          </cell>
          <cell r="E733">
            <v>-143</v>
          </cell>
          <cell r="F733">
            <v>0</v>
          </cell>
          <cell r="G733">
            <v>0</v>
          </cell>
          <cell r="H733" t="str">
            <v>Q2</v>
          </cell>
          <cell r="I733">
            <v>13</v>
          </cell>
          <cell r="J733">
            <v>3</v>
          </cell>
          <cell r="Q733" t="str">
            <v>BRAE1P</v>
          </cell>
          <cell r="R733" t="str">
            <v>GOVA1Q</v>
          </cell>
          <cell r="X733">
            <v>125</v>
          </cell>
          <cell r="Y733" t="str">
            <v>C1FT</v>
          </cell>
          <cell r="AB733" t="str">
            <v>No</v>
          </cell>
          <cell r="AC733" t="str">
            <v>No</v>
          </cell>
          <cell r="AE733">
            <v>1.7340000000001649E-2</v>
          </cell>
          <cell r="AF733">
            <v>79.028412537946849</v>
          </cell>
          <cell r="AG733">
            <v>2687</v>
          </cell>
          <cell r="AI733">
            <v>1.7340000000001649E-2</v>
          </cell>
          <cell r="AJ733">
            <v>79.028412537946849</v>
          </cell>
          <cell r="AK733">
            <v>2687</v>
          </cell>
          <cell r="AL733" t="str">
            <v>Year Round</v>
          </cell>
        </row>
        <row r="734">
          <cell r="B734" t="str">
            <v>SANX1Q</v>
          </cell>
          <cell r="E734">
            <v>21</v>
          </cell>
          <cell r="F734">
            <v>0</v>
          </cell>
          <cell r="G734">
            <v>0</v>
          </cell>
          <cell r="H734" t="str">
            <v>S1</v>
          </cell>
          <cell r="I734">
            <v>11</v>
          </cell>
          <cell r="J734">
            <v>2</v>
          </cell>
          <cell r="Q734" t="str">
            <v>BRAE1P</v>
          </cell>
          <cell r="R734" t="str">
            <v>PAIS1Q</v>
          </cell>
          <cell r="X734">
            <v>268</v>
          </cell>
          <cell r="Y734" t="str">
            <v>C1FU</v>
          </cell>
          <cell r="AB734" t="str">
            <v>No</v>
          </cell>
          <cell r="AC734" t="str">
            <v>No</v>
          </cell>
          <cell r="AE734">
            <v>1.0403999999999069E-2</v>
          </cell>
          <cell r="AF734">
            <v>12.959635450724608</v>
          </cell>
          <cell r="AG734">
            <v>441</v>
          </cell>
          <cell r="AI734">
            <v>1.040399999999952E-2</v>
          </cell>
          <cell r="AJ734">
            <v>12.959635450724608</v>
          </cell>
          <cell r="AK734">
            <v>441</v>
          </cell>
          <cell r="AL734" t="str">
            <v>Year Round</v>
          </cell>
        </row>
        <row r="735">
          <cell r="B735" t="str">
            <v>SANX1R</v>
          </cell>
          <cell r="E735">
            <v>18</v>
          </cell>
          <cell r="F735">
            <v>0</v>
          </cell>
          <cell r="G735">
            <v>0</v>
          </cell>
          <cell r="H735" t="str">
            <v>S1</v>
          </cell>
          <cell r="I735">
            <v>11</v>
          </cell>
          <cell r="J735">
            <v>2</v>
          </cell>
          <cell r="Q735" t="str">
            <v>BRAP10</v>
          </cell>
          <cell r="R735" t="str">
            <v>ERSK1Q</v>
          </cell>
          <cell r="X735">
            <v>121</v>
          </cell>
          <cell r="Y735" t="str">
            <v>C1AH</v>
          </cell>
          <cell r="AB735" t="str">
            <v>No</v>
          </cell>
          <cell r="AC735" t="str">
            <v>No</v>
          </cell>
          <cell r="AE735">
            <v>0.19208432275036333</v>
          </cell>
          <cell r="AF735">
            <v>117.66418733634103</v>
          </cell>
          <cell r="AG735">
            <v>6254</v>
          </cell>
          <cell r="AI735">
            <v>0.15410303188129468</v>
          </cell>
          <cell r="AJ735">
            <v>117.66418733634103</v>
          </cell>
          <cell r="AK735">
            <v>5601</v>
          </cell>
          <cell r="AL735" t="str">
            <v>Peak Security</v>
          </cell>
        </row>
        <row r="736">
          <cell r="B736" t="str">
            <v>SBAR40</v>
          </cell>
          <cell r="E736">
            <v>153</v>
          </cell>
          <cell r="F736">
            <v>0</v>
          </cell>
          <cell r="G736">
            <v>0</v>
          </cell>
          <cell r="H736" t="str">
            <v>K5</v>
          </cell>
          <cell r="I736">
            <v>18</v>
          </cell>
          <cell r="J736">
            <v>7</v>
          </cell>
          <cell r="Q736" t="str">
            <v>BRAP10</v>
          </cell>
          <cell r="R736" t="str">
            <v>ERSK1R</v>
          </cell>
          <cell r="X736">
            <v>102</v>
          </cell>
          <cell r="Y736" t="str">
            <v>C1AJ</v>
          </cell>
          <cell r="AB736" t="str">
            <v>No</v>
          </cell>
          <cell r="AC736" t="str">
            <v>No</v>
          </cell>
          <cell r="AE736">
            <v>6.3000000000001093E-3</v>
          </cell>
          <cell r="AF736">
            <v>28.126996409647884</v>
          </cell>
          <cell r="AG736">
            <v>281</v>
          </cell>
          <cell r="AI736">
            <v>6.3000000000001093E-3</v>
          </cell>
          <cell r="AJ736">
            <v>28.126996409647884</v>
          </cell>
          <cell r="AK736">
            <v>281</v>
          </cell>
          <cell r="AL736" t="str">
            <v>Year Round</v>
          </cell>
        </row>
        <row r="737">
          <cell r="B737" t="str">
            <v>SEAB40</v>
          </cell>
          <cell r="E737">
            <v>315</v>
          </cell>
          <cell r="F737">
            <v>1002.0789975080196</v>
          </cell>
          <cell r="G737">
            <v>683.87602445528978</v>
          </cell>
          <cell r="H737" t="str">
            <v>G7</v>
          </cell>
          <cell r="I737">
            <v>22</v>
          </cell>
          <cell r="J737">
            <v>14</v>
          </cell>
          <cell r="Q737" t="str">
            <v>BRAP10</v>
          </cell>
          <cell r="R737" t="str">
            <v>PAIS1R</v>
          </cell>
          <cell r="X737">
            <v>274</v>
          </cell>
          <cell r="Y737" t="str">
            <v>C1AF</v>
          </cell>
          <cell r="AB737" t="str">
            <v>No</v>
          </cell>
          <cell r="AC737" t="str">
            <v>No</v>
          </cell>
          <cell r="AE737">
            <v>7.3955853418053363E-3</v>
          </cell>
          <cell r="AF737">
            <v>20.127575412408575</v>
          </cell>
          <cell r="AG737">
            <v>480</v>
          </cell>
          <cell r="AI737">
            <v>1.1232978476067669E-2</v>
          </cell>
          <cell r="AJ737">
            <v>20.127575412408575</v>
          </cell>
          <cell r="AK737">
            <v>592</v>
          </cell>
          <cell r="AL737" t="str">
            <v>Year Round</v>
          </cell>
        </row>
        <row r="738">
          <cell r="B738" t="str">
            <v>SELL40</v>
          </cell>
          <cell r="E738">
            <v>76</v>
          </cell>
          <cell r="F738">
            <v>0</v>
          </cell>
          <cell r="G738">
            <v>2000</v>
          </cell>
          <cell r="H738" t="str">
            <v>C4</v>
          </cell>
          <cell r="I738">
            <v>24</v>
          </cell>
          <cell r="J738">
            <v>11</v>
          </cell>
          <cell r="Q738" t="str">
            <v>BRNX40</v>
          </cell>
          <cell r="R738" t="str">
            <v>ECCL40</v>
          </cell>
          <cell r="X738">
            <v>2520</v>
          </cell>
          <cell r="Y738" t="str">
            <v>T20161766</v>
          </cell>
          <cell r="AB738" t="str">
            <v>No</v>
          </cell>
          <cell r="AC738" t="str">
            <v>No</v>
          </cell>
          <cell r="AE738">
            <v>0.45640138676639264</v>
          </cell>
          <cell r="AF738">
            <v>34.200000000000003</v>
          </cell>
          <cell r="AG738">
            <v>11552</v>
          </cell>
          <cell r="AI738">
            <v>2.5052434867890101</v>
          </cell>
          <cell r="AJ738">
            <v>34.200000000000003</v>
          </cell>
          <cell r="AK738">
            <v>27066</v>
          </cell>
          <cell r="AL738" t="str">
            <v>Year Round</v>
          </cell>
        </row>
        <row r="739">
          <cell r="B739" t="str">
            <v>SELW40</v>
          </cell>
          <cell r="E739">
            <v>0</v>
          </cell>
          <cell r="F739">
            <v>0</v>
          </cell>
          <cell r="G739">
            <v>0</v>
          </cell>
          <cell r="H739" t="str">
            <v>C4</v>
          </cell>
          <cell r="I739">
            <v>24</v>
          </cell>
          <cell r="J739">
            <v>11</v>
          </cell>
          <cell r="Q739" t="str">
            <v>BRNX40</v>
          </cell>
          <cell r="R739" t="str">
            <v>ECCL40</v>
          </cell>
          <cell r="X739">
            <v>2520</v>
          </cell>
          <cell r="Y739" t="str">
            <v>T20161767</v>
          </cell>
          <cell r="AB739" t="str">
            <v>No</v>
          </cell>
          <cell r="AC739" t="str">
            <v>No</v>
          </cell>
          <cell r="AE739">
            <v>0.45640138676639264</v>
          </cell>
          <cell r="AF739">
            <v>34.200000000000003</v>
          </cell>
          <cell r="AG739">
            <v>11552</v>
          </cell>
          <cell r="AI739">
            <v>2.5052434867890101</v>
          </cell>
          <cell r="AJ739">
            <v>34.200000000000003</v>
          </cell>
          <cell r="AK739">
            <v>27066</v>
          </cell>
          <cell r="AL739" t="str">
            <v>Year Round</v>
          </cell>
        </row>
        <row r="740">
          <cell r="B740" t="str">
            <v>SFEG1Q</v>
          </cell>
          <cell r="E740">
            <v>-30</v>
          </cell>
          <cell r="F740">
            <v>0</v>
          </cell>
          <cell r="G740">
            <v>0</v>
          </cell>
          <cell r="H740" t="str">
            <v>T2</v>
          </cell>
          <cell r="I740">
            <v>2</v>
          </cell>
          <cell r="J740">
            <v>1</v>
          </cell>
          <cell r="Q740" t="str">
            <v>BRNX40</v>
          </cell>
          <cell r="R740" t="str">
            <v>TORN40</v>
          </cell>
          <cell r="X740">
            <v>1039</v>
          </cell>
          <cell r="Y740" t="str">
            <v>T20161761</v>
          </cell>
          <cell r="AB740" t="str">
            <v>No</v>
          </cell>
          <cell r="AC740" t="str">
            <v>No</v>
          </cell>
          <cell r="AE740">
            <v>0</v>
          </cell>
          <cell r="AF740">
            <v>21.425736956750757</v>
          </cell>
          <cell r="AG740">
            <v>7237</v>
          </cell>
          <cell r="AI740">
            <v>0</v>
          </cell>
          <cell r="AJ740">
            <v>21.425736956750757</v>
          </cell>
          <cell r="AK740">
            <v>16956</v>
          </cell>
          <cell r="AL740" t="str">
            <v>Year Round</v>
          </cell>
        </row>
        <row r="741">
          <cell r="B741" t="str">
            <v>SFEG1R</v>
          </cell>
          <cell r="E741">
            <v>-30</v>
          </cell>
          <cell r="F741">
            <v>0</v>
          </cell>
          <cell r="G741">
            <v>0</v>
          </cell>
          <cell r="H741" t="str">
            <v>T2</v>
          </cell>
          <cell r="I741">
            <v>2</v>
          </cell>
          <cell r="J741">
            <v>1</v>
          </cell>
          <cell r="Q741" t="str">
            <v>BRNX40</v>
          </cell>
          <cell r="R741" t="str">
            <v>TORN40</v>
          </cell>
          <cell r="X741">
            <v>1039</v>
          </cell>
          <cell r="Y741" t="str">
            <v>T20161762</v>
          </cell>
          <cell r="AB741" t="str">
            <v>No</v>
          </cell>
          <cell r="AC741" t="str">
            <v>No</v>
          </cell>
          <cell r="AE741">
            <v>0</v>
          </cell>
          <cell r="AF741">
            <v>21.425736956750757</v>
          </cell>
          <cell r="AG741">
            <v>7237</v>
          </cell>
          <cell r="AI741">
            <v>0</v>
          </cell>
          <cell r="AJ741">
            <v>21.425736956750757</v>
          </cell>
          <cell r="AK741">
            <v>16956</v>
          </cell>
          <cell r="AL741" t="str">
            <v>Year Round</v>
          </cell>
        </row>
        <row r="742">
          <cell r="B742" t="str">
            <v>SFEG1S</v>
          </cell>
          <cell r="E742">
            <v>0</v>
          </cell>
          <cell r="F742">
            <v>0</v>
          </cell>
          <cell r="G742">
            <v>0</v>
          </cell>
          <cell r="H742" t="str">
            <v>T2</v>
          </cell>
          <cell r="I742">
            <v>2</v>
          </cell>
          <cell r="J742">
            <v>1</v>
          </cell>
          <cell r="Q742" t="str">
            <v>BROX1Q</v>
          </cell>
          <cell r="R742" t="str">
            <v>CURR10</v>
          </cell>
          <cell r="X742">
            <v>132</v>
          </cell>
          <cell r="Y742" t="str">
            <v>C1D6</v>
          </cell>
          <cell r="AB742" t="str">
            <v>No</v>
          </cell>
          <cell r="AC742" t="str">
            <v>No</v>
          </cell>
          <cell r="AE742">
            <v>5.6603000000000597E-2</v>
          </cell>
          <cell r="AF742">
            <v>29.646599681524883</v>
          </cell>
          <cell r="AG742">
            <v>682</v>
          </cell>
          <cell r="AI742">
            <v>5.6602999999999452E-2</v>
          </cell>
          <cell r="AJ742">
            <v>29.646599681524883</v>
          </cell>
          <cell r="AK742">
            <v>682</v>
          </cell>
          <cell r="AL742" t="str">
            <v>Year Round</v>
          </cell>
        </row>
        <row r="743">
          <cell r="B743" t="str">
            <v>SFEG1T</v>
          </cell>
          <cell r="E743">
            <v>0</v>
          </cell>
          <cell r="F743">
            <v>0</v>
          </cell>
          <cell r="G743">
            <v>0</v>
          </cell>
          <cell r="H743" t="str">
            <v>T2</v>
          </cell>
          <cell r="I743">
            <v>2</v>
          </cell>
          <cell r="J743">
            <v>1</v>
          </cell>
          <cell r="Q743" t="str">
            <v>BROX1R</v>
          </cell>
          <cell r="R743" t="str">
            <v>CURR10</v>
          </cell>
          <cell r="X743">
            <v>132</v>
          </cell>
          <cell r="Y743" t="str">
            <v>C1BS</v>
          </cell>
          <cell r="AB743" t="str">
            <v>No</v>
          </cell>
          <cell r="AC743" t="str">
            <v>No</v>
          </cell>
          <cell r="AE743">
            <v>5.6603000000000597E-2</v>
          </cell>
          <cell r="AF743">
            <v>29.646599681524883</v>
          </cell>
          <cell r="AG743">
            <v>682</v>
          </cell>
          <cell r="AI743">
            <v>5.6602999999999452E-2</v>
          </cell>
          <cell r="AJ743">
            <v>29.646599681524883</v>
          </cell>
          <cell r="AK743">
            <v>682</v>
          </cell>
          <cell r="AL743" t="str">
            <v>Year Round</v>
          </cell>
        </row>
        <row r="744">
          <cell r="B744" t="str">
            <v>SFEM1Q</v>
          </cell>
          <cell r="E744">
            <v>11</v>
          </cell>
          <cell r="F744">
            <v>0</v>
          </cell>
          <cell r="G744">
            <v>0</v>
          </cell>
          <cell r="H744" t="str">
            <v>T2</v>
          </cell>
          <cell r="I744">
            <v>2</v>
          </cell>
          <cell r="J744">
            <v>1</v>
          </cell>
          <cell r="Q744" t="str">
            <v>BUSB20</v>
          </cell>
          <cell r="R744" t="str">
            <v>GIFF2Q</v>
          </cell>
          <cell r="X744">
            <v>276</v>
          </cell>
          <cell r="Y744" t="str">
            <v>B1A4</v>
          </cell>
          <cell r="AB744" t="str">
            <v>No</v>
          </cell>
          <cell r="AC744" t="str">
            <v>No</v>
          </cell>
          <cell r="AE744">
            <v>4.0328889949198585E-4</v>
          </cell>
          <cell r="AF744">
            <v>57.272172917338686</v>
          </cell>
          <cell r="AG744">
            <v>575</v>
          </cell>
          <cell r="AI744">
            <v>4.0328889949198585E-4</v>
          </cell>
          <cell r="AJ744">
            <v>57.272172917338686</v>
          </cell>
          <cell r="AK744">
            <v>575</v>
          </cell>
          <cell r="AL744" t="str">
            <v>Year Round</v>
          </cell>
        </row>
        <row r="745">
          <cell r="B745" t="str">
            <v>SFEM1R</v>
          </cell>
          <cell r="E745">
            <v>11</v>
          </cell>
          <cell r="F745">
            <v>0</v>
          </cell>
          <cell r="G745">
            <v>0</v>
          </cell>
          <cell r="H745" t="str">
            <v>T2</v>
          </cell>
          <cell r="I745">
            <v>2</v>
          </cell>
          <cell r="J745">
            <v>1</v>
          </cell>
          <cell r="Q745" t="str">
            <v>BUSB20</v>
          </cell>
          <cell r="R745" t="str">
            <v>GIFF2R</v>
          </cell>
          <cell r="X745">
            <v>276</v>
          </cell>
          <cell r="Y745" t="str">
            <v>B1A5</v>
          </cell>
          <cell r="AB745" t="str">
            <v>No</v>
          </cell>
          <cell r="AC745" t="str">
            <v>No</v>
          </cell>
          <cell r="AE745">
            <v>3.1360000000005333E-3</v>
          </cell>
          <cell r="AF745">
            <v>57.272172917338686</v>
          </cell>
          <cell r="AG745">
            <v>1604</v>
          </cell>
          <cell r="AI745">
            <v>3.1360000000005333E-3</v>
          </cell>
          <cell r="AJ745">
            <v>57.272172917338686</v>
          </cell>
          <cell r="AK745">
            <v>1604</v>
          </cell>
          <cell r="AL745" t="str">
            <v>Year Round</v>
          </cell>
        </row>
        <row r="746">
          <cell r="B746" t="str">
            <v>SFER10</v>
          </cell>
          <cell r="E746">
            <v>0</v>
          </cell>
          <cell r="F746">
            <v>0</v>
          </cell>
          <cell r="G746">
            <v>0</v>
          </cell>
          <cell r="H746" t="str">
            <v>T2</v>
          </cell>
          <cell r="I746">
            <v>2</v>
          </cell>
          <cell r="J746">
            <v>1</v>
          </cell>
          <cell r="Q746" t="str">
            <v>BUSB20</v>
          </cell>
          <cell r="R746" t="str">
            <v>NEIL20</v>
          </cell>
          <cell r="X746">
            <v>1090</v>
          </cell>
          <cell r="Y746" t="str">
            <v>B104</v>
          </cell>
          <cell r="AB746" t="str">
            <v>No</v>
          </cell>
          <cell r="AC746" t="str">
            <v>No</v>
          </cell>
          <cell r="AE746">
            <v>5.418304602620304E-3</v>
          </cell>
          <cell r="AF746">
            <v>24.005628600672004</v>
          </cell>
          <cell r="AG746">
            <v>589</v>
          </cell>
          <cell r="AI746">
            <v>0.22533888914245839</v>
          </cell>
          <cell r="AJ746">
            <v>24.005628600672004</v>
          </cell>
          <cell r="AK746">
            <v>3798</v>
          </cell>
          <cell r="AL746" t="str">
            <v>Year Round</v>
          </cell>
        </row>
        <row r="747">
          <cell r="B747" t="str">
            <v>SFIL1Q</v>
          </cell>
          <cell r="E747">
            <v>-18</v>
          </cell>
          <cell r="F747">
            <v>0</v>
          </cell>
          <cell r="G747">
            <v>0</v>
          </cell>
          <cell r="H747" t="str">
            <v>T4</v>
          </cell>
          <cell r="I747">
            <v>5</v>
          </cell>
          <cell r="J747">
            <v>1</v>
          </cell>
          <cell r="Q747" t="str">
            <v>BUSB20</v>
          </cell>
          <cell r="R747" t="str">
            <v>STHA2A</v>
          </cell>
          <cell r="X747">
            <v>750</v>
          </cell>
          <cell r="Y747" t="str">
            <v>B105</v>
          </cell>
          <cell r="AB747" t="str">
            <v>No</v>
          </cell>
          <cell r="AC747" t="str">
            <v>No</v>
          </cell>
          <cell r="AE747">
            <v>1.0942532831197498E-3</v>
          </cell>
          <cell r="AF747">
            <v>18.145043285780037</v>
          </cell>
          <cell r="AG747">
            <v>245</v>
          </cell>
          <cell r="AI747">
            <v>8.6676534786015058E-2</v>
          </cell>
          <cell r="AJ747">
            <v>18.145043285780037</v>
          </cell>
          <cell r="AK747">
            <v>2181</v>
          </cell>
          <cell r="AL747" t="str">
            <v>Year Round</v>
          </cell>
        </row>
        <row r="748">
          <cell r="B748" t="str">
            <v>SHBA40</v>
          </cell>
          <cell r="E748">
            <v>0</v>
          </cell>
          <cell r="F748">
            <v>1108.4585345206212</v>
          </cell>
          <cell r="G748">
            <v>756.47550517136995</v>
          </cell>
          <cell r="H748" t="str">
            <v>P7</v>
          </cell>
          <cell r="I748">
            <v>15</v>
          </cell>
          <cell r="J748">
            <v>5</v>
          </cell>
          <cell r="Q748" t="str">
            <v>CAFA1Q</v>
          </cell>
          <cell r="R748" t="str">
            <v>KEOO10</v>
          </cell>
          <cell r="X748">
            <v>132</v>
          </cell>
          <cell r="Y748" t="str">
            <v>C1BV</v>
          </cell>
          <cell r="AB748" t="str">
            <v>No</v>
          </cell>
          <cell r="AC748" t="str">
            <v>No</v>
          </cell>
          <cell r="AE748">
            <v>2.1059999999997335E-3</v>
          </cell>
          <cell r="AF748">
            <v>7.3973140404578528</v>
          </cell>
          <cell r="AG748">
            <v>67</v>
          </cell>
          <cell r="AI748">
            <v>2.105999999999286E-3</v>
          </cell>
          <cell r="AJ748">
            <v>7.3973140404578528</v>
          </cell>
          <cell r="AK748">
            <v>67</v>
          </cell>
          <cell r="AL748" t="str">
            <v>Year Round</v>
          </cell>
        </row>
        <row r="749">
          <cell r="B749" t="str">
            <v>SHEC20</v>
          </cell>
          <cell r="E749">
            <v>67</v>
          </cell>
          <cell r="F749">
            <v>0</v>
          </cell>
          <cell r="G749">
            <v>0</v>
          </cell>
          <cell r="H749" t="str">
            <v>P3</v>
          </cell>
          <cell r="I749">
            <v>16</v>
          </cell>
          <cell r="J749">
            <v>5</v>
          </cell>
          <cell r="Q749" t="str">
            <v>CATY1Q</v>
          </cell>
          <cell r="R749" t="str">
            <v>DALM10</v>
          </cell>
          <cell r="X749">
            <v>122</v>
          </cell>
          <cell r="Y749" t="str">
            <v>C1BW</v>
          </cell>
          <cell r="AB749" t="str">
            <v>No</v>
          </cell>
          <cell r="AC749" t="str">
            <v>No</v>
          </cell>
          <cell r="AE749">
            <v>2.5479999999997089E-3</v>
          </cell>
          <cell r="AF749">
            <v>104.99489094327224</v>
          </cell>
          <cell r="AG749">
            <v>1470</v>
          </cell>
          <cell r="AI749">
            <v>2.5479999999997089E-3</v>
          </cell>
          <cell r="AJ749">
            <v>104.99489094327224</v>
          </cell>
          <cell r="AK749">
            <v>1470</v>
          </cell>
          <cell r="AL749" t="str">
            <v>Year Round</v>
          </cell>
        </row>
        <row r="750">
          <cell r="B750" t="str">
            <v>SHIN10</v>
          </cell>
          <cell r="E750">
            <v>-24</v>
          </cell>
          <cell r="F750">
            <v>0</v>
          </cell>
          <cell r="G750">
            <v>0</v>
          </cell>
          <cell r="H750" t="str">
            <v>T5</v>
          </cell>
          <cell r="I750">
            <v>1</v>
          </cell>
          <cell r="J750">
            <v>1</v>
          </cell>
          <cell r="Q750" t="str">
            <v>CATY1R</v>
          </cell>
          <cell r="R750" t="str">
            <v>DALM10</v>
          </cell>
          <cell r="X750">
            <v>122</v>
          </cell>
          <cell r="Y750" t="str">
            <v>C1BX</v>
          </cell>
          <cell r="AB750" t="str">
            <v>No</v>
          </cell>
          <cell r="AC750" t="str">
            <v>No</v>
          </cell>
          <cell r="AE750">
            <v>1.8719999999997035E-3</v>
          </cell>
          <cell r="AF750">
            <v>104.99489094327224</v>
          </cell>
          <cell r="AG750">
            <v>1260</v>
          </cell>
          <cell r="AI750">
            <v>1.8719999999991259E-3</v>
          </cell>
          <cell r="AJ750">
            <v>104.99489094327224</v>
          </cell>
          <cell r="AK750">
            <v>1260</v>
          </cell>
          <cell r="AL750" t="str">
            <v>Year Round</v>
          </cell>
        </row>
        <row r="751">
          <cell r="B751" t="str">
            <v>SHRE4A</v>
          </cell>
          <cell r="E751">
            <v>221</v>
          </cell>
          <cell r="F751">
            <v>0</v>
          </cell>
          <cell r="G751">
            <v>0</v>
          </cell>
          <cell r="H751" t="str">
            <v>L5</v>
          </cell>
          <cell r="I751">
            <v>18</v>
          </cell>
          <cell r="J751">
            <v>8</v>
          </cell>
          <cell r="Q751" t="str">
            <v>CHAP10</v>
          </cell>
          <cell r="R751" t="str">
            <v>DUMF10</v>
          </cell>
          <cell r="X751">
            <v>171</v>
          </cell>
          <cell r="Y751" t="str">
            <v>C1BA</v>
          </cell>
          <cell r="AB751" t="str">
            <v>No</v>
          </cell>
          <cell r="AC751" t="str">
            <v>No</v>
          </cell>
          <cell r="AE751">
            <v>5.1053294303714638E-3</v>
          </cell>
          <cell r="AF751">
            <v>77.127033987719471</v>
          </cell>
          <cell r="AG751">
            <v>512</v>
          </cell>
          <cell r="AI751">
            <v>0.12621241914806902</v>
          </cell>
          <cell r="AJ751">
            <v>77.127033987719471</v>
          </cell>
          <cell r="AK751">
            <v>2544</v>
          </cell>
          <cell r="AL751" t="str">
            <v>Year Round</v>
          </cell>
        </row>
        <row r="752">
          <cell r="B752" t="str">
            <v>SHRU2Q</v>
          </cell>
          <cell r="E752">
            <v>27</v>
          </cell>
          <cell r="F752">
            <v>0</v>
          </cell>
          <cell r="G752">
            <v>0</v>
          </cell>
          <cell r="H752" t="str">
            <v>S1</v>
          </cell>
          <cell r="I752">
            <v>11</v>
          </cell>
          <cell r="J752">
            <v>2</v>
          </cell>
          <cell r="Q752" t="str">
            <v>CHAP10</v>
          </cell>
          <cell r="R752" t="str">
            <v>DUMF10</v>
          </cell>
          <cell r="X752">
            <v>171</v>
          </cell>
          <cell r="Y752" t="str">
            <v>C1BB</v>
          </cell>
          <cell r="AB752" t="str">
            <v>No</v>
          </cell>
          <cell r="AC752" t="str">
            <v>No</v>
          </cell>
          <cell r="AE752">
            <v>5.0874630243671459E-3</v>
          </cell>
          <cell r="AF752">
            <v>80.965556882419747</v>
          </cell>
          <cell r="AG752">
            <v>536</v>
          </cell>
          <cell r="AI752">
            <v>0.12577073123075816</v>
          </cell>
          <cell r="AJ752">
            <v>80.965556882419747</v>
          </cell>
          <cell r="AK752">
            <v>2666</v>
          </cell>
          <cell r="AL752" t="str">
            <v>Year Round</v>
          </cell>
        </row>
        <row r="753">
          <cell r="B753" t="str">
            <v>SHRU2R</v>
          </cell>
          <cell r="E753">
            <v>27</v>
          </cell>
          <cell r="F753">
            <v>0</v>
          </cell>
          <cell r="G753">
            <v>0</v>
          </cell>
          <cell r="H753" t="str">
            <v>S1</v>
          </cell>
          <cell r="I753">
            <v>11</v>
          </cell>
          <cell r="J753">
            <v>2</v>
          </cell>
          <cell r="Q753" t="str">
            <v>CHAP10</v>
          </cell>
          <cell r="R753" t="str">
            <v>ECCF1J</v>
          </cell>
          <cell r="X753">
            <v>18</v>
          </cell>
          <cell r="Y753" t="str">
            <v>C1EM</v>
          </cell>
          <cell r="AB753" t="str">
            <v>No</v>
          </cell>
          <cell r="AC753" t="str">
            <v>No</v>
          </cell>
          <cell r="AE753">
            <v>6.7000000000009232E-5</v>
          </cell>
          <cell r="AF753">
            <v>22.901664578399874</v>
          </cell>
          <cell r="AG753">
            <v>23</v>
          </cell>
          <cell r="AI753">
            <v>6.7000000000059159E-5</v>
          </cell>
          <cell r="AJ753">
            <v>22.901664578399874</v>
          </cell>
          <cell r="AK753">
            <v>23</v>
          </cell>
          <cell r="AL753" t="str">
            <v>Year Round</v>
          </cell>
        </row>
        <row r="754">
          <cell r="B754" t="str">
            <v>SIGH2Q</v>
          </cell>
          <cell r="E754">
            <v>43</v>
          </cell>
          <cell r="F754">
            <v>0</v>
          </cell>
          <cell r="G754">
            <v>0</v>
          </cell>
          <cell r="H754" t="str">
            <v>S1</v>
          </cell>
          <cell r="I754">
            <v>11</v>
          </cell>
          <cell r="J754">
            <v>2</v>
          </cell>
          <cell r="Q754" t="str">
            <v>CHAP10</v>
          </cell>
          <cell r="R754" t="str">
            <v>ECCF1K</v>
          </cell>
          <cell r="X754">
            <v>21</v>
          </cell>
          <cell r="Y754" t="str">
            <v>C1EN</v>
          </cell>
          <cell r="AB754" t="str">
            <v>No</v>
          </cell>
          <cell r="AC754" t="str">
            <v>No</v>
          </cell>
          <cell r="AE754">
            <v>6.8000000000009364E-5</v>
          </cell>
          <cell r="AF754">
            <v>21.772687256429204</v>
          </cell>
          <cell r="AG754">
            <v>22</v>
          </cell>
          <cell r="AI754">
            <v>6.8000000000060037E-5</v>
          </cell>
          <cell r="AJ754">
            <v>21.772687256429204</v>
          </cell>
          <cell r="AK754">
            <v>22</v>
          </cell>
          <cell r="AL754" t="str">
            <v>Year Round</v>
          </cell>
        </row>
        <row r="755">
          <cell r="B755" t="str">
            <v>SIGH2R</v>
          </cell>
          <cell r="E755">
            <v>43</v>
          </cell>
          <cell r="F755">
            <v>0</v>
          </cell>
          <cell r="G755">
            <v>0</v>
          </cell>
          <cell r="H755" t="str">
            <v>S1</v>
          </cell>
          <cell r="I755">
            <v>11</v>
          </cell>
          <cell r="J755">
            <v>2</v>
          </cell>
          <cell r="Q755" t="str">
            <v>CHAP10</v>
          </cell>
          <cell r="R755" t="str">
            <v>GRNA10</v>
          </cell>
          <cell r="X755">
            <v>132</v>
          </cell>
          <cell r="Y755" t="str">
            <v>C1BK</v>
          </cell>
          <cell r="AB755" t="str">
            <v>No</v>
          </cell>
          <cell r="AC755" t="str">
            <v>No</v>
          </cell>
          <cell r="AE755">
            <v>2.2693576938100382E-2</v>
          </cell>
          <cell r="AF755">
            <v>44.688709137156792</v>
          </cell>
          <cell r="AG755">
            <v>588</v>
          </cell>
          <cell r="AI755">
            <v>6.3750481369444162E-3</v>
          </cell>
          <cell r="AJ755">
            <v>44.688709137156792</v>
          </cell>
          <cell r="AK755">
            <v>312</v>
          </cell>
          <cell r="AL755" t="str">
            <v>Peak Security</v>
          </cell>
        </row>
        <row r="756">
          <cell r="B756" t="str">
            <v>SING40</v>
          </cell>
          <cell r="E756">
            <v>0</v>
          </cell>
          <cell r="F756">
            <v>0</v>
          </cell>
          <cell r="G756">
            <v>0</v>
          </cell>
          <cell r="H756" t="str">
            <v>C2</v>
          </cell>
          <cell r="I756">
            <v>18</v>
          </cell>
          <cell r="J756">
            <v>11</v>
          </cell>
          <cell r="Q756" t="str">
            <v>CHAP10</v>
          </cell>
          <cell r="R756" t="str">
            <v>GRNA10</v>
          </cell>
          <cell r="X756">
            <v>132</v>
          </cell>
          <cell r="Y756" t="str">
            <v>C1BL</v>
          </cell>
          <cell r="AB756" t="str">
            <v>No</v>
          </cell>
          <cell r="AC756" t="str">
            <v>No</v>
          </cell>
          <cell r="AE756">
            <v>2.2693576938100382E-2</v>
          </cell>
          <cell r="AF756">
            <v>44.688709137156792</v>
          </cell>
          <cell r="AG756">
            <v>588</v>
          </cell>
          <cell r="AI756">
            <v>6.3750481369444162E-3</v>
          </cell>
          <cell r="AJ756">
            <v>44.688709137156792</v>
          </cell>
          <cell r="AK756">
            <v>312</v>
          </cell>
          <cell r="AL756" t="str">
            <v>Peak Security</v>
          </cell>
        </row>
        <row r="757">
          <cell r="B757" t="str">
            <v>SIZE10</v>
          </cell>
          <cell r="E757">
            <v>0</v>
          </cell>
          <cell r="F757">
            <v>0</v>
          </cell>
          <cell r="G757">
            <v>0</v>
          </cell>
          <cell r="H757" t="str">
            <v>J2</v>
          </cell>
          <cell r="I757">
            <v>18</v>
          </cell>
          <cell r="J757">
            <v>9</v>
          </cell>
          <cell r="Q757" t="str">
            <v>CHAP10</v>
          </cell>
          <cell r="R757" t="str">
            <v>HAKB1A</v>
          </cell>
          <cell r="X757">
            <v>132</v>
          </cell>
          <cell r="Y757" t="str">
            <v>C1H9</v>
          </cell>
          <cell r="AB757" t="str">
            <v>No</v>
          </cell>
          <cell r="AC757" t="str">
            <v>No</v>
          </cell>
          <cell r="AE757">
            <v>8.4575637056563422E-5</v>
          </cell>
          <cell r="AF757">
            <v>42.204830494395189</v>
          </cell>
          <cell r="AG757">
            <v>31</v>
          </cell>
          <cell r="AI757">
            <v>0.67198248601351684</v>
          </cell>
          <cell r="AJ757">
            <v>42.204830494395189</v>
          </cell>
          <cell r="AK757">
            <v>2788</v>
          </cell>
          <cell r="AL757" t="str">
            <v>Year Round</v>
          </cell>
        </row>
        <row r="758">
          <cell r="B758" t="str">
            <v>SIZE40</v>
          </cell>
          <cell r="E758">
            <v>0</v>
          </cell>
          <cell r="F758">
            <v>987.46196188796739</v>
          </cell>
          <cell r="G758">
            <v>1033.5999999999999</v>
          </cell>
          <cell r="H758" t="str">
            <v>J2</v>
          </cell>
          <cell r="I758">
            <v>18</v>
          </cell>
          <cell r="J758">
            <v>9</v>
          </cell>
          <cell r="Q758" t="str">
            <v>CHAS2Q</v>
          </cell>
          <cell r="R758" t="str">
            <v>DALM2Q</v>
          </cell>
          <cell r="X758">
            <v>186</v>
          </cell>
          <cell r="Y758" t="str">
            <v>B1DK</v>
          </cell>
          <cell r="AB758" t="str">
            <v>No</v>
          </cell>
          <cell r="AC758" t="str">
            <v>No</v>
          </cell>
          <cell r="AE758">
            <v>4.204999999998061E-3</v>
          </cell>
          <cell r="AF758">
            <v>46.390460063044337</v>
          </cell>
          <cell r="AG758">
            <v>1345</v>
          </cell>
          <cell r="AI758">
            <v>4.2050000000026606E-3</v>
          </cell>
          <cell r="AJ758">
            <v>46.390460063044337</v>
          </cell>
          <cell r="AK758">
            <v>1345</v>
          </cell>
          <cell r="AL758" t="str">
            <v>Year Round</v>
          </cell>
        </row>
        <row r="759">
          <cell r="B759" t="str">
            <v>SJOW20</v>
          </cell>
          <cell r="E759">
            <v>516</v>
          </cell>
          <cell r="F759">
            <v>0</v>
          </cell>
          <cell r="G759">
            <v>0</v>
          </cell>
          <cell r="H759" t="str">
            <v>A7</v>
          </cell>
          <cell r="I759">
            <v>23</v>
          </cell>
          <cell r="J759">
            <v>12</v>
          </cell>
          <cell r="Q759" t="str">
            <v>CHAS2R</v>
          </cell>
          <cell r="R759" t="str">
            <v>DALM2R</v>
          </cell>
          <cell r="X759">
            <v>186</v>
          </cell>
          <cell r="Y759" t="str">
            <v>B1DL</v>
          </cell>
          <cell r="AB759" t="str">
            <v>No</v>
          </cell>
          <cell r="AC759" t="str">
            <v>No</v>
          </cell>
          <cell r="AE759">
            <v>4.2050000000003604E-3</v>
          </cell>
          <cell r="AF759">
            <v>46.390460063044337</v>
          </cell>
          <cell r="AG759">
            <v>1345</v>
          </cell>
          <cell r="AI759">
            <v>4.2050000000026606E-3</v>
          </cell>
          <cell r="AJ759">
            <v>46.390460063044337</v>
          </cell>
          <cell r="AK759">
            <v>1345</v>
          </cell>
          <cell r="AL759" t="str">
            <v>Year Round</v>
          </cell>
        </row>
        <row r="760">
          <cell r="B760" t="str">
            <v>SJOW40</v>
          </cell>
          <cell r="E760">
            <v>516</v>
          </cell>
          <cell r="F760">
            <v>0</v>
          </cell>
          <cell r="G760">
            <v>0</v>
          </cell>
          <cell r="H760" t="str">
            <v>A7</v>
          </cell>
          <cell r="I760">
            <v>23</v>
          </cell>
          <cell r="J760">
            <v>12</v>
          </cell>
          <cell r="Q760" t="str">
            <v>CLYM20</v>
          </cell>
          <cell r="R760" t="str">
            <v>DALM2Q</v>
          </cell>
          <cell r="X760">
            <v>750</v>
          </cell>
          <cell r="Y760" t="str">
            <v>B1HJ</v>
          </cell>
          <cell r="AB760" t="str">
            <v>No</v>
          </cell>
          <cell r="AC760" t="str">
            <v>No</v>
          </cell>
          <cell r="AE760">
            <v>1.1704499999999347E-2</v>
          </cell>
          <cell r="AF760">
            <v>5.0456163958476852</v>
          </cell>
          <cell r="AG760">
            <v>386</v>
          </cell>
          <cell r="AI760">
            <v>1.170449999999746E-2</v>
          </cell>
          <cell r="AJ760">
            <v>5.0456163958476852</v>
          </cell>
          <cell r="AK760">
            <v>386</v>
          </cell>
          <cell r="AL760" t="str">
            <v>Year Round</v>
          </cell>
        </row>
        <row r="761">
          <cell r="B761" t="str">
            <v>SKLG20</v>
          </cell>
          <cell r="E761">
            <v>592</v>
          </cell>
          <cell r="F761">
            <v>0</v>
          </cell>
          <cell r="G761">
            <v>0</v>
          </cell>
          <cell r="H761" t="str">
            <v>P1</v>
          </cell>
          <cell r="I761">
            <v>15</v>
          </cell>
          <cell r="J761">
            <v>5</v>
          </cell>
          <cell r="Q761" t="str">
            <v>CLYM20</v>
          </cell>
          <cell r="R761" t="str">
            <v>DALM2R</v>
          </cell>
          <cell r="X761">
            <v>695</v>
          </cell>
          <cell r="Y761" t="str">
            <v>B1DH</v>
          </cell>
          <cell r="AB761" t="str">
            <v>No</v>
          </cell>
          <cell r="AC761" t="str">
            <v>No</v>
          </cell>
          <cell r="AE761">
            <v>1.1704499999998404E-2</v>
          </cell>
          <cell r="AF761">
            <v>5.0456163958476852</v>
          </cell>
          <cell r="AG761">
            <v>386</v>
          </cell>
          <cell r="AI761">
            <v>1.170449999999746E-2</v>
          </cell>
          <cell r="AJ761">
            <v>5.0456163958476852</v>
          </cell>
          <cell r="AK761">
            <v>386</v>
          </cell>
          <cell r="AL761" t="str">
            <v>Year Round</v>
          </cell>
        </row>
        <row r="762">
          <cell r="B762" t="str">
            <v>SLOY10</v>
          </cell>
          <cell r="E762">
            <v>-2</v>
          </cell>
          <cell r="F762">
            <v>64.964602755787325</v>
          </cell>
          <cell r="G762">
            <v>44.33556074264439</v>
          </cell>
          <cell r="H762" t="str">
            <v>T3</v>
          </cell>
          <cell r="I762">
            <v>8</v>
          </cell>
          <cell r="J762">
            <v>1</v>
          </cell>
          <cell r="Q762" t="str">
            <v>CLYM20</v>
          </cell>
          <cell r="R762" t="str">
            <v>EERH20</v>
          </cell>
          <cell r="X762">
            <v>1500</v>
          </cell>
          <cell r="Y762" t="str">
            <v>B110</v>
          </cell>
          <cell r="AB762" t="str">
            <v>No</v>
          </cell>
          <cell r="AC762" t="str">
            <v>No</v>
          </cell>
          <cell r="AE762">
            <v>8.5879431219267836E-3</v>
          </cell>
          <cell r="AF762">
            <v>10.990095570053034</v>
          </cell>
          <cell r="AG762">
            <v>720</v>
          </cell>
          <cell r="AI762">
            <v>2.3819073023276582E-2</v>
          </cell>
          <cell r="AJ762">
            <v>10.990095570053034</v>
          </cell>
          <cell r="AK762">
            <v>1199</v>
          </cell>
          <cell r="AL762" t="str">
            <v>Year Round</v>
          </cell>
        </row>
        <row r="763">
          <cell r="B763" t="str">
            <v>SLOY1T</v>
          </cell>
          <cell r="E763">
            <v>0</v>
          </cell>
          <cell r="F763">
            <v>0</v>
          </cell>
          <cell r="G763">
            <v>0</v>
          </cell>
          <cell r="H763" t="str">
            <v>T3</v>
          </cell>
          <cell r="I763">
            <v>8</v>
          </cell>
          <cell r="J763">
            <v>1</v>
          </cell>
          <cell r="Q763" t="str">
            <v>CLYM20</v>
          </cell>
          <cell r="R763" t="str">
            <v>EKIL2Q</v>
          </cell>
          <cell r="X763">
            <v>1120</v>
          </cell>
          <cell r="Y763" t="str">
            <v>B1A7</v>
          </cell>
          <cell r="AB763" t="str">
            <v>No</v>
          </cell>
          <cell r="AC763" t="str">
            <v>No</v>
          </cell>
          <cell r="AE763">
            <v>7.8410844405312852E-4</v>
          </cell>
          <cell r="AF763">
            <v>6.7354784191600929</v>
          </cell>
          <cell r="AG763">
            <v>109</v>
          </cell>
          <cell r="AI763">
            <v>9.0815507795316899E-3</v>
          </cell>
          <cell r="AJ763">
            <v>6.7354784191600929</v>
          </cell>
          <cell r="AK763">
            <v>371</v>
          </cell>
          <cell r="AL763" t="str">
            <v>Year Round</v>
          </cell>
        </row>
        <row r="764">
          <cell r="B764" t="str">
            <v>SMAN20</v>
          </cell>
          <cell r="E764">
            <v>331</v>
          </cell>
          <cell r="F764">
            <v>0</v>
          </cell>
          <cell r="G764">
            <v>0</v>
          </cell>
          <cell r="H764" t="str">
            <v>N2</v>
          </cell>
          <cell r="I764">
            <v>16</v>
          </cell>
          <cell r="J764">
            <v>4</v>
          </cell>
          <cell r="Q764" t="str">
            <v>CLYM20</v>
          </cell>
          <cell r="R764" t="str">
            <v>EKIL2R</v>
          </cell>
          <cell r="X764">
            <v>1120</v>
          </cell>
          <cell r="Y764" t="str">
            <v>B1A6</v>
          </cell>
          <cell r="AB764" t="str">
            <v>No</v>
          </cell>
          <cell r="AC764" t="str">
            <v>No</v>
          </cell>
          <cell r="AE764">
            <v>7.8410844405312852E-4</v>
          </cell>
          <cell r="AF764">
            <v>6.7354784191600929</v>
          </cell>
          <cell r="AG764">
            <v>109</v>
          </cell>
          <cell r="AI764">
            <v>9.0815507795316899E-3</v>
          </cell>
          <cell r="AJ764">
            <v>6.7354784191600929</v>
          </cell>
          <cell r="AK764">
            <v>371</v>
          </cell>
          <cell r="AL764" t="str">
            <v>Year Round</v>
          </cell>
        </row>
        <row r="765">
          <cell r="B765" t="str">
            <v>SMEA10</v>
          </cell>
          <cell r="E765">
            <v>0</v>
          </cell>
          <cell r="F765">
            <v>0</v>
          </cell>
          <cell r="G765">
            <v>0</v>
          </cell>
          <cell r="H765" t="str">
            <v>S1</v>
          </cell>
          <cell r="I765">
            <v>11</v>
          </cell>
          <cell r="J765">
            <v>2</v>
          </cell>
          <cell r="Q765" t="str">
            <v>CLYM20</v>
          </cell>
          <cell r="R765" t="str">
            <v>LOAN20</v>
          </cell>
          <cell r="X765">
            <v>1500</v>
          </cell>
          <cell r="Y765" t="str">
            <v>B111</v>
          </cell>
          <cell r="AB765" t="str">
            <v>No</v>
          </cell>
          <cell r="AC765" t="str">
            <v>No</v>
          </cell>
          <cell r="AE765">
            <v>0.49906496268821809</v>
          </cell>
          <cell r="AF765">
            <v>65.545073797840828</v>
          </cell>
          <cell r="AG765">
            <v>12375</v>
          </cell>
          <cell r="AI765">
            <v>0.6843380187384861</v>
          </cell>
          <cell r="AJ765">
            <v>65.545073797840828</v>
          </cell>
          <cell r="AK765">
            <v>14491</v>
          </cell>
          <cell r="AL765" t="str">
            <v>Year Round</v>
          </cell>
        </row>
        <row r="766">
          <cell r="B766" t="str">
            <v>SMEA20</v>
          </cell>
          <cell r="E766">
            <v>0</v>
          </cell>
          <cell r="F766">
            <v>0</v>
          </cell>
          <cell r="G766">
            <v>0</v>
          </cell>
          <cell r="H766" t="str">
            <v>S1</v>
          </cell>
          <cell r="I766">
            <v>11</v>
          </cell>
          <cell r="J766">
            <v>2</v>
          </cell>
          <cell r="Q766" t="str">
            <v>COAL10</v>
          </cell>
          <cell r="R766" t="str">
            <v>GAWH10</v>
          </cell>
          <cell r="X766">
            <v>140</v>
          </cell>
          <cell r="Y766" t="str">
            <v>T20161768</v>
          </cell>
          <cell r="AB766" t="str">
            <v>No</v>
          </cell>
          <cell r="AC766" t="str">
            <v>No</v>
          </cell>
          <cell r="AE766">
            <v>0</v>
          </cell>
          <cell r="AF766">
            <v>27.811607051333784</v>
          </cell>
          <cell r="AG766">
            <v>0</v>
          </cell>
          <cell r="AI766">
            <v>2.2395744000001345E-2</v>
          </cell>
          <cell r="AJ766">
            <v>27.811607051333784</v>
          </cell>
          <cell r="AK766">
            <v>1075</v>
          </cell>
          <cell r="AL766" t="str">
            <v>Year Round</v>
          </cell>
        </row>
        <row r="767">
          <cell r="B767" t="str">
            <v>SMEA4Q</v>
          </cell>
          <cell r="E767">
            <v>0</v>
          </cell>
          <cell r="F767">
            <v>0</v>
          </cell>
          <cell r="G767">
            <v>0</v>
          </cell>
          <cell r="H767" t="str">
            <v>S1</v>
          </cell>
          <cell r="I767">
            <v>11</v>
          </cell>
          <cell r="J767">
            <v>2</v>
          </cell>
          <cell r="Q767" t="str">
            <v>COAL10</v>
          </cell>
          <cell r="R767" t="str">
            <v>LINM1Q</v>
          </cell>
          <cell r="X767">
            <v>134</v>
          </cell>
          <cell r="Y767" t="str">
            <v>C10Z</v>
          </cell>
          <cell r="AB767" t="str">
            <v>No</v>
          </cell>
          <cell r="AC767" t="str">
            <v>No</v>
          </cell>
          <cell r="AE767">
            <v>1.5381842664779683E-3</v>
          </cell>
          <cell r="AF767">
            <v>87.443381251324624</v>
          </cell>
          <cell r="AG767">
            <v>686</v>
          </cell>
          <cell r="AI767">
            <v>6.2110455045175844E-2</v>
          </cell>
          <cell r="AJ767">
            <v>87.443381251324624</v>
          </cell>
          <cell r="AK767">
            <v>4359</v>
          </cell>
          <cell r="AL767" t="str">
            <v>Year Round</v>
          </cell>
        </row>
        <row r="768">
          <cell r="B768" t="str">
            <v>SMEA4R</v>
          </cell>
          <cell r="E768">
            <v>0</v>
          </cell>
          <cell r="F768">
            <v>0</v>
          </cell>
          <cell r="G768">
            <v>0</v>
          </cell>
          <cell r="H768" t="str">
            <v>S1</v>
          </cell>
          <cell r="I768">
            <v>11</v>
          </cell>
          <cell r="J768">
            <v>2</v>
          </cell>
          <cell r="Q768" t="str">
            <v>COAL10</v>
          </cell>
          <cell r="R768" t="str">
            <v>LINM1R</v>
          </cell>
          <cell r="X768">
            <v>134</v>
          </cell>
          <cell r="Y768" t="str">
            <v>C10Y</v>
          </cell>
          <cell r="AB768" t="str">
            <v>No</v>
          </cell>
          <cell r="AC768" t="str">
            <v>No</v>
          </cell>
          <cell r="AE768">
            <v>8.6640000000000085E-3</v>
          </cell>
          <cell r="AF768">
            <v>88.798154037689429</v>
          </cell>
          <cell r="AG768">
            <v>1687</v>
          </cell>
          <cell r="AI768">
            <v>8.6640000000000085E-3</v>
          </cell>
          <cell r="AJ768">
            <v>88.798154037689429</v>
          </cell>
          <cell r="AK768">
            <v>1687</v>
          </cell>
          <cell r="AL768" t="str">
            <v>Year Round</v>
          </cell>
        </row>
        <row r="769">
          <cell r="B769" t="str">
            <v>SPAV1Q</v>
          </cell>
          <cell r="E769">
            <v>16</v>
          </cell>
          <cell r="F769">
            <v>0</v>
          </cell>
          <cell r="G769">
            <v>0</v>
          </cell>
          <cell r="H769" t="str">
            <v>S2</v>
          </cell>
          <cell r="I769">
            <v>9</v>
          </cell>
          <cell r="J769">
            <v>2</v>
          </cell>
          <cell r="Q769" t="str">
            <v>COAL10</v>
          </cell>
          <cell r="R769" t="str">
            <v>COAL40</v>
          </cell>
          <cell r="X769">
            <v>240</v>
          </cell>
          <cell r="Y769" t="str">
            <v>S10GA</v>
          </cell>
          <cell r="AB769" t="str">
            <v>No</v>
          </cell>
          <cell r="AC769" t="str">
            <v>No</v>
          </cell>
          <cell r="AE769">
            <v>1.2726256219307882E-4</v>
          </cell>
          <cell r="AF769">
            <v>0</v>
          </cell>
          <cell r="AG769">
            <v>0</v>
          </cell>
          <cell r="AI769">
            <v>2.8539364063808574E-2</v>
          </cell>
          <cell r="AJ769">
            <v>0</v>
          </cell>
          <cell r="AK769">
            <v>0</v>
          </cell>
          <cell r="AL769" t="str">
            <v>Year Round</v>
          </cell>
        </row>
        <row r="770">
          <cell r="B770" t="str">
            <v>SPAV1R</v>
          </cell>
          <cell r="E770">
            <v>16</v>
          </cell>
          <cell r="F770">
            <v>0</v>
          </cell>
          <cell r="G770">
            <v>0</v>
          </cell>
          <cell r="H770" t="str">
            <v>S2</v>
          </cell>
          <cell r="I770">
            <v>9</v>
          </cell>
          <cell r="J770">
            <v>2</v>
          </cell>
          <cell r="Q770" t="str">
            <v>COAL10</v>
          </cell>
          <cell r="R770" t="str">
            <v>COAL40</v>
          </cell>
          <cell r="X770">
            <v>240</v>
          </cell>
          <cell r="Y770" t="str">
            <v>S10GB</v>
          </cell>
          <cell r="AB770" t="str">
            <v>No</v>
          </cell>
          <cell r="AC770" t="str">
            <v>No</v>
          </cell>
          <cell r="AE770">
            <v>1.3312129366689859E-4</v>
          </cell>
          <cell r="AF770">
            <v>0</v>
          </cell>
          <cell r="AG770">
            <v>0</v>
          </cell>
          <cell r="AI770">
            <v>2.9853218410303337E-2</v>
          </cell>
          <cell r="AJ770">
            <v>0</v>
          </cell>
          <cell r="AK770">
            <v>0</v>
          </cell>
          <cell r="AL770" t="str">
            <v>Year Round</v>
          </cell>
        </row>
        <row r="771">
          <cell r="B771" t="str">
            <v>SPEN4A</v>
          </cell>
          <cell r="E771">
            <v>111.5</v>
          </cell>
          <cell r="F771">
            <v>0</v>
          </cell>
          <cell r="G771">
            <v>0</v>
          </cell>
          <cell r="H771" t="str">
            <v>Q7</v>
          </cell>
          <cell r="I771">
            <v>13</v>
          </cell>
          <cell r="J771">
            <v>3</v>
          </cell>
          <cell r="Q771" t="str">
            <v>COAL40</v>
          </cell>
          <cell r="R771" t="str">
            <v>STHA40</v>
          </cell>
          <cell r="X771">
            <v>2210</v>
          </cell>
          <cell r="Y771" t="str">
            <v>A102</v>
          </cell>
          <cell r="AB771" t="str">
            <v>No</v>
          </cell>
          <cell r="AC771" t="str">
            <v>No</v>
          </cell>
          <cell r="AE771">
            <v>7.605585302471847E-2</v>
          </cell>
          <cell r="AF771">
            <v>21.73</v>
          </cell>
          <cell r="AG771">
            <v>2996</v>
          </cell>
          <cell r="AI771">
            <v>0.37564751394886081</v>
          </cell>
          <cell r="AJ771">
            <v>21.73</v>
          </cell>
          <cell r="AK771">
            <v>6659</v>
          </cell>
          <cell r="AL771" t="str">
            <v>Year Round</v>
          </cell>
        </row>
        <row r="772">
          <cell r="B772" t="str">
            <v>SPEN4B</v>
          </cell>
          <cell r="E772">
            <v>111.5</v>
          </cell>
          <cell r="F772">
            <v>0</v>
          </cell>
          <cell r="G772">
            <v>0</v>
          </cell>
          <cell r="H772" t="str">
            <v>Q7</v>
          </cell>
          <cell r="I772">
            <v>13</v>
          </cell>
          <cell r="J772">
            <v>3</v>
          </cell>
          <cell r="Q772" t="str">
            <v>COAT2Q</v>
          </cell>
          <cell r="R772" t="str">
            <v>NEAR2Q</v>
          </cell>
          <cell r="X772">
            <v>176</v>
          </cell>
          <cell r="Y772" t="str">
            <v>B11F</v>
          </cell>
          <cell r="AB772" t="str">
            <v>No</v>
          </cell>
          <cell r="AC772" t="str">
            <v>No</v>
          </cell>
          <cell r="AE772">
            <v>4.2050000000003604E-3</v>
          </cell>
          <cell r="AF772">
            <v>60.201574054213324</v>
          </cell>
          <cell r="AG772">
            <v>1746</v>
          </cell>
          <cell r="AI772">
            <v>4.2050000000003604E-3</v>
          </cell>
          <cell r="AJ772">
            <v>60.201574054213324</v>
          </cell>
          <cell r="AK772">
            <v>1746</v>
          </cell>
          <cell r="AL772" t="str">
            <v>Year Round</v>
          </cell>
        </row>
        <row r="773">
          <cell r="B773" t="str">
            <v>SPLN40</v>
          </cell>
          <cell r="E773">
            <v>0</v>
          </cell>
          <cell r="F773">
            <v>958.22789064786309</v>
          </cell>
          <cell r="G773">
            <v>653.94952095400481</v>
          </cell>
          <cell r="H773" t="str">
            <v>K1</v>
          </cell>
          <cell r="I773">
            <v>17</v>
          </cell>
          <cell r="J773">
            <v>7</v>
          </cell>
          <cell r="Q773" t="str">
            <v>COAT2R</v>
          </cell>
          <cell r="R773" t="str">
            <v>NEAR2R</v>
          </cell>
          <cell r="X773">
            <v>176</v>
          </cell>
          <cell r="Y773" t="str">
            <v>B11G</v>
          </cell>
          <cell r="AB773" t="str">
            <v>No</v>
          </cell>
          <cell r="AC773" t="str">
            <v>No</v>
          </cell>
          <cell r="AE773">
            <v>4.2049999999997419E-3</v>
          </cell>
          <cell r="AF773">
            <v>60.201574054213324</v>
          </cell>
          <cell r="AG773">
            <v>1746</v>
          </cell>
          <cell r="AI773">
            <v>4.2049999999991226E-3</v>
          </cell>
          <cell r="AJ773">
            <v>60.201574054213324</v>
          </cell>
          <cell r="AK773">
            <v>1746</v>
          </cell>
          <cell r="AL773" t="str">
            <v>Year Round</v>
          </cell>
        </row>
        <row r="774">
          <cell r="B774" t="str">
            <v>SSHI20</v>
          </cell>
          <cell r="E774">
            <v>49</v>
          </cell>
          <cell r="F774">
            <v>0</v>
          </cell>
          <cell r="G774">
            <v>0</v>
          </cell>
          <cell r="H774" t="str">
            <v>Q4</v>
          </cell>
          <cell r="I774">
            <v>13</v>
          </cell>
          <cell r="J774">
            <v>3</v>
          </cell>
          <cell r="Q774" t="str">
            <v>COCK20</v>
          </cell>
          <cell r="R774" t="str">
            <v>KAIM20</v>
          </cell>
          <cell r="X774">
            <v>1090</v>
          </cell>
          <cell r="Y774" t="str">
            <v>T20161726</v>
          </cell>
          <cell r="AB774" t="str">
            <v>No</v>
          </cell>
          <cell r="AC774" t="str">
            <v>No</v>
          </cell>
          <cell r="AE774">
            <v>4.8243674684293443E-3</v>
          </cell>
          <cell r="AF774">
            <v>21.920266954882223</v>
          </cell>
          <cell r="AG774">
            <v>538</v>
          </cell>
          <cell r="AI774">
            <v>0.31972651531740642</v>
          </cell>
          <cell r="AJ774">
            <v>21.920266954882223</v>
          </cell>
          <cell r="AK774">
            <v>4382</v>
          </cell>
          <cell r="AL774" t="str">
            <v>Year Round</v>
          </cell>
        </row>
        <row r="775">
          <cell r="B775" t="str">
            <v>STAH4A</v>
          </cell>
          <cell r="E775">
            <v>135</v>
          </cell>
          <cell r="F775">
            <v>0</v>
          </cell>
          <cell r="G775">
            <v>63.699999999999996</v>
          </cell>
          <cell r="H775" t="str">
            <v>R4</v>
          </cell>
          <cell r="I775">
            <v>14</v>
          </cell>
          <cell r="J775">
            <v>4</v>
          </cell>
          <cell r="Q775" t="str">
            <v>COCK20</v>
          </cell>
          <cell r="R775" t="str">
            <v>SMEA20</v>
          </cell>
          <cell r="X775">
            <v>1090</v>
          </cell>
          <cell r="Y775" t="str">
            <v>B1CH</v>
          </cell>
          <cell r="AB775" t="str">
            <v>No</v>
          </cell>
          <cell r="AC775" t="str">
            <v>No</v>
          </cell>
          <cell r="AE775">
            <v>9.3406925351595411E-3</v>
          </cell>
          <cell r="AF775">
            <v>11.397580029575174</v>
          </cell>
          <cell r="AG775">
            <v>551</v>
          </cell>
          <cell r="AI775">
            <v>0.123300389575398</v>
          </cell>
          <cell r="AJ775">
            <v>11.397580029575174</v>
          </cell>
          <cell r="AK775">
            <v>2001</v>
          </cell>
          <cell r="AL775" t="str">
            <v>Year Round</v>
          </cell>
        </row>
        <row r="776">
          <cell r="B776" t="str">
            <v>STAH4B</v>
          </cell>
          <cell r="E776">
            <v>135</v>
          </cell>
          <cell r="F776">
            <v>0</v>
          </cell>
          <cell r="G776">
            <v>63.699999999999996</v>
          </cell>
          <cell r="H776" t="str">
            <v>R4</v>
          </cell>
          <cell r="I776">
            <v>14</v>
          </cell>
          <cell r="J776">
            <v>4</v>
          </cell>
          <cell r="Q776" t="str">
            <v>COCK20</v>
          </cell>
          <cell r="R776" t="str">
            <v>COCK4Q</v>
          </cell>
          <cell r="X776">
            <v>1000</v>
          </cell>
          <cell r="Y776" t="str">
            <v>F190</v>
          </cell>
          <cell r="AB776" t="str">
            <v>No</v>
          </cell>
          <cell r="AC776" t="str">
            <v>No</v>
          </cell>
          <cell r="AE776">
            <v>3.3586799191676854E-3</v>
          </cell>
          <cell r="AF776">
            <v>0</v>
          </cell>
          <cell r="AG776">
            <v>0</v>
          </cell>
          <cell r="AI776">
            <v>2.7015444392737981E-2</v>
          </cell>
          <cell r="AJ776">
            <v>0</v>
          </cell>
          <cell r="AK776">
            <v>0</v>
          </cell>
          <cell r="AL776" t="str">
            <v>Year Round</v>
          </cell>
        </row>
        <row r="777">
          <cell r="B777" t="str">
            <v>STAL20</v>
          </cell>
          <cell r="E777">
            <v>381</v>
          </cell>
          <cell r="F777">
            <v>0</v>
          </cell>
          <cell r="G777">
            <v>0</v>
          </cell>
          <cell r="H777" t="str">
            <v>N7</v>
          </cell>
          <cell r="I777">
            <v>16</v>
          </cell>
          <cell r="J777">
            <v>4</v>
          </cell>
          <cell r="Q777" t="str">
            <v>COCK4Q</v>
          </cell>
          <cell r="R777" t="str">
            <v>ECCL40</v>
          </cell>
          <cell r="X777">
            <v>1090</v>
          </cell>
          <cell r="Y777" t="str">
            <v>A144</v>
          </cell>
          <cell r="AB777" t="str">
            <v>No</v>
          </cell>
          <cell r="AC777" t="str">
            <v>No</v>
          </cell>
          <cell r="AE777">
            <v>4.7021518868346109E-2</v>
          </cell>
          <cell r="AF777">
            <v>65.900000000000006</v>
          </cell>
          <cell r="AG777">
            <v>3819</v>
          </cell>
          <cell r="AI777">
            <v>0.37821622149833573</v>
          </cell>
          <cell r="AJ777">
            <v>65.900000000000006</v>
          </cell>
          <cell r="AK777">
            <v>10832</v>
          </cell>
          <cell r="AL777" t="str">
            <v>Year Round</v>
          </cell>
        </row>
        <row r="778">
          <cell r="B778" t="str">
            <v>STAL40</v>
          </cell>
          <cell r="E778">
            <v>0</v>
          </cell>
          <cell r="F778">
            <v>0</v>
          </cell>
          <cell r="G778">
            <v>0</v>
          </cell>
          <cell r="H778" t="str">
            <v>N7</v>
          </cell>
          <cell r="I778">
            <v>16</v>
          </cell>
          <cell r="J778">
            <v>4</v>
          </cell>
          <cell r="Q778" t="str">
            <v>COCK20</v>
          </cell>
          <cell r="R778" t="str">
            <v>COCK4R</v>
          </cell>
          <cell r="X778">
            <v>1000</v>
          </cell>
          <cell r="Y778" t="str">
            <v>F141</v>
          </cell>
          <cell r="AB778" t="str">
            <v>No</v>
          </cell>
          <cell r="AC778" t="str">
            <v>No</v>
          </cell>
          <cell r="AE778">
            <v>3.4723328307155227E-3</v>
          </cell>
          <cell r="AF778">
            <v>0</v>
          </cell>
          <cell r="AG778">
            <v>0</v>
          </cell>
          <cell r="AI778">
            <v>2.7929608286258355E-2</v>
          </cell>
          <cell r="AJ778">
            <v>0</v>
          </cell>
          <cell r="AK778">
            <v>0</v>
          </cell>
          <cell r="AL778" t="str">
            <v>Year Round</v>
          </cell>
        </row>
        <row r="779">
          <cell r="B779" t="str">
            <v>STAY40</v>
          </cell>
          <cell r="E779">
            <v>171</v>
          </cell>
          <cell r="F779">
            <v>1422.7248003517425</v>
          </cell>
          <cell r="G779">
            <v>970.94878026391223</v>
          </cell>
          <cell r="H779" t="str">
            <v>K5</v>
          </cell>
          <cell r="I779">
            <v>16</v>
          </cell>
          <cell r="J779">
            <v>7</v>
          </cell>
          <cell r="Q779" t="str">
            <v>COCK4R</v>
          </cell>
          <cell r="R779" t="str">
            <v>ECCL40</v>
          </cell>
          <cell r="X779">
            <v>1090</v>
          </cell>
          <cell r="Y779" t="str">
            <v>A140</v>
          </cell>
          <cell r="AB779" t="str">
            <v>No</v>
          </cell>
          <cell r="AC779" t="str">
            <v>No</v>
          </cell>
          <cell r="AE779">
            <v>4.8612659630017416E-2</v>
          </cell>
          <cell r="AF779">
            <v>65.89</v>
          </cell>
          <cell r="AG779">
            <v>3883</v>
          </cell>
          <cell r="AI779">
            <v>0.39101451600761911</v>
          </cell>
          <cell r="AJ779">
            <v>65.89</v>
          </cell>
          <cell r="AK779">
            <v>11012</v>
          </cell>
          <cell r="AL779" t="str">
            <v>Year Round</v>
          </cell>
        </row>
        <row r="780">
          <cell r="B780" t="str">
            <v>STAY4A</v>
          </cell>
          <cell r="E780">
            <v>0</v>
          </cell>
          <cell r="F780">
            <v>0</v>
          </cell>
          <cell r="G780">
            <v>0</v>
          </cell>
          <cell r="H780" t="str">
            <v>K5</v>
          </cell>
          <cell r="I780">
            <v>16</v>
          </cell>
          <cell r="J780">
            <v>7</v>
          </cell>
          <cell r="Q780" t="str">
            <v>COYL10</v>
          </cell>
          <cell r="R780" t="str">
            <v>COYT1T</v>
          </cell>
          <cell r="X780">
            <v>113</v>
          </cell>
          <cell r="Y780" t="str">
            <v>C1BF</v>
          </cell>
          <cell r="AB780" t="str">
            <v>No</v>
          </cell>
          <cell r="AC780" t="str">
            <v>No</v>
          </cell>
          <cell r="AE780">
            <v>2.3914725022908536E-5</v>
          </cell>
          <cell r="AF780">
            <v>18.626036591665187</v>
          </cell>
          <cell r="AG780">
            <v>13</v>
          </cell>
          <cell r="AI780">
            <v>3.9206304498258862E-3</v>
          </cell>
          <cell r="AJ780">
            <v>18.626036591665187</v>
          </cell>
          <cell r="AK780">
            <v>170</v>
          </cell>
          <cell r="AL780" t="str">
            <v>Year Round</v>
          </cell>
        </row>
        <row r="781">
          <cell r="B781" t="str">
            <v>STEW20</v>
          </cell>
          <cell r="E781">
            <v>345</v>
          </cell>
          <cell r="F781">
            <v>0</v>
          </cell>
          <cell r="G781">
            <v>0</v>
          </cell>
          <cell r="H781" t="str">
            <v>Q5</v>
          </cell>
          <cell r="I781">
            <v>13</v>
          </cell>
          <cell r="J781">
            <v>3</v>
          </cell>
          <cell r="Q781" t="str">
            <v>COYL10</v>
          </cell>
          <cell r="R781" t="str">
            <v>COYL20</v>
          </cell>
          <cell r="X781">
            <v>120</v>
          </cell>
          <cell r="Y781" t="str">
            <v>S107A</v>
          </cell>
          <cell r="AB781" t="str">
            <v>No</v>
          </cell>
          <cell r="AC781" t="str">
            <v>No</v>
          </cell>
          <cell r="AE781">
            <v>7.8404968774838657E-3</v>
          </cell>
          <cell r="AF781">
            <v>0</v>
          </cell>
          <cell r="AG781">
            <v>0</v>
          </cell>
          <cell r="AI781">
            <v>1.5205476411892561E-3</v>
          </cell>
          <cell r="AJ781">
            <v>0</v>
          </cell>
          <cell r="AK781">
            <v>0</v>
          </cell>
          <cell r="AL781" t="str">
            <v>Peak Security</v>
          </cell>
        </row>
        <row r="782">
          <cell r="B782" t="str">
            <v>STEW2A</v>
          </cell>
          <cell r="E782">
            <v>103</v>
          </cell>
          <cell r="F782">
            <v>0</v>
          </cell>
          <cell r="G782">
            <v>0</v>
          </cell>
          <cell r="H782" t="str">
            <v>Q5</v>
          </cell>
          <cell r="I782">
            <v>13</v>
          </cell>
          <cell r="J782">
            <v>3</v>
          </cell>
          <cell r="Q782" t="str">
            <v>COYL10</v>
          </cell>
          <cell r="R782" t="str">
            <v>COYL20</v>
          </cell>
          <cell r="X782">
            <v>120</v>
          </cell>
          <cell r="Y782" t="str">
            <v>S107B</v>
          </cell>
          <cell r="AB782" t="str">
            <v>No</v>
          </cell>
          <cell r="AC782" t="str">
            <v>No</v>
          </cell>
          <cell r="AE782">
            <v>7.1607492150654907E-3</v>
          </cell>
          <cell r="AF782">
            <v>0</v>
          </cell>
          <cell r="AG782">
            <v>0</v>
          </cell>
          <cell r="AI782">
            <v>1.3887207020494164E-3</v>
          </cell>
          <cell r="AJ782">
            <v>0</v>
          </cell>
          <cell r="AK782">
            <v>0</v>
          </cell>
          <cell r="AL782" t="str">
            <v>Peak Security</v>
          </cell>
        </row>
        <row r="783">
          <cell r="B783" t="str">
            <v>STEW40</v>
          </cell>
          <cell r="E783">
            <v>0</v>
          </cell>
          <cell r="F783">
            <v>0</v>
          </cell>
          <cell r="G783">
            <v>0</v>
          </cell>
          <cell r="H783" t="str">
            <v>Q5</v>
          </cell>
          <cell r="I783">
            <v>13</v>
          </cell>
          <cell r="J783">
            <v>3</v>
          </cell>
          <cell r="Q783" t="str">
            <v>COYL20</v>
          </cell>
          <cell r="R783" t="str">
            <v>COYW2S</v>
          </cell>
          <cell r="X783">
            <v>710</v>
          </cell>
          <cell r="Y783" t="str">
            <v>B123</v>
          </cell>
          <cell r="AB783" t="str">
            <v>No</v>
          </cell>
          <cell r="AC783" t="str">
            <v>No</v>
          </cell>
          <cell r="AE783">
            <v>4.2393534537416343E-5</v>
          </cell>
          <cell r="AF783">
            <v>1.6059681639990258</v>
          </cell>
          <cell r="AG783">
            <v>10</v>
          </cell>
          <cell r="AI783">
            <v>5.2794028963395155E-2</v>
          </cell>
          <cell r="AJ783">
            <v>1.6059681639990258</v>
          </cell>
          <cell r="AK783">
            <v>369</v>
          </cell>
          <cell r="AL783" t="str">
            <v>Year Round</v>
          </cell>
        </row>
        <row r="784">
          <cell r="B784" t="str">
            <v>STHA20</v>
          </cell>
          <cell r="E784">
            <v>0</v>
          </cell>
          <cell r="F784">
            <v>0</v>
          </cell>
          <cell r="G784">
            <v>0</v>
          </cell>
          <cell r="H784" t="str">
            <v>S1</v>
          </cell>
          <cell r="I784">
            <v>11</v>
          </cell>
          <cell r="J784">
            <v>2</v>
          </cell>
          <cell r="Q784" t="str">
            <v>COYL20</v>
          </cell>
          <cell r="R784" t="str">
            <v>COYW2T</v>
          </cell>
          <cell r="X784">
            <v>955</v>
          </cell>
          <cell r="Y784" t="str">
            <v>B124</v>
          </cell>
          <cell r="AB784" t="str">
            <v>No</v>
          </cell>
          <cell r="AC784" t="str">
            <v>No</v>
          </cell>
          <cell r="AE784">
            <v>4.2393534537416343E-5</v>
          </cell>
          <cell r="AF784">
            <v>1.5819984899094881</v>
          </cell>
          <cell r="AG784">
            <v>10</v>
          </cell>
          <cell r="AI784">
            <v>5.2794028963395155E-2</v>
          </cell>
          <cell r="AJ784">
            <v>1.5819984899094881</v>
          </cell>
          <cell r="AK784">
            <v>363</v>
          </cell>
          <cell r="AL784" t="str">
            <v>Year Round</v>
          </cell>
        </row>
        <row r="785">
          <cell r="B785" t="str">
            <v>STHA2A</v>
          </cell>
          <cell r="E785">
            <v>22</v>
          </cell>
          <cell r="F785">
            <v>0</v>
          </cell>
          <cell r="G785">
            <v>0</v>
          </cell>
          <cell r="H785" t="str">
            <v>S1</v>
          </cell>
          <cell r="I785">
            <v>11</v>
          </cell>
          <cell r="J785">
            <v>2</v>
          </cell>
          <cell r="Q785" t="str">
            <v>COYL20</v>
          </cell>
          <cell r="R785" t="str">
            <v>MAHI20</v>
          </cell>
          <cell r="X785">
            <v>690</v>
          </cell>
          <cell r="Y785" t="str">
            <v>B10X</v>
          </cell>
          <cell r="AB785" t="str">
            <v>No</v>
          </cell>
          <cell r="AC785" t="str">
            <v>No</v>
          </cell>
          <cell r="AE785">
            <v>1.4049159052786156E-28</v>
          </cell>
          <cell r="AF785">
            <v>59.324943371605798</v>
          </cell>
          <cell r="AG785">
            <v>0</v>
          </cell>
          <cell r="AI785">
            <v>3.219447895523917</v>
          </cell>
          <cell r="AJ785">
            <v>59.324943371605798</v>
          </cell>
          <cell r="AK785">
            <v>17741</v>
          </cell>
          <cell r="AL785" t="str">
            <v>Year Round</v>
          </cell>
        </row>
        <row r="786">
          <cell r="B786" t="str">
            <v>STHA2B</v>
          </cell>
          <cell r="E786">
            <v>22</v>
          </cell>
          <cell r="F786">
            <v>0</v>
          </cell>
          <cell r="G786">
            <v>0</v>
          </cell>
          <cell r="H786" t="str">
            <v>S1</v>
          </cell>
          <cell r="I786">
            <v>11</v>
          </cell>
          <cell r="J786">
            <v>2</v>
          </cell>
          <cell r="Q786" t="str">
            <v>COYL20</v>
          </cell>
          <cell r="R786" t="str">
            <v>NECU20</v>
          </cell>
          <cell r="X786">
            <v>1380</v>
          </cell>
          <cell r="Y786" t="str">
            <v>T20151638</v>
          </cell>
          <cell r="AB786" t="str">
            <v>No</v>
          </cell>
          <cell r="AC786" t="str">
            <v>No</v>
          </cell>
          <cell r="AE786">
            <v>3.0024973664839914E-3</v>
          </cell>
          <cell r="AF786">
            <v>17.138316974019453</v>
          </cell>
          <cell r="AG786">
            <v>420</v>
          </cell>
          <cell r="AI786">
            <v>3.8869963159824224E-2</v>
          </cell>
          <cell r="AJ786">
            <v>17.138316974019453</v>
          </cell>
          <cell r="AK786">
            <v>1511</v>
          </cell>
          <cell r="AL786" t="str">
            <v>Year Round</v>
          </cell>
        </row>
        <row r="787">
          <cell r="B787" t="str">
            <v>STHA40</v>
          </cell>
          <cell r="E787">
            <v>0</v>
          </cell>
          <cell r="F787">
            <v>0</v>
          </cell>
          <cell r="G787">
            <v>0</v>
          </cell>
          <cell r="H787" t="str">
            <v>S1</v>
          </cell>
          <cell r="I787">
            <v>11</v>
          </cell>
          <cell r="J787">
            <v>2</v>
          </cell>
          <cell r="Q787" t="str">
            <v>COYL20</v>
          </cell>
          <cell r="R787" t="str">
            <v>NECU20</v>
          </cell>
          <cell r="X787">
            <v>1380</v>
          </cell>
          <cell r="Y787" t="str">
            <v>T20151639</v>
          </cell>
          <cell r="AB787" t="str">
            <v>No</v>
          </cell>
          <cell r="AC787" t="str">
            <v>No</v>
          </cell>
          <cell r="AE787">
            <v>3.0024973664839914E-3</v>
          </cell>
          <cell r="AF787">
            <v>17.138316974019453</v>
          </cell>
          <cell r="AG787">
            <v>420</v>
          </cell>
          <cell r="AI787">
            <v>3.8869963159824224E-2</v>
          </cell>
          <cell r="AJ787">
            <v>17.138316974019453</v>
          </cell>
          <cell r="AK787">
            <v>1511</v>
          </cell>
          <cell r="AL787" t="str">
            <v>Year Round</v>
          </cell>
        </row>
        <row r="788">
          <cell r="B788" t="str">
            <v>STIR1Q</v>
          </cell>
          <cell r="E788">
            <v>0</v>
          </cell>
          <cell r="F788">
            <v>0</v>
          </cell>
          <cell r="G788">
            <v>0</v>
          </cell>
          <cell r="H788" t="str">
            <v>S5</v>
          </cell>
          <cell r="I788">
            <v>9</v>
          </cell>
          <cell r="J788">
            <v>2</v>
          </cell>
          <cell r="Q788" t="str">
            <v>COYT1T</v>
          </cell>
          <cell r="R788" t="str">
            <v>KILS10</v>
          </cell>
          <cell r="X788">
            <v>150</v>
          </cell>
          <cell r="Y788" t="str">
            <v>T2016178</v>
          </cell>
          <cell r="AB788" t="str">
            <v>No</v>
          </cell>
          <cell r="AC788" t="str">
            <v>No</v>
          </cell>
          <cell r="AE788">
            <v>9.4796165609299845E-3</v>
          </cell>
          <cell r="AF788">
            <v>152.34459871258406</v>
          </cell>
          <cell r="AG788">
            <v>1221</v>
          </cell>
          <cell r="AI788">
            <v>0.2577666687487189</v>
          </cell>
          <cell r="AJ788">
            <v>152.34459871258406</v>
          </cell>
          <cell r="AK788">
            <v>6365</v>
          </cell>
          <cell r="AL788" t="str">
            <v>Year Round</v>
          </cell>
        </row>
        <row r="789">
          <cell r="B789" t="str">
            <v>STIR1R</v>
          </cell>
          <cell r="E789">
            <v>0</v>
          </cell>
          <cell r="F789">
            <v>0</v>
          </cell>
          <cell r="G789">
            <v>0</v>
          </cell>
          <cell r="H789" t="str">
            <v>S5</v>
          </cell>
          <cell r="I789">
            <v>9</v>
          </cell>
          <cell r="J789">
            <v>2</v>
          </cell>
          <cell r="Q789" t="str">
            <v>COYT1T</v>
          </cell>
          <cell r="R789" t="str">
            <v>MAYB10</v>
          </cell>
          <cell r="X789">
            <v>132</v>
          </cell>
          <cell r="Y789" t="str">
            <v>C1BH</v>
          </cell>
          <cell r="AB789" t="str">
            <v>No</v>
          </cell>
          <cell r="AC789" t="str">
            <v>No</v>
          </cell>
          <cell r="AE789">
            <v>9.694962056954616E-3</v>
          </cell>
          <cell r="AF789">
            <v>51.551824204431085</v>
          </cell>
          <cell r="AG789">
            <v>376</v>
          </cell>
          <cell r="AI789">
            <v>0.19395837842953137</v>
          </cell>
          <cell r="AJ789">
            <v>51.551824204431085</v>
          </cell>
          <cell r="AK789">
            <v>1683</v>
          </cell>
          <cell r="AL789" t="str">
            <v>Year Round</v>
          </cell>
        </row>
        <row r="790">
          <cell r="B790" t="str">
            <v>STIR1S</v>
          </cell>
          <cell r="E790">
            <v>34</v>
          </cell>
          <cell r="F790">
            <v>0</v>
          </cell>
          <cell r="G790">
            <v>0</v>
          </cell>
          <cell r="H790" t="str">
            <v>S5</v>
          </cell>
          <cell r="I790">
            <v>9</v>
          </cell>
          <cell r="J790">
            <v>2</v>
          </cell>
          <cell r="Q790" t="str">
            <v>COYW2S</v>
          </cell>
          <cell r="R790" t="str">
            <v>KILS20</v>
          </cell>
          <cell r="X790">
            <v>806</v>
          </cell>
          <cell r="Y790" t="str">
            <v>T20161759</v>
          </cell>
          <cell r="AB790" t="str">
            <v>No</v>
          </cell>
          <cell r="AC790" t="str">
            <v>No</v>
          </cell>
          <cell r="AE790">
            <v>1.6313164423603591E-3</v>
          </cell>
          <cell r="AF790">
            <v>16.023727128855949</v>
          </cell>
          <cell r="AG790">
            <v>264</v>
          </cell>
          <cell r="AI790">
            <v>0.25652178827699795</v>
          </cell>
          <cell r="AJ790">
            <v>16.023727128855949</v>
          </cell>
          <cell r="AK790">
            <v>3313</v>
          </cell>
          <cell r="AL790" t="str">
            <v>Year Round</v>
          </cell>
        </row>
        <row r="791">
          <cell r="B791" t="str">
            <v>STIR1T</v>
          </cell>
          <cell r="E791">
            <v>34</v>
          </cell>
          <cell r="F791">
            <v>0</v>
          </cell>
          <cell r="G791">
            <v>0</v>
          </cell>
          <cell r="H791" t="str">
            <v>S5</v>
          </cell>
          <cell r="I791">
            <v>9</v>
          </cell>
          <cell r="J791">
            <v>2</v>
          </cell>
          <cell r="Q791" t="str">
            <v>COYW2T</v>
          </cell>
          <cell r="R791" t="str">
            <v>KILS20</v>
          </cell>
          <cell r="X791">
            <v>806</v>
          </cell>
          <cell r="Y791" t="str">
            <v>T20161760</v>
          </cell>
          <cell r="AB791" t="str">
            <v>No</v>
          </cell>
          <cell r="AC791" t="str">
            <v>No</v>
          </cell>
          <cell r="AE791">
            <v>1.6313164423603591E-3</v>
          </cell>
          <cell r="AF791">
            <v>16.023727128855949</v>
          </cell>
          <cell r="AG791">
            <v>264</v>
          </cell>
          <cell r="AI791">
            <v>0.25652178827699795</v>
          </cell>
          <cell r="AJ791">
            <v>16.023727128855949</v>
          </cell>
          <cell r="AK791">
            <v>3313</v>
          </cell>
          <cell r="AL791" t="str">
            <v>Year Round</v>
          </cell>
        </row>
        <row r="792">
          <cell r="B792" t="str">
            <v>STLE10_SHEPD</v>
          </cell>
          <cell r="E792">
            <v>0</v>
          </cell>
          <cell r="F792">
            <v>0</v>
          </cell>
          <cell r="G792">
            <v>0</v>
          </cell>
          <cell r="H792" t="str">
            <v>S6</v>
          </cell>
          <cell r="I792">
            <v>8</v>
          </cell>
          <cell r="J792">
            <v>1</v>
          </cell>
          <cell r="Q792" t="str">
            <v>CROO1Q</v>
          </cell>
          <cell r="R792" t="str">
            <v>NEIL10</v>
          </cell>
          <cell r="X792">
            <v>229</v>
          </cell>
          <cell r="Y792" t="str">
            <v>C1CW</v>
          </cell>
          <cell r="AB792" t="str">
            <v>No</v>
          </cell>
          <cell r="AC792" t="str">
            <v>No</v>
          </cell>
          <cell r="AE792">
            <v>3.9366000000000213E-2</v>
          </cell>
          <cell r="AF792">
            <v>36.642509084128427</v>
          </cell>
          <cell r="AG792">
            <v>989</v>
          </cell>
          <cell r="AI792">
            <v>3.9366000000000213E-2</v>
          </cell>
          <cell r="AJ792">
            <v>36.642509084128427</v>
          </cell>
          <cell r="AK792">
            <v>989</v>
          </cell>
          <cell r="AL792" t="str">
            <v>Year Round</v>
          </cell>
        </row>
        <row r="793">
          <cell r="B793" t="str">
            <v>STLE10_SPD</v>
          </cell>
          <cell r="E793">
            <v>48</v>
          </cell>
          <cell r="F793">
            <v>0</v>
          </cell>
          <cell r="G793">
            <v>0</v>
          </cell>
          <cell r="H793" t="str">
            <v>S6</v>
          </cell>
          <cell r="I793">
            <v>8</v>
          </cell>
          <cell r="J793">
            <v>2</v>
          </cell>
          <cell r="Q793" t="str">
            <v>CROO1R</v>
          </cell>
          <cell r="R793" t="str">
            <v>NEIL10</v>
          </cell>
          <cell r="X793">
            <v>229</v>
          </cell>
          <cell r="Y793" t="str">
            <v>C1AL</v>
          </cell>
          <cell r="AB793" t="str">
            <v>No</v>
          </cell>
          <cell r="AC793" t="str">
            <v>No</v>
          </cell>
          <cell r="AE793">
            <v>3.9366000000000213E-2</v>
          </cell>
          <cell r="AF793">
            <v>40.979230584171184</v>
          </cell>
          <cell r="AG793">
            <v>1106</v>
          </cell>
          <cell r="AI793">
            <v>3.9366000000000213E-2</v>
          </cell>
          <cell r="AJ793">
            <v>40.979230584171184</v>
          </cell>
          <cell r="AK793">
            <v>1106</v>
          </cell>
          <cell r="AL793" t="str">
            <v>Year Round</v>
          </cell>
        </row>
        <row r="794">
          <cell r="B794" t="str">
            <v>STRB20</v>
          </cell>
          <cell r="E794">
            <v>0</v>
          </cell>
          <cell r="F794">
            <v>0</v>
          </cell>
          <cell r="G794">
            <v>46.9</v>
          </cell>
          <cell r="H794" t="str">
            <v>T1</v>
          </cell>
          <cell r="I794">
            <v>1</v>
          </cell>
          <cell r="J794">
            <v>1</v>
          </cell>
          <cell r="Q794" t="str">
            <v>CRUA20</v>
          </cell>
          <cell r="R794" t="str">
            <v>DALL20</v>
          </cell>
          <cell r="X794">
            <v>283</v>
          </cell>
          <cell r="Y794" t="str">
            <v>B106</v>
          </cell>
          <cell r="AB794" t="str">
            <v>No</v>
          </cell>
          <cell r="AC794" t="str">
            <v>No</v>
          </cell>
          <cell r="AE794">
            <v>0.12766708823932074</v>
          </cell>
          <cell r="AF794">
            <v>14.361400861918476</v>
          </cell>
          <cell r="AG794">
            <v>2566</v>
          </cell>
          <cell r="AI794">
            <v>4.839999999999911E-2</v>
          </cell>
          <cell r="AJ794">
            <v>14.361400861918476</v>
          </cell>
          <cell r="AK794">
            <v>1580</v>
          </cell>
          <cell r="AL794" t="str">
            <v>Peak Security</v>
          </cell>
        </row>
        <row r="795">
          <cell r="B795" t="str">
            <v>STRI1Q</v>
          </cell>
          <cell r="E795">
            <v>0</v>
          </cell>
          <cell r="F795">
            <v>0</v>
          </cell>
          <cell r="G795">
            <v>0</v>
          </cell>
          <cell r="H795" t="str">
            <v>T2</v>
          </cell>
          <cell r="I795">
            <v>2</v>
          </cell>
          <cell r="J795">
            <v>1</v>
          </cell>
          <cell r="Q795" t="str">
            <v>CRUA20</v>
          </cell>
          <cell r="R795" t="str">
            <v>DALL20</v>
          </cell>
          <cell r="X795">
            <v>283</v>
          </cell>
          <cell r="Y795" t="str">
            <v>B107</v>
          </cell>
          <cell r="AB795" t="str">
            <v>No</v>
          </cell>
          <cell r="AC795" t="str">
            <v>No</v>
          </cell>
          <cell r="AE795">
            <v>0.12766708823932074</v>
          </cell>
          <cell r="AF795">
            <v>10.259020510322134</v>
          </cell>
          <cell r="AG795">
            <v>1833</v>
          </cell>
          <cell r="AI795">
            <v>4.839999999999911E-2</v>
          </cell>
          <cell r="AJ795">
            <v>10.259020510322134</v>
          </cell>
          <cell r="AK795">
            <v>1128</v>
          </cell>
          <cell r="AL795" t="str">
            <v>Peak Security</v>
          </cell>
        </row>
        <row r="796">
          <cell r="B796" t="str">
            <v>STRI1R</v>
          </cell>
          <cell r="E796">
            <v>0</v>
          </cell>
          <cell r="F796">
            <v>0</v>
          </cell>
          <cell r="G796">
            <v>0</v>
          </cell>
          <cell r="H796" t="str">
            <v>T2</v>
          </cell>
          <cell r="I796">
            <v>2</v>
          </cell>
          <cell r="J796">
            <v>1</v>
          </cell>
          <cell r="Q796" t="str">
            <v>CRYR10</v>
          </cell>
          <cell r="R796" t="str">
            <v>WDOD10</v>
          </cell>
          <cell r="X796">
            <v>200</v>
          </cell>
          <cell r="Y796" t="str">
            <v>T20161769</v>
          </cell>
          <cell r="AB796" t="str">
            <v>No</v>
          </cell>
          <cell r="AC796" t="str">
            <v>No</v>
          </cell>
          <cell r="AE796">
            <v>0</v>
          </cell>
          <cell r="AF796">
            <v>11.181986340226986</v>
          </cell>
          <cell r="AG796">
            <v>0</v>
          </cell>
          <cell r="AI796">
            <v>7.6832000000003342E-2</v>
          </cell>
          <cell r="AJ796">
            <v>11.181986340226986</v>
          </cell>
          <cell r="AK796">
            <v>1096</v>
          </cell>
          <cell r="AL796" t="str">
            <v>Year Round</v>
          </cell>
        </row>
        <row r="797">
          <cell r="B797" t="str">
            <v>STRL10</v>
          </cell>
          <cell r="E797">
            <v>0</v>
          </cell>
          <cell r="F797">
            <v>0</v>
          </cell>
          <cell r="G797">
            <v>159.46</v>
          </cell>
          <cell r="H797" t="str">
            <v>T1</v>
          </cell>
          <cell r="I797">
            <v>5</v>
          </cell>
          <cell r="J797">
            <v>1</v>
          </cell>
          <cell r="Q797" t="str">
            <v>CRYR10</v>
          </cell>
          <cell r="R797" t="str">
            <v>CRYR40</v>
          </cell>
          <cell r="X797">
            <v>240</v>
          </cell>
          <cell r="Y797" t="str">
            <v>S11R</v>
          </cell>
          <cell r="AB797" t="str">
            <v>No</v>
          </cell>
          <cell r="AC797" t="str">
            <v>No</v>
          </cell>
          <cell r="AE797">
            <v>2.2424134200632549E-30</v>
          </cell>
          <cell r="AF797">
            <v>0</v>
          </cell>
          <cell r="AG797">
            <v>0</v>
          </cell>
          <cell r="AI797">
            <v>0.14405999999999825</v>
          </cell>
          <cell r="AJ797">
            <v>0</v>
          </cell>
          <cell r="AK797">
            <v>0</v>
          </cell>
          <cell r="AL797" t="str">
            <v>Year Round</v>
          </cell>
        </row>
        <row r="798">
          <cell r="B798" t="str">
            <v>STRW10</v>
          </cell>
          <cell r="E798">
            <v>0</v>
          </cell>
          <cell r="F798">
            <v>0</v>
          </cell>
          <cell r="G798">
            <v>47.355000000000004</v>
          </cell>
          <cell r="H798" t="str">
            <v>T5</v>
          </cell>
          <cell r="I798">
            <v>1</v>
          </cell>
          <cell r="J798">
            <v>1</v>
          </cell>
          <cell r="Q798" t="str">
            <v>CRYR40</v>
          </cell>
          <cell r="R798" t="str">
            <v>FALL40</v>
          </cell>
          <cell r="X798">
            <v>2473</v>
          </cell>
          <cell r="Y798" t="str">
            <v>A197</v>
          </cell>
          <cell r="AB798" t="str">
            <v>No</v>
          </cell>
          <cell r="AC798" t="str">
            <v>No</v>
          </cell>
          <cell r="AE798">
            <v>0.14266724520369253</v>
          </cell>
          <cell r="AF798">
            <v>13.86</v>
          </cell>
          <cell r="AG798">
            <v>3702</v>
          </cell>
          <cell r="AI798">
            <v>8.4177043488182793E-2</v>
          </cell>
          <cell r="AJ798">
            <v>13.86</v>
          </cell>
          <cell r="AK798">
            <v>2843</v>
          </cell>
          <cell r="AL798" t="str">
            <v>Peak Security</v>
          </cell>
        </row>
        <row r="799">
          <cell r="B799" t="str">
            <v>STRW1C</v>
          </cell>
          <cell r="E799">
            <v>0</v>
          </cell>
          <cell r="F799">
            <v>0</v>
          </cell>
          <cell r="G799">
            <v>0</v>
          </cell>
          <cell r="H799" t="str">
            <v>T5</v>
          </cell>
          <cell r="I799">
            <v>1</v>
          </cell>
          <cell r="J799">
            <v>1</v>
          </cell>
          <cell r="Q799" t="str">
            <v>CRYR40</v>
          </cell>
          <cell r="R799" t="str">
            <v>TORN40</v>
          </cell>
          <cell r="X799">
            <v>935</v>
          </cell>
          <cell r="Y799" t="str">
            <v>A10F</v>
          </cell>
          <cell r="AB799" t="str">
            <v>No</v>
          </cell>
          <cell r="AC799" t="str">
            <v>No</v>
          </cell>
          <cell r="AE799">
            <v>7.1333622601847765E-2</v>
          </cell>
          <cell r="AF799">
            <v>29.459381811809042</v>
          </cell>
          <cell r="AG799">
            <v>7868</v>
          </cell>
          <cell r="AI799">
            <v>0.16762626974846154</v>
          </cell>
          <cell r="AJ799">
            <v>29.459381811809042</v>
          </cell>
          <cell r="AK799">
            <v>12061</v>
          </cell>
          <cell r="AL799" t="str">
            <v>Year Round</v>
          </cell>
        </row>
        <row r="800">
          <cell r="B800" t="str">
            <v>STSB40</v>
          </cell>
          <cell r="E800">
            <v>0</v>
          </cell>
          <cell r="F800">
            <v>0</v>
          </cell>
          <cell r="G800">
            <v>0</v>
          </cell>
          <cell r="H800" t="str">
            <v>P3</v>
          </cell>
          <cell r="I800">
            <v>16</v>
          </cell>
          <cell r="J800">
            <v>5</v>
          </cell>
          <cell r="Q800" t="str">
            <v>CUPA1Q</v>
          </cell>
          <cell r="R800" t="str">
            <v>LEVT1Q</v>
          </cell>
          <cell r="X800">
            <v>143</v>
          </cell>
          <cell r="Y800" t="str">
            <v>C1CA</v>
          </cell>
          <cell r="AB800" t="str">
            <v>No</v>
          </cell>
          <cell r="AC800" t="str">
            <v>No</v>
          </cell>
          <cell r="AE800">
            <v>7.718399999999985E-2</v>
          </cell>
          <cell r="AF800">
            <v>38.047425316618487</v>
          </cell>
          <cell r="AG800">
            <v>913</v>
          </cell>
          <cell r="AI800">
            <v>7.7183999999998643E-2</v>
          </cell>
          <cell r="AJ800">
            <v>38.047425316618487</v>
          </cell>
          <cell r="AK800">
            <v>913</v>
          </cell>
          <cell r="AL800" t="str">
            <v>Year Round</v>
          </cell>
        </row>
        <row r="801">
          <cell r="B801" t="str">
            <v>STSB4A</v>
          </cell>
          <cell r="E801">
            <v>0</v>
          </cell>
          <cell r="F801">
            <v>0</v>
          </cell>
          <cell r="G801">
            <v>0</v>
          </cell>
          <cell r="H801" t="str">
            <v>P3</v>
          </cell>
          <cell r="I801">
            <v>16</v>
          </cell>
          <cell r="J801">
            <v>5</v>
          </cell>
          <cell r="Q801" t="str">
            <v>CUPA1R</v>
          </cell>
          <cell r="R801" t="str">
            <v>LEVT1R</v>
          </cell>
          <cell r="X801">
            <v>143</v>
          </cell>
          <cell r="Y801" t="str">
            <v>C1CB</v>
          </cell>
          <cell r="AB801" t="str">
            <v>No</v>
          </cell>
          <cell r="AC801" t="str">
            <v>No</v>
          </cell>
          <cell r="AE801">
            <v>7.718399999999985E-2</v>
          </cell>
          <cell r="AF801">
            <v>38.047425316618487</v>
          </cell>
          <cell r="AG801">
            <v>913</v>
          </cell>
          <cell r="AI801">
            <v>7.7184000000001043E-2</v>
          </cell>
          <cell r="AJ801">
            <v>38.047425316618487</v>
          </cell>
          <cell r="AK801">
            <v>913</v>
          </cell>
          <cell r="AL801" t="str">
            <v>Year Round</v>
          </cell>
        </row>
        <row r="802">
          <cell r="B802" t="str">
            <v>STWB4A</v>
          </cell>
          <cell r="E802">
            <v>0</v>
          </cell>
          <cell r="F802">
            <v>0</v>
          </cell>
          <cell r="G802">
            <v>0</v>
          </cell>
          <cell r="H802" t="str">
            <v>S1</v>
          </cell>
          <cell r="I802">
            <v>11</v>
          </cell>
          <cell r="J802">
            <v>3</v>
          </cell>
          <cell r="Q802" t="str">
            <v>CURR10</v>
          </cell>
          <cell r="R802" t="str">
            <v>LING1Q</v>
          </cell>
          <cell r="X802">
            <v>132</v>
          </cell>
          <cell r="Y802" t="str">
            <v>T2016179</v>
          </cell>
          <cell r="AB802" t="str">
            <v>No</v>
          </cell>
          <cell r="AC802" t="str">
            <v>No</v>
          </cell>
          <cell r="AE802">
            <v>1.6255896557530651E-3</v>
          </cell>
          <cell r="AF802">
            <v>141.49434114182796</v>
          </cell>
          <cell r="AG802">
            <v>598</v>
          </cell>
          <cell r="AI802">
            <v>1.6255896557532431E-3</v>
          </cell>
          <cell r="AJ802">
            <v>141.49434114182796</v>
          </cell>
          <cell r="AK802">
            <v>598</v>
          </cell>
          <cell r="AL802" t="str">
            <v>Year Round</v>
          </cell>
        </row>
        <row r="803">
          <cell r="B803" t="str">
            <v>STWB4B</v>
          </cell>
          <cell r="E803">
            <v>0</v>
          </cell>
          <cell r="F803">
            <v>0</v>
          </cell>
          <cell r="G803">
            <v>0</v>
          </cell>
          <cell r="H803" t="str">
            <v>S1</v>
          </cell>
          <cell r="I803">
            <v>11</v>
          </cell>
          <cell r="J803">
            <v>3</v>
          </cell>
          <cell r="Q803" t="str">
            <v>CURR10</v>
          </cell>
          <cell r="R803" t="str">
            <v>LING1R</v>
          </cell>
          <cell r="X803">
            <v>132</v>
          </cell>
          <cell r="Y803" t="str">
            <v>T20161710</v>
          </cell>
          <cell r="AB803" t="str">
            <v>No</v>
          </cell>
          <cell r="AC803" t="str">
            <v>No</v>
          </cell>
          <cell r="AE803">
            <v>1.625589655753193E-3</v>
          </cell>
          <cell r="AF803">
            <v>144.42968217895171</v>
          </cell>
          <cell r="AG803">
            <v>610</v>
          </cell>
          <cell r="AI803">
            <v>1.6255896557530161E-3</v>
          </cell>
          <cell r="AJ803">
            <v>144.42968217895171</v>
          </cell>
          <cell r="AK803">
            <v>610</v>
          </cell>
          <cell r="AL803" t="str">
            <v>Year Round</v>
          </cell>
        </row>
        <row r="804">
          <cell r="B804" t="str">
            <v>SUND40</v>
          </cell>
          <cell r="E804">
            <v>523</v>
          </cell>
          <cell r="F804">
            <v>0</v>
          </cell>
          <cell r="G804">
            <v>0</v>
          </cell>
          <cell r="H804" t="str">
            <v>D4</v>
          </cell>
          <cell r="I804">
            <v>18</v>
          </cell>
          <cell r="J804">
            <v>9</v>
          </cell>
          <cell r="Q804" t="str">
            <v>CURR10</v>
          </cell>
          <cell r="R804" t="str">
            <v>CURR20</v>
          </cell>
          <cell r="X804">
            <v>240</v>
          </cell>
          <cell r="Y804" t="str">
            <v>S108A</v>
          </cell>
          <cell r="AB804" t="str">
            <v>No</v>
          </cell>
          <cell r="AC804" t="str">
            <v>No</v>
          </cell>
          <cell r="AE804">
            <v>2.0237067033651714E-2</v>
          </cell>
          <cell r="AF804">
            <v>0</v>
          </cell>
          <cell r="AG804">
            <v>0</v>
          </cell>
          <cell r="AI804">
            <v>2.0237067033649851E-2</v>
          </cell>
          <cell r="AJ804">
            <v>0</v>
          </cell>
          <cell r="AK804">
            <v>0</v>
          </cell>
          <cell r="AL804" t="str">
            <v>Year Round</v>
          </cell>
        </row>
        <row r="805">
          <cell r="B805" t="str">
            <v>SWAN20_SPM</v>
          </cell>
          <cell r="E805">
            <v>0</v>
          </cell>
          <cell r="F805">
            <v>0</v>
          </cell>
          <cell r="G805">
            <v>0</v>
          </cell>
          <cell r="H805" t="str">
            <v>H6</v>
          </cell>
          <cell r="I805">
            <v>21</v>
          </cell>
          <cell r="J805">
            <v>6</v>
          </cell>
          <cell r="Q805" t="str">
            <v>CURR10</v>
          </cell>
          <cell r="R805" t="str">
            <v>CURR20</v>
          </cell>
          <cell r="X805">
            <v>240</v>
          </cell>
          <cell r="Y805" t="str">
            <v>S108B</v>
          </cell>
          <cell r="AB805" t="str">
            <v>No</v>
          </cell>
          <cell r="AC805" t="str">
            <v>No</v>
          </cell>
          <cell r="AE805">
            <v>2.1972664694557761E-2</v>
          </cell>
          <cell r="AF805">
            <v>0</v>
          </cell>
          <cell r="AG805">
            <v>0</v>
          </cell>
          <cell r="AI805">
            <v>2.1972664694555739E-2</v>
          </cell>
          <cell r="AJ805">
            <v>0</v>
          </cell>
          <cell r="AK805">
            <v>0</v>
          </cell>
          <cell r="AL805" t="str">
            <v>Year Round</v>
          </cell>
        </row>
        <row r="806">
          <cell r="B806" t="str">
            <v>SWAN20_SWA</v>
          </cell>
          <cell r="E806">
            <v>475</v>
          </cell>
          <cell r="F806">
            <v>0</v>
          </cell>
          <cell r="G806">
            <v>0</v>
          </cell>
          <cell r="H806" t="str">
            <v>H6</v>
          </cell>
          <cell r="I806">
            <v>21</v>
          </cell>
          <cell r="J806">
            <v>10</v>
          </cell>
          <cell r="Q806" t="str">
            <v>CURR20</v>
          </cell>
          <cell r="R806" t="str">
            <v>GRMO20</v>
          </cell>
          <cell r="X806">
            <v>1090</v>
          </cell>
          <cell r="Y806" t="str">
            <v>B125</v>
          </cell>
          <cell r="AB806" t="str">
            <v>No</v>
          </cell>
          <cell r="AC806" t="str">
            <v>No</v>
          </cell>
          <cell r="AE806">
            <v>0.74369286535121837</v>
          </cell>
          <cell r="AF806">
            <v>50.552042654834999</v>
          </cell>
          <cell r="AG806">
            <v>9513</v>
          </cell>
          <cell r="AI806">
            <v>3.5210064528208123</v>
          </cell>
          <cell r="AJ806">
            <v>50.552042654834999</v>
          </cell>
          <cell r="AK806">
            <v>20700</v>
          </cell>
          <cell r="AL806" t="str">
            <v>Year Round</v>
          </cell>
        </row>
        <row r="807">
          <cell r="B807" t="str">
            <v>SWAN2A</v>
          </cell>
          <cell r="E807">
            <v>0</v>
          </cell>
          <cell r="F807">
            <v>0</v>
          </cell>
          <cell r="G807">
            <v>0</v>
          </cell>
          <cell r="H807" t="str">
            <v>H6</v>
          </cell>
          <cell r="I807">
            <v>21</v>
          </cell>
          <cell r="J807">
            <v>10</v>
          </cell>
          <cell r="Q807" t="str">
            <v>CURR20</v>
          </cell>
          <cell r="R807" t="str">
            <v>KAIM20</v>
          </cell>
          <cell r="X807">
            <v>1090</v>
          </cell>
          <cell r="Y807" t="str">
            <v>B1CE</v>
          </cell>
          <cell r="AB807" t="str">
            <v>No</v>
          </cell>
          <cell r="AC807" t="str">
            <v>No</v>
          </cell>
          <cell r="AE807">
            <v>2.4034735829620981E-2</v>
          </cell>
          <cell r="AF807">
            <v>11.205822636858873</v>
          </cell>
          <cell r="AG807">
            <v>869</v>
          </cell>
          <cell r="AI807">
            <v>0.37273396786598828</v>
          </cell>
          <cell r="AJ807">
            <v>11.205822636858873</v>
          </cell>
          <cell r="AK807">
            <v>3421</v>
          </cell>
          <cell r="AL807" t="str">
            <v>Year Round</v>
          </cell>
        </row>
        <row r="808">
          <cell r="B808" t="str">
            <v>SWAN44</v>
          </cell>
          <cell r="E808">
            <v>0</v>
          </cell>
          <cell r="F808">
            <v>0</v>
          </cell>
          <cell r="G808">
            <v>0</v>
          </cell>
          <cell r="H808" t="str">
            <v>H6</v>
          </cell>
          <cell r="I808">
            <v>21</v>
          </cell>
          <cell r="J808">
            <v>10</v>
          </cell>
          <cell r="Q808" t="str">
            <v>CURR20</v>
          </cell>
          <cell r="R808" t="str">
            <v>KAIM20</v>
          </cell>
          <cell r="X808">
            <v>1377</v>
          </cell>
          <cell r="Y808" t="str">
            <v>DMC1</v>
          </cell>
          <cell r="AB808" t="str">
            <v>No</v>
          </cell>
          <cell r="AC808" t="str">
            <v>No</v>
          </cell>
          <cell r="AE808">
            <v>2.4034735829620981E-2</v>
          </cell>
          <cell r="AF808">
            <v>11.205822636858873</v>
          </cell>
          <cell r="AG808">
            <v>869</v>
          </cell>
          <cell r="AI808">
            <v>0.37273396786598828</v>
          </cell>
          <cell r="AJ808">
            <v>11.205822636858873</v>
          </cell>
          <cell r="AK808">
            <v>3421</v>
          </cell>
          <cell r="AL808" t="str">
            <v>Year Round</v>
          </cell>
        </row>
        <row r="809">
          <cell r="B809" t="str">
            <v>SWAN4A</v>
          </cell>
          <cell r="E809">
            <v>0</v>
          </cell>
          <cell r="F809">
            <v>0</v>
          </cell>
          <cell r="G809">
            <v>0</v>
          </cell>
          <cell r="H809" t="str">
            <v>H6</v>
          </cell>
          <cell r="I809">
            <v>21</v>
          </cell>
          <cell r="J809">
            <v>10</v>
          </cell>
          <cell r="Q809" t="str">
            <v>CURR20</v>
          </cell>
          <cell r="R809" t="str">
            <v>KINC20</v>
          </cell>
          <cell r="X809">
            <v>1090</v>
          </cell>
          <cell r="Y809" t="str">
            <v>B126</v>
          </cell>
          <cell r="AB809" t="str">
            <v>No</v>
          </cell>
          <cell r="AC809" t="str">
            <v>No</v>
          </cell>
          <cell r="AE809">
            <v>0.92033653703740415</v>
          </cell>
          <cell r="AF809">
            <v>66.899360383899705</v>
          </cell>
          <cell r="AG809">
            <v>12129</v>
          </cell>
          <cell r="AI809">
            <v>4.833948441833142</v>
          </cell>
          <cell r="AJ809">
            <v>66.899360383899705</v>
          </cell>
          <cell r="AK809">
            <v>27797</v>
          </cell>
          <cell r="AL809" t="str">
            <v>Year Round</v>
          </cell>
        </row>
        <row r="810">
          <cell r="B810" t="str">
            <v>TARL1Q</v>
          </cell>
          <cell r="E810">
            <v>-1</v>
          </cell>
          <cell r="F810">
            <v>0</v>
          </cell>
          <cell r="G810">
            <v>0</v>
          </cell>
          <cell r="H810" t="str">
            <v>T2</v>
          </cell>
          <cell r="I810">
            <v>5</v>
          </cell>
          <cell r="J810">
            <v>1</v>
          </cell>
          <cell r="Q810" t="str">
            <v>CURR20</v>
          </cell>
          <cell r="R810" t="str">
            <v>SIGH2Q</v>
          </cell>
          <cell r="X810">
            <v>120</v>
          </cell>
          <cell r="Y810" t="str">
            <v>B1AU</v>
          </cell>
          <cell r="AB810" t="str">
            <v>No</v>
          </cell>
          <cell r="AC810" t="str">
            <v>No</v>
          </cell>
          <cell r="AE810">
            <v>3.6979999999990419E-3</v>
          </cell>
          <cell r="AF810">
            <v>21.318203696789556</v>
          </cell>
          <cell r="AG810">
            <v>917</v>
          </cell>
          <cell r="AI810">
            <v>3.6980000000002363E-3</v>
          </cell>
          <cell r="AJ810">
            <v>21.318203696789556</v>
          </cell>
          <cell r="AK810">
            <v>917</v>
          </cell>
          <cell r="AL810" t="str">
            <v>Year Round</v>
          </cell>
        </row>
        <row r="811">
          <cell r="B811" t="str">
            <v>TARL1R</v>
          </cell>
          <cell r="E811">
            <v>-1</v>
          </cell>
          <cell r="F811">
            <v>0</v>
          </cell>
          <cell r="G811">
            <v>0</v>
          </cell>
          <cell r="H811" t="str">
            <v>T2</v>
          </cell>
          <cell r="I811">
            <v>5</v>
          </cell>
          <cell r="J811">
            <v>1</v>
          </cell>
          <cell r="Q811" t="str">
            <v>CURR20</v>
          </cell>
          <cell r="R811" t="str">
            <v>SIGH2R</v>
          </cell>
          <cell r="X811">
            <v>120</v>
          </cell>
          <cell r="Y811" t="str">
            <v>B1AL</v>
          </cell>
          <cell r="AB811" t="str">
            <v>No</v>
          </cell>
          <cell r="AC811" t="str">
            <v>No</v>
          </cell>
          <cell r="AE811">
            <v>3.6979999999990419E-3</v>
          </cell>
          <cell r="AF811">
            <v>20.974570659285522</v>
          </cell>
          <cell r="AG811">
            <v>902</v>
          </cell>
          <cell r="AI811">
            <v>3.6980000000002363E-3</v>
          </cell>
          <cell r="AJ811">
            <v>20.974570659285522</v>
          </cell>
          <cell r="AK811">
            <v>902</v>
          </cell>
          <cell r="AL811" t="str">
            <v>Year Round</v>
          </cell>
        </row>
        <row r="812">
          <cell r="B812" t="str">
            <v>TAUN4A</v>
          </cell>
          <cell r="E812">
            <v>53</v>
          </cell>
          <cell r="F812">
            <v>0</v>
          </cell>
          <cell r="G812">
            <v>0</v>
          </cell>
          <cell r="H812" t="str">
            <v>E8</v>
          </cell>
          <cell r="I812">
            <v>26</v>
          </cell>
          <cell r="J812">
            <v>14</v>
          </cell>
          <cell r="Q812" t="str">
            <v>DALM10</v>
          </cell>
          <cell r="R812" t="str">
            <v>DALM2Q</v>
          </cell>
          <cell r="X812">
            <v>240</v>
          </cell>
          <cell r="Y812" t="str">
            <v>S13C</v>
          </cell>
          <cell r="AB812" t="str">
            <v>No</v>
          </cell>
          <cell r="AC812" t="str">
            <v>No</v>
          </cell>
          <cell r="AE812">
            <v>3.8356249999995609E-2</v>
          </cell>
          <cell r="AF812">
            <v>0</v>
          </cell>
          <cell r="AG812">
            <v>0</v>
          </cell>
          <cell r="AI812">
            <v>3.8356249999991099E-2</v>
          </cell>
          <cell r="AJ812">
            <v>0</v>
          </cell>
          <cell r="AK812">
            <v>0</v>
          </cell>
          <cell r="AL812" t="str">
            <v>Year Round</v>
          </cell>
        </row>
        <row r="813">
          <cell r="B813" t="str">
            <v>TAUN4B</v>
          </cell>
          <cell r="E813">
            <v>53</v>
          </cell>
          <cell r="F813">
            <v>0</v>
          </cell>
          <cell r="G813">
            <v>0</v>
          </cell>
          <cell r="H813" t="str">
            <v>E8</v>
          </cell>
          <cell r="I813">
            <v>26</v>
          </cell>
          <cell r="J813">
            <v>14</v>
          </cell>
          <cell r="Q813" t="str">
            <v>DALM10</v>
          </cell>
          <cell r="R813" t="str">
            <v>DALM2R</v>
          </cell>
          <cell r="X813">
            <v>240</v>
          </cell>
          <cell r="Y813" t="str">
            <v>S13B</v>
          </cell>
          <cell r="AB813" t="str">
            <v>No</v>
          </cell>
          <cell r="AC813" t="str">
            <v>No</v>
          </cell>
          <cell r="AE813">
            <v>3.8356249999995713E-2</v>
          </cell>
          <cell r="AF813">
            <v>0</v>
          </cell>
          <cell r="AG813">
            <v>0</v>
          </cell>
          <cell r="AI813">
            <v>3.8356249999991099E-2</v>
          </cell>
          <cell r="AJ813">
            <v>0</v>
          </cell>
          <cell r="AK813">
            <v>0</v>
          </cell>
          <cell r="AL813" t="str">
            <v>Year Round</v>
          </cell>
        </row>
        <row r="814">
          <cell r="B814" t="str">
            <v>TAYN1Q</v>
          </cell>
          <cell r="E814">
            <v>-8</v>
          </cell>
          <cell r="F814">
            <v>0</v>
          </cell>
          <cell r="G814">
            <v>0</v>
          </cell>
          <cell r="H814" t="str">
            <v>T3</v>
          </cell>
          <cell r="I814">
            <v>7</v>
          </cell>
          <cell r="J814">
            <v>1</v>
          </cell>
          <cell r="Q814" t="str">
            <v>DALM10</v>
          </cell>
          <cell r="R814" t="str">
            <v>SANX1Q</v>
          </cell>
          <cell r="X814">
            <v>181</v>
          </cell>
          <cell r="Y814" t="str">
            <v>C1DA</v>
          </cell>
          <cell r="AB814" t="str">
            <v>No</v>
          </cell>
          <cell r="AC814" t="str">
            <v>No</v>
          </cell>
          <cell r="AE814">
            <v>6.614999999999243E-3</v>
          </cell>
          <cell r="AF814">
            <v>116.51045962737307</v>
          </cell>
          <cell r="AG814">
            <v>2447</v>
          </cell>
          <cell r="AI814">
            <v>6.6150000000027393E-3</v>
          </cell>
          <cell r="AJ814">
            <v>116.51045962737307</v>
          </cell>
          <cell r="AK814">
            <v>2447</v>
          </cell>
          <cell r="AL814" t="str">
            <v>Year Round</v>
          </cell>
        </row>
        <row r="815">
          <cell r="B815" t="str">
            <v>TAYN1R</v>
          </cell>
          <cell r="E815">
            <v>-8</v>
          </cell>
          <cell r="F815">
            <v>0</v>
          </cell>
          <cell r="G815">
            <v>0</v>
          </cell>
          <cell r="H815" t="str">
            <v>T3</v>
          </cell>
          <cell r="I815">
            <v>7</v>
          </cell>
          <cell r="J815">
            <v>1</v>
          </cell>
          <cell r="Q815" t="str">
            <v>DALM10</v>
          </cell>
          <cell r="R815" t="str">
            <v>SANX1R</v>
          </cell>
          <cell r="X815">
            <v>181</v>
          </cell>
          <cell r="Y815" t="str">
            <v>C1B5</v>
          </cell>
          <cell r="AB815" t="str">
            <v>No</v>
          </cell>
          <cell r="AC815" t="str">
            <v>No</v>
          </cell>
          <cell r="AE815">
            <v>5.1840000000001963E-3</v>
          </cell>
          <cell r="AF815">
            <v>130.50977841980938</v>
          </cell>
          <cell r="AG815">
            <v>2349</v>
          </cell>
          <cell r="AI815">
            <v>5.1839999999987408E-3</v>
          </cell>
          <cell r="AJ815">
            <v>130.50977841980938</v>
          </cell>
          <cell r="AK815">
            <v>2349</v>
          </cell>
          <cell r="AL815" t="str">
            <v>Year Round</v>
          </cell>
        </row>
        <row r="816">
          <cell r="B816" t="str">
            <v>TEAL10</v>
          </cell>
          <cell r="E816">
            <v>0</v>
          </cell>
          <cell r="F816">
            <v>0</v>
          </cell>
          <cell r="G816">
            <v>0</v>
          </cell>
          <cell r="H816" t="str">
            <v>T4</v>
          </cell>
          <cell r="I816">
            <v>9</v>
          </cell>
          <cell r="J816">
            <v>1</v>
          </cell>
          <cell r="Q816" t="str">
            <v>DENN10</v>
          </cell>
          <cell r="R816" t="str">
            <v>DENN20</v>
          </cell>
          <cell r="X816">
            <v>240</v>
          </cell>
          <cell r="Y816" t="str">
            <v>T20161758</v>
          </cell>
          <cell r="AB816" t="str">
            <v>No</v>
          </cell>
          <cell r="AC816" t="str">
            <v>No</v>
          </cell>
          <cell r="AE816">
            <v>0.12983313100735</v>
          </cell>
          <cell r="AF816">
            <v>0</v>
          </cell>
          <cell r="AG816">
            <v>0</v>
          </cell>
          <cell r="AI816">
            <v>0.13245177199536903</v>
          </cell>
          <cell r="AJ816">
            <v>0</v>
          </cell>
          <cell r="AK816">
            <v>0</v>
          </cell>
          <cell r="AL816" t="str">
            <v>Year Round</v>
          </cell>
        </row>
        <row r="817">
          <cell r="B817" t="str">
            <v>TEAL20</v>
          </cell>
          <cell r="E817">
            <v>0</v>
          </cell>
          <cell r="F817">
            <v>0</v>
          </cell>
          <cell r="G817">
            <v>0</v>
          </cell>
          <cell r="H817" t="str">
            <v>T4</v>
          </cell>
          <cell r="I817">
            <v>9</v>
          </cell>
          <cell r="J817">
            <v>1</v>
          </cell>
          <cell r="Q817" t="str">
            <v>DENN20</v>
          </cell>
          <cell r="R817" t="str">
            <v>LAMB20</v>
          </cell>
          <cell r="X817">
            <v>957</v>
          </cell>
          <cell r="Y817" t="str">
            <v>SPXD</v>
          </cell>
          <cell r="AB817" t="str">
            <v>No</v>
          </cell>
          <cell r="AC817" t="str">
            <v>No</v>
          </cell>
          <cell r="AE817">
            <v>1.9485440985684301E-2</v>
          </cell>
          <cell r="AF817">
            <v>38.567205610066154</v>
          </cell>
          <cell r="AG817">
            <v>1390</v>
          </cell>
          <cell r="AI817">
            <v>0.65090709431409544</v>
          </cell>
          <cell r="AJ817">
            <v>38.567205610066154</v>
          </cell>
          <cell r="AK817">
            <v>8034</v>
          </cell>
          <cell r="AL817" t="str">
            <v>Year Round</v>
          </cell>
        </row>
        <row r="818">
          <cell r="B818" t="str">
            <v>TELR1Q</v>
          </cell>
          <cell r="E818">
            <v>18</v>
          </cell>
          <cell r="F818">
            <v>0</v>
          </cell>
          <cell r="G818">
            <v>0</v>
          </cell>
          <cell r="H818" t="str">
            <v>S1</v>
          </cell>
          <cell r="I818">
            <v>9</v>
          </cell>
          <cell r="J818">
            <v>2</v>
          </cell>
          <cell r="Q818" t="str">
            <v>DENN20</v>
          </cell>
          <cell r="R818" t="str">
            <v>LOAN20</v>
          </cell>
          <cell r="X818">
            <v>1910</v>
          </cell>
          <cell r="Y818" t="str">
            <v>SP43</v>
          </cell>
          <cell r="AB818" t="str">
            <v>No</v>
          </cell>
          <cell r="AC818" t="str">
            <v>No</v>
          </cell>
          <cell r="AE818">
            <v>0.19115648360989071</v>
          </cell>
          <cell r="AF818">
            <v>25.587627090581492</v>
          </cell>
          <cell r="AG818">
            <v>5003</v>
          </cell>
          <cell r="AI818">
            <v>0.95241081255765003</v>
          </cell>
          <cell r="AJ818">
            <v>25.587627090581492</v>
          </cell>
          <cell r="AK818">
            <v>11168</v>
          </cell>
          <cell r="AL818" t="str">
            <v>Year Round</v>
          </cell>
        </row>
        <row r="819">
          <cell r="B819" t="str">
            <v>TELR1R</v>
          </cell>
          <cell r="E819">
            <v>18</v>
          </cell>
          <cell r="F819">
            <v>0</v>
          </cell>
          <cell r="G819">
            <v>0</v>
          </cell>
          <cell r="H819" t="str">
            <v>S1</v>
          </cell>
          <cell r="I819">
            <v>9</v>
          </cell>
          <cell r="J819">
            <v>2</v>
          </cell>
          <cell r="Q819" t="str">
            <v>DENN20</v>
          </cell>
          <cell r="R819" t="str">
            <v>DENN40</v>
          </cell>
          <cell r="X819">
            <v>1000</v>
          </cell>
          <cell r="Y819" t="str">
            <v>T20151644</v>
          </cell>
          <cell r="AB819" t="str">
            <v>No</v>
          </cell>
          <cell r="AC819" t="str">
            <v>No</v>
          </cell>
          <cell r="AE819">
            <v>0.15922084222932151</v>
          </cell>
          <cell r="AF819">
            <v>0</v>
          </cell>
          <cell r="AG819">
            <v>0</v>
          </cell>
          <cell r="AI819">
            <v>0.59136108036015977</v>
          </cell>
          <cell r="AJ819">
            <v>0</v>
          </cell>
          <cell r="AK819">
            <v>0</v>
          </cell>
          <cell r="AL819" t="str">
            <v>Year Round</v>
          </cell>
        </row>
        <row r="820">
          <cell r="B820" t="str">
            <v>TEMP2A</v>
          </cell>
          <cell r="E820">
            <v>14</v>
          </cell>
          <cell r="F820">
            <v>0</v>
          </cell>
          <cell r="G820">
            <v>0</v>
          </cell>
          <cell r="H820" t="str">
            <v>P3</v>
          </cell>
          <cell r="I820">
            <v>16</v>
          </cell>
          <cell r="J820">
            <v>5</v>
          </cell>
          <cell r="Q820" t="str">
            <v>DERS1Q</v>
          </cell>
          <cell r="R820" t="str">
            <v>NECU10</v>
          </cell>
          <cell r="X820">
            <v>133</v>
          </cell>
          <cell r="Y820" t="str">
            <v>T20161757</v>
          </cell>
          <cell r="AB820" t="str">
            <v>No</v>
          </cell>
          <cell r="AC820" t="str">
            <v>No</v>
          </cell>
          <cell r="AE820">
            <v>0</v>
          </cell>
          <cell r="AF820">
            <v>115.4419759913885</v>
          </cell>
          <cell r="AG820">
            <v>0</v>
          </cell>
          <cell r="AI820">
            <v>0.13297472999999937</v>
          </cell>
          <cell r="AJ820">
            <v>115.4419759913885</v>
          </cell>
          <cell r="AK820">
            <v>5576</v>
          </cell>
          <cell r="AL820" t="str">
            <v>Year Round</v>
          </cell>
        </row>
        <row r="821">
          <cell r="B821" t="str">
            <v>TEMP2B</v>
          </cell>
          <cell r="E821">
            <v>14</v>
          </cell>
          <cell r="F821">
            <v>0</v>
          </cell>
          <cell r="G821">
            <v>0</v>
          </cell>
          <cell r="H821" t="str">
            <v>P3</v>
          </cell>
          <cell r="I821">
            <v>16</v>
          </cell>
          <cell r="J821">
            <v>5</v>
          </cell>
          <cell r="Q821" t="str">
            <v>DEVM10</v>
          </cell>
          <cell r="R821" t="str">
            <v>ERSK1Q</v>
          </cell>
          <cell r="X821">
            <v>132</v>
          </cell>
          <cell r="Y821" t="str">
            <v>C1CD</v>
          </cell>
          <cell r="AB821" t="str">
            <v>No</v>
          </cell>
          <cell r="AC821" t="str">
            <v>No</v>
          </cell>
          <cell r="AE821">
            <v>0.70583009617863124</v>
          </cell>
          <cell r="AF821">
            <v>47.30840374711417</v>
          </cell>
          <cell r="AG821">
            <v>2987</v>
          </cell>
          <cell r="AI821">
            <v>0.58734227058001987</v>
          </cell>
          <cell r="AJ821">
            <v>47.30840374711417</v>
          </cell>
          <cell r="AK821">
            <v>2725</v>
          </cell>
          <cell r="AL821" t="str">
            <v>Peak Security</v>
          </cell>
        </row>
        <row r="822">
          <cell r="B822" t="str">
            <v>THOM20</v>
          </cell>
          <cell r="E822">
            <v>132</v>
          </cell>
          <cell r="F822">
            <v>0</v>
          </cell>
          <cell r="G822">
            <v>0</v>
          </cell>
          <cell r="H822" t="str">
            <v>P6</v>
          </cell>
          <cell r="I822">
            <v>16</v>
          </cell>
          <cell r="J822">
            <v>5</v>
          </cell>
          <cell r="Q822" t="str">
            <v>DEVM10</v>
          </cell>
          <cell r="R822" t="str">
            <v>SPAV1Q</v>
          </cell>
          <cell r="X822">
            <v>107</v>
          </cell>
          <cell r="Y822" t="str">
            <v>C1BY</v>
          </cell>
          <cell r="AB822" t="str">
            <v>No</v>
          </cell>
          <cell r="AC822" t="str">
            <v>No</v>
          </cell>
          <cell r="AE822">
            <v>1.9455999999999769E-2</v>
          </cell>
          <cell r="AF822">
            <v>24.242037217628237</v>
          </cell>
          <cell r="AG822">
            <v>388</v>
          </cell>
          <cell r="AI822">
            <v>1.945600000000057E-2</v>
          </cell>
          <cell r="AJ822">
            <v>24.242037217628237</v>
          </cell>
          <cell r="AK822">
            <v>388</v>
          </cell>
          <cell r="AL822" t="str">
            <v>Year Round</v>
          </cell>
        </row>
        <row r="823">
          <cell r="B823" t="str">
            <v>THOM41</v>
          </cell>
          <cell r="E823">
            <v>0</v>
          </cell>
          <cell r="F823">
            <v>0</v>
          </cell>
          <cell r="G823">
            <v>0</v>
          </cell>
          <cell r="H823" t="str">
            <v>P6</v>
          </cell>
          <cell r="I823">
            <v>16</v>
          </cell>
          <cell r="J823">
            <v>5</v>
          </cell>
          <cell r="Q823" t="str">
            <v>DEVM10</v>
          </cell>
          <cell r="R823" t="str">
            <v>SPAV1R</v>
          </cell>
          <cell r="X823">
            <v>107</v>
          </cell>
          <cell r="Y823" t="str">
            <v>C1B1</v>
          </cell>
          <cell r="AB823" t="str">
            <v>No</v>
          </cell>
          <cell r="AC823" t="str">
            <v>No</v>
          </cell>
          <cell r="AE823">
            <v>1.9455999999999769E-2</v>
          </cell>
          <cell r="AF823">
            <v>21.561163404745368</v>
          </cell>
          <cell r="AG823">
            <v>345</v>
          </cell>
          <cell r="AI823">
            <v>1.945600000000057E-2</v>
          </cell>
          <cell r="AJ823">
            <v>21.561163404745368</v>
          </cell>
          <cell r="AK823">
            <v>345</v>
          </cell>
          <cell r="AL823" t="str">
            <v>Year Round</v>
          </cell>
        </row>
        <row r="824">
          <cell r="B824" t="str">
            <v>THOM46</v>
          </cell>
          <cell r="E824">
            <v>0</v>
          </cell>
          <cell r="F824">
            <v>0</v>
          </cell>
          <cell r="G824">
            <v>0</v>
          </cell>
          <cell r="H824" t="str">
            <v>P6</v>
          </cell>
          <cell r="I824">
            <v>16</v>
          </cell>
          <cell r="J824">
            <v>5</v>
          </cell>
          <cell r="Q824" t="str">
            <v>DEVM10</v>
          </cell>
          <cell r="R824" t="str">
            <v>DEVM40</v>
          </cell>
          <cell r="X824">
            <v>240</v>
          </cell>
          <cell r="Y824" t="str">
            <v>S113A</v>
          </cell>
          <cell r="AB824" t="str">
            <v>No</v>
          </cell>
          <cell r="AC824" t="str">
            <v>No</v>
          </cell>
          <cell r="AE824">
            <v>5.0091811255799423E-2</v>
          </cell>
          <cell r="AF824">
            <v>0</v>
          </cell>
          <cell r="AG824">
            <v>0</v>
          </cell>
          <cell r="AI824">
            <v>4.5718103383172254E-2</v>
          </cell>
          <cell r="AJ824">
            <v>0</v>
          </cell>
          <cell r="AK824">
            <v>0</v>
          </cell>
          <cell r="AL824" t="str">
            <v>Peak Security</v>
          </cell>
        </row>
        <row r="825">
          <cell r="B825" t="str">
            <v>THSO10</v>
          </cell>
          <cell r="E825">
            <v>-8</v>
          </cell>
          <cell r="F825">
            <v>0</v>
          </cell>
          <cell r="G825">
            <v>0</v>
          </cell>
          <cell r="H825" t="str">
            <v>T5</v>
          </cell>
          <cell r="I825">
            <v>1</v>
          </cell>
          <cell r="J825">
            <v>1</v>
          </cell>
          <cell r="Q825" t="str">
            <v>DEVM10</v>
          </cell>
          <cell r="R825" t="str">
            <v>DEVM40</v>
          </cell>
          <cell r="X825">
            <v>240</v>
          </cell>
          <cell r="Y825" t="str">
            <v>S113B</v>
          </cell>
          <cell r="AB825" t="str">
            <v>No</v>
          </cell>
          <cell r="AC825" t="str">
            <v>No</v>
          </cell>
          <cell r="AE825">
            <v>5.0091811255799423E-2</v>
          </cell>
          <cell r="AF825">
            <v>0</v>
          </cell>
          <cell r="AG825">
            <v>0</v>
          </cell>
          <cell r="AI825">
            <v>4.5718103383172254E-2</v>
          </cell>
          <cell r="AJ825">
            <v>0</v>
          </cell>
          <cell r="AK825">
            <v>0</v>
          </cell>
          <cell r="AL825" t="str">
            <v>Peak Security</v>
          </cell>
        </row>
        <row r="826">
          <cell r="B826" t="str">
            <v>THTO40</v>
          </cell>
          <cell r="E826">
            <v>0</v>
          </cell>
          <cell r="F826">
            <v>0</v>
          </cell>
          <cell r="G826">
            <v>0</v>
          </cell>
          <cell r="H826" t="str">
            <v>P6</v>
          </cell>
          <cell r="I826">
            <v>15</v>
          </cell>
          <cell r="J826">
            <v>5</v>
          </cell>
          <cell r="Q826" t="str">
            <v>DEVM40</v>
          </cell>
          <cell r="R826" t="str">
            <v>HUNE40</v>
          </cell>
          <cell r="X826">
            <v>1316</v>
          </cell>
          <cell r="Y826" t="str">
            <v>T20161727</v>
          </cell>
          <cell r="AB826" t="str">
            <v>No</v>
          </cell>
          <cell r="AC826" t="str">
            <v>No</v>
          </cell>
          <cell r="AE826">
            <v>6.9608177514468026E-3</v>
          </cell>
          <cell r="AF826">
            <v>52.374464420308392</v>
          </cell>
          <cell r="AG826">
            <v>1457</v>
          </cell>
          <cell r="AI826">
            <v>6.7512799753703126E-2</v>
          </cell>
          <cell r="AJ826">
            <v>52.374464420308392</v>
          </cell>
          <cell r="AK826">
            <v>4536</v>
          </cell>
          <cell r="AL826" t="str">
            <v>Year Round</v>
          </cell>
        </row>
        <row r="827">
          <cell r="B827" t="str">
            <v>THUR20</v>
          </cell>
          <cell r="E827">
            <v>141</v>
          </cell>
          <cell r="F827">
            <v>0</v>
          </cell>
          <cell r="G827">
            <v>0</v>
          </cell>
          <cell r="H827" t="str">
            <v>P3</v>
          </cell>
          <cell r="I827">
            <v>16</v>
          </cell>
          <cell r="J827">
            <v>5</v>
          </cell>
          <cell r="Q827" t="str">
            <v>DEVM40</v>
          </cell>
          <cell r="R827" t="str">
            <v>WIYH4Q</v>
          </cell>
          <cell r="X827">
            <v>1390</v>
          </cell>
          <cell r="Y827" t="str">
            <v>A163</v>
          </cell>
          <cell r="AB827" t="str">
            <v>No</v>
          </cell>
          <cell r="AC827" t="str">
            <v>No</v>
          </cell>
          <cell r="AE827">
            <v>4.6405104298294565E-2</v>
          </cell>
          <cell r="AF827">
            <v>28.9</v>
          </cell>
          <cell r="AG827">
            <v>2784</v>
          </cell>
          <cell r="AI827">
            <v>0.21056719974521748</v>
          </cell>
          <cell r="AJ827">
            <v>28.9</v>
          </cell>
          <cell r="AK827">
            <v>5931</v>
          </cell>
          <cell r="AL827" t="str">
            <v>Year Round</v>
          </cell>
        </row>
        <row r="828">
          <cell r="B828" t="str">
            <v>THUR2A</v>
          </cell>
          <cell r="E828">
            <v>0</v>
          </cell>
          <cell r="F828">
            <v>0</v>
          </cell>
          <cell r="G828">
            <v>0</v>
          </cell>
          <cell r="H828" t="str">
            <v>P3</v>
          </cell>
          <cell r="I828">
            <v>16</v>
          </cell>
          <cell r="J828">
            <v>5</v>
          </cell>
          <cell r="Q828" t="str">
            <v>DEVO10</v>
          </cell>
          <cell r="R828" t="str">
            <v>STIR1Q</v>
          </cell>
          <cell r="X828">
            <v>162</v>
          </cell>
          <cell r="Y828" t="str">
            <v>C1W4</v>
          </cell>
          <cell r="AB828" t="str">
            <v>No</v>
          </cell>
          <cell r="AC828" t="str">
            <v>No</v>
          </cell>
          <cell r="AE828">
            <v>0.22530200000001213</v>
          </cell>
          <cell r="AF828">
            <v>25.46052274390145</v>
          </cell>
          <cell r="AG828">
            <v>1960</v>
          </cell>
          <cell r="AI828">
            <v>0.22530200000003048</v>
          </cell>
          <cell r="AJ828">
            <v>25.46052274390145</v>
          </cell>
          <cell r="AK828">
            <v>1960</v>
          </cell>
          <cell r="AL828" t="str">
            <v>Year Round</v>
          </cell>
        </row>
        <row r="829">
          <cell r="B829" t="str">
            <v>TILB20</v>
          </cell>
          <cell r="E829">
            <v>96</v>
          </cell>
          <cell r="F829">
            <v>0</v>
          </cell>
          <cell r="G829">
            <v>0</v>
          </cell>
          <cell r="H829" t="str">
            <v>C1</v>
          </cell>
          <cell r="I829">
            <v>24</v>
          </cell>
          <cell r="J829">
            <v>9</v>
          </cell>
          <cell r="Q829" t="str">
            <v>DEWP2R</v>
          </cell>
          <cell r="R829" t="str">
            <v>WHHO2R</v>
          </cell>
          <cell r="X829">
            <v>276</v>
          </cell>
          <cell r="Y829" t="str">
            <v>B1AA</v>
          </cell>
          <cell r="AB829" t="str">
            <v>No</v>
          </cell>
          <cell r="AC829" t="str">
            <v>No</v>
          </cell>
          <cell r="AE829">
            <v>1.3520000000007799E-3</v>
          </cell>
          <cell r="AF829">
            <v>29.208808187842727</v>
          </cell>
          <cell r="AG829">
            <v>759</v>
          </cell>
          <cell r="AI829">
            <v>1.3520000000007799E-3</v>
          </cell>
          <cell r="AJ829">
            <v>29.208808187842727</v>
          </cell>
          <cell r="AK829">
            <v>759</v>
          </cell>
          <cell r="AL829" t="str">
            <v>Year Round</v>
          </cell>
        </row>
        <row r="830">
          <cell r="B830" t="str">
            <v>TILB40</v>
          </cell>
          <cell r="E830">
            <v>96</v>
          </cell>
          <cell r="F830">
            <v>0</v>
          </cell>
          <cell r="G830">
            <v>0</v>
          </cell>
          <cell r="H830" t="str">
            <v>C1</v>
          </cell>
          <cell r="I830">
            <v>24</v>
          </cell>
          <cell r="J830">
            <v>9</v>
          </cell>
          <cell r="Q830" t="str">
            <v>DEWP2Q</v>
          </cell>
          <cell r="R830" t="str">
            <v>WHHO2Q</v>
          </cell>
          <cell r="X830">
            <v>276</v>
          </cell>
          <cell r="Y830" t="str">
            <v>B1A9</v>
          </cell>
          <cell r="AB830" t="str">
            <v>No</v>
          </cell>
          <cell r="AC830" t="str">
            <v>No</v>
          </cell>
          <cell r="AE830">
            <v>1.351999999999818E-3</v>
          </cell>
          <cell r="AF830">
            <v>28.406997766999989</v>
          </cell>
          <cell r="AG830">
            <v>739</v>
          </cell>
          <cell r="AI830">
            <v>1.3520000000007799E-3</v>
          </cell>
          <cell r="AJ830">
            <v>28.406997766999989</v>
          </cell>
          <cell r="AK830">
            <v>739</v>
          </cell>
          <cell r="AL830" t="str">
            <v>Year Round</v>
          </cell>
        </row>
        <row r="831">
          <cell r="B831" t="str">
            <v>TILB4A</v>
          </cell>
          <cell r="E831">
            <v>0</v>
          </cell>
          <cell r="F831">
            <v>0</v>
          </cell>
          <cell r="G831">
            <v>0</v>
          </cell>
          <cell r="H831" t="str">
            <v>C1</v>
          </cell>
          <cell r="I831">
            <v>24</v>
          </cell>
          <cell r="J831">
            <v>9</v>
          </cell>
          <cell r="Q831" t="str">
            <v>DRUM2Q</v>
          </cell>
          <cell r="R831" t="str">
            <v>WIYH20</v>
          </cell>
          <cell r="X831">
            <v>120</v>
          </cell>
          <cell r="Y831" t="str">
            <v>B1AB</v>
          </cell>
          <cell r="AB831" t="str">
            <v>No</v>
          </cell>
          <cell r="AC831" t="str">
            <v>No</v>
          </cell>
          <cell r="AE831">
            <v>1.0240000000001105E-3</v>
          </cell>
          <cell r="AF831">
            <v>6.2700559422187805</v>
          </cell>
          <cell r="AG831">
            <v>201</v>
          </cell>
          <cell r="AI831">
            <v>1.0240000000001105E-3</v>
          </cell>
          <cell r="AJ831">
            <v>6.2700559422187805</v>
          </cell>
          <cell r="AK831">
            <v>201</v>
          </cell>
          <cell r="AL831" t="str">
            <v>Year Round</v>
          </cell>
        </row>
        <row r="832">
          <cell r="B832" t="str">
            <v>TILB4B</v>
          </cell>
          <cell r="E832">
            <v>0</v>
          </cell>
          <cell r="F832">
            <v>0</v>
          </cell>
          <cell r="G832">
            <v>0</v>
          </cell>
          <cell r="H832" t="str">
            <v>C1</v>
          </cell>
          <cell r="I832">
            <v>24</v>
          </cell>
          <cell r="J832">
            <v>9</v>
          </cell>
          <cell r="Q832" t="str">
            <v>DRUM2R</v>
          </cell>
          <cell r="R832" t="str">
            <v>WIYH20</v>
          </cell>
          <cell r="X832">
            <v>120</v>
          </cell>
          <cell r="Y832" t="str">
            <v>B1AK</v>
          </cell>
          <cell r="AB832" t="str">
            <v>No</v>
          </cell>
          <cell r="AC832" t="str">
            <v>No</v>
          </cell>
          <cell r="AE832">
            <v>1.0239999999999165E-3</v>
          </cell>
          <cell r="AF832">
            <v>2.9482699130131365</v>
          </cell>
          <cell r="AG832">
            <v>94</v>
          </cell>
          <cell r="AI832">
            <v>1.0239999999999165E-3</v>
          </cell>
          <cell r="AJ832">
            <v>2.9482699130131365</v>
          </cell>
          <cell r="AK832">
            <v>94</v>
          </cell>
          <cell r="AL832" t="str">
            <v>Year Round</v>
          </cell>
        </row>
        <row r="833">
          <cell r="B833" t="str">
            <v>TINP2A</v>
          </cell>
          <cell r="E833">
            <v>2</v>
          </cell>
          <cell r="F833">
            <v>0</v>
          </cell>
          <cell r="G833">
            <v>0</v>
          </cell>
          <cell r="H833" t="str">
            <v>P3</v>
          </cell>
          <cell r="I833">
            <v>16</v>
          </cell>
          <cell r="J833">
            <v>5</v>
          </cell>
          <cell r="Q833" t="str">
            <v>DUMF10</v>
          </cell>
          <cell r="R833" t="str">
            <v>TONG10</v>
          </cell>
          <cell r="X833">
            <v>132</v>
          </cell>
          <cell r="Y833" t="str">
            <v>C1CJ</v>
          </cell>
          <cell r="AB833" t="str">
            <v>No</v>
          </cell>
          <cell r="AC833" t="str">
            <v>No</v>
          </cell>
          <cell r="AE833">
            <v>0.81301389928607148</v>
          </cell>
          <cell r="AF833">
            <v>124.95152941207489</v>
          </cell>
          <cell r="AG833">
            <v>5341</v>
          </cell>
          <cell r="AI833">
            <v>6.6139452783534463</v>
          </cell>
          <cell r="AJ833">
            <v>124.95152941207489</v>
          </cell>
          <cell r="AK833">
            <v>15233</v>
          </cell>
          <cell r="AL833" t="str">
            <v>Year Round</v>
          </cell>
        </row>
        <row r="834">
          <cell r="B834" t="str">
            <v>TINP2B</v>
          </cell>
          <cell r="E834">
            <v>2</v>
          </cell>
          <cell r="F834">
            <v>0</v>
          </cell>
          <cell r="G834">
            <v>0</v>
          </cell>
          <cell r="H834" t="str">
            <v>P3</v>
          </cell>
          <cell r="I834">
            <v>16</v>
          </cell>
          <cell r="J834">
            <v>5</v>
          </cell>
          <cell r="Q834" t="str">
            <v>DUNB1Q</v>
          </cell>
          <cell r="R834" t="str">
            <v>INWI1Q</v>
          </cell>
          <cell r="X834">
            <v>110</v>
          </cell>
          <cell r="Y834" t="str">
            <v>C1E1</v>
          </cell>
          <cell r="AB834" t="str">
            <v>No</v>
          </cell>
          <cell r="AC834" t="str">
            <v>No</v>
          </cell>
          <cell r="AE834">
            <v>3.2825498530803847E-2</v>
          </cell>
          <cell r="AF834">
            <v>105.40651728656127</v>
          </cell>
          <cell r="AG834">
            <v>1991</v>
          </cell>
          <cell r="AI834">
            <v>3.2825498530804825E-2</v>
          </cell>
          <cell r="AJ834">
            <v>105.40651728656127</v>
          </cell>
          <cell r="AK834">
            <v>1991</v>
          </cell>
          <cell r="AL834" t="str">
            <v>Year Round</v>
          </cell>
        </row>
        <row r="835">
          <cell r="B835" t="str">
            <v>TODP20</v>
          </cell>
          <cell r="E835">
            <v>0</v>
          </cell>
          <cell r="F835">
            <v>0</v>
          </cell>
          <cell r="G835">
            <v>0</v>
          </cell>
          <cell r="H835" t="str">
            <v>Q2</v>
          </cell>
          <cell r="I835">
            <v>13</v>
          </cell>
          <cell r="J835">
            <v>3</v>
          </cell>
          <cell r="Q835" t="str">
            <v>DUNB1R</v>
          </cell>
          <cell r="R835" t="str">
            <v>INWI1R</v>
          </cell>
          <cell r="X835">
            <v>110</v>
          </cell>
          <cell r="Y835" t="str">
            <v>C1E2</v>
          </cell>
          <cell r="AB835" t="str">
            <v>No</v>
          </cell>
          <cell r="AC835" t="str">
            <v>No</v>
          </cell>
          <cell r="AE835">
            <v>3.2825498530803847E-2</v>
          </cell>
          <cell r="AF835">
            <v>105.40651728656127</v>
          </cell>
          <cell r="AG835">
            <v>1991</v>
          </cell>
          <cell r="AI835">
            <v>3.2825498530804825E-2</v>
          </cell>
          <cell r="AJ835">
            <v>105.40651728656127</v>
          </cell>
          <cell r="AK835">
            <v>1991</v>
          </cell>
          <cell r="AL835" t="str">
            <v>Year Round</v>
          </cell>
        </row>
        <row r="836">
          <cell r="B836" t="str">
            <v>TONG10</v>
          </cell>
          <cell r="E836">
            <v>-21.476760132106065</v>
          </cell>
          <cell r="F836">
            <v>0</v>
          </cell>
          <cell r="G836">
            <v>0</v>
          </cell>
          <cell r="H836" t="str">
            <v>S1</v>
          </cell>
          <cell r="I836">
            <v>10</v>
          </cell>
          <cell r="J836">
            <v>2</v>
          </cell>
          <cell r="Q836" t="str">
            <v>DUNE10</v>
          </cell>
          <cell r="R836" t="str">
            <v>GALA10</v>
          </cell>
          <cell r="X836">
            <v>152</v>
          </cell>
          <cell r="Y836" t="str">
            <v>C14Z</v>
          </cell>
          <cell r="AB836" t="str">
            <v>No</v>
          </cell>
          <cell r="AC836" t="str">
            <v>No</v>
          </cell>
          <cell r="AE836">
            <v>1.9978120063134212E-2</v>
          </cell>
          <cell r="AF836">
            <v>67.780040277683582</v>
          </cell>
          <cell r="AG836">
            <v>810</v>
          </cell>
          <cell r="AI836">
            <v>0.68924737668228298</v>
          </cell>
          <cell r="AJ836">
            <v>67.780040277683582</v>
          </cell>
          <cell r="AK836">
            <v>4756</v>
          </cell>
          <cell r="AL836" t="str">
            <v>Year Round</v>
          </cell>
        </row>
        <row r="837">
          <cell r="B837" t="str">
            <v>TONG1Q</v>
          </cell>
          <cell r="E837">
            <v>0</v>
          </cell>
          <cell r="F837">
            <v>0</v>
          </cell>
          <cell r="G837">
            <v>0</v>
          </cell>
          <cell r="H837" t="str">
            <v>S1</v>
          </cell>
          <cell r="I837">
            <v>10</v>
          </cell>
          <cell r="J837">
            <v>2</v>
          </cell>
          <cell r="Q837" t="str">
            <v>DUNE10</v>
          </cell>
          <cell r="R837" t="str">
            <v>SMEA10</v>
          </cell>
          <cell r="X837">
            <v>152</v>
          </cell>
          <cell r="Y837" t="str">
            <v>C112</v>
          </cell>
          <cell r="AB837" t="str">
            <v>No</v>
          </cell>
          <cell r="AC837" t="str">
            <v>No</v>
          </cell>
          <cell r="AE837">
            <v>1.5268991762538493E-2</v>
          </cell>
          <cell r="AF837">
            <v>63.088907419619133</v>
          </cell>
          <cell r="AG837">
            <v>754</v>
          </cell>
          <cell r="AI837">
            <v>5.066651040455885E-2</v>
          </cell>
          <cell r="AJ837">
            <v>63.088907419619133</v>
          </cell>
          <cell r="AK837">
            <v>1373</v>
          </cell>
          <cell r="AL837" t="str">
            <v>Year Round</v>
          </cell>
        </row>
        <row r="838">
          <cell r="B838" t="str">
            <v>TONG1R</v>
          </cell>
          <cell r="E838">
            <v>0</v>
          </cell>
          <cell r="F838">
            <v>0</v>
          </cell>
          <cell r="G838">
            <v>0</v>
          </cell>
          <cell r="H838" t="str">
            <v>S1</v>
          </cell>
          <cell r="I838">
            <v>10</v>
          </cell>
          <cell r="J838">
            <v>2</v>
          </cell>
          <cell r="Q838" t="str">
            <v>DUNF1Q</v>
          </cell>
          <cell r="R838" t="str">
            <v>INKE1Q</v>
          </cell>
          <cell r="X838">
            <v>132</v>
          </cell>
          <cell r="Y838" t="str">
            <v>C1AN</v>
          </cell>
          <cell r="AB838" t="str">
            <v>No</v>
          </cell>
          <cell r="AC838" t="str">
            <v>No</v>
          </cell>
          <cell r="AE838">
            <v>4.1262000000000215E-2</v>
          </cell>
          <cell r="AF838">
            <v>23.765353143372987</v>
          </cell>
          <cell r="AG838">
            <v>547</v>
          </cell>
          <cell r="AI838">
            <v>4.126199999999907E-2</v>
          </cell>
          <cell r="AJ838">
            <v>23.765353143372987</v>
          </cell>
          <cell r="AK838">
            <v>547</v>
          </cell>
          <cell r="AL838" t="str">
            <v>Year Round</v>
          </cell>
        </row>
        <row r="839">
          <cell r="B839" t="str">
            <v>TORN10</v>
          </cell>
          <cell r="E839">
            <v>0</v>
          </cell>
          <cell r="F839">
            <v>0</v>
          </cell>
          <cell r="G839">
            <v>0</v>
          </cell>
          <cell r="H839" t="str">
            <v>S1</v>
          </cell>
          <cell r="I839">
            <v>11</v>
          </cell>
          <cell r="J839">
            <v>2</v>
          </cell>
          <cell r="Q839" t="str">
            <v>DUNF1Q</v>
          </cell>
          <cell r="R839" t="str">
            <v>MOSM10</v>
          </cell>
          <cell r="X839">
            <v>215</v>
          </cell>
          <cell r="Y839" t="str">
            <v>C1AR</v>
          </cell>
          <cell r="AB839" t="str">
            <v>No</v>
          </cell>
          <cell r="AC839" t="str">
            <v>No</v>
          </cell>
          <cell r="AE839">
            <v>9.279999999999855E-2</v>
          </cell>
          <cell r="AF839">
            <v>29.990660799685713</v>
          </cell>
          <cell r="AG839">
            <v>1200</v>
          </cell>
          <cell r="AI839">
            <v>9.2799999999997482E-2</v>
          </cell>
          <cell r="AJ839">
            <v>29.990660799685713</v>
          </cell>
          <cell r="AK839">
            <v>1200</v>
          </cell>
          <cell r="AL839" t="str">
            <v>Year Round</v>
          </cell>
        </row>
        <row r="840">
          <cell r="B840" t="str">
            <v>TORN40</v>
          </cell>
          <cell r="E840">
            <v>0</v>
          </cell>
          <cell r="F840">
            <v>1015.0719180591771</v>
          </cell>
          <cell r="G840">
            <v>1062.5</v>
          </cell>
          <cell r="H840" t="str">
            <v>S1</v>
          </cell>
          <cell r="I840">
            <v>11</v>
          </cell>
          <cell r="J840">
            <v>2</v>
          </cell>
          <cell r="Q840" t="str">
            <v>DUNF1R</v>
          </cell>
          <cell r="R840" t="str">
            <v>INKE1R</v>
          </cell>
          <cell r="X840">
            <v>132</v>
          </cell>
          <cell r="Y840" t="str">
            <v>C1B7</v>
          </cell>
          <cell r="AB840" t="str">
            <v>No</v>
          </cell>
          <cell r="AC840" t="str">
            <v>No</v>
          </cell>
          <cell r="AE840">
            <v>4.1262000000000215E-2</v>
          </cell>
          <cell r="AF840">
            <v>23.765353143372987</v>
          </cell>
          <cell r="AG840">
            <v>547</v>
          </cell>
          <cell r="AI840">
            <v>4.126199999999907E-2</v>
          </cell>
          <cell r="AJ840">
            <v>23.765353143372987</v>
          </cell>
          <cell r="AK840">
            <v>547</v>
          </cell>
          <cell r="AL840" t="str">
            <v>Year Round</v>
          </cell>
        </row>
        <row r="841">
          <cell r="B841" t="str">
            <v>TOTT20</v>
          </cell>
          <cell r="E841">
            <v>292</v>
          </cell>
          <cell r="F841">
            <v>0</v>
          </cell>
          <cell r="G841">
            <v>0</v>
          </cell>
          <cell r="H841" t="str">
            <v>A1</v>
          </cell>
          <cell r="I841">
            <v>24</v>
          </cell>
          <cell r="J841">
            <v>9</v>
          </cell>
          <cell r="Q841" t="str">
            <v>DUNF1R</v>
          </cell>
          <cell r="R841" t="str">
            <v>MOSM10</v>
          </cell>
          <cell r="X841">
            <v>215</v>
          </cell>
          <cell r="Y841" t="str">
            <v>C1AM</v>
          </cell>
          <cell r="AB841" t="str">
            <v>No</v>
          </cell>
          <cell r="AC841" t="str">
            <v>No</v>
          </cell>
          <cell r="AE841">
            <v>9.279999999999855E-2</v>
          </cell>
          <cell r="AF841">
            <v>29.990660799685713</v>
          </cell>
          <cell r="AG841">
            <v>1200</v>
          </cell>
          <cell r="AI841">
            <v>9.2799999999997482E-2</v>
          </cell>
          <cell r="AJ841">
            <v>29.990660799685713</v>
          </cell>
          <cell r="AK841">
            <v>1200</v>
          </cell>
          <cell r="AL841" t="str">
            <v>Year Round</v>
          </cell>
        </row>
        <row r="842">
          <cell r="B842" t="str">
            <v>TRAW20</v>
          </cell>
          <cell r="E842">
            <v>22</v>
          </cell>
          <cell r="F842">
            <v>0</v>
          </cell>
          <cell r="G842">
            <v>0</v>
          </cell>
          <cell r="H842" t="str">
            <v>M7</v>
          </cell>
          <cell r="I842">
            <v>16</v>
          </cell>
          <cell r="J842">
            <v>6</v>
          </cell>
          <cell r="Q842" t="str">
            <v>DUNH1Q</v>
          </cell>
          <cell r="R842" t="str">
            <v>NECU10</v>
          </cell>
          <cell r="X842">
            <v>386</v>
          </cell>
          <cell r="Y842" t="str">
            <v>T20151625</v>
          </cell>
          <cell r="AB842" t="str">
            <v>No</v>
          </cell>
          <cell r="AC842" t="str">
            <v>No</v>
          </cell>
          <cell r="AE842">
            <v>2.8420841193214424E-26</v>
          </cell>
          <cell r="AF842">
            <v>39.136952190794453</v>
          </cell>
          <cell r="AG842">
            <v>0</v>
          </cell>
          <cell r="AI842">
            <v>0.11825372125023194</v>
          </cell>
          <cell r="AJ842">
            <v>39.136952190794453</v>
          </cell>
          <cell r="AK842">
            <v>2308</v>
          </cell>
          <cell r="AL842" t="str">
            <v>Year Round</v>
          </cell>
        </row>
        <row r="843">
          <cell r="B843" t="str">
            <v>TRAW40</v>
          </cell>
          <cell r="E843">
            <v>0</v>
          </cell>
          <cell r="F843">
            <v>0</v>
          </cell>
          <cell r="G843">
            <v>0</v>
          </cell>
          <cell r="H843" t="str">
            <v>M7</v>
          </cell>
          <cell r="I843">
            <v>16</v>
          </cell>
          <cell r="J843">
            <v>6</v>
          </cell>
          <cell r="Q843" t="str">
            <v>DUNH1R</v>
          </cell>
          <cell r="R843" t="str">
            <v>NECU10</v>
          </cell>
          <cell r="X843">
            <v>386</v>
          </cell>
          <cell r="Y843" t="str">
            <v>T20151626</v>
          </cell>
          <cell r="AB843" t="str">
            <v>No</v>
          </cell>
          <cell r="AC843" t="str">
            <v>No</v>
          </cell>
          <cell r="AE843">
            <v>2.8420841193214424E-26</v>
          </cell>
          <cell r="AF843">
            <v>39.136952190794453</v>
          </cell>
          <cell r="AG843">
            <v>0</v>
          </cell>
          <cell r="AI843">
            <v>0.11825372125023377</v>
          </cell>
          <cell r="AJ843">
            <v>39.136952190794453</v>
          </cell>
          <cell r="AK843">
            <v>2308</v>
          </cell>
          <cell r="AL843" t="str">
            <v>Year Round</v>
          </cell>
        </row>
        <row r="844">
          <cell r="B844" t="str">
            <v>TREM20</v>
          </cell>
          <cell r="E844">
            <v>0</v>
          </cell>
          <cell r="F844">
            <v>0</v>
          </cell>
          <cell r="G844">
            <v>0</v>
          </cell>
          <cell r="H844" t="str">
            <v>H2</v>
          </cell>
          <cell r="I844">
            <v>21</v>
          </cell>
          <cell r="J844">
            <v>10</v>
          </cell>
          <cell r="Q844" t="str">
            <v>DUNO1Q</v>
          </cell>
          <cell r="R844" t="str">
            <v>WHTB1S</v>
          </cell>
          <cell r="X844">
            <v>99</v>
          </cell>
          <cell r="Y844" t="str">
            <v>C1MA</v>
          </cell>
          <cell r="AB844" t="str">
            <v>No</v>
          </cell>
          <cell r="AC844" t="str">
            <v>No</v>
          </cell>
          <cell r="AE844">
            <v>2.2050000000000784E-3</v>
          </cell>
          <cell r="AF844">
            <v>51.895885322591916</v>
          </cell>
          <cell r="AG844">
            <v>156</v>
          </cell>
          <cell r="AI844">
            <v>2.2049999999998763E-3</v>
          </cell>
          <cell r="AJ844">
            <v>51.895885322591916</v>
          </cell>
          <cell r="AK844">
            <v>156</v>
          </cell>
          <cell r="AL844" t="str">
            <v>Year Round</v>
          </cell>
        </row>
        <row r="845">
          <cell r="B845" t="str">
            <v>TREU4A</v>
          </cell>
          <cell r="E845">
            <v>0</v>
          </cell>
          <cell r="F845">
            <v>0</v>
          </cell>
          <cell r="G845">
            <v>0</v>
          </cell>
          <cell r="H845" t="str">
            <v>M5</v>
          </cell>
          <cell r="I845">
            <v>16</v>
          </cell>
          <cell r="J845">
            <v>6</v>
          </cell>
          <cell r="Q845" t="str">
            <v>DUNO1R</v>
          </cell>
          <cell r="R845" t="str">
            <v>WHTB1T</v>
          </cell>
          <cell r="X845">
            <v>99</v>
          </cell>
          <cell r="Y845" t="str">
            <v>C1MB</v>
          </cell>
          <cell r="AB845" t="str">
            <v>No</v>
          </cell>
          <cell r="AC845" t="str">
            <v>No</v>
          </cell>
          <cell r="AE845">
            <v>2.2050000000000784E-3</v>
          </cell>
          <cell r="AF845">
            <v>51.895885322591916</v>
          </cell>
          <cell r="AG845">
            <v>156</v>
          </cell>
          <cell r="AI845">
            <v>2.2050000000002805E-3</v>
          </cell>
          <cell r="AJ845">
            <v>51.895885322591916</v>
          </cell>
          <cell r="AK845">
            <v>156</v>
          </cell>
          <cell r="AL845" t="str">
            <v>Year Round</v>
          </cell>
        </row>
        <row r="846">
          <cell r="B846" t="str">
            <v>TREU4B</v>
          </cell>
          <cell r="E846">
            <v>0</v>
          </cell>
          <cell r="F846">
            <v>0</v>
          </cell>
          <cell r="G846">
            <v>0</v>
          </cell>
          <cell r="H846" t="str">
            <v>M5</v>
          </cell>
          <cell r="I846">
            <v>16</v>
          </cell>
          <cell r="J846">
            <v>6</v>
          </cell>
          <cell r="Q846" t="str">
            <v>EAST1Q</v>
          </cell>
          <cell r="R846" t="str">
            <v>GLLE10</v>
          </cell>
          <cell r="X846">
            <v>132</v>
          </cell>
          <cell r="Y846" t="str">
            <v>C1AS</v>
          </cell>
          <cell r="AB846" t="str">
            <v>No</v>
          </cell>
          <cell r="AC846" t="str">
            <v>No</v>
          </cell>
          <cell r="AE846">
            <v>1.7000000000000127E-3</v>
          </cell>
          <cell r="AF846">
            <v>4.8455274140983606</v>
          </cell>
          <cell r="AG846">
            <v>48</v>
          </cell>
          <cell r="AI846">
            <v>1.7000000000000127E-3</v>
          </cell>
          <cell r="AJ846">
            <v>4.8455274140983606</v>
          </cell>
          <cell r="AK846">
            <v>48</v>
          </cell>
          <cell r="AL846" t="str">
            <v>Year Round</v>
          </cell>
        </row>
        <row r="847">
          <cell r="B847" t="str">
            <v>TUMB1Q</v>
          </cell>
          <cell r="E847">
            <v>-16</v>
          </cell>
          <cell r="F847">
            <v>0</v>
          </cell>
          <cell r="G847">
            <v>0</v>
          </cell>
          <cell r="H847" t="str">
            <v>T4</v>
          </cell>
          <cell r="I847">
            <v>5</v>
          </cell>
          <cell r="J847">
            <v>1</v>
          </cell>
          <cell r="Q847" t="str">
            <v>ECCL10</v>
          </cell>
          <cell r="R847" t="str">
            <v>GALA10</v>
          </cell>
          <cell r="X847">
            <v>132</v>
          </cell>
          <cell r="Y847" t="str">
            <v>C1DC</v>
          </cell>
          <cell r="AB847" t="str">
            <v>No</v>
          </cell>
          <cell r="AC847" t="str">
            <v>No</v>
          </cell>
          <cell r="AE847">
            <v>4.3893100294318213E-2</v>
          </cell>
          <cell r="AF847">
            <v>92.269387490793193</v>
          </cell>
          <cell r="AG847">
            <v>1094</v>
          </cell>
          <cell r="AI847">
            <v>1.5550710073176406E-2</v>
          </cell>
          <cell r="AJ847">
            <v>92.269387490793193</v>
          </cell>
          <cell r="AK847">
            <v>651</v>
          </cell>
          <cell r="AL847" t="str">
            <v>Peak Security</v>
          </cell>
        </row>
        <row r="848">
          <cell r="B848" t="str">
            <v>TUMB1R</v>
          </cell>
          <cell r="E848">
            <v>-16</v>
          </cell>
          <cell r="F848">
            <v>0</v>
          </cell>
          <cell r="G848">
            <v>0</v>
          </cell>
          <cell r="H848" t="str">
            <v>T4</v>
          </cell>
          <cell r="I848">
            <v>5</v>
          </cell>
          <cell r="J848">
            <v>1</v>
          </cell>
          <cell r="Q848" t="str">
            <v>ECCL10</v>
          </cell>
          <cell r="R848" t="str">
            <v>GALA10</v>
          </cell>
          <cell r="X848">
            <v>132</v>
          </cell>
          <cell r="Y848" t="str">
            <v>C1DD</v>
          </cell>
          <cell r="AB848" t="str">
            <v>No</v>
          </cell>
          <cell r="AC848" t="str">
            <v>No</v>
          </cell>
          <cell r="AE848">
            <v>4.4588078518363439E-2</v>
          </cell>
          <cell r="AF848">
            <v>93.039989237084001</v>
          </cell>
          <cell r="AG848">
            <v>1119</v>
          </cell>
          <cell r="AI848">
            <v>1.5796931114680217E-2</v>
          </cell>
          <cell r="AJ848">
            <v>93.039989237084001</v>
          </cell>
          <cell r="AK848">
            <v>666</v>
          </cell>
          <cell r="AL848" t="str">
            <v>Peak Security</v>
          </cell>
        </row>
        <row r="849">
          <cell r="B849" t="str">
            <v>TUMM1Q</v>
          </cell>
          <cell r="E849">
            <v>0</v>
          </cell>
          <cell r="F849">
            <v>0</v>
          </cell>
          <cell r="G849">
            <v>0</v>
          </cell>
          <cell r="H849" t="str">
            <v>T4</v>
          </cell>
          <cell r="I849">
            <v>5</v>
          </cell>
          <cell r="J849">
            <v>1</v>
          </cell>
          <cell r="Q849" t="str">
            <v>ECCL10</v>
          </cell>
          <cell r="R849" t="str">
            <v>ECCL40</v>
          </cell>
          <cell r="X849">
            <v>240</v>
          </cell>
          <cell r="Y849" t="str">
            <v>S101</v>
          </cell>
          <cell r="AB849" t="str">
            <v>No</v>
          </cell>
          <cell r="AC849" t="str">
            <v>No</v>
          </cell>
          <cell r="AE849">
            <v>1.2675969306954468E-2</v>
          </cell>
          <cell r="AF849">
            <v>0</v>
          </cell>
          <cell r="AG849">
            <v>0</v>
          </cell>
          <cell r="AI849">
            <v>2.4385868282709479E-3</v>
          </cell>
          <cell r="AJ849">
            <v>0</v>
          </cell>
          <cell r="AK849">
            <v>0</v>
          </cell>
          <cell r="AL849" t="str">
            <v>Peak Security</v>
          </cell>
        </row>
        <row r="850">
          <cell r="B850" t="str">
            <v>TUMM1R</v>
          </cell>
          <cell r="E850">
            <v>0</v>
          </cell>
          <cell r="F850">
            <v>0</v>
          </cell>
          <cell r="G850">
            <v>0</v>
          </cell>
          <cell r="H850" t="str">
            <v>T4</v>
          </cell>
          <cell r="I850">
            <v>5</v>
          </cell>
          <cell r="J850">
            <v>1</v>
          </cell>
          <cell r="Q850" t="str">
            <v>ECCL40</v>
          </cell>
          <cell r="R850" t="str">
            <v>STWB4A</v>
          </cell>
          <cell r="X850">
            <v>2770</v>
          </cell>
          <cell r="Y850" t="str">
            <v>T20151645</v>
          </cell>
          <cell r="AB850" t="str">
            <v>No</v>
          </cell>
          <cell r="AC850" t="str">
            <v>No</v>
          </cell>
          <cell r="AE850">
            <v>6.0226976601983929E-2</v>
          </cell>
          <cell r="AF850">
            <v>7.39</v>
          </cell>
          <cell r="AG850">
            <v>1814</v>
          </cell>
          <cell r="AI850">
            <v>0.88788445277313699</v>
          </cell>
          <cell r="AJ850">
            <v>7.39</v>
          </cell>
          <cell r="AK850">
            <v>6963</v>
          </cell>
          <cell r="AL850" t="str">
            <v>Year Round</v>
          </cell>
        </row>
        <row r="851">
          <cell r="B851" t="str">
            <v>TUMM20</v>
          </cell>
          <cell r="E851">
            <v>0</v>
          </cell>
          <cell r="F851">
            <v>0</v>
          </cell>
          <cell r="G851">
            <v>0</v>
          </cell>
          <cell r="H851" t="str">
            <v>T4</v>
          </cell>
          <cell r="I851">
            <v>5</v>
          </cell>
          <cell r="J851">
            <v>1</v>
          </cell>
          <cell r="Q851" t="str">
            <v>ECCL10</v>
          </cell>
          <cell r="R851" t="str">
            <v>ECCL40</v>
          </cell>
          <cell r="X851">
            <v>240</v>
          </cell>
          <cell r="Y851" t="str">
            <v>T20161713</v>
          </cell>
          <cell r="AB851" t="str">
            <v>No</v>
          </cell>
          <cell r="AC851" t="str">
            <v>No</v>
          </cell>
          <cell r="AE851">
            <v>1.2675969306954468E-2</v>
          </cell>
          <cell r="AF851">
            <v>0</v>
          </cell>
          <cell r="AG851">
            <v>0</v>
          </cell>
          <cell r="AI851">
            <v>2.4385868282709479E-3</v>
          </cell>
          <cell r="AJ851">
            <v>0</v>
          </cell>
          <cell r="AK851">
            <v>0</v>
          </cell>
          <cell r="AL851" t="str">
            <v>Peak Security</v>
          </cell>
        </row>
        <row r="852">
          <cell r="B852" t="str">
            <v>TUMM4A</v>
          </cell>
          <cell r="E852">
            <v>0</v>
          </cell>
          <cell r="F852">
            <v>0</v>
          </cell>
          <cell r="G852">
            <v>0</v>
          </cell>
          <cell r="H852" t="str">
            <v>T4</v>
          </cell>
          <cell r="I852">
            <v>5</v>
          </cell>
          <cell r="J852">
            <v>1</v>
          </cell>
          <cell r="Q852" t="str">
            <v>ECCL40</v>
          </cell>
          <cell r="R852" t="str">
            <v>STWB4B</v>
          </cell>
          <cell r="X852">
            <v>2770</v>
          </cell>
          <cell r="Y852" t="str">
            <v>T20161730</v>
          </cell>
          <cell r="AB852" t="str">
            <v>No</v>
          </cell>
          <cell r="AC852" t="str">
            <v>No</v>
          </cell>
          <cell r="AE852">
            <v>6.0216007263877672E-2</v>
          </cell>
          <cell r="AF852">
            <v>7.39</v>
          </cell>
          <cell r="AG852">
            <v>1813</v>
          </cell>
          <cell r="AI852">
            <v>0.88779112923556236</v>
          </cell>
          <cell r="AJ852">
            <v>7.39</v>
          </cell>
          <cell r="AK852">
            <v>6963</v>
          </cell>
          <cell r="AL852" t="str">
            <v>Year Round</v>
          </cell>
        </row>
        <row r="853">
          <cell r="B853" t="str">
            <v>TYNE20</v>
          </cell>
          <cell r="E853">
            <v>178</v>
          </cell>
          <cell r="F853">
            <v>0</v>
          </cell>
          <cell r="G853">
            <v>0</v>
          </cell>
          <cell r="H853" t="str">
            <v>Q4</v>
          </cell>
          <cell r="I853">
            <v>13</v>
          </cell>
          <cell r="J853">
            <v>3</v>
          </cell>
          <cell r="Q853" t="str">
            <v>EERH20</v>
          </cell>
          <cell r="R853" t="str">
            <v>LOAN20</v>
          </cell>
          <cell r="X853">
            <v>1500</v>
          </cell>
          <cell r="Y853" t="str">
            <v>B134</v>
          </cell>
          <cell r="AB853" t="str">
            <v>No</v>
          </cell>
          <cell r="AC853" t="str">
            <v>No</v>
          </cell>
          <cell r="AE853">
            <v>0.52043921688787254</v>
          </cell>
          <cell r="AF853">
            <v>55.645598398861758</v>
          </cell>
          <cell r="AG853">
            <v>11588</v>
          </cell>
          <cell r="AI853">
            <v>0.94168868327058319</v>
          </cell>
          <cell r="AJ853">
            <v>55.645598398861758</v>
          </cell>
          <cell r="AK853">
            <v>15588</v>
          </cell>
          <cell r="AL853" t="str">
            <v>Year Round</v>
          </cell>
        </row>
        <row r="854">
          <cell r="B854" t="str">
            <v>TYNE2A</v>
          </cell>
          <cell r="E854">
            <v>0</v>
          </cell>
          <cell r="F854">
            <v>0</v>
          </cell>
          <cell r="G854">
            <v>0</v>
          </cell>
          <cell r="H854" t="str">
            <v>Q4</v>
          </cell>
          <cell r="I854">
            <v>13</v>
          </cell>
          <cell r="J854">
            <v>3</v>
          </cell>
          <cell r="Q854" t="str">
            <v>EERH20</v>
          </cell>
          <cell r="R854" t="str">
            <v>NEAR2Q</v>
          </cell>
          <cell r="X854">
            <v>950</v>
          </cell>
          <cell r="Y854" t="str">
            <v>B1A2</v>
          </cell>
          <cell r="AB854" t="str">
            <v>No</v>
          </cell>
          <cell r="AC854" t="str">
            <v>No</v>
          </cell>
          <cell r="AE854">
            <v>4.0017441195335422E-2</v>
          </cell>
          <cell r="AF854">
            <v>18.384740026675413</v>
          </cell>
          <cell r="AG854">
            <v>1300</v>
          </cell>
          <cell r="AI854">
            <v>0.80524667332090105</v>
          </cell>
          <cell r="AJ854">
            <v>18.384740026675413</v>
          </cell>
          <cell r="AK854">
            <v>5833</v>
          </cell>
          <cell r="AL854" t="str">
            <v>Year Round</v>
          </cell>
        </row>
        <row r="855">
          <cell r="B855" t="str">
            <v>UPPB21</v>
          </cell>
          <cell r="E855">
            <v>112</v>
          </cell>
          <cell r="F855">
            <v>0</v>
          </cell>
          <cell r="G855">
            <v>0</v>
          </cell>
          <cell r="H855" t="str">
            <v>H2</v>
          </cell>
          <cell r="I855">
            <v>21</v>
          </cell>
          <cell r="J855">
            <v>10</v>
          </cell>
          <cell r="Q855" t="str">
            <v>EKIL2Q</v>
          </cell>
          <cell r="R855" t="str">
            <v>EKIL2S</v>
          </cell>
          <cell r="X855">
            <v>865</v>
          </cell>
          <cell r="Y855" t="str">
            <v>B184</v>
          </cell>
          <cell r="AB855" t="str">
            <v>No</v>
          </cell>
          <cell r="AC855" t="str">
            <v>No</v>
          </cell>
          <cell r="AE855">
            <v>1.8942724085981584E-3</v>
          </cell>
          <cell r="AF855">
            <v>6.1961607521454942</v>
          </cell>
          <cell r="AG855">
            <v>135</v>
          </cell>
          <cell r="AI855">
            <v>1.8942724085981584E-3</v>
          </cell>
          <cell r="AJ855">
            <v>6.1961607521454942</v>
          </cell>
          <cell r="AK855">
            <v>135</v>
          </cell>
          <cell r="AL855" t="str">
            <v>Year Round</v>
          </cell>
        </row>
        <row r="856">
          <cell r="B856" t="str">
            <v>UPPB22</v>
          </cell>
          <cell r="E856">
            <v>112</v>
          </cell>
          <cell r="F856">
            <v>0</v>
          </cell>
          <cell r="G856">
            <v>0</v>
          </cell>
          <cell r="H856" t="str">
            <v>H2</v>
          </cell>
          <cell r="I856">
            <v>21</v>
          </cell>
          <cell r="J856">
            <v>10</v>
          </cell>
          <cell r="Q856" t="str">
            <v>EKIL2Q</v>
          </cell>
          <cell r="R856" t="str">
            <v>STHA20</v>
          </cell>
          <cell r="X856">
            <v>1050</v>
          </cell>
          <cell r="Y856" t="str">
            <v>B187</v>
          </cell>
          <cell r="AB856" t="str">
            <v>No</v>
          </cell>
          <cell r="AC856" t="str">
            <v>No</v>
          </cell>
          <cell r="AE856">
            <v>6.260121076829143E-5</v>
          </cell>
          <cell r="AF856">
            <v>5.7407369444442784</v>
          </cell>
          <cell r="AG856">
            <v>32</v>
          </cell>
          <cell r="AI856">
            <v>1.1790787410762926E-2</v>
          </cell>
          <cell r="AJ856">
            <v>5.7407369444442784</v>
          </cell>
          <cell r="AK856">
            <v>441</v>
          </cell>
          <cell r="AL856" t="str">
            <v>Year Round</v>
          </cell>
        </row>
        <row r="857">
          <cell r="B857" t="str">
            <v>USKM20</v>
          </cell>
          <cell r="E857">
            <v>227</v>
          </cell>
          <cell r="F857">
            <v>877.02213720312898</v>
          </cell>
          <cell r="G857">
            <v>598.53007002569927</v>
          </cell>
          <cell r="H857" t="str">
            <v>H2</v>
          </cell>
          <cell r="I857">
            <v>21</v>
          </cell>
          <cell r="J857">
            <v>10</v>
          </cell>
          <cell r="Q857" t="str">
            <v>EKIL2R</v>
          </cell>
          <cell r="R857" t="str">
            <v>EKIL2T</v>
          </cell>
          <cell r="X857">
            <v>480</v>
          </cell>
          <cell r="Y857" t="str">
            <v>B186</v>
          </cell>
          <cell r="AB857" t="str">
            <v>No</v>
          </cell>
          <cell r="AC857" t="str">
            <v>No</v>
          </cell>
          <cell r="AE857">
            <v>1.8942724085981584E-3</v>
          </cell>
          <cell r="AF857">
            <v>7.3416042104922683</v>
          </cell>
          <cell r="AG857">
            <v>160</v>
          </cell>
          <cell r="AI857">
            <v>1.8942724085981584E-3</v>
          </cell>
          <cell r="AJ857">
            <v>7.3416042104922683</v>
          </cell>
          <cell r="AK857">
            <v>160</v>
          </cell>
          <cell r="AL857" t="str">
            <v>Year Round</v>
          </cell>
        </row>
        <row r="858">
          <cell r="B858" t="str">
            <v>USKM2A</v>
          </cell>
          <cell r="E858">
            <v>0</v>
          </cell>
          <cell r="F858">
            <v>0</v>
          </cell>
          <cell r="G858">
            <v>0</v>
          </cell>
          <cell r="H858" t="str">
            <v>H2</v>
          </cell>
          <cell r="I858">
            <v>21</v>
          </cell>
          <cell r="J858">
            <v>10</v>
          </cell>
          <cell r="Q858" t="str">
            <v>EKIL2R</v>
          </cell>
          <cell r="R858" t="str">
            <v>STHA20</v>
          </cell>
          <cell r="X858">
            <v>1050</v>
          </cell>
          <cell r="Y858" t="str">
            <v>B181</v>
          </cell>
          <cell r="AB858" t="str">
            <v>No</v>
          </cell>
          <cell r="AC858" t="str">
            <v>No</v>
          </cell>
          <cell r="AE858">
            <v>6.260121076829143E-5</v>
          </cell>
          <cell r="AF858">
            <v>5.7407369444442784</v>
          </cell>
          <cell r="AG858">
            <v>32</v>
          </cell>
          <cell r="AI858">
            <v>1.1790787410762926E-2</v>
          </cell>
          <cell r="AJ858">
            <v>5.7407369444442784</v>
          </cell>
          <cell r="AK858">
            <v>441</v>
          </cell>
          <cell r="AL858" t="str">
            <v>Year Round</v>
          </cell>
        </row>
        <row r="859">
          <cell r="B859" t="str">
            <v>USKM2B</v>
          </cell>
          <cell r="E859">
            <v>0</v>
          </cell>
          <cell r="F859">
            <v>0</v>
          </cell>
          <cell r="G859">
            <v>0</v>
          </cell>
          <cell r="H859" t="str">
            <v>H2</v>
          </cell>
          <cell r="I859">
            <v>21</v>
          </cell>
          <cell r="J859">
            <v>10</v>
          </cell>
          <cell r="Q859" t="str">
            <v>EKIS20</v>
          </cell>
          <cell r="R859" t="str">
            <v>NEIL20</v>
          </cell>
          <cell r="X859">
            <v>1110</v>
          </cell>
          <cell r="Y859" t="str">
            <v>b135</v>
          </cell>
          <cell r="AB859" t="str">
            <v>No</v>
          </cell>
          <cell r="AC859" t="str">
            <v>No</v>
          </cell>
          <cell r="AE859">
            <v>4.8913370374918412E-3</v>
          </cell>
          <cell r="AF859">
            <v>35.451147978426249</v>
          </cell>
          <cell r="AG859">
            <v>716</v>
          </cell>
          <cell r="AI859">
            <v>0.45694169245192695</v>
          </cell>
          <cell r="AJ859">
            <v>35.451147978426249</v>
          </cell>
          <cell r="AK859">
            <v>6918</v>
          </cell>
          <cell r="AL859" t="str">
            <v>Year Round</v>
          </cell>
        </row>
        <row r="860">
          <cell r="B860" t="str">
            <v>WALH40</v>
          </cell>
          <cell r="E860">
            <v>380</v>
          </cell>
          <cell r="F860">
            <v>0</v>
          </cell>
          <cell r="G860">
            <v>0</v>
          </cell>
          <cell r="H860" t="str">
            <v>G1</v>
          </cell>
          <cell r="I860">
            <v>21</v>
          </cell>
          <cell r="J860">
            <v>8</v>
          </cell>
          <cell r="Q860" t="str">
            <v>EKIS20</v>
          </cell>
          <cell r="R860" t="str">
            <v>STHA20</v>
          </cell>
          <cell r="X860">
            <v>955</v>
          </cell>
          <cell r="Y860" t="str">
            <v>B136</v>
          </cell>
          <cell r="AB860" t="str">
            <v>No</v>
          </cell>
          <cell r="AC860" t="str">
            <v>No</v>
          </cell>
          <cell r="AE860">
            <v>2.5040484307294807E-4</v>
          </cell>
          <cell r="AF860">
            <v>6.9512054859659314</v>
          </cell>
          <cell r="AG860">
            <v>78</v>
          </cell>
          <cell r="AI860">
            <v>4.7163149643047408E-2</v>
          </cell>
          <cell r="AJ860">
            <v>6.9512054859659314</v>
          </cell>
          <cell r="AK860">
            <v>1067</v>
          </cell>
          <cell r="AL860" t="str">
            <v>Year Round</v>
          </cell>
        </row>
        <row r="861">
          <cell r="B861" t="str">
            <v>WALP40_EME</v>
          </cell>
          <cell r="E861">
            <v>238</v>
          </cell>
          <cell r="F861">
            <v>1197.7848633098288</v>
          </cell>
          <cell r="G861">
            <v>1486.636901192506</v>
          </cell>
          <cell r="H861" t="str">
            <v>J1</v>
          </cell>
          <cell r="I861">
            <v>17</v>
          </cell>
          <cell r="J861">
            <v>7</v>
          </cell>
          <cell r="Q861" t="str">
            <v>EKIS20</v>
          </cell>
          <cell r="R861" t="str">
            <v>WLEE20</v>
          </cell>
          <cell r="X861">
            <v>378</v>
          </cell>
          <cell r="Y861" t="str">
            <v>B1DT</v>
          </cell>
          <cell r="AB861" t="str">
            <v>No</v>
          </cell>
          <cell r="AC861" t="str">
            <v>No</v>
          </cell>
          <cell r="AE861">
            <v>0</v>
          </cell>
          <cell r="AF861">
            <v>7.1909022268613088</v>
          </cell>
          <cell r="AG861">
            <v>0</v>
          </cell>
          <cell r="AI861">
            <v>0.13674674999999972</v>
          </cell>
          <cell r="AJ861">
            <v>7.1909022268613088</v>
          </cell>
          <cell r="AK861">
            <v>1535</v>
          </cell>
          <cell r="AL861" t="str">
            <v>Year Round</v>
          </cell>
        </row>
        <row r="862">
          <cell r="B862" t="str">
            <v>WALP40_EPN</v>
          </cell>
          <cell r="E862">
            <v>425</v>
          </cell>
          <cell r="F862">
            <v>0</v>
          </cell>
          <cell r="G862">
            <v>0</v>
          </cell>
          <cell r="H862" t="str">
            <v>J1</v>
          </cell>
          <cell r="I862">
            <v>17</v>
          </cell>
          <cell r="J862">
            <v>9</v>
          </cell>
          <cell r="Q862" t="str">
            <v>EKIS20</v>
          </cell>
          <cell r="R862" t="str">
            <v>WLEX20</v>
          </cell>
          <cell r="X862">
            <v>340</v>
          </cell>
          <cell r="Y862" t="str">
            <v>B161</v>
          </cell>
          <cell r="AB862" t="str">
            <v>No</v>
          </cell>
          <cell r="AC862" t="str">
            <v>No</v>
          </cell>
          <cell r="AE862">
            <v>0</v>
          </cell>
          <cell r="AF862">
            <v>19.990708190674439</v>
          </cell>
          <cell r="AG862">
            <v>0</v>
          </cell>
          <cell r="AI862">
            <v>0.18714276000000174</v>
          </cell>
          <cell r="AJ862">
            <v>19.990708190674439</v>
          </cell>
          <cell r="AK862">
            <v>2883</v>
          </cell>
          <cell r="AL862" t="str">
            <v>Year Round</v>
          </cell>
        </row>
        <row r="863">
          <cell r="B863" t="str">
            <v>WALX20</v>
          </cell>
          <cell r="E863">
            <v>0</v>
          </cell>
          <cell r="F863">
            <v>0</v>
          </cell>
          <cell r="G863">
            <v>0</v>
          </cell>
          <cell r="H863" t="str">
            <v>A3</v>
          </cell>
          <cell r="I863">
            <v>24</v>
          </cell>
          <cell r="J863">
            <v>9</v>
          </cell>
          <cell r="Q863" t="str">
            <v>ELDE1Q</v>
          </cell>
          <cell r="R863" t="str">
            <v>JOHN1Q</v>
          </cell>
          <cell r="X863">
            <v>229</v>
          </cell>
          <cell r="Y863" t="str">
            <v>C1AV</v>
          </cell>
          <cell r="AB863" t="str">
            <v>No</v>
          </cell>
          <cell r="AC863" t="str">
            <v>No</v>
          </cell>
          <cell r="AE863">
            <v>5.2920000000000926E-3</v>
          </cell>
          <cell r="AF863">
            <v>12.730389906376857</v>
          </cell>
          <cell r="AG863">
            <v>267</v>
          </cell>
          <cell r="AI863">
            <v>5.291999999999593E-3</v>
          </cell>
          <cell r="AJ863">
            <v>12.730389906376857</v>
          </cell>
          <cell r="AK863">
            <v>267</v>
          </cell>
          <cell r="AL863" t="str">
            <v>Year Round</v>
          </cell>
        </row>
        <row r="864">
          <cell r="B864" t="str">
            <v>WALX4A</v>
          </cell>
          <cell r="E864">
            <v>0</v>
          </cell>
          <cell r="F864">
            <v>0</v>
          </cell>
          <cell r="G864">
            <v>0</v>
          </cell>
          <cell r="H864" t="str">
            <v>A3</v>
          </cell>
          <cell r="I864">
            <v>24</v>
          </cell>
          <cell r="J864">
            <v>9</v>
          </cell>
          <cell r="Q864" t="str">
            <v>ELDE1Q</v>
          </cell>
          <cell r="R864" t="str">
            <v>NEIL10</v>
          </cell>
          <cell r="X864">
            <v>229</v>
          </cell>
          <cell r="Y864" t="str">
            <v>C1E3</v>
          </cell>
          <cell r="AB864" t="str">
            <v>No</v>
          </cell>
          <cell r="AC864" t="str">
            <v>No</v>
          </cell>
          <cell r="AE864">
            <v>2.0824999999999767E-2</v>
          </cell>
          <cell r="AF864">
            <v>15.016930620547509</v>
          </cell>
          <cell r="AG864">
            <v>526</v>
          </cell>
          <cell r="AI864">
            <v>2.0824999999998962E-2</v>
          </cell>
          <cell r="AJ864">
            <v>15.016930620547509</v>
          </cell>
          <cell r="AK864">
            <v>526</v>
          </cell>
          <cell r="AL864" t="str">
            <v>Year Round</v>
          </cell>
        </row>
        <row r="865">
          <cell r="B865" t="str">
            <v>WALX4B</v>
          </cell>
          <cell r="E865">
            <v>0</v>
          </cell>
          <cell r="F865">
            <v>0</v>
          </cell>
          <cell r="G865">
            <v>0</v>
          </cell>
          <cell r="H865" t="str">
            <v>A3</v>
          </cell>
          <cell r="I865">
            <v>24</v>
          </cell>
          <cell r="J865">
            <v>9</v>
          </cell>
          <cell r="Q865" t="str">
            <v>ELDE1R</v>
          </cell>
          <cell r="R865" t="str">
            <v>JOHN1R</v>
          </cell>
          <cell r="X865">
            <v>229</v>
          </cell>
          <cell r="Y865" t="str">
            <v>C1FP</v>
          </cell>
          <cell r="AB865" t="str">
            <v>No</v>
          </cell>
          <cell r="AC865" t="str">
            <v>No</v>
          </cell>
          <cell r="AE865">
            <v>5.2920000000000926E-3</v>
          </cell>
          <cell r="AF865">
            <v>12.730389906376857</v>
          </cell>
          <cell r="AG865">
            <v>267</v>
          </cell>
          <cell r="AI865">
            <v>5.291999999999593E-3</v>
          </cell>
          <cell r="AJ865">
            <v>12.730389906376857</v>
          </cell>
          <cell r="AK865">
            <v>267</v>
          </cell>
          <cell r="AL865" t="str">
            <v>Year Round</v>
          </cell>
        </row>
        <row r="866">
          <cell r="B866" t="str">
            <v>WARL20</v>
          </cell>
          <cell r="E866">
            <v>254</v>
          </cell>
          <cell r="F866">
            <v>0</v>
          </cell>
          <cell r="G866">
            <v>0</v>
          </cell>
          <cell r="H866" t="str">
            <v>C6</v>
          </cell>
          <cell r="I866">
            <v>18</v>
          </cell>
          <cell r="J866">
            <v>9</v>
          </cell>
          <cell r="Q866" t="str">
            <v>ELDE1R</v>
          </cell>
          <cell r="R866" t="str">
            <v>NEIL10</v>
          </cell>
          <cell r="X866">
            <v>229</v>
          </cell>
          <cell r="Y866" t="str">
            <v>C1B2</v>
          </cell>
          <cell r="AB866" t="str">
            <v>No</v>
          </cell>
          <cell r="AC866" t="str">
            <v>No</v>
          </cell>
          <cell r="AE866">
            <v>2.0824999999999767E-2</v>
          </cell>
          <cell r="AF866">
            <v>16.145907942518178</v>
          </cell>
          <cell r="AG866">
            <v>565</v>
          </cell>
          <cell r="AI866">
            <v>2.0824999999998962E-2</v>
          </cell>
          <cell r="AJ866">
            <v>16.145907942518178</v>
          </cell>
          <cell r="AK866">
            <v>565</v>
          </cell>
          <cell r="AL866" t="str">
            <v>Year Round</v>
          </cell>
        </row>
        <row r="867">
          <cell r="B867" t="str">
            <v>WASF2A</v>
          </cell>
          <cell r="E867">
            <v>76</v>
          </cell>
          <cell r="F867">
            <v>0</v>
          </cell>
          <cell r="G867">
            <v>0</v>
          </cell>
          <cell r="H867" t="str">
            <v>N1</v>
          </cell>
          <cell r="I867">
            <v>15</v>
          </cell>
          <cell r="J867">
            <v>4</v>
          </cell>
          <cell r="Q867" t="str">
            <v>CLYN2Q</v>
          </cell>
          <cell r="R867" t="str">
            <v>ELVA2Q</v>
          </cell>
          <cell r="X867">
            <v>476</v>
          </cell>
          <cell r="Y867" t="str">
            <v>B1DR</v>
          </cell>
          <cell r="AB867" t="str">
            <v>No</v>
          </cell>
          <cell r="AC867" t="str">
            <v>No</v>
          </cell>
          <cell r="AE867">
            <v>0</v>
          </cell>
          <cell r="AF867">
            <v>7.4305989677566862</v>
          </cell>
          <cell r="AG867">
            <v>0</v>
          </cell>
          <cell r="AI867">
            <v>0.20616786750000032</v>
          </cell>
          <cell r="AJ867">
            <v>7.4305989677566862</v>
          </cell>
          <cell r="AK867">
            <v>1948</v>
          </cell>
          <cell r="AL867" t="str">
            <v>Year Round</v>
          </cell>
        </row>
        <row r="868">
          <cell r="B868" t="str">
            <v>WASF2B</v>
          </cell>
          <cell r="E868">
            <v>76</v>
          </cell>
          <cell r="F868">
            <v>0</v>
          </cell>
          <cell r="G868">
            <v>0</v>
          </cell>
          <cell r="H868" t="str">
            <v>N1</v>
          </cell>
          <cell r="I868">
            <v>15</v>
          </cell>
          <cell r="J868">
            <v>4</v>
          </cell>
          <cell r="Q868" t="str">
            <v>ELVA2Q</v>
          </cell>
          <cell r="R868" t="str">
            <v>ELVA40</v>
          </cell>
          <cell r="X868">
            <v>500</v>
          </cell>
          <cell r="Y868" t="str">
            <v>F102</v>
          </cell>
          <cell r="AB868" t="str">
            <v>No</v>
          </cell>
          <cell r="AC868" t="str">
            <v>No</v>
          </cell>
          <cell r="AE868">
            <v>1.2000000000028052E-5</v>
          </cell>
          <cell r="AF868">
            <v>0</v>
          </cell>
          <cell r="AG868">
            <v>0</v>
          </cell>
          <cell r="AI868">
            <v>0.20303406749999311</v>
          </cell>
          <cell r="AJ868">
            <v>0</v>
          </cell>
          <cell r="AK868">
            <v>0</v>
          </cell>
          <cell r="AL868" t="str">
            <v>Year Round</v>
          </cell>
        </row>
        <row r="869">
          <cell r="B869" t="str">
            <v>WATS2A</v>
          </cell>
          <cell r="E869">
            <v>174</v>
          </cell>
          <cell r="F869">
            <v>0</v>
          </cell>
          <cell r="G869">
            <v>0</v>
          </cell>
          <cell r="H869" t="str">
            <v>A6</v>
          </cell>
          <cell r="I869">
            <v>25</v>
          </cell>
          <cell r="J869">
            <v>9</v>
          </cell>
          <cell r="Q869" t="str">
            <v>CLYS2R</v>
          </cell>
          <cell r="R869" t="str">
            <v>ELVA2R</v>
          </cell>
          <cell r="X869">
            <v>291</v>
          </cell>
          <cell r="Y869" t="str">
            <v>B1DS</v>
          </cell>
          <cell r="AB869" t="str">
            <v>No</v>
          </cell>
          <cell r="AC869" t="str">
            <v>No</v>
          </cell>
          <cell r="AE869">
            <v>0</v>
          </cell>
          <cell r="AF869">
            <v>8.5931281610992638</v>
          </cell>
          <cell r="AG869">
            <v>0</v>
          </cell>
          <cell r="AI869">
            <v>4.8772953599991245E-2</v>
          </cell>
          <cell r="AJ869">
            <v>8.5931281610992638</v>
          </cell>
          <cell r="AK869">
            <v>775</v>
          </cell>
          <cell r="AL869" t="str">
            <v>Year Round</v>
          </cell>
        </row>
        <row r="870">
          <cell r="B870" t="str">
            <v>WATS2B</v>
          </cell>
          <cell r="E870">
            <v>174</v>
          </cell>
          <cell r="F870">
            <v>0</v>
          </cell>
          <cell r="G870">
            <v>0</v>
          </cell>
          <cell r="H870" t="str">
            <v>A6</v>
          </cell>
          <cell r="I870">
            <v>25</v>
          </cell>
          <cell r="J870">
            <v>9</v>
          </cell>
          <cell r="Q870" t="str">
            <v>ELVA2R</v>
          </cell>
          <cell r="R870" t="str">
            <v>ELVA40</v>
          </cell>
          <cell r="X870">
            <v>500</v>
          </cell>
          <cell r="Y870" t="str">
            <v>F103</v>
          </cell>
          <cell r="AB870" t="str">
            <v>No</v>
          </cell>
          <cell r="AC870" t="str">
            <v>No</v>
          </cell>
          <cell r="AE870">
            <v>1.2000000000028052E-5</v>
          </cell>
          <cell r="AF870">
            <v>0</v>
          </cell>
          <cell r="AG870">
            <v>0</v>
          </cell>
          <cell r="AI870">
            <v>2.3316556799997723E-2</v>
          </cell>
          <cell r="AJ870">
            <v>0</v>
          </cell>
          <cell r="AK870">
            <v>0</v>
          </cell>
          <cell r="AL870" t="str">
            <v>Year Round</v>
          </cell>
        </row>
        <row r="871">
          <cell r="B871" t="str">
            <v>WBOL20</v>
          </cell>
          <cell r="E871">
            <v>261</v>
          </cell>
          <cell r="F871">
            <v>0</v>
          </cell>
          <cell r="G871">
            <v>0</v>
          </cell>
          <cell r="H871" t="str">
            <v>Q4</v>
          </cell>
          <cell r="I871">
            <v>13</v>
          </cell>
          <cell r="J871">
            <v>3</v>
          </cell>
          <cell r="Q871" t="str">
            <v>COAL40</v>
          </cell>
          <cell r="R871" t="str">
            <v>ELVA40</v>
          </cell>
          <cell r="X871">
            <v>2210</v>
          </cell>
          <cell r="Y871" t="str">
            <v>A105</v>
          </cell>
          <cell r="AB871" t="str">
            <v>No</v>
          </cell>
          <cell r="AC871" t="str">
            <v>No</v>
          </cell>
          <cell r="AE871">
            <v>8.030888570573215E-2</v>
          </cell>
          <cell r="AF871">
            <v>26.71</v>
          </cell>
          <cell r="AG871">
            <v>3385</v>
          </cell>
          <cell r="AI871">
            <v>1.1210793818280522</v>
          </cell>
          <cell r="AJ871">
            <v>26.71</v>
          </cell>
          <cell r="AK871">
            <v>12648</v>
          </cell>
          <cell r="AL871" t="str">
            <v>Year Round</v>
          </cell>
        </row>
        <row r="872">
          <cell r="B872" t="str">
            <v>WBUR40</v>
          </cell>
          <cell r="E872">
            <v>266</v>
          </cell>
          <cell r="F872">
            <v>2696.0310143651741</v>
          </cell>
          <cell r="G872">
            <v>1837.8663794669862</v>
          </cell>
          <cell r="H872" t="str">
            <v>K6</v>
          </cell>
          <cell r="I872">
            <v>16</v>
          </cell>
          <cell r="J872">
            <v>7</v>
          </cell>
          <cell r="Q872" t="str">
            <v>ELVA40</v>
          </cell>
          <cell r="R872" t="str">
            <v>GRNA40</v>
          </cell>
          <cell r="X872">
            <v>2210</v>
          </cell>
          <cell r="Y872" t="str">
            <v>T20151647</v>
          </cell>
          <cell r="AB872" t="str">
            <v>No</v>
          </cell>
          <cell r="AC872" t="str">
            <v>No</v>
          </cell>
          <cell r="AE872">
            <v>0.18371531319996032</v>
          </cell>
          <cell r="AF872">
            <v>65.540000000000006</v>
          </cell>
          <cell r="AG872">
            <v>8470</v>
          </cell>
          <cell r="AI872">
            <v>4.5450419830958744</v>
          </cell>
          <cell r="AJ872">
            <v>65.540000000000006</v>
          </cell>
          <cell r="AK872">
            <v>42129</v>
          </cell>
          <cell r="AL872" t="str">
            <v>Year Round</v>
          </cell>
        </row>
        <row r="873">
          <cell r="B873" t="str">
            <v>WDOD10</v>
          </cell>
          <cell r="E873">
            <v>0</v>
          </cell>
          <cell r="F873">
            <v>0</v>
          </cell>
          <cell r="G873">
            <v>98</v>
          </cell>
          <cell r="H873" t="str">
            <v>S1</v>
          </cell>
          <cell r="I873">
            <v>11</v>
          </cell>
          <cell r="J873">
            <v>2</v>
          </cell>
          <cell r="Q873" t="str">
            <v>ELVA40</v>
          </cell>
          <cell r="R873" t="str">
            <v>MOFF40</v>
          </cell>
          <cell r="X873">
            <v>2210</v>
          </cell>
          <cell r="Y873" t="str">
            <v>A106</v>
          </cell>
          <cell r="AB873" t="str">
            <v>No</v>
          </cell>
          <cell r="AC873" t="str">
            <v>No</v>
          </cell>
          <cell r="AE873">
            <v>6.2708163639025094E-2</v>
          </cell>
          <cell r="AF873">
            <v>23.5</v>
          </cell>
          <cell r="AG873">
            <v>2942</v>
          </cell>
          <cell r="AI873">
            <v>1.336757727543757</v>
          </cell>
          <cell r="AJ873">
            <v>23.5</v>
          </cell>
          <cell r="AK873">
            <v>13585</v>
          </cell>
          <cell r="AL873" t="str">
            <v>Year Round</v>
          </cell>
        </row>
        <row r="874">
          <cell r="B874" t="str">
            <v>WFIB20</v>
          </cell>
          <cell r="E874">
            <v>0</v>
          </cell>
          <cell r="F874">
            <v>0</v>
          </cell>
          <cell r="G874">
            <v>0</v>
          </cell>
          <cell r="H874" t="str">
            <v>T2</v>
          </cell>
          <cell r="I874">
            <v>9</v>
          </cell>
          <cell r="J874">
            <v>2</v>
          </cell>
          <cell r="Q874" t="str">
            <v>ELVA40</v>
          </cell>
          <cell r="R874" t="str">
            <v>STHA40</v>
          </cell>
          <cell r="X874">
            <v>2210</v>
          </cell>
          <cell r="Y874" t="str">
            <v>A1ES</v>
          </cell>
          <cell r="AB874" t="str">
            <v>No</v>
          </cell>
          <cell r="AC874" t="str">
            <v>No</v>
          </cell>
          <cell r="AE874">
            <v>0.13877342786309577</v>
          </cell>
          <cell r="AF874">
            <v>48.56</v>
          </cell>
          <cell r="AG874">
            <v>6396</v>
          </cell>
          <cell r="AI874">
            <v>1.2740037200112386</v>
          </cell>
          <cell r="AJ874">
            <v>48.56</v>
          </cell>
          <cell r="AK874">
            <v>19378</v>
          </cell>
          <cell r="AL874" t="str">
            <v>Year Round</v>
          </cell>
        </row>
        <row r="875">
          <cell r="B875" t="str">
            <v>WFIE1A</v>
          </cell>
          <cell r="E875">
            <v>2</v>
          </cell>
          <cell r="F875">
            <v>0</v>
          </cell>
          <cell r="G875">
            <v>0</v>
          </cell>
          <cell r="H875" t="str">
            <v>S5</v>
          </cell>
          <cell r="I875">
            <v>9</v>
          </cell>
          <cell r="J875">
            <v>2</v>
          </cell>
          <cell r="Q875" t="str">
            <v>ESST1Q</v>
          </cell>
          <cell r="R875" t="str">
            <v>PART1Q</v>
          </cell>
          <cell r="X875">
            <v>210</v>
          </cell>
          <cell r="Y875" t="str">
            <v>SP90</v>
          </cell>
          <cell r="AB875" t="str">
            <v>No</v>
          </cell>
          <cell r="AC875" t="str">
            <v>No</v>
          </cell>
          <cell r="AE875">
            <v>2.4696000000000436E-2</v>
          </cell>
          <cell r="AF875">
            <v>155.79887043195237</v>
          </cell>
          <cell r="AG875">
            <v>6544</v>
          </cell>
          <cell r="AI875">
            <v>2.4696000000000436E-2</v>
          </cell>
          <cell r="AJ875">
            <v>155.79887043195237</v>
          </cell>
          <cell r="AK875">
            <v>6544</v>
          </cell>
          <cell r="AL875" t="str">
            <v>Year Round</v>
          </cell>
        </row>
        <row r="876">
          <cell r="B876" t="str">
            <v>WFIE1B</v>
          </cell>
          <cell r="E876">
            <v>2</v>
          </cell>
          <cell r="F876">
            <v>0</v>
          </cell>
          <cell r="G876">
            <v>0</v>
          </cell>
          <cell r="H876" t="str">
            <v>S5</v>
          </cell>
          <cell r="I876">
            <v>9</v>
          </cell>
          <cell r="J876">
            <v>2</v>
          </cell>
          <cell r="Q876" t="str">
            <v>ESST1Q</v>
          </cell>
          <cell r="R876" t="str">
            <v>PART1R</v>
          </cell>
          <cell r="X876">
            <v>203</v>
          </cell>
          <cell r="Y876" t="str">
            <v>SP91</v>
          </cell>
          <cell r="AB876" t="str">
            <v>No</v>
          </cell>
          <cell r="AC876" t="str">
            <v>No</v>
          </cell>
          <cell r="AE876">
            <v>2.4696000000000436E-2</v>
          </cell>
          <cell r="AF876">
            <v>154.44409764558753</v>
          </cell>
          <cell r="AG876">
            <v>6487</v>
          </cell>
          <cell r="AI876">
            <v>2.4696000000000436E-2</v>
          </cell>
          <cell r="AJ876">
            <v>154.44409764558753</v>
          </cell>
          <cell r="AK876">
            <v>6487</v>
          </cell>
          <cell r="AL876" t="str">
            <v>Year Round</v>
          </cell>
        </row>
        <row r="877">
          <cell r="B877" t="str">
            <v>WFIE10</v>
          </cell>
          <cell r="E877">
            <v>0</v>
          </cell>
          <cell r="F877">
            <v>0</v>
          </cell>
          <cell r="G877">
            <v>0</v>
          </cell>
          <cell r="H877" t="str">
            <v>S5</v>
          </cell>
          <cell r="I877">
            <v>9</v>
          </cell>
          <cell r="J877">
            <v>2</v>
          </cell>
          <cell r="Q877" t="str">
            <v>ESST1Q</v>
          </cell>
          <cell r="R877" t="str">
            <v>WIYH10</v>
          </cell>
          <cell r="X877">
            <v>128</v>
          </cell>
          <cell r="Y877" t="str">
            <v>C1ET</v>
          </cell>
          <cell r="AB877" t="str">
            <v>No</v>
          </cell>
          <cell r="AC877" t="str">
            <v>No</v>
          </cell>
          <cell r="AE877">
            <v>3.6942230769231921E-2</v>
          </cell>
          <cell r="AF877">
            <v>37.152171894358261</v>
          </cell>
          <cell r="AG877">
            <v>1980</v>
          </cell>
          <cell r="AI877">
            <v>3.6942230769227868E-2</v>
          </cell>
          <cell r="AJ877">
            <v>37.152171894358261</v>
          </cell>
          <cell r="AK877">
            <v>1980</v>
          </cell>
          <cell r="AL877" t="str">
            <v>Year Round</v>
          </cell>
        </row>
        <row r="878">
          <cell r="B878" t="str">
            <v>WFIE20</v>
          </cell>
          <cell r="E878">
            <v>0</v>
          </cell>
          <cell r="F878">
            <v>0</v>
          </cell>
          <cell r="G878">
            <v>0</v>
          </cell>
          <cell r="H878" t="str">
            <v>S5</v>
          </cell>
          <cell r="I878">
            <v>9</v>
          </cell>
          <cell r="J878">
            <v>2</v>
          </cell>
          <cell r="Q878" t="str">
            <v>ESST1Q</v>
          </cell>
          <cell r="R878" t="str">
            <v>WIYH10</v>
          </cell>
          <cell r="X878">
            <v>203</v>
          </cell>
          <cell r="Y878" t="str">
            <v>WIYH11</v>
          </cell>
          <cell r="AB878" t="str">
            <v>No</v>
          </cell>
          <cell r="AC878" t="str">
            <v>No</v>
          </cell>
          <cell r="AE878">
            <v>1.6956319526627746E-2</v>
          </cell>
          <cell r="AF878">
            <v>71.351366748546297</v>
          </cell>
          <cell r="AG878">
            <v>2190</v>
          </cell>
          <cell r="AI878">
            <v>1.6956319526625886E-2</v>
          </cell>
          <cell r="AJ878">
            <v>71.351366748546297</v>
          </cell>
          <cell r="AK878">
            <v>2190</v>
          </cell>
          <cell r="AL878" t="str">
            <v>Year Round</v>
          </cell>
        </row>
        <row r="879">
          <cell r="B879" t="str">
            <v>WGEO2Q</v>
          </cell>
          <cell r="E879">
            <v>24</v>
          </cell>
          <cell r="F879">
            <v>0</v>
          </cell>
          <cell r="G879">
            <v>0</v>
          </cell>
          <cell r="H879" t="str">
            <v>S4</v>
          </cell>
          <cell r="I879">
            <v>9</v>
          </cell>
          <cell r="J879">
            <v>2</v>
          </cell>
          <cell r="Q879" t="str">
            <v>ESST1R</v>
          </cell>
          <cell r="R879" t="str">
            <v>KIER1R</v>
          </cell>
          <cell r="X879">
            <v>100</v>
          </cell>
          <cell r="Y879" t="str">
            <v>C1DW</v>
          </cell>
          <cell r="AB879" t="str">
            <v>No</v>
          </cell>
          <cell r="AC879" t="str">
            <v>No</v>
          </cell>
          <cell r="AE879">
            <v>1.0932999999998735E-2</v>
          </cell>
          <cell r="AF879">
            <v>102.96273176372502</v>
          </cell>
          <cell r="AG879">
            <v>2986</v>
          </cell>
          <cell r="AI879">
            <v>1.0933000000003142E-2</v>
          </cell>
          <cell r="AJ879">
            <v>102.96273176372502</v>
          </cell>
          <cell r="AK879">
            <v>2986</v>
          </cell>
          <cell r="AL879" t="str">
            <v>Year Round</v>
          </cell>
        </row>
        <row r="880">
          <cell r="B880" t="str">
            <v>WGEO2R</v>
          </cell>
          <cell r="E880">
            <v>24</v>
          </cell>
          <cell r="F880">
            <v>0</v>
          </cell>
          <cell r="G880">
            <v>0</v>
          </cell>
          <cell r="H880" t="str">
            <v>S4</v>
          </cell>
          <cell r="I880">
            <v>9</v>
          </cell>
          <cell r="J880">
            <v>2</v>
          </cell>
          <cell r="Q880" t="str">
            <v>ESST1R</v>
          </cell>
          <cell r="R880" t="str">
            <v>WIYH10</v>
          </cell>
          <cell r="X880">
            <v>233</v>
          </cell>
          <cell r="Y880" t="str">
            <v>SP12</v>
          </cell>
          <cell r="AB880" t="str">
            <v>No</v>
          </cell>
          <cell r="AC880" t="str">
            <v>No</v>
          </cell>
          <cell r="AE880">
            <v>5.886999999999757E-3</v>
          </cell>
          <cell r="AF880">
            <v>81.060571717494042</v>
          </cell>
          <cell r="AG880">
            <v>2351</v>
          </cell>
          <cell r="AI880">
            <v>5.886999999999005E-3</v>
          </cell>
          <cell r="AJ880">
            <v>81.060571717494042</v>
          </cell>
          <cell r="AK880">
            <v>2351</v>
          </cell>
          <cell r="AL880" t="str">
            <v>Year Round</v>
          </cell>
        </row>
        <row r="881">
          <cell r="B881" t="str">
            <v>WHAM40</v>
          </cell>
          <cell r="E881">
            <v>671</v>
          </cell>
          <cell r="F881">
            <v>0</v>
          </cell>
          <cell r="G881">
            <v>0</v>
          </cell>
          <cell r="H881" t="str">
            <v>A1</v>
          </cell>
          <cell r="I881">
            <v>24</v>
          </cell>
          <cell r="J881">
            <v>12</v>
          </cell>
          <cell r="Q881" t="str">
            <v>EWEH1Q</v>
          </cell>
          <cell r="R881" t="str">
            <v>GRNA10</v>
          </cell>
          <cell r="X881">
            <v>200</v>
          </cell>
          <cell r="Y881" t="str">
            <v>T201617116</v>
          </cell>
          <cell r="AB881" t="str">
            <v>No</v>
          </cell>
          <cell r="AC881" t="str">
            <v>No</v>
          </cell>
          <cell r="AE881">
            <v>0</v>
          </cell>
          <cell r="AF881">
            <v>45.158021758608982</v>
          </cell>
          <cell r="AG881">
            <v>0</v>
          </cell>
          <cell r="AI881">
            <v>0.66001628000000123</v>
          </cell>
          <cell r="AJ881">
            <v>45.158021758608982</v>
          </cell>
          <cell r="AK881">
            <v>3825</v>
          </cell>
          <cell r="AL881" t="str">
            <v>Year Round</v>
          </cell>
        </row>
        <row r="882">
          <cell r="B882" t="str">
            <v>WHAM4A</v>
          </cell>
          <cell r="E882">
            <v>0</v>
          </cell>
          <cell r="F882">
            <v>0</v>
          </cell>
          <cell r="G882">
            <v>0</v>
          </cell>
          <cell r="H882" t="str">
            <v>A1</v>
          </cell>
          <cell r="I882">
            <v>24</v>
          </cell>
          <cell r="J882">
            <v>12</v>
          </cell>
          <cell r="Q882" t="str">
            <v>FALL40</v>
          </cell>
          <cell r="R882" t="str">
            <v>SMEA4R</v>
          </cell>
          <cell r="X882">
            <v>1250</v>
          </cell>
          <cell r="Y882" t="str">
            <v>A10E</v>
          </cell>
          <cell r="AB882" t="str">
            <v>No</v>
          </cell>
          <cell r="AC882" t="str">
            <v>No</v>
          </cell>
          <cell r="AE882">
            <v>0.28533449040738301</v>
          </cell>
          <cell r="AF882">
            <v>31.1</v>
          </cell>
          <cell r="AG882">
            <v>8306</v>
          </cell>
          <cell r="AI882">
            <v>4.3559757726328842E-2</v>
          </cell>
          <cell r="AJ882">
            <v>31.1</v>
          </cell>
          <cell r="AK882">
            <v>3245</v>
          </cell>
          <cell r="AL882" t="str">
            <v>Peak Security</v>
          </cell>
        </row>
        <row r="883">
          <cell r="B883" t="str">
            <v>WHAM4B</v>
          </cell>
          <cell r="E883">
            <v>0</v>
          </cell>
          <cell r="F883">
            <v>0</v>
          </cell>
          <cell r="G883">
            <v>0</v>
          </cell>
          <cell r="H883" t="str">
            <v>A1</v>
          </cell>
          <cell r="I883">
            <v>24</v>
          </cell>
          <cell r="J883">
            <v>12</v>
          </cell>
          <cell r="Q883" t="str">
            <v>FIFE1A</v>
          </cell>
          <cell r="R883" t="str">
            <v>WFIE10</v>
          </cell>
          <cell r="X883">
            <v>130</v>
          </cell>
          <cell r="Y883" t="str">
            <v>C1C7</v>
          </cell>
          <cell r="AB883" t="str">
            <v>No</v>
          </cell>
          <cell r="AC883" t="str">
            <v>No</v>
          </cell>
          <cell r="AE883">
            <v>3.6977854932234928E-30</v>
          </cell>
          <cell r="AF883">
            <v>15.579887043195233</v>
          </cell>
          <cell r="AG883">
            <v>0</v>
          </cell>
          <cell r="AI883">
            <v>0</v>
          </cell>
          <cell r="AJ883">
            <v>15.579887043195233</v>
          </cell>
          <cell r="AK883">
            <v>0</v>
          </cell>
          <cell r="AL883" t="str">
            <v>Year Round</v>
          </cell>
        </row>
        <row r="884">
          <cell r="B884" t="str">
            <v>WHGA20</v>
          </cell>
          <cell r="E884">
            <v>305</v>
          </cell>
          <cell r="F884">
            <v>0</v>
          </cell>
          <cell r="G884">
            <v>0</v>
          </cell>
          <cell r="H884" t="str">
            <v>N4</v>
          </cell>
          <cell r="I884">
            <v>15</v>
          </cell>
          <cell r="J884">
            <v>4</v>
          </cell>
          <cell r="Q884" t="str">
            <v>FIFE1B</v>
          </cell>
          <cell r="R884" t="str">
            <v>WFIE10</v>
          </cell>
          <cell r="X884">
            <v>130</v>
          </cell>
          <cell r="Y884" t="str">
            <v>C1C8</v>
          </cell>
          <cell r="AB884" t="str">
            <v>No</v>
          </cell>
          <cell r="AC884" t="str">
            <v>No</v>
          </cell>
          <cell r="AE884">
            <v>3.6977854932234928E-30</v>
          </cell>
          <cell r="AF884">
            <v>15.579887043195233</v>
          </cell>
          <cell r="AG884">
            <v>0</v>
          </cell>
          <cell r="AI884">
            <v>0</v>
          </cell>
          <cell r="AJ884">
            <v>15.579887043195233</v>
          </cell>
          <cell r="AK884">
            <v>0</v>
          </cell>
          <cell r="AL884" t="str">
            <v>Year Round</v>
          </cell>
        </row>
        <row r="885">
          <cell r="B885" t="str">
            <v>WHHO2Q</v>
          </cell>
          <cell r="E885">
            <v>27</v>
          </cell>
          <cell r="F885">
            <v>0</v>
          </cell>
          <cell r="G885">
            <v>0</v>
          </cell>
          <cell r="H885" t="str">
            <v>S1</v>
          </cell>
          <cell r="I885">
            <v>11</v>
          </cell>
          <cell r="J885">
            <v>2</v>
          </cell>
          <cell r="Q885" t="str">
            <v>FINQ1Q</v>
          </cell>
          <cell r="R885" t="str">
            <v>PART1Q</v>
          </cell>
          <cell r="X885">
            <v>171</v>
          </cell>
          <cell r="Y885" t="str">
            <v>S342</v>
          </cell>
          <cell r="AB885" t="str">
            <v>No</v>
          </cell>
          <cell r="AC885" t="str">
            <v>No</v>
          </cell>
          <cell r="AE885">
            <v>0</v>
          </cell>
          <cell r="AF885">
            <v>63.448525494751614</v>
          </cell>
          <cell r="AG885">
            <v>0</v>
          </cell>
          <cell r="AI885">
            <v>0</v>
          </cell>
          <cell r="AJ885">
            <v>63.448525494751614</v>
          </cell>
          <cell r="AK885">
            <v>0</v>
          </cell>
          <cell r="AL885" t="str">
            <v>Year Round</v>
          </cell>
        </row>
        <row r="886">
          <cell r="B886" t="str">
            <v>WHHO2R</v>
          </cell>
          <cell r="E886">
            <v>27</v>
          </cell>
          <cell r="F886">
            <v>0</v>
          </cell>
          <cell r="G886">
            <v>0</v>
          </cell>
          <cell r="H886" t="str">
            <v>S1</v>
          </cell>
          <cell r="I886">
            <v>11</v>
          </cell>
          <cell r="J886">
            <v>2</v>
          </cell>
          <cell r="Q886" t="str">
            <v>FINQ1R</v>
          </cell>
          <cell r="R886" t="str">
            <v>PART1R</v>
          </cell>
          <cell r="X886">
            <v>171</v>
          </cell>
          <cell r="Y886" t="str">
            <v>S343</v>
          </cell>
          <cell r="AB886" t="str">
            <v>No</v>
          </cell>
          <cell r="AC886" t="str">
            <v>No</v>
          </cell>
          <cell r="AE886">
            <v>0</v>
          </cell>
          <cell r="AF886">
            <v>64.351707352328148</v>
          </cell>
          <cell r="AG886">
            <v>0</v>
          </cell>
          <cell r="AI886">
            <v>0</v>
          </cell>
          <cell r="AJ886">
            <v>64.351707352328148</v>
          </cell>
          <cell r="AK886">
            <v>0</v>
          </cell>
          <cell r="AL886" t="str">
            <v>Year Round</v>
          </cell>
        </row>
        <row r="887">
          <cell r="B887" t="str">
            <v>WHIB1A</v>
          </cell>
          <cell r="E887">
            <v>0</v>
          </cell>
          <cell r="F887">
            <v>0</v>
          </cell>
          <cell r="G887">
            <v>0</v>
          </cell>
          <cell r="H887" t="str">
            <v>T4</v>
          </cell>
          <cell r="I887">
            <v>5</v>
          </cell>
          <cell r="J887">
            <v>1</v>
          </cell>
          <cell r="Q887" t="str">
            <v>GALA10</v>
          </cell>
          <cell r="R887" t="str">
            <v>HAWI10</v>
          </cell>
          <cell r="X887">
            <v>132</v>
          </cell>
          <cell r="Y887" t="str">
            <v>C11S</v>
          </cell>
          <cell r="AB887" t="str">
            <v>No</v>
          </cell>
          <cell r="AC887" t="str">
            <v>No</v>
          </cell>
          <cell r="AE887">
            <v>4.0105617998446974E-2</v>
          </cell>
          <cell r="AF887">
            <v>67.521994439062965</v>
          </cell>
          <cell r="AG887">
            <v>1229</v>
          </cell>
          <cell r="AI887">
            <v>0.17759715733145617</v>
          </cell>
          <cell r="AJ887">
            <v>67.521994439062965</v>
          </cell>
          <cell r="AK887">
            <v>2587</v>
          </cell>
          <cell r="AL887" t="str">
            <v>Year Round</v>
          </cell>
        </row>
        <row r="888">
          <cell r="B888" t="str">
            <v>WHIB1B</v>
          </cell>
          <cell r="E888">
            <v>0</v>
          </cell>
          <cell r="F888">
            <v>0</v>
          </cell>
          <cell r="G888">
            <v>0</v>
          </cell>
          <cell r="H888" t="str">
            <v>T4</v>
          </cell>
          <cell r="I888">
            <v>5</v>
          </cell>
          <cell r="J888">
            <v>1</v>
          </cell>
          <cell r="Q888" t="str">
            <v>GARB1Q</v>
          </cell>
          <cell r="R888" t="str">
            <v>HELE10</v>
          </cell>
          <cell r="X888">
            <v>132</v>
          </cell>
          <cell r="Y888" t="str">
            <v>C1DF</v>
          </cell>
          <cell r="AB888" t="str">
            <v>No</v>
          </cell>
          <cell r="AC888" t="str">
            <v>No</v>
          </cell>
          <cell r="AE888">
            <v>0.21785936330300429</v>
          </cell>
          <cell r="AF888">
            <v>43.896464325352603</v>
          </cell>
          <cell r="AG888">
            <v>1783</v>
          </cell>
          <cell r="AI888">
            <v>0.26946607708224968</v>
          </cell>
          <cell r="AJ888">
            <v>43.896464325352603</v>
          </cell>
          <cell r="AK888">
            <v>1983</v>
          </cell>
          <cell r="AL888" t="str">
            <v>Year Round</v>
          </cell>
        </row>
        <row r="889">
          <cell r="B889" t="str">
            <v>WHIB1C</v>
          </cell>
          <cell r="E889">
            <v>0</v>
          </cell>
          <cell r="F889">
            <v>0</v>
          </cell>
          <cell r="G889">
            <v>0</v>
          </cell>
          <cell r="H889" t="str">
            <v>T4</v>
          </cell>
          <cell r="I889">
            <v>5</v>
          </cell>
          <cell r="J889">
            <v>1</v>
          </cell>
          <cell r="Q889" t="str">
            <v>GARB1R</v>
          </cell>
          <cell r="R889" t="str">
            <v>STLE10_SPD</v>
          </cell>
          <cell r="X889">
            <v>132</v>
          </cell>
          <cell r="Y889" t="str">
            <v>C1DG</v>
          </cell>
          <cell r="AB889" t="str">
            <v>No</v>
          </cell>
          <cell r="AC889" t="str">
            <v>No</v>
          </cell>
          <cell r="AE889">
            <v>0.44207153304825797</v>
          </cell>
          <cell r="AF889">
            <v>77.155705747566202</v>
          </cell>
          <cell r="AG889">
            <v>3368</v>
          </cell>
          <cell r="AI889">
            <v>0.53964433471255546</v>
          </cell>
          <cell r="AJ889">
            <v>77.155705747566202</v>
          </cell>
          <cell r="AK889">
            <v>3721</v>
          </cell>
          <cell r="AL889" t="str">
            <v>Year Round</v>
          </cell>
        </row>
        <row r="890">
          <cell r="B890" t="str">
            <v>WHIB1D</v>
          </cell>
          <cell r="E890">
            <v>0</v>
          </cell>
          <cell r="F890">
            <v>0</v>
          </cell>
          <cell r="G890">
            <v>0</v>
          </cell>
          <cell r="H890" t="str">
            <v>T4</v>
          </cell>
          <cell r="I890">
            <v>5</v>
          </cell>
          <cell r="J890">
            <v>1</v>
          </cell>
          <cell r="Q890" t="str">
            <v>GARB1S</v>
          </cell>
          <cell r="R890" t="str">
            <v>GARE1S</v>
          </cell>
          <cell r="X890">
            <v>132</v>
          </cell>
          <cell r="Y890" t="str">
            <v>C1DE</v>
          </cell>
          <cell r="AB890" t="str">
            <v>No</v>
          </cell>
          <cell r="AC890" t="str">
            <v>No</v>
          </cell>
          <cell r="AE890">
            <v>6.5538379486036691E-2</v>
          </cell>
          <cell r="AF890">
            <v>14.106505844594045</v>
          </cell>
          <cell r="AG890">
            <v>551</v>
          </cell>
          <cell r="AI890">
            <v>8.1728446430092111E-2</v>
          </cell>
          <cell r="AJ890">
            <v>14.106505844594045</v>
          </cell>
          <cell r="AK890">
            <v>615</v>
          </cell>
          <cell r="AL890" t="str">
            <v>Year Round</v>
          </cell>
        </row>
        <row r="891">
          <cell r="B891" t="str">
            <v>WHIB1E</v>
          </cell>
          <cell r="E891">
            <v>0</v>
          </cell>
          <cell r="F891">
            <v>0</v>
          </cell>
          <cell r="G891">
            <v>0</v>
          </cell>
          <cell r="H891" t="str">
            <v>T4</v>
          </cell>
          <cell r="I891">
            <v>5</v>
          </cell>
          <cell r="J891">
            <v>1</v>
          </cell>
          <cell r="Q891" t="str">
            <v>GARE1T</v>
          </cell>
          <cell r="R891" t="str">
            <v>WHTL1T</v>
          </cell>
          <cell r="X891">
            <v>100</v>
          </cell>
          <cell r="Y891" t="str">
            <v>C1EC</v>
          </cell>
          <cell r="AB891" t="str">
            <v>No</v>
          </cell>
          <cell r="AC891" t="str">
            <v>No</v>
          </cell>
          <cell r="AE891">
            <v>2.0569999999999625E-3</v>
          </cell>
          <cell r="AF891">
            <v>4.7881838944048889</v>
          </cell>
          <cell r="AG891">
            <v>53</v>
          </cell>
          <cell r="AI891">
            <v>2.0569999999999625E-3</v>
          </cell>
          <cell r="AJ891">
            <v>4.7881838944048889</v>
          </cell>
          <cell r="AK891">
            <v>53</v>
          </cell>
          <cell r="AL891" t="str">
            <v>Year Round</v>
          </cell>
        </row>
        <row r="892">
          <cell r="B892" t="str">
            <v>WHIB1F</v>
          </cell>
          <cell r="E892">
            <v>0</v>
          </cell>
          <cell r="F892">
            <v>0</v>
          </cell>
          <cell r="G892">
            <v>0</v>
          </cell>
          <cell r="H892" t="str">
            <v>T4</v>
          </cell>
          <cell r="I892">
            <v>5</v>
          </cell>
          <cell r="J892">
            <v>1</v>
          </cell>
          <cell r="Q892" t="str">
            <v>GARE1S</v>
          </cell>
          <cell r="R892" t="str">
            <v>WIYH10</v>
          </cell>
          <cell r="X892">
            <v>109</v>
          </cell>
          <cell r="Y892" t="str">
            <v>C1EA</v>
          </cell>
          <cell r="AB892" t="str">
            <v>No</v>
          </cell>
          <cell r="AC892" t="str">
            <v>No</v>
          </cell>
          <cell r="AE892">
            <v>0.23902328933317782</v>
          </cell>
          <cell r="AF892">
            <v>108.03178386735581</v>
          </cell>
          <cell r="AG892">
            <v>3029</v>
          </cell>
          <cell r="AI892">
            <v>0.32301120122965615</v>
          </cell>
          <cell r="AJ892">
            <v>108.03178386735581</v>
          </cell>
          <cell r="AK892">
            <v>3521</v>
          </cell>
          <cell r="AL892" t="str">
            <v>Year Round</v>
          </cell>
        </row>
        <row r="893">
          <cell r="B893" t="str">
            <v>WHIB1G</v>
          </cell>
          <cell r="E893">
            <v>0</v>
          </cell>
          <cell r="F893">
            <v>0</v>
          </cell>
          <cell r="G893">
            <v>0</v>
          </cell>
          <cell r="H893" t="str">
            <v>T4</v>
          </cell>
          <cell r="I893">
            <v>5</v>
          </cell>
          <cell r="J893">
            <v>1</v>
          </cell>
          <cell r="Q893" t="str">
            <v>GARB1T</v>
          </cell>
          <cell r="R893" t="str">
            <v>GARE1T</v>
          </cell>
          <cell r="X893">
            <v>132</v>
          </cell>
          <cell r="Y893" t="str">
            <v>C1DH</v>
          </cell>
          <cell r="AB893" t="str">
            <v>No</v>
          </cell>
          <cell r="AC893" t="str">
            <v>No</v>
          </cell>
          <cell r="AE893">
            <v>6.7706370197525373E-2</v>
          </cell>
          <cell r="AF893">
            <v>14.966658639996119</v>
          </cell>
          <cell r="AG893">
            <v>587</v>
          </cell>
          <cell r="AI893">
            <v>8.447033688512548E-2</v>
          </cell>
          <cell r="AJ893">
            <v>14.966658639996119</v>
          </cell>
          <cell r="AK893">
            <v>656</v>
          </cell>
          <cell r="AL893" t="str">
            <v>Year Round</v>
          </cell>
        </row>
        <row r="894">
          <cell r="B894" t="str">
            <v>WHIB1H</v>
          </cell>
          <cell r="E894">
            <v>0</v>
          </cell>
          <cell r="F894">
            <v>0</v>
          </cell>
          <cell r="G894">
            <v>0</v>
          </cell>
          <cell r="H894" t="str">
            <v>T4</v>
          </cell>
          <cell r="I894">
            <v>5</v>
          </cell>
          <cell r="J894">
            <v>1</v>
          </cell>
          <cell r="Q894" t="str">
            <v>GARE1S</v>
          </cell>
          <cell r="R894" t="str">
            <v>WHTL1S</v>
          </cell>
          <cell r="X894">
            <v>100</v>
          </cell>
          <cell r="Y894" t="str">
            <v>C1EB</v>
          </cell>
          <cell r="AB894" t="str">
            <v>No</v>
          </cell>
          <cell r="AC894" t="str">
            <v>No</v>
          </cell>
          <cell r="AE894">
            <v>2.1779999999999595E-3</v>
          </cell>
          <cell r="AF894">
            <v>4.8168556542516248</v>
          </cell>
          <cell r="AG894">
            <v>53</v>
          </cell>
          <cell r="AI894">
            <v>2.1779999999999595E-3</v>
          </cell>
          <cell r="AJ894">
            <v>4.8168556542516248</v>
          </cell>
          <cell r="AK894">
            <v>53</v>
          </cell>
          <cell r="AL894" t="str">
            <v>Year Round</v>
          </cell>
        </row>
        <row r="895">
          <cell r="B895" t="str">
            <v>WHSO20</v>
          </cell>
          <cell r="E895">
            <v>59</v>
          </cell>
          <cell r="F895">
            <v>0</v>
          </cell>
          <cell r="G895">
            <v>0</v>
          </cell>
          <cell r="H895" t="str">
            <v>H2</v>
          </cell>
          <cell r="I895">
            <v>21</v>
          </cell>
          <cell r="J895">
            <v>10</v>
          </cell>
          <cell r="Q895" t="str">
            <v>GARE1T</v>
          </cell>
          <cell r="R895" t="str">
            <v>WIYH10</v>
          </cell>
          <cell r="X895">
            <v>109</v>
          </cell>
          <cell r="Y895" t="str">
            <v>C1DJ</v>
          </cell>
          <cell r="AB895" t="str">
            <v>No</v>
          </cell>
          <cell r="AC895" t="str">
            <v>No</v>
          </cell>
          <cell r="AE895">
            <v>0.23983093641878436</v>
          </cell>
          <cell r="AF895">
            <v>103.21842113786653</v>
          </cell>
          <cell r="AG895">
            <v>2914</v>
          </cell>
          <cell r="AI895">
            <v>0.32412998875880977</v>
          </cell>
          <cell r="AJ895">
            <v>103.21842113786653</v>
          </cell>
          <cell r="AK895">
            <v>3387</v>
          </cell>
          <cell r="AL895" t="str">
            <v>Year Round</v>
          </cell>
        </row>
        <row r="896">
          <cell r="B896" t="str">
            <v>WHSO2A</v>
          </cell>
          <cell r="E896">
            <v>0</v>
          </cell>
          <cell r="F896">
            <v>0</v>
          </cell>
          <cell r="G896">
            <v>0</v>
          </cell>
          <cell r="H896" t="str">
            <v>H2</v>
          </cell>
          <cell r="I896">
            <v>21</v>
          </cell>
          <cell r="J896">
            <v>10</v>
          </cell>
          <cell r="Q896" t="str">
            <v>GLLE10</v>
          </cell>
          <cell r="R896" t="str">
            <v>KEOO10</v>
          </cell>
          <cell r="X896">
            <v>132</v>
          </cell>
          <cell r="Y896" t="str">
            <v>C1EG</v>
          </cell>
          <cell r="AB896" t="str">
            <v>No</v>
          </cell>
          <cell r="AC896" t="str">
            <v>No</v>
          </cell>
          <cell r="AE896">
            <v>3.6333606809608933E-2</v>
          </cell>
          <cell r="AF896">
            <v>22.019911562293142</v>
          </cell>
          <cell r="AG896">
            <v>485</v>
          </cell>
          <cell r="AI896">
            <v>0.24504066735570765</v>
          </cell>
          <cell r="AJ896">
            <v>22.019911562293142</v>
          </cell>
          <cell r="AK896">
            <v>1259</v>
          </cell>
          <cell r="AL896" t="str">
            <v>Year Round</v>
          </cell>
        </row>
        <row r="897">
          <cell r="B897" t="str">
            <v>WHSO2B</v>
          </cell>
          <cell r="E897">
            <v>0</v>
          </cell>
          <cell r="F897">
            <v>0</v>
          </cell>
          <cell r="G897">
            <v>0</v>
          </cell>
          <cell r="H897" t="str">
            <v>H2</v>
          </cell>
          <cell r="I897">
            <v>21</v>
          </cell>
          <cell r="J897">
            <v>10</v>
          </cell>
          <cell r="Q897" t="str">
            <v>GLLE10</v>
          </cell>
          <cell r="R897" t="str">
            <v>NETS10</v>
          </cell>
          <cell r="X897">
            <v>125</v>
          </cell>
          <cell r="Y897" t="str">
            <v>C1EK</v>
          </cell>
          <cell r="AB897" t="str">
            <v>No</v>
          </cell>
          <cell r="AC897" t="str">
            <v>No</v>
          </cell>
          <cell r="AE897">
            <v>4.0170459764654045E-3</v>
          </cell>
          <cell r="AF897">
            <v>86.129966579594523</v>
          </cell>
          <cell r="AG897">
            <v>314</v>
          </cell>
          <cell r="AI897">
            <v>4.0170459764655858E-3</v>
          </cell>
          <cell r="AJ897">
            <v>86.129966579594523</v>
          </cell>
          <cell r="AK897">
            <v>314</v>
          </cell>
          <cell r="AL897" t="str">
            <v>Year Round</v>
          </cell>
        </row>
        <row r="898">
          <cell r="B898" t="str">
            <v>WHSO4B</v>
          </cell>
          <cell r="E898">
            <v>0</v>
          </cell>
          <cell r="F898">
            <v>0</v>
          </cell>
          <cell r="G898">
            <v>0</v>
          </cell>
          <cell r="H898" t="str">
            <v>H2</v>
          </cell>
          <cell r="I898">
            <v>21</v>
          </cell>
          <cell r="J898">
            <v>10</v>
          </cell>
          <cell r="Q898" t="str">
            <v>GLLE10</v>
          </cell>
          <cell r="R898" t="str">
            <v>NETS10</v>
          </cell>
          <cell r="X898">
            <v>125</v>
          </cell>
          <cell r="Y898" t="str">
            <v>C1EH</v>
          </cell>
          <cell r="AB898" t="str">
            <v>No</v>
          </cell>
          <cell r="AC898" t="str">
            <v>No</v>
          </cell>
          <cell r="AE898">
            <v>4.0184059853681387E-3</v>
          </cell>
          <cell r="AF898">
            <v>86.129966579594523</v>
          </cell>
          <cell r="AG898">
            <v>313</v>
          </cell>
          <cell r="AI898">
            <v>4.0184059853683209E-3</v>
          </cell>
          <cell r="AJ898">
            <v>86.129966579594523</v>
          </cell>
          <cell r="AK898">
            <v>313</v>
          </cell>
          <cell r="AL898" t="str">
            <v>Year Round</v>
          </cell>
        </row>
        <row r="899">
          <cell r="B899" t="str">
            <v>WHSO4A</v>
          </cell>
          <cell r="E899">
            <v>0</v>
          </cell>
          <cell r="F899">
            <v>0</v>
          </cell>
          <cell r="G899">
            <v>0</v>
          </cell>
          <cell r="H899" t="str">
            <v>H2</v>
          </cell>
          <cell r="I899">
            <v>21</v>
          </cell>
          <cell r="J899">
            <v>10</v>
          </cell>
          <cell r="Q899" t="str">
            <v>GLLE10</v>
          </cell>
          <cell r="R899" t="str">
            <v>TONG10</v>
          </cell>
          <cell r="X899">
            <v>132</v>
          </cell>
          <cell r="Y899" t="str">
            <v>C1EJ</v>
          </cell>
          <cell r="AB899" t="str">
            <v>No</v>
          </cell>
          <cell r="AC899" t="str">
            <v>No</v>
          </cell>
          <cell r="AE899">
            <v>0.15331939931447944</v>
          </cell>
          <cell r="AF899">
            <v>94.903525092695716</v>
          </cell>
          <cell r="AG899">
            <v>2018</v>
          </cell>
          <cell r="AI899">
            <v>3.4196468295878391</v>
          </cell>
          <cell r="AJ899">
            <v>94.903525092695716</v>
          </cell>
          <cell r="AK899">
            <v>9532</v>
          </cell>
          <cell r="AL899" t="str">
            <v>Year Round</v>
          </cell>
        </row>
        <row r="900">
          <cell r="B900" t="str">
            <v>WHTB1S</v>
          </cell>
          <cell r="E900">
            <v>0</v>
          </cell>
          <cell r="F900">
            <v>0</v>
          </cell>
          <cell r="G900">
            <v>0</v>
          </cell>
          <cell r="H900" t="str">
            <v>T2</v>
          </cell>
          <cell r="I900">
            <v>9</v>
          </cell>
          <cell r="J900">
            <v>2</v>
          </cell>
          <cell r="Q900" t="str">
            <v>GLLU1Q</v>
          </cell>
          <cell r="R900" t="str">
            <v>NETS10</v>
          </cell>
          <cell r="X900">
            <v>49</v>
          </cell>
          <cell r="Y900" t="str">
            <v>C1E5</v>
          </cell>
          <cell r="AB900" t="str">
            <v>No</v>
          </cell>
          <cell r="AC900" t="str">
            <v>No</v>
          </cell>
          <cell r="AE900">
            <v>1.4429013280387034E-2</v>
          </cell>
          <cell r="AF900">
            <v>63.0778716628189</v>
          </cell>
          <cell r="AG900">
            <v>507</v>
          </cell>
          <cell r="AI900">
            <v>1.4429013280386633E-2</v>
          </cell>
          <cell r="AJ900">
            <v>63.0778716628189</v>
          </cell>
          <cell r="AK900">
            <v>507</v>
          </cell>
          <cell r="AL900" t="str">
            <v>Year Round</v>
          </cell>
        </row>
        <row r="901">
          <cell r="B901" t="str">
            <v>WHTB1T</v>
          </cell>
          <cell r="E901">
            <v>0</v>
          </cell>
          <cell r="F901">
            <v>0</v>
          </cell>
          <cell r="G901">
            <v>0</v>
          </cell>
          <cell r="H901" t="str">
            <v>T2</v>
          </cell>
          <cell r="I901">
            <v>9</v>
          </cell>
          <cell r="J901">
            <v>2</v>
          </cell>
          <cell r="Q901" t="str">
            <v>GLLU1R</v>
          </cell>
          <cell r="R901" t="str">
            <v>NETS10</v>
          </cell>
          <cell r="X901">
            <v>49</v>
          </cell>
          <cell r="Y901" t="str">
            <v>C1DZ</v>
          </cell>
          <cell r="AB901" t="str">
            <v>No</v>
          </cell>
          <cell r="AC901" t="str">
            <v>No</v>
          </cell>
          <cell r="AE901">
            <v>5.4750000000002991E-3</v>
          </cell>
          <cell r="AF901">
            <v>63.0778716628189</v>
          </cell>
          <cell r="AG901">
            <v>315</v>
          </cell>
          <cell r="AI901">
            <v>5.4750000000000484E-3</v>
          </cell>
          <cell r="AJ901">
            <v>63.0778716628189</v>
          </cell>
          <cell r="AK901">
            <v>315</v>
          </cell>
          <cell r="AL901" t="str">
            <v>Year Round</v>
          </cell>
        </row>
        <row r="902">
          <cell r="B902" t="str">
            <v>WHTL1S</v>
          </cell>
          <cell r="E902">
            <v>8</v>
          </cell>
          <cell r="F902">
            <v>0</v>
          </cell>
          <cell r="G902">
            <v>0</v>
          </cell>
          <cell r="H902" t="str">
            <v>S7</v>
          </cell>
          <cell r="I902">
            <v>9</v>
          </cell>
          <cell r="J902">
            <v>2</v>
          </cell>
          <cell r="Q902" t="str">
            <v>GLNI10</v>
          </cell>
          <cell r="R902" t="str">
            <v>MOSM10</v>
          </cell>
          <cell r="X902">
            <v>130</v>
          </cell>
          <cell r="Y902" t="str">
            <v>C1FB</v>
          </cell>
          <cell r="AB902" t="str">
            <v>No</v>
          </cell>
          <cell r="AC902" t="str">
            <v>No</v>
          </cell>
          <cell r="AE902">
            <v>1.0502054535275669E-3</v>
          </cell>
          <cell r="AF902">
            <v>6.5264682467252282</v>
          </cell>
          <cell r="AG902">
            <v>75</v>
          </cell>
          <cell r="AI902">
            <v>9.06006850784985E-4</v>
          </cell>
          <cell r="AJ902">
            <v>6.5264682467252282</v>
          </cell>
          <cell r="AK902">
            <v>69</v>
          </cell>
          <cell r="AL902" t="str">
            <v>Peak Security</v>
          </cell>
        </row>
        <row r="903">
          <cell r="B903" t="str">
            <v>WHTL1T</v>
          </cell>
          <cell r="E903">
            <v>8</v>
          </cell>
          <cell r="F903">
            <v>0</v>
          </cell>
          <cell r="G903">
            <v>0</v>
          </cell>
          <cell r="H903" t="str">
            <v>S7</v>
          </cell>
          <cell r="I903">
            <v>9</v>
          </cell>
          <cell r="J903">
            <v>2</v>
          </cell>
          <cell r="Q903" t="str">
            <v>GLNI10</v>
          </cell>
          <cell r="R903" t="str">
            <v>MOSM10</v>
          </cell>
          <cell r="X903">
            <v>171</v>
          </cell>
          <cell r="Y903" t="str">
            <v>C1FA</v>
          </cell>
          <cell r="AB903" t="str">
            <v>No</v>
          </cell>
          <cell r="AC903" t="str">
            <v>No</v>
          </cell>
          <cell r="AE903">
            <v>1.7373515998786119E-3</v>
          </cell>
          <cell r="AF903">
            <v>6.0748773179369611</v>
          </cell>
          <cell r="AG903">
            <v>96</v>
          </cell>
          <cell r="AI903">
            <v>1.4988043019821926E-3</v>
          </cell>
          <cell r="AJ903">
            <v>6.0748773179369611</v>
          </cell>
          <cell r="AK903">
            <v>89</v>
          </cell>
          <cell r="AL903" t="str">
            <v>Peak Security</v>
          </cell>
        </row>
        <row r="904">
          <cell r="B904" t="str">
            <v>WIBA20</v>
          </cell>
          <cell r="E904">
            <v>34</v>
          </cell>
          <cell r="F904">
            <v>0</v>
          </cell>
          <cell r="G904">
            <v>0</v>
          </cell>
          <cell r="H904" t="str">
            <v>P3</v>
          </cell>
          <cell r="I904">
            <v>16</v>
          </cell>
          <cell r="J904">
            <v>5</v>
          </cell>
          <cell r="Q904" t="str">
            <v>GLNI10</v>
          </cell>
          <cell r="R904" t="str">
            <v>REDH10</v>
          </cell>
          <cell r="X904">
            <v>161</v>
          </cell>
          <cell r="Y904" t="str">
            <v>C1FC</v>
          </cell>
          <cell r="AB904" t="str">
            <v>No</v>
          </cell>
          <cell r="AC904" t="str">
            <v>No</v>
          </cell>
          <cell r="AE904">
            <v>9.5720624724261502E-2</v>
          </cell>
          <cell r="AF904">
            <v>29.44589736259773</v>
          </cell>
          <cell r="AG904">
            <v>930</v>
          </cell>
          <cell r="AI904">
            <v>9.3946136558335655E-2</v>
          </cell>
          <cell r="AJ904">
            <v>29.44589736259773</v>
          </cell>
          <cell r="AK904">
            <v>921</v>
          </cell>
          <cell r="AL904" t="str">
            <v>Peak Security</v>
          </cell>
        </row>
        <row r="905">
          <cell r="B905" t="str">
            <v>WIEN2A</v>
          </cell>
          <cell r="E905">
            <v>64</v>
          </cell>
          <cell r="F905">
            <v>0</v>
          </cell>
          <cell r="G905">
            <v>0</v>
          </cell>
          <cell r="H905" t="str">
            <v>L2</v>
          </cell>
          <cell r="I905">
            <v>18</v>
          </cell>
          <cell r="J905">
            <v>8</v>
          </cell>
          <cell r="Q905" t="str">
            <v>GLNI10</v>
          </cell>
          <cell r="R905" t="str">
            <v>WFIE10</v>
          </cell>
          <cell r="X905">
            <v>132</v>
          </cell>
          <cell r="Y905" t="str">
            <v>C1DP</v>
          </cell>
          <cell r="AB905" t="str">
            <v>No</v>
          </cell>
          <cell r="AC905" t="str">
            <v>No</v>
          </cell>
          <cell r="AE905">
            <v>1.9653277087975943E-2</v>
          </cell>
          <cell r="AF905">
            <v>20.270934211642256</v>
          </cell>
          <cell r="AG905">
            <v>474</v>
          </cell>
          <cell r="AI905">
            <v>2.251452521681618E-2</v>
          </cell>
          <cell r="AJ905">
            <v>20.270934211642256</v>
          </cell>
          <cell r="AK905">
            <v>507</v>
          </cell>
          <cell r="AL905" t="str">
            <v>Year Round</v>
          </cell>
        </row>
        <row r="906">
          <cell r="B906" t="str">
            <v>WIEN2B</v>
          </cell>
          <cell r="E906">
            <v>64</v>
          </cell>
          <cell r="F906">
            <v>0</v>
          </cell>
          <cell r="G906">
            <v>0</v>
          </cell>
          <cell r="H906" t="str">
            <v>L2</v>
          </cell>
          <cell r="I906">
            <v>18</v>
          </cell>
          <cell r="J906">
            <v>8</v>
          </cell>
          <cell r="Q906" t="str">
            <v>GLRB20</v>
          </cell>
          <cell r="R906" t="str">
            <v>GLRO20</v>
          </cell>
          <cell r="X906">
            <v>875</v>
          </cell>
          <cell r="Y906" t="str">
            <v>B127</v>
          </cell>
          <cell r="AB906" t="str">
            <v>No</v>
          </cell>
          <cell r="AC906" t="str">
            <v>No</v>
          </cell>
          <cell r="AE906">
            <v>0.20249197212548309</v>
          </cell>
          <cell r="AF906">
            <v>17.413968226049136</v>
          </cell>
          <cell r="AG906">
            <v>3199</v>
          </cell>
          <cell r="AI906">
            <v>0.43123061683733122</v>
          </cell>
          <cell r="AJ906">
            <v>17.413968226049136</v>
          </cell>
          <cell r="AK906">
            <v>4668</v>
          </cell>
          <cell r="AL906" t="str">
            <v>Year Round</v>
          </cell>
        </row>
        <row r="907">
          <cell r="B907" t="str">
            <v>WILE20</v>
          </cell>
          <cell r="E907">
            <v>292</v>
          </cell>
          <cell r="F907">
            <v>0</v>
          </cell>
          <cell r="G907">
            <v>0</v>
          </cell>
          <cell r="H907" t="str">
            <v>L3</v>
          </cell>
          <cell r="I907">
            <v>18</v>
          </cell>
          <cell r="J907">
            <v>7</v>
          </cell>
          <cell r="Q907" t="str">
            <v>GLRO20</v>
          </cell>
          <cell r="R907" t="str">
            <v>WFIE20</v>
          </cell>
          <cell r="X907">
            <v>955</v>
          </cell>
          <cell r="Y907" t="str">
            <v>B139</v>
          </cell>
          <cell r="AB907" t="str">
            <v>No</v>
          </cell>
          <cell r="AC907" t="str">
            <v>No</v>
          </cell>
          <cell r="AE907">
            <v>0.17647903477713595</v>
          </cell>
          <cell r="AF907">
            <v>14.285925757364467</v>
          </cell>
          <cell r="AG907">
            <v>2450</v>
          </cell>
          <cell r="AI907">
            <v>0.39285883076004352</v>
          </cell>
          <cell r="AJ907">
            <v>14.285925757364467</v>
          </cell>
          <cell r="AK907">
            <v>3656</v>
          </cell>
          <cell r="AL907" t="str">
            <v>Year Round</v>
          </cell>
        </row>
        <row r="908">
          <cell r="B908" t="str">
            <v>WILE40</v>
          </cell>
          <cell r="E908">
            <v>292</v>
          </cell>
          <cell r="F908">
            <v>0</v>
          </cell>
          <cell r="G908">
            <v>0</v>
          </cell>
          <cell r="H908" t="str">
            <v>L3</v>
          </cell>
          <cell r="I908">
            <v>18</v>
          </cell>
          <cell r="J908">
            <v>7</v>
          </cell>
          <cell r="Q908" t="str">
            <v>CURR10</v>
          </cell>
          <cell r="R908" t="str">
            <v>GORG1Q</v>
          </cell>
          <cell r="X908">
            <v>111</v>
          </cell>
          <cell r="Y908" t="str">
            <v>C1AK</v>
          </cell>
          <cell r="AB908" t="str">
            <v>No</v>
          </cell>
          <cell r="AC908" t="str">
            <v>No</v>
          </cell>
          <cell r="AE908">
            <v>2.764799999999857E-2</v>
          </cell>
          <cell r="AF908">
            <v>113.34915174662034</v>
          </cell>
          <cell r="AG908">
            <v>3627</v>
          </cell>
          <cell r="AI908">
            <v>2.7647999999999603E-2</v>
          </cell>
          <cell r="AJ908">
            <v>113.34915174662034</v>
          </cell>
          <cell r="AK908">
            <v>3627</v>
          </cell>
          <cell r="AL908" t="str">
            <v>Year Round</v>
          </cell>
        </row>
        <row r="909">
          <cell r="B909" t="str">
            <v>WIMB20</v>
          </cell>
          <cell r="E909">
            <v>482</v>
          </cell>
          <cell r="F909">
            <v>0</v>
          </cell>
          <cell r="G909">
            <v>0</v>
          </cell>
          <cell r="H909" t="str">
            <v>A4</v>
          </cell>
          <cell r="I909">
            <v>23</v>
          </cell>
          <cell r="J909">
            <v>12</v>
          </cell>
          <cell r="Q909" t="str">
            <v>GORG1Q</v>
          </cell>
          <cell r="R909" t="str">
            <v>TELR1Q</v>
          </cell>
          <cell r="X909">
            <v>80</v>
          </cell>
          <cell r="Y909" t="str">
            <v>C1DM</v>
          </cell>
          <cell r="AB909" t="str">
            <v>No</v>
          </cell>
          <cell r="AC909" t="str">
            <v>No</v>
          </cell>
          <cell r="AE909">
            <v>1.2959999999999272E-2</v>
          </cell>
          <cell r="AF909">
            <v>84.447503683406069</v>
          </cell>
          <cell r="AG909">
            <v>1520</v>
          </cell>
          <cell r="AI909">
            <v>1.2959999999999272E-2</v>
          </cell>
          <cell r="AJ909">
            <v>84.447503683406069</v>
          </cell>
          <cell r="AK909">
            <v>1520</v>
          </cell>
          <cell r="AL909" t="str">
            <v>Year Round</v>
          </cell>
        </row>
        <row r="910">
          <cell r="B910" t="str">
            <v>WIOW1Q</v>
          </cell>
          <cell r="E910">
            <v>21</v>
          </cell>
          <cell r="F910">
            <v>0</v>
          </cell>
          <cell r="G910">
            <v>0</v>
          </cell>
          <cell r="H910" t="str">
            <v>T2</v>
          </cell>
          <cell r="I910">
            <v>5</v>
          </cell>
          <cell r="J910">
            <v>1</v>
          </cell>
          <cell r="Q910" t="str">
            <v>CURR10</v>
          </cell>
          <cell r="R910" t="str">
            <v>GORG1R</v>
          </cell>
          <cell r="X910">
            <v>111</v>
          </cell>
          <cell r="Y910" t="str">
            <v>C1D9</v>
          </cell>
          <cell r="AB910" t="str">
            <v>No</v>
          </cell>
          <cell r="AC910" t="str">
            <v>No</v>
          </cell>
          <cell r="AE910">
            <v>2.764799999999857E-2</v>
          </cell>
          <cell r="AF910">
            <v>112.89756081783206</v>
          </cell>
          <cell r="AG910">
            <v>3613</v>
          </cell>
          <cell r="AI910">
            <v>2.7647999999999603E-2</v>
          </cell>
          <cell r="AJ910">
            <v>112.89756081783206</v>
          </cell>
          <cell r="AK910">
            <v>3613</v>
          </cell>
          <cell r="AL910" t="str">
            <v>Year Round</v>
          </cell>
        </row>
        <row r="911">
          <cell r="B911" t="str">
            <v>WIOW1R</v>
          </cell>
          <cell r="E911">
            <v>21</v>
          </cell>
          <cell r="F911">
            <v>0</v>
          </cell>
          <cell r="G911">
            <v>0</v>
          </cell>
          <cell r="H911" t="str">
            <v>T2</v>
          </cell>
          <cell r="I911">
            <v>5</v>
          </cell>
          <cell r="J911">
            <v>1</v>
          </cell>
          <cell r="Q911" t="str">
            <v>GORG1R</v>
          </cell>
          <cell r="R911" t="str">
            <v>TELR1R</v>
          </cell>
          <cell r="X911">
            <v>80</v>
          </cell>
          <cell r="Y911" t="str">
            <v>C1DN</v>
          </cell>
          <cell r="AB911" t="str">
            <v>No</v>
          </cell>
          <cell r="AC911" t="str">
            <v>No</v>
          </cell>
          <cell r="AE911">
            <v>1.2959999999999272E-2</v>
          </cell>
          <cell r="AF911">
            <v>83.995912754617791</v>
          </cell>
          <cell r="AG911">
            <v>1512</v>
          </cell>
          <cell r="AI911">
            <v>1.2959999999999272E-2</v>
          </cell>
          <cell r="AJ911">
            <v>83.995912754617791</v>
          </cell>
          <cell r="AK911">
            <v>1512</v>
          </cell>
          <cell r="AL911" t="str">
            <v>Year Round</v>
          </cell>
        </row>
        <row r="912">
          <cell r="B912" t="str">
            <v>WISD20_EPN</v>
          </cell>
          <cell r="E912">
            <v>56</v>
          </cell>
          <cell r="F912">
            <v>0</v>
          </cell>
          <cell r="G912">
            <v>0</v>
          </cell>
          <cell r="H912" t="str">
            <v>A7</v>
          </cell>
          <cell r="I912">
            <v>23</v>
          </cell>
          <cell r="J912">
            <v>9</v>
          </cell>
          <cell r="Q912" t="str">
            <v>GOVA1Q</v>
          </cell>
          <cell r="R912" t="str">
            <v>HAGR1Q</v>
          </cell>
          <cell r="X912">
            <v>70</v>
          </cell>
          <cell r="Y912" t="str">
            <v>C1MT</v>
          </cell>
          <cell r="AB912" t="str">
            <v>No</v>
          </cell>
          <cell r="AC912" t="str">
            <v>No</v>
          </cell>
          <cell r="AE912">
            <v>6.3579999999999384E-3</v>
          </cell>
          <cell r="AF912">
            <v>94.834095045536216</v>
          </cell>
          <cell r="AG912">
            <v>1612</v>
          </cell>
          <cell r="AI912">
            <v>6.3579999999983424E-3</v>
          </cell>
          <cell r="AJ912">
            <v>94.834095045536216</v>
          </cell>
          <cell r="AK912">
            <v>1612</v>
          </cell>
          <cell r="AL912" t="str">
            <v>Year Round</v>
          </cell>
        </row>
        <row r="913">
          <cell r="B913" t="str">
            <v>WISD20_LPN</v>
          </cell>
          <cell r="E913">
            <v>304</v>
          </cell>
          <cell r="F913">
            <v>116.9362849604172</v>
          </cell>
          <cell r="G913">
            <v>79.804009336759904</v>
          </cell>
          <cell r="H913" t="str">
            <v>A7</v>
          </cell>
          <cell r="I913">
            <v>23</v>
          </cell>
          <cell r="J913">
            <v>12</v>
          </cell>
          <cell r="Q913" t="str">
            <v>GOVA1R</v>
          </cell>
          <cell r="R913" t="str">
            <v>HAGR1R</v>
          </cell>
          <cell r="X913">
            <v>69</v>
          </cell>
          <cell r="Y913" t="str">
            <v>C1MS</v>
          </cell>
          <cell r="AB913" t="str">
            <v>No</v>
          </cell>
          <cell r="AC913" t="str">
            <v>No</v>
          </cell>
          <cell r="AE913">
            <v>5.4909999999992881E-3</v>
          </cell>
          <cell r="AF913">
            <v>92.801935865989023</v>
          </cell>
          <cell r="AG913">
            <v>1578</v>
          </cell>
          <cell r="AI913">
            <v>5.4909999999977303E-3</v>
          </cell>
          <cell r="AJ913">
            <v>92.801935865989023</v>
          </cell>
          <cell r="AK913">
            <v>1578</v>
          </cell>
          <cell r="AL913" t="str">
            <v>Year Round</v>
          </cell>
        </row>
        <row r="914">
          <cell r="B914" t="str">
            <v>WISD20_SEP</v>
          </cell>
          <cell r="E914">
            <v>82</v>
          </cell>
          <cell r="F914">
            <v>0</v>
          </cell>
          <cell r="G914">
            <v>0</v>
          </cell>
          <cell r="H914" t="str">
            <v>A7</v>
          </cell>
          <cell r="I914">
            <v>23</v>
          </cell>
          <cell r="J914">
            <v>13</v>
          </cell>
          <cell r="Q914" t="str">
            <v>GRMO20</v>
          </cell>
          <cell r="R914" t="str">
            <v>KINC20</v>
          </cell>
          <cell r="X914">
            <v>1050</v>
          </cell>
          <cell r="Y914" t="str">
            <v>B140</v>
          </cell>
          <cell r="AB914" t="str">
            <v>No</v>
          </cell>
          <cell r="AC914" t="str">
            <v>No</v>
          </cell>
          <cell r="AE914">
            <v>0.14867905494286335</v>
          </cell>
          <cell r="AF914">
            <v>17.929316218974197</v>
          </cell>
          <cell r="AG914">
            <v>2613</v>
          </cell>
          <cell r="AI914">
            <v>1.1086510281212256</v>
          </cell>
          <cell r="AJ914">
            <v>17.929316218974197</v>
          </cell>
          <cell r="AK914">
            <v>7135</v>
          </cell>
          <cell r="AL914" t="str">
            <v>Year Round</v>
          </cell>
        </row>
        <row r="915">
          <cell r="B915" t="str">
            <v>WISD2A</v>
          </cell>
          <cell r="E915">
            <v>0</v>
          </cell>
          <cell r="F915">
            <v>0</v>
          </cell>
          <cell r="G915">
            <v>0</v>
          </cell>
          <cell r="H915" t="str">
            <v>A7</v>
          </cell>
          <cell r="I915">
            <v>23</v>
          </cell>
          <cell r="J915">
            <v>12</v>
          </cell>
          <cell r="Q915" t="str">
            <v>GRNA10</v>
          </cell>
          <cell r="R915" t="str">
            <v>HAWI10</v>
          </cell>
          <cell r="X915">
            <v>132</v>
          </cell>
          <cell r="Y915" t="str">
            <v>C1BM</v>
          </cell>
          <cell r="AB915" t="str">
            <v>No</v>
          </cell>
          <cell r="AC915" t="str">
            <v>No</v>
          </cell>
          <cell r="AE915">
            <v>3.847381510736335E-4</v>
          </cell>
          <cell r="AF915">
            <v>158.698190751683</v>
          </cell>
          <cell r="AG915">
            <v>132</v>
          </cell>
          <cell r="AI915">
            <v>3.6690071532775315E-2</v>
          </cell>
          <cell r="AJ915">
            <v>158.698190751683</v>
          </cell>
          <cell r="AK915">
            <v>1288</v>
          </cell>
          <cell r="AL915" t="str">
            <v>Year Round</v>
          </cell>
        </row>
        <row r="916">
          <cell r="B916" t="str">
            <v>WISD2B</v>
          </cell>
          <cell r="E916">
            <v>0</v>
          </cell>
          <cell r="F916">
            <v>0</v>
          </cell>
          <cell r="G916">
            <v>0</v>
          </cell>
          <cell r="H916" t="str">
            <v>A7</v>
          </cell>
          <cell r="I916">
            <v>23</v>
          </cell>
          <cell r="J916">
            <v>12</v>
          </cell>
          <cell r="Q916" t="str">
            <v>GRNA10</v>
          </cell>
          <cell r="R916" t="str">
            <v>JUNV1A</v>
          </cell>
          <cell r="X916">
            <v>132</v>
          </cell>
          <cell r="Y916" t="str">
            <v>C1BN</v>
          </cell>
          <cell r="AB916" t="str">
            <v>No</v>
          </cell>
          <cell r="AC916" t="str">
            <v>No</v>
          </cell>
          <cell r="AE916">
            <v>9.5734060454932997E-4</v>
          </cell>
          <cell r="AF916">
            <v>13.590414167352799</v>
          </cell>
          <cell r="AG916">
            <v>64</v>
          </cell>
          <cell r="AI916">
            <v>0.12552775897217205</v>
          </cell>
          <cell r="AJ916">
            <v>13.590414167352799</v>
          </cell>
          <cell r="AK916">
            <v>734</v>
          </cell>
          <cell r="AL916" t="str">
            <v>Year Round</v>
          </cell>
        </row>
        <row r="917">
          <cell r="B917" t="str">
            <v>WISD4A</v>
          </cell>
          <cell r="E917">
            <v>0</v>
          </cell>
          <cell r="F917">
            <v>0</v>
          </cell>
          <cell r="G917">
            <v>0</v>
          </cell>
          <cell r="H917" t="str">
            <v>A7</v>
          </cell>
          <cell r="I917">
            <v>23</v>
          </cell>
          <cell r="J917">
            <v>12</v>
          </cell>
          <cell r="Q917" t="str">
            <v>GRNA10</v>
          </cell>
          <cell r="R917" t="str">
            <v>GRNA40</v>
          </cell>
          <cell r="X917">
            <v>240</v>
          </cell>
          <cell r="Y917" t="str">
            <v>S10CB</v>
          </cell>
          <cell r="AB917" t="str">
            <v>No</v>
          </cell>
          <cell r="AC917" t="str">
            <v>No</v>
          </cell>
          <cell r="AE917">
            <v>3.0475286458004377E-3</v>
          </cell>
          <cell r="AF917">
            <v>0</v>
          </cell>
          <cell r="AG917">
            <v>0</v>
          </cell>
          <cell r="AI917">
            <v>2.0592643467325701E-3</v>
          </cell>
          <cell r="AJ917">
            <v>0</v>
          </cell>
          <cell r="AK917">
            <v>0</v>
          </cell>
          <cell r="AL917" t="str">
            <v>Peak Security</v>
          </cell>
        </row>
        <row r="918">
          <cell r="B918" t="str">
            <v>WISD4B</v>
          </cell>
          <cell r="E918">
            <v>0</v>
          </cell>
          <cell r="F918">
            <v>0</v>
          </cell>
          <cell r="G918">
            <v>0</v>
          </cell>
          <cell r="H918" t="str">
            <v>A7</v>
          </cell>
          <cell r="I918">
            <v>23</v>
          </cell>
          <cell r="J918">
            <v>12</v>
          </cell>
          <cell r="Q918" t="str">
            <v>GRNA10</v>
          </cell>
          <cell r="R918" t="str">
            <v>GRNA40</v>
          </cell>
          <cell r="X918">
            <v>240</v>
          </cell>
          <cell r="Y918" t="str">
            <v>S10CA</v>
          </cell>
          <cell r="AB918" t="str">
            <v>No</v>
          </cell>
          <cell r="AC918" t="str">
            <v>No</v>
          </cell>
          <cell r="AE918">
            <v>3.3301601951332416E-3</v>
          </cell>
          <cell r="AF918">
            <v>0</v>
          </cell>
          <cell r="AG918">
            <v>0</v>
          </cell>
          <cell r="AI918">
            <v>2.2502430512657853E-3</v>
          </cell>
          <cell r="AJ918">
            <v>0</v>
          </cell>
          <cell r="AK918">
            <v>0</v>
          </cell>
          <cell r="AL918" t="str">
            <v>Peak Security</v>
          </cell>
        </row>
        <row r="919">
          <cell r="B919" t="str">
            <v>WISH10</v>
          </cell>
          <cell r="E919">
            <v>0</v>
          </cell>
          <cell r="F919">
            <v>0</v>
          </cell>
          <cell r="G919">
            <v>0</v>
          </cell>
          <cell r="H919" t="str">
            <v>S1</v>
          </cell>
          <cell r="I919">
            <v>11</v>
          </cell>
          <cell r="J919">
            <v>2</v>
          </cell>
          <cell r="Q919" t="str">
            <v>GRNA40</v>
          </cell>
          <cell r="R919" t="str">
            <v>HAKB4B</v>
          </cell>
          <cell r="X919">
            <v>2210</v>
          </cell>
          <cell r="Y919" t="str">
            <v>A107</v>
          </cell>
          <cell r="AB919" t="str">
            <v>No</v>
          </cell>
          <cell r="AC919" t="str">
            <v>No</v>
          </cell>
          <cell r="AE919">
            <v>0</v>
          </cell>
          <cell r="AF919">
            <v>1.97</v>
          </cell>
          <cell r="AG919">
            <v>195</v>
          </cell>
          <cell r="AI919">
            <v>0</v>
          </cell>
          <cell r="AJ919">
            <v>1.97</v>
          </cell>
          <cell r="AK919">
            <v>1315</v>
          </cell>
          <cell r="AL919" t="str">
            <v>Year Round</v>
          </cell>
        </row>
        <row r="920">
          <cell r="B920" t="str">
            <v>WISH20</v>
          </cell>
          <cell r="E920">
            <v>76</v>
          </cell>
          <cell r="F920">
            <v>0</v>
          </cell>
          <cell r="G920">
            <v>0</v>
          </cell>
          <cell r="H920" t="str">
            <v>S1</v>
          </cell>
          <cell r="I920">
            <v>11</v>
          </cell>
          <cell r="J920">
            <v>2</v>
          </cell>
          <cell r="Q920" t="str">
            <v>HAKB1A</v>
          </cell>
          <cell r="R920" t="str">
            <v>HARK10</v>
          </cell>
          <cell r="X920">
            <v>132</v>
          </cell>
          <cell r="Y920" t="str">
            <v>C188</v>
          </cell>
          <cell r="AB920" t="str">
            <v>No</v>
          </cell>
          <cell r="AC920" t="str">
            <v>No</v>
          </cell>
          <cell r="AE920">
            <v>5.0525705254549267E-5</v>
          </cell>
          <cell r="AF920">
            <v>24.342324109878749</v>
          </cell>
          <cell r="AG920">
            <v>18</v>
          </cell>
          <cell r="AI920">
            <v>0.40144408255353381</v>
          </cell>
          <cell r="AJ920">
            <v>24.342324109878749</v>
          </cell>
          <cell r="AK920">
            <v>1608</v>
          </cell>
          <cell r="AL920" t="str">
            <v>Year Round</v>
          </cell>
        </row>
        <row r="921">
          <cell r="B921" t="str">
            <v>WISH40</v>
          </cell>
          <cell r="E921">
            <v>0</v>
          </cell>
          <cell r="F921">
            <v>0</v>
          </cell>
          <cell r="G921">
            <v>0</v>
          </cell>
          <cell r="H921" t="str">
            <v>S1</v>
          </cell>
          <cell r="I921">
            <v>11</v>
          </cell>
          <cell r="J921">
            <v>2</v>
          </cell>
          <cell r="Q921" t="str">
            <v>HAKB1B</v>
          </cell>
          <cell r="R921" t="str">
            <v>HARK10</v>
          </cell>
          <cell r="X921">
            <v>132</v>
          </cell>
          <cell r="Y921" t="str">
            <v>C189</v>
          </cell>
          <cell r="AB921" t="str">
            <v>No</v>
          </cell>
          <cell r="AC921" t="str">
            <v>No</v>
          </cell>
          <cell r="AE921">
            <v>3.415635150652613E-3</v>
          </cell>
          <cell r="AF921">
            <v>24.342324109878749</v>
          </cell>
          <cell r="AG921">
            <v>148</v>
          </cell>
          <cell r="AI921">
            <v>0.42822987802251972</v>
          </cell>
          <cell r="AJ921">
            <v>24.342324109878749</v>
          </cell>
          <cell r="AK921">
            <v>1661</v>
          </cell>
          <cell r="AL921" t="str">
            <v>Year Round</v>
          </cell>
        </row>
        <row r="922">
          <cell r="B922" t="str">
            <v>WIYH10</v>
          </cell>
          <cell r="E922">
            <v>0</v>
          </cell>
          <cell r="F922">
            <v>0</v>
          </cell>
          <cell r="G922">
            <v>0</v>
          </cell>
          <cell r="H922" t="str">
            <v>S6</v>
          </cell>
          <cell r="I922">
            <v>9</v>
          </cell>
          <cell r="J922">
            <v>2</v>
          </cell>
          <cell r="Q922" t="str">
            <v>HAKB1B</v>
          </cell>
          <cell r="R922" t="str">
            <v>JUNV1A</v>
          </cell>
          <cell r="X922">
            <v>132</v>
          </cell>
          <cell r="Y922" t="str">
            <v>SP48</v>
          </cell>
          <cell r="AB922" t="str">
            <v>No</v>
          </cell>
          <cell r="AC922" t="str">
            <v>No</v>
          </cell>
          <cell r="AE922">
            <v>4.4180498144315936E-3</v>
          </cell>
          <cell r="AF922">
            <v>22.579546439413384</v>
          </cell>
          <cell r="AG922">
            <v>138</v>
          </cell>
          <cell r="AI922">
            <v>0.55390603787695858</v>
          </cell>
          <cell r="AJ922">
            <v>22.579546439413384</v>
          </cell>
          <cell r="AK922">
            <v>1540</v>
          </cell>
          <cell r="AL922" t="str">
            <v>Year Round</v>
          </cell>
        </row>
        <row r="923">
          <cell r="B923" t="str">
            <v>WIYH20</v>
          </cell>
          <cell r="E923">
            <v>0</v>
          </cell>
          <cell r="F923">
            <v>0</v>
          </cell>
          <cell r="G923">
            <v>0</v>
          </cell>
          <cell r="H923" t="str">
            <v>S6</v>
          </cell>
          <cell r="I923">
            <v>9</v>
          </cell>
          <cell r="J923">
            <v>2</v>
          </cell>
          <cell r="Q923" t="str">
            <v>HAKB4A</v>
          </cell>
          <cell r="R923" t="str">
            <v>MOFF40</v>
          </cell>
          <cell r="X923">
            <v>2210</v>
          </cell>
          <cell r="Y923" t="str">
            <v>A10K</v>
          </cell>
          <cell r="AB923" t="str">
            <v>No</v>
          </cell>
          <cell r="AC923" t="str">
            <v>No</v>
          </cell>
          <cell r="AE923">
            <v>0.12541632727805316</v>
          </cell>
          <cell r="AF923">
            <v>43.79</v>
          </cell>
          <cell r="AG923">
            <v>5483</v>
          </cell>
          <cell r="AI923">
            <v>3.7329086658107489</v>
          </cell>
          <cell r="AJ923">
            <v>43.79</v>
          </cell>
          <cell r="AK923">
            <v>29913</v>
          </cell>
          <cell r="AL923" t="str">
            <v>Year Round</v>
          </cell>
        </row>
        <row r="924">
          <cell r="B924" t="str">
            <v>WIYH2R</v>
          </cell>
          <cell r="E924">
            <v>0</v>
          </cell>
          <cell r="F924">
            <v>0</v>
          </cell>
          <cell r="G924">
            <v>0</v>
          </cell>
          <cell r="H924" t="str">
            <v>S6</v>
          </cell>
          <cell r="I924">
            <v>9</v>
          </cell>
          <cell r="J924">
            <v>2</v>
          </cell>
          <cell r="Q924" t="str">
            <v>HAWI10</v>
          </cell>
          <cell r="R924" t="str">
            <v>HAWI1B</v>
          </cell>
          <cell r="X924">
            <v>0</v>
          </cell>
          <cell r="Y924" t="str">
            <v>None</v>
          </cell>
          <cell r="AB924" t="str">
            <v>No</v>
          </cell>
          <cell r="AC924" t="str">
            <v>No</v>
          </cell>
          <cell r="AE924">
            <v>0</v>
          </cell>
          <cell r="AF924">
            <v>0</v>
          </cell>
          <cell r="AG924">
            <v>0</v>
          </cell>
          <cell r="AI924">
            <v>0</v>
          </cell>
          <cell r="AJ924">
            <v>0</v>
          </cell>
          <cell r="AK924">
            <v>0</v>
          </cell>
          <cell r="AL924" t="str">
            <v>Year Round</v>
          </cell>
        </row>
        <row r="925">
          <cell r="B925" t="str">
            <v>WIYH4Q</v>
          </cell>
          <cell r="E925">
            <v>0</v>
          </cell>
          <cell r="F925">
            <v>0</v>
          </cell>
          <cell r="G925">
            <v>0</v>
          </cell>
          <cell r="H925" t="str">
            <v>S6</v>
          </cell>
          <cell r="I925">
            <v>9</v>
          </cell>
          <cell r="J925">
            <v>2</v>
          </cell>
          <cell r="Q925" t="str">
            <v>HAWI10</v>
          </cell>
          <cell r="R925" t="str">
            <v>JUNV1A</v>
          </cell>
          <cell r="X925">
            <v>132</v>
          </cell>
          <cell r="Y925" t="str">
            <v>CY</v>
          </cell>
          <cell r="AB925" t="str">
            <v>No</v>
          </cell>
          <cell r="AC925" t="str">
            <v>No</v>
          </cell>
          <cell r="AE925">
            <v>9.5057373913427009E-4</v>
          </cell>
          <cell r="AF925">
            <v>144.33363906846833</v>
          </cell>
          <cell r="AG925">
            <v>198</v>
          </cell>
          <cell r="AI925">
            <v>0.1013545748871727</v>
          </cell>
          <cell r="AJ925">
            <v>144.33363906846833</v>
          </cell>
          <cell r="AK925">
            <v>2049</v>
          </cell>
          <cell r="AL925" t="str">
            <v>Year Round</v>
          </cell>
        </row>
        <row r="926">
          <cell r="B926" t="str">
            <v>WLEE20</v>
          </cell>
          <cell r="E926">
            <v>0</v>
          </cell>
          <cell r="F926">
            <v>0</v>
          </cell>
          <cell r="G926">
            <v>213.5</v>
          </cell>
          <cell r="H926" t="str">
            <v>S1</v>
          </cell>
          <cell r="I926">
            <v>10</v>
          </cell>
          <cell r="J926">
            <v>2</v>
          </cell>
          <cell r="Q926" t="str">
            <v>HELE10</v>
          </cell>
          <cell r="R926" t="str">
            <v>WIYH10</v>
          </cell>
          <cell r="X926">
            <v>109</v>
          </cell>
          <cell r="Y926" t="str">
            <v>C1FE</v>
          </cell>
          <cell r="AB926" t="str">
            <v>No</v>
          </cell>
          <cell r="AC926" t="str">
            <v>No</v>
          </cell>
          <cell r="AE926">
            <v>0.10054949785168703</v>
          </cell>
          <cell r="AF926">
            <v>75.170282778999351</v>
          </cell>
          <cell r="AG926">
            <v>1626</v>
          </cell>
          <cell r="AI926">
            <v>0.14738145193974972</v>
          </cell>
          <cell r="AJ926">
            <v>75.170282778999351</v>
          </cell>
          <cell r="AK926">
            <v>1968</v>
          </cell>
          <cell r="AL926" t="str">
            <v>Year Round</v>
          </cell>
        </row>
        <row r="927">
          <cell r="B927" t="str">
            <v>WLEX20</v>
          </cell>
          <cell r="E927">
            <v>0</v>
          </cell>
          <cell r="F927">
            <v>0</v>
          </cell>
          <cell r="G927">
            <v>144.19999999999999</v>
          </cell>
          <cell r="H927" t="str">
            <v>S1</v>
          </cell>
          <cell r="I927">
            <v>10</v>
          </cell>
          <cell r="J927">
            <v>2</v>
          </cell>
          <cell r="Q927" t="str">
            <v>HUER10</v>
          </cell>
          <cell r="R927" t="str">
            <v>HUNF1Q</v>
          </cell>
          <cell r="X927">
            <v>146</v>
          </cell>
          <cell r="Y927" t="str">
            <v>C1BZ</v>
          </cell>
          <cell r="AB927" t="str">
            <v>No</v>
          </cell>
          <cell r="AC927" t="str">
            <v>No</v>
          </cell>
          <cell r="AE927">
            <v>0</v>
          </cell>
          <cell r="AF927">
            <v>4.0643183590944094</v>
          </cell>
          <cell r="AG927">
            <v>74</v>
          </cell>
          <cell r="AI927">
            <v>0</v>
          </cell>
          <cell r="AJ927">
            <v>4.0643183590944094</v>
          </cell>
          <cell r="AK927">
            <v>18</v>
          </cell>
          <cell r="AL927" t="str">
            <v>Peak Security</v>
          </cell>
        </row>
        <row r="928">
          <cell r="B928" t="str">
            <v>WMEL20</v>
          </cell>
          <cell r="E928">
            <v>424</v>
          </cell>
          <cell r="F928">
            <v>0</v>
          </cell>
          <cell r="G928">
            <v>0</v>
          </cell>
          <cell r="H928" t="str">
            <v>P3</v>
          </cell>
          <cell r="I928">
            <v>16</v>
          </cell>
          <cell r="J928">
            <v>5</v>
          </cell>
          <cell r="Q928" t="str">
            <v>HUER10</v>
          </cell>
          <cell r="R928" t="str">
            <v>HUNF1R</v>
          </cell>
          <cell r="X928">
            <v>146</v>
          </cell>
          <cell r="Y928" t="str">
            <v>C1CX</v>
          </cell>
          <cell r="AB928" t="str">
            <v>No</v>
          </cell>
          <cell r="AC928" t="str">
            <v>No</v>
          </cell>
          <cell r="AE928">
            <v>0</v>
          </cell>
          <cell r="AF928">
            <v>2.2579546439413387</v>
          </cell>
          <cell r="AG928">
            <v>68</v>
          </cell>
          <cell r="AI928">
            <v>0</v>
          </cell>
          <cell r="AJ928">
            <v>2.2579546439413387</v>
          </cell>
          <cell r="AK928">
            <v>68</v>
          </cell>
          <cell r="AL928" t="str">
            <v>Year Round</v>
          </cell>
        </row>
        <row r="929">
          <cell r="B929" t="str">
            <v>WOHI1Q</v>
          </cell>
          <cell r="E929">
            <v>18</v>
          </cell>
          <cell r="F929">
            <v>0</v>
          </cell>
          <cell r="G929">
            <v>0</v>
          </cell>
          <cell r="H929" t="str">
            <v>T2</v>
          </cell>
          <cell r="I929">
            <v>5</v>
          </cell>
          <cell r="J929">
            <v>1</v>
          </cell>
          <cell r="Q929" t="str">
            <v>HUER10</v>
          </cell>
          <cell r="R929" t="str">
            <v>JUNA1T</v>
          </cell>
          <cell r="X929">
            <v>175</v>
          </cell>
          <cell r="Y929" t="str">
            <v>C1CV</v>
          </cell>
          <cell r="AB929" t="str">
            <v>No</v>
          </cell>
          <cell r="AC929" t="str">
            <v>No</v>
          </cell>
          <cell r="AE929">
            <v>1.1060952731796433E-2</v>
          </cell>
          <cell r="AF929">
            <v>81.737958110676459</v>
          </cell>
          <cell r="AG929">
            <v>3844</v>
          </cell>
          <cell r="AI929">
            <v>3.0187091407249071E-3</v>
          </cell>
          <cell r="AJ929">
            <v>81.737958110676459</v>
          </cell>
          <cell r="AK929">
            <v>2008</v>
          </cell>
          <cell r="AL929" t="str">
            <v>Peak Security</v>
          </cell>
        </row>
        <row r="930">
          <cell r="B930" t="str">
            <v>WOHI1R</v>
          </cell>
          <cell r="E930">
            <v>18</v>
          </cell>
          <cell r="F930">
            <v>0</v>
          </cell>
          <cell r="G930">
            <v>0</v>
          </cell>
          <cell r="H930" t="str">
            <v>T2</v>
          </cell>
          <cell r="I930">
            <v>5</v>
          </cell>
          <cell r="J930">
            <v>1</v>
          </cell>
          <cell r="Q930" t="str">
            <v>HUER10</v>
          </cell>
          <cell r="R930" t="str">
            <v>HUER40</v>
          </cell>
          <cell r="X930">
            <v>360</v>
          </cell>
          <cell r="Y930" t="str">
            <v>S116</v>
          </cell>
          <cell r="AB930" t="str">
            <v>No</v>
          </cell>
          <cell r="AC930" t="str">
            <v>No</v>
          </cell>
          <cell r="AE930">
            <v>2.5224518156981936E-2</v>
          </cell>
          <cell r="AF930">
            <v>0</v>
          </cell>
          <cell r="AG930">
            <v>0</v>
          </cell>
          <cell r="AI930">
            <v>6.9778874792511131E-3</v>
          </cell>
          <cell r="AJ930">
            <v>0</v>
          </cell>
          <cell r="AK930">
            <v>0</v>
          </cell>
          <cell r="AL930" t="str">
            <v>Peak Security</v>
          </cell>
        </row>
        <row r="931">
          <cell r="B931" t="str">
            <v>WTHU4A</v>
          </cell>
          <cell r="E931">
            <v>24</v>
          </cell>
          <cell r="F931">
            <v>0</v>
          </cell>
          <cell r="G931">
            <v>0</v>
          </cell>
          <cell r="H931" t="str">
            <v>A1</v>
          </cell>
          <cell r="I931">
            <v>24</v>
          </cell>
          <cell r="J931">
            <v>9</v>
          </cell>
          <cell r="Q931" t="str">
            <v>HUER10</v>
          </cell>
          <cell r="R931" t="str">
            <v>HUER40</v>
          </cell>
          <cell r="X931">
            <v>360</v>
          </cell>
          <cell r="Y931" t="str">
            <v>S117</v>
          </cell>
          <cell r="AB931" t="str">
            <v>No</v>
          </cell>
          <cell r="AC931" t="str">
            <v>No</v>
          </cell>
          <cell r="AE931">
            <v>2.4589298708852753E-2</v>
          </cell>
          <cell r="AF931">
            <v>0</v>
          </cell>
          <cell r="AG931">
            <v>0</v>
          </cell>
          <cell r="AI931">
            <v>6.8021659924781134E-3</v>
          </cell>
          <cell r="AJ931">
            <v>0</v>
          </cell>
          <cell r="AK931">
            <v>0</v>
          </cell>
          <cell r="AL931" t="str">
            <v>Peak Security</v>
          </cell>
        </row>
        <row r="932">
          <cell r="B932" t="str">
            <v>WTHU4B</v>
          </cell>
          <cell r="E932">
            <v>24</v>
          </cell>
          <cell r="F932">
            <v>0</v>
          </cell>
          <cell r="G932">
            <v>0</v>
          </cell>
          <cell r="H932" t="str">
            <v>A1</v>
          </cell>
          <cell r="I932">
            <v>24</v>
          </cell>
          <cell r="J932">
            <v>9</v>
          </cell>
          <cell r="Q932" t="str">
            <v>HUER40</v>
          </cell>
          <cell r="R932" t="str">
            <v>HUNE40</v>
          </cell>
          <cell r="X932">
            <v>2770</v>
          </cell>
          <cell r="Y932" t="str">
            <v>T20151648</v>
          </cell>
          <cell r="AB932" t="str">
            <v>No</v>
          </cell>
          <cell r="AC932" t="str">
            <v>No</v>
          </cell>
          <cell r="AE932">
            <v>0</v>
          </cell>
          <cell r="AF932">
            <v>2.0405463768334058</v>
          </cell>
          <cell r="AG932">
            <v>421</v>
          </cell>
          <cell r="AI932">
            <v>0</v>
          </cell>
          <cell r="AJ932">
            <v>2.0405463768334058</v>
          </cell>
          <cell r="AK932">
            <v>426</v>
          </cell>
          <cell r="AL932" t="str">
            <v>Year Round</v>
          </cell>
        </row>
        <row r="933">
          <cell r="B933" t="str">
            <v>WTHU4C</v>
          </cell>
          <cell r="E933">
            <v>0</v>
          </cell>
          <cell r="F933">
            <v>0</v>
          </cell>
          <cell r="G933">
            <v>0</v>
          </cell>
          <cell r="H933" t="str">
            <v>A1</v>
          </cell>
          <cell r="I933">
            <v>24</v>
          </cell>
          <cell r="J933">
            <v>9</v>
          </cell>
          <cell r="Q933" t="str">
            <v>HUER40</v>
          </cell>
          <cell r="R933" t="str">
            <v>HUNE40</v>
          </cell>
          <cell r="X933">
            <v>2770</v>
          </cell>
          <cell r="Y933" t="str">
            <v>T20151649</v>
          </cell>
          <cell r="AB933" t="str">
            <v>No</v>
          </cell>
          <cell r="AC933" t="str">
            <v>No</v>
          </cell>
          <cell r="AE933">
            <v>0</v>
          </cell>
          <cell r="AF933">
            <v>2.0405463768334058</v>
          </cell>
          <cell r="AG933">
            <v>421</v>
          </cell>
          <cell r="AI933">
            <v>0</v>
          </cell>
          <cell r="AJ933">
            <v>2.0405463768334058</v>
          </cell>
          <cell r="AK933">
            <v>426</v>
          </cell>
          <cell r="AL933" t="str">
            <v>Year Round</v>
          </cell>
        </row>
        <row r="934">
          <cell r="B934" t="str">
            <v>WTHU4D</v>
          </cell>
          <cell r="E934">
            <v>0</v>
          </cell>
          <cell r="F934">
            <v>0</v>
          </cell>
          <cell r="G934">
            <v>0</v>
          </cell>
          <cell r="H934" t="str">
            <v>A1</v>
          </cell>
          <cell r="I934">
            <v>24</v>
          </cell>
          <cell r="J934">
            <v>9</v>
          </cell>
          <cell r="Q934" t="str">
            <v>HUER40</v>
          </cell>
          <cell r="R934" t="str">
            <v>KILS40</v>
          </cell>
          <cell r="X934">
            <v>2030</v>
          </cell>
          <cell r="Y934" t="str">
            <v>A157</v>
          </cell>
          <cell r="AB934" t="str">
            <v>No</v>
          </cell>
          <cell r="AC934" t="str">
            <v>No</v>
          </cell>
          <cell r="AE934">
            <v>0.27974864445811315</v>
          </cell>
          <cell r="AF934">
            <v>59.13</v>
          </cell>
          <cell r="AG934">
            <v>11057</v>
          </cell>
          <cell r="AI934">
            <v>0.15468538578478011</v>
          </cell>
          <cell r="AJ934">
            <v>59.13</v>
          </cell>
          <cell r="AK934">
            <v>8222</v>
          </cell>
          <cell r="AL934" t="str">
            <v>Peak Security</v>
          </cell>
        </row>
        <row r="935">
          <cell r="B935" t="str">
            <v>WTHU4E</v>
          </cell>
          <cell r="E935">
            <v>0</v>
          </cell>
          <cell r="F935">
            <v>0</v>
          </cell>
          <cell r="G935">
            <v>0</v>
          </cell>
          <cell r="H935" t="str">
            <v>A1</v>
          </cell>
          <cell r="I935">
            <v>24</v>
          </cell>
          <cell r="J935">
            <v>9</v>
          </cell>
          <cell r="Q935" t="str">
            <v>HUNE40</v>
          </cell>
          <cell r="R935" t="str">
            <v>NEIL4A</v>
          </cell>
          <cell r="X935">
            <v>1320</v>
          </cell>
          <cell r="Y935" t="str">
            <v>SP46</v>
          </cell>
          <cell r="AB935" t="str">
            <v>No</v>
          </cell>
          <cell r="AC935" t="str">
            <v>No</v>
          </cell>
          <cell r="AE935">
            <v>0.2086424896297302</v>
          </cell>
          <cell r="AF935">
            <v>35.78</v>
          </cell>
          <cell r="AG935">
            <v>6177</v>
          </cell>
          <cell r="AI935">
            <v>4.5360109029057009E-2</v>
          </cell>
          <cell r="AJ935">
            <v>35.78</v>
          </cell>
          <cell r="AK935">
            <v>2880</v>
          </cell>
          <cell r="AL935" t="str">
            <v>Peak Security</v>
          </cell>
        </row>
        <row r="936">
          <cell r="B936" t="str">
            <v>WTHU4F</v>
          </cell>
          <cell r="E936">
            <v>0</v>
          </cell>
          <cell r="F936">
            <v>0</v>
          </cell>
          <cell r="G936">
            <v>0</v>
          </cell>
          <cell r="H936" t="str">
            <v>A1</v>
          </cell>
          <cell r="I936">
            <v>24</v>
          </cell>
          <cell r="J936">
            <v>9</v>
          </cell>
          <cell r="Q936" t="str">
            <v>HUER40</v>
          </cell>
          <cell r="R936" t="str">
            <v>STHA40</v>
          </cell>
          <cell r="X936">
            <v>2000</v>
          </cell>
          <cell r="Y936" t="str">
            <v>A174</v>
          </cell>
          <cell r="AB936" t="str">
            <v>No</v>
          </cell>
          <cell r="AC936" t="str">
            <v>No</v>
          </cell>
          <cell r="AE936">
            <v>0.26726339320250758</v>
          </cell>
          <cell r="AF936">
            <v>94.11</v>
          </cell>
          <cell r="AG936">
            <v>12562</v>
          </cell>
          <cell r="AI936">
            <v>1.0197340587909332</v>
          </cell>
          <cell r="AJ936">
            <v>94.11</v>
          </cell>
          <cell r="AK936">
            <v>24538</v>
          </cell>
          <cell r="AL936" t="str">
            <v>Year Round</v>
          </cell>
        </row>
        <row r="937">
          <cell r="B937" t="str">
            <v>WWEY20</v>
          </cell>
          <cell r="E937">
            <v>438</v>
          </cell>
          <cell r="F937">
            <v>0</v>
          </cell>
          <cell r="G937">
            <v>0</v>
          </cell>
          <cell r="H937" t="str">
            <v>A8</v>
          </cell>
          <cell r="I937">
            <v>25</v>
          </cell>
          <cell r="J937">
            <v>11</v>
          </cell>
          <cell r="Q937" t="str">
            <v>HUNE40</v>
          </cell>
          <cell r="R937" t="str">
            <v>HUNN4A</v>
          </cell>
          <cell r="X937">
            <v>2770</v>
          </cell>
          <cell r="Y937" t="str">
            <v>T20161731</v>
          </cell>
          <cell r="AB937" t="str">
            <v>No</v>
          </cell>
          <cell r="AC937" t="str">
            <v>No</v>
          </cell>
          <cell r="AE937">
            <v>0</v>
          </cell>
          <cell r="AF937">
            <v>2.0405463768334058</v>
          </cell>
          <cell r="AG937">
            <v>62</v>
          </cell>
          <cell r="AI937">
            <v>0</v>
          </cell>
          <cell r="AJ937">
            <v>2.0405463768334058</v>
          </cell>
          <cell r="AK937">
            <v>118</v>
          </cell>
          <cell r="AL937" t="str">
            <v>Year Round</v>
          </cell>
        </row>
        <row r="938">
          <cell r="B938" t="str">
            <v>WWEY2A</v>
          </cell>
          <cell r="E938">
            <v>0</v>
          </cell>
          <cell r="F938">
            <v>0</v>
          </cell>
          <cell r="G938">
            <v>0</v>
          </cell>
          <cell r="H938" t="str">
            <v>A8</v>
          </cell>
          <cell r="I938">
            <v>25</v>
          </cell>
          <cell r="J938">
            <v>11</v>
          </cell>
          <cell r="Q938" t="str">
            <v>HUNE40</v>
          </cell>
          <cell r="R938" t="str">
            <v>HUNN4B</v>
          </cell>
          <cell r="X938">
            <v>2770</v>
          </cell>
          <cell r="Y938" t="str">
            <v>T20161732</v>
          </cell>
          <cell r="AB938" t="str">
            <v>No</v>
          </cell>
          <cell r="AC938" t="str">
            <v>No</v>
          </cell>
          <cell r="AE938">
            <v>0</v>
          </cell>
          <cell r="AF938">
            <v>2.0405463768334058</v>
          </cell>
          <cell r="AG938">
            <v>62</v>
          </cell>
          <cell r="AI938">
            <v>0</v>
          </cell>
          <cell r="AJ938">
            <v>2.0405463768334058</v>
          </cell>
          <cell r="AK938">
            <v>118</v>
          </cell>
          <cell r="AL938" t="str">
            <v>Year Round</v>
          </cell>
        </row>
        <row r="939">
          <cell r="B939" t="str">
            <v>WWEY4A</v>
          </cell>
          <cell r="E939">
            <v>0</v>
          </cell>
          <cell r="F939">
            <v>0</v>
          </cell>
          <cell r="G939">
            <v>0</v>
          </cell>
          <cell r="H939" t="str">
            <v>A8</v>
          </cell>
          <cell r="I939">
            <v>25</v>
          </cell>
          <cell r="J939">
            <v>11</v>
          </cell>
          <cell r="Q939" t="str">
            <v>HUNF1Q</v>
          </cell>
          <cell r="R939" t="str">
            <v>KILW1R</v>
          </cell>
          <cell r="X939">
            <v>146</v>
          </cell>
          <cell r="Y939" t="str">
            <v>C1NL</v>
          </cell>
          <cell r="AB939" t="str">
            <v>No</v>
          </cell>
          <cell r="AC939" t="str">
            <v>No</v>
          </cell>
          <cell r="AE939">
            <v>1.8198845578888047E-2</v>
          </cell>
          <cell r="AF939">
            <v>105.93662350766053</v>
          </cell>
          <cell r="AG939">
            <v>1815</v>
          </cell>
          <cell r="AI939">
            <v>1.8874971500738226E-3</v>
          </cell>
          <cell r="AJ939">
            <v>105.93662350766053</v>
          </cell>
          <cell r="AK939">
            <v>585</v>
          </cell>
          <cell r="AL939" t="str">
            <v>Peak Security</v>
          </cell>
        </row>
        <row r="940">
          <cell r="B940" t="str">
            <v>WWEY4B</v>
          </cell>
          <cell r="E940">
            <v>0</v>
          </cell>
          <cell r="F940">
            <v>0</v>
          </cell>
          <cell r="G940">
            <v>0</v>
          </cell>
          <cell r="H940" t="str">
            <v>A8</v>
          </cell>
          <cell r="I940">
            <v>25</v>
          </cell>
          <cell r="J940">
            <v>11</v>
          </cell>
          <cell r="Q940" t="str">
            <v>HUNF1R</v>
          </cell>
          <cell r="R940" t="str">
            <v>SACO1R</v>
          </cell>
          <cell r="X940">
            <v>146</v>
          </cell>
          <cell r="Y940" t="str">
            <v>C1DL</v>
          </cell>
          <cell r="AB940" t="str">
            <v>No</v>
          </cell>
          <cell r="AC940" t="str">
            <v>No</v>
          </cell>
          <cell r="AE940">
            <v>3.8685999999999825E-2</v>
          </cell>
          <cell r="AF940">
            <v>93.21351936446932</v>
          </cell>
          <cell r="AG940">
            <v>2703</v>
          </cell>
          <cell r="AI940">
            <v>3.8685999999999825E-2</v>
          </cell>
          <cell r="AJ940">
            <v>93.21351936446932</v>
          </cell>
          <cell r="AK940">
            <v>2703</v>
          </cell>
          <cell r="AL940" t="str">
            <v>Year Round</v>
          </cell>
        </row>
        <row r="941">
          <cell r="B941" t="str">
            <v>WYLF40</v>
          </cell>
          <cell r="E941">
            <v>66</v>
          </cell>
          <cell r="F941">
            <v>0</v>
          </cell>
          <cell r="G941">
            <v>0</v>
          </cell>
          <cell r="H941" t="str">
            <v>M8</v>
          </cell>
          <cell r="I941">
            <v>19</v>
          </cell>
          <cell r="J941">
            <v>6</v>
          </cell>
          <cell r="Q941" t="str">
            <v>HUNN2A</v>
          </cell>
          <cell r="R941" t="str">
            <v>HUNN2C</v>
          </cell>
          <cell r="X941">
            <v>264</v>
          </cell>
          <cell r="Y941" t="str">
            <v>T20151650</v>
          </cell>
          <cell r="AB941" t="str">
            <v>No</v>
          </cell>
          <cell r="AC941" t="str">
            <v>No</v>
          </cell>
          <cell r="AE941">
            <v>2.7314343575698574E-3</v>
          </cell>
          <cell r="AF941">
            <v>56.393823650999998</v>
          </cell>
          <cell r="AG941">
            <v>1702</v>
          </cell>
          <cell r="AI941">
            <v>1.0074164600068932E-2</v>
          </cell>
          <cell r="AJ941">
            <v>56.393823650999998</v>
          </cell>
          <cell r="AK941">
            <v>3268</v>
          </cell>
          <cell r="AL941" t="str">
            <v>Year Round</v>
          </cell>
        </row>
        <row r="942">
          <cell r="B942" t="str">
            <v>WYMO40</v>
          </cell>
          <cell r="E942">
            <v>213</v>
          </cell>
          <cell r="F942">
            <v>0</v>
          </cell>
          <cell r="G942">
            <v>0</v>
          </cell>
          <cell r="H942" t="str">
            <v>D5</v>
          </cell>
          <cell r="I942">
            <v>18</v>
          </cell>
          <cell r="J942">
            <v>9</v>
          </cell>
          <cell r="Q942" t="str">
            <v>HUNN2B</v>
          </cell>
          <cell r="R942" t="str">
            <v>HUNN2D</v>
          </cell>
          <cell r="X942">
            <v>264</v>
          </cell>
          <cell r="Y942" t="str">
            <v>T20151651</v>
          </cell>
          <cell r="AB942" t="str">
            <v>No</v>
          </cell>
          <cell r="AC942" t="str">
            <v>No</v>
          </cell>
          <cell r="AE942">
            <v>2.7314343575698574E-3</v>
          </cell>
          <cell r="AF942">
            <v>56.393823650999998</v>
          </cell>
          <cell r="AG942">
            <v>1702</v>
          </cell>
          <cell r="AI942">
            <v>1.0074164600068932E-2</v>
          </cell>
          <cell r="AJ942">
            <v>56.393823650999998</v>
          </cell>
          <cell r="AK942">
            <v>3268</v>
          </cell>
          <cell r="AL942" t="str">
            <v>Year Round</v>
          </cell>
        </row>
        <row r="943">
          <cell r="B943" t="str">
            <v>FARI2J</v>
          </cell>
          <cell r="E943">
            <v>0</v>
          </cell>
          <cell r="F943">
            <v>0</v>
          </cell>
          <cell r="G943">
            <v>0</v>
          </cell>
          <cell r="H943" t="str">
            <v>T2</v>
          </cell>
          <cell r="I943">
            <v>1</v>
          </cell>
          <cell r="J943">
            <v>1</v>
          </cell>
          <cell r="Q943" t="str">
            <v>HUNN2A</v>
          </cell>
          <cell r="R943" t="str">
            <v>HUNN4A</v>
          </cell>
          <cell r="X943">
            <v>240</v>
          </cell>
          <cell r="Y943" t="str">
            <v>T20161714</v>
          </cell>
          <cell r="AB943" t="str">
            <v>No</v>
          </cell>
          <cell r="AC943" t="str">
            <v>No</v>
          </cell>
          <cell r="AE943">
            <v>5.4628687151390097E-3</v>
          </cell>
          <cell r="AF943">
            <v>0</v>
          </cell>
          <cell r="AG943">
            <v>0</v>
          </cell>
          <cell r="AI943">
            <v>2.0148329200134811E-2</v>
          </cell>
          <cell r="AJ943">
            <v>0</v>
          </cell>
          <cell r="AK943">
            <v>0</v>
          </cell>
          <cell r="AL943" t="str">
            <v>Year Round</v>
          </cell>
        </row>
        <row r="944">
          <cell r="B944" t="str">
            <v>FARI2K</v>
          </cell>
          <cell r="E944">
            <v>0</v>
          </cell>
          <cell r="F944">
            <v>0</v>
          </cell>
          <cell r="G944">
            <v>0</v>
          </cell>
          <cell r="H944" t="str">
            <v>T2</v>
          </cell>
          <cell r="I944">
            <v>1</v>
          </cell>
          <cell r="J944">
            <v>1</v>
          </cell>
          <cell r="Q944" t="str">
            <v>HUNN2B</v>
          </cell>
          <cell r="R944" t="str">
            <v>HUNN4B</v>
          </cell>
          <cell r="X944">
            <v>240</v>
          </cell>
          <cell r="Y944" t="str">
            <v>T20161715</v>
          </cell>
          <cell r="AB944" t="str">
            <v>No</v>
          </cell>
          <cell r="AC944" t="str">
            <v>No</v>
          </cell>
          <cell r="AE944">
            <v>5.4628687151390097E-3</v>
          </cell>
          <cell r="AF944">
            <v>0</v>
          </cell>
          <cell r="AG944">
            <v>0</v>
          </cell>
          <cell r="AI944">
            <v>2.0148329200134811E-2</v>
          </cell>
          <cell r="AJ944">
            <v>0</v>
          </cell>
          <cell r="AK944">
            <v>0</v>
          </cell>
          <cell r="AL944" t="str">
            <v>Year Round</v>
          </cell>
        </row>
        <row r="945">
          <cell r="B945" t="str">
            <v>CRSS2C</v>
          </cell>
          <cell r="E945">
            <v>0</v>
          </cell>
          <cell r="F945">
            <v>0</v>
          </cell>
          <cell r="G945">
            <v>0</v>
          </cell>
          <cell r="H945" t="str">
            <v>T3</v>
          </cell>
          <cell r="I945">
            <v>7</v>
          </cell>
          <cell r="J945">
            <v>1</v>
          </cell>
          <cell r="Q945" t="str">
            <v>INVR10</v>
          </cell>
          <cell r="R945" t="str">
            <v>INVR20</v>
          </cell>
          <cell r="X945">
            <v>240</v>
          </cell>
          <cell r="Y945" t="str">
            <v>SP20</v>
          </cell>
          <cell r="AB945" t="str">
            <v>No</v>
          </cell>
          <cell r="AC945" t="str">
            <v>No</v>
          </cell>
          <cell r="AE945">
            <v>3.8161325006355586E-2</v>
          </cell>
          <cell r="AF945">
            <v>0</v>
          </cell>
          <cell r="AG945">
            <v>0</v>
          </cell>
          <cell r="AI945">
            <v>0.10158182827827114</v>
          </cell>
          <cell r="AJ945">
            <v>0</v>
          </cell>
          <cell r="AK945">
            <v>0</v>
          </cell>
          <cell r="AL945" t="str">
            <v>Year Round</v>
          </cell>
        </row>
        <row r="946">
          <cell r="B946" t="str">
            <v>CRSS2D</v>
          </cell>
          <cell r="E946">
            <v>0</v>
          </cell>
          <cell r="F946">
            <v>0</v>
          </cell>
          <cell r="G946">
            <v>0</v>
          </cell>
          <cell r="H946" t="str">
            <v>T3</v>
          </cell>
          <cell r="I946">
            <v>7</v>
          </cell>
          <cell r="J946">
            <v>1</v>
          </cell>
          <cell r="Q946" t="str">
            <v>INVR10</v>
          </cell>
          <cell r="R946" t="str">
            <v>INVR20</v>
          </cell>
          <cell r="X946">
            <v>240</v>
          </cell>
          <cell r="Y946" t="str">
            <v>SP22</v>
          </cell>
          <cell r="AB946" t="str">
            <v>No</v>
          </cell>
          <cell r="AC946" t="str">
            <v>No</v>
          </cell>
          <cell r="AE946">
            <v>3.8340696439660378E-2</v>
          </cell>
          <cell r="AF946">
            <v>0</v>
          </cell>
          <cell r="AG946">
            <v>0</v>
          </cell>
          <cell r="AI946">
            <v>0.10205929802369956</v>
          </cell>
          <cell r="AJ946">
            <v>0</v>
          </cell>
          <cell r="AK946">
            <v>0</v>
          </cell>
          <cell r="AL946" t="str">
            <v>Year Round</v>
          </cell>
        </row>
        <row r="947">
          <cell r="B947" t="str">
            <v>BHLA10</v>
          </cell>
          <cell r="E947">
            <v>0</v>
          </cell>
          <cell r="F947">
            <v>0</v>
          </cell>
          <cell r="G947">
            <v>75.599999999999994</v>
          </cell>
          <cell r="H947" t="str">
            <v>T1</v>
          </cell>
          <cell r="I947">
            <v>3</v>
          </cell>
          <cell r="J947">
            <v>1</v>
          </cell>
          <cell r="Q947" t="str">
            <v>INWI1Q</v>
          </cell>
          <cell r="R947" t="str">
            <v>TORN10</v>
          </cell>
          <cell r="X947">
            <v>110</v>
          </cell>
          <cell r="Y947" t="str">
            <v>C1DY</v>
          </cell>
          <cell r="AB947" t="str">
            <v>No</v>
          </cell>
          <cell r="AC947" t="str">
            <v>No</v>
          </cell>
          <cell r="AE947">
            <v>1.2800826192545904E-3</v>
          </cell>
          <cell r="AF947">
            <v>25.96647840532539</v>
          </cell>
          <cell r="AG947">
            <v>465</v>
          </cell>
          <cell r="AI947">
            <v>1.2800826192559149E-3</v>
          </cell>
          <cell r="AJ947">
            <v>25.96647840532539</v>
          </cell>
          <cell r="AK947">
            <v>465</v>
          </cell>
          <cell r="AL947" t="str">
            <v>Year Round</v>
          </cell>
        </row>
        <row r="948">
          <cell r="B948" t="str">
            <v>DUNH10</v>
          </cell>
          <cell r="E948">
            <v>0</v>
          </cell>
          <cell r="F948">
            <v>0</v>
          </cell>
          <cell r="G948">
            <v>0</v>
          </cell>
          <cell r="H948" t="str">
            <v>S1</v>
          </cell>
          <cell r="I948">
            <v>10</v>
          </cell>
          <cell r="J948">
            <v>2</v>
          </cell>
          <cell r="Q948" t="str">
            <v>INWI1R</v>
          </cell>
          <cell r="R948" t="str">
            <v>TORN10</v>
          </cell>
          <cell r="X948">
            <v>110</v>
          </cell>
          <cell r="Y948" t="str">
            <v>C1CZ</v>
          </cell>
          <cell r="AB948" t="str">
            <v>No</v>
          </cell>
          <cell r="AC948" t="str">
            <v>No</v>
          </cell>
          <cell r="AE948">
            <v>1.2800826192545904E-3</v>
          </cell>
          <cell r="AF948">
            <v>25.289092012142994</v>
          </cell>
          <cell r="AG948">
            <v>452</v>
          </cell>
          <cell r="AI948">
            <v>1.2800826192559149E-3</v>
          </cell>
          <cell r="AJ948">
            <v>25.289092012142994</v>
          </cell>
          <cell r="AK948">
            <v>452</v>
          </cell>
          <cell r="AL948" t="str">
            <v>Year Round</v>
          </cell>
        </row>
        <row r="949">
          <cell r="B949" t="str">
            <v>FYRI10</v>
          </cell>
          <cell r="E949">
            <v>0</v>
          </cell>
          <cell r="F949">
            <v>0</v>
          </cell>
          <cell r="G949">
            <v>0</v>
          </cell>
          <cell r="H949" t="str">
            <v>T5</v>
          </cell>
          <cell r="I949">
            <v>1</v>
          </cell>
          <cell r="J949">
            <v>1</v>
          </cell>
          <cell r="Q949" t="str">
            <v>JUNA1T</v>
          </cell>
          <cell r="R949" t="str">
            <v>KILW1Q</v>
          </cell>
          <cell r="X949">
            <v>146</v>
          </cell>
          <cell r="Y949" t="str">
            <v>C1DR</v>
          </cell>
          <cell r="AB949" t="str">
            <v>No</v>
          </cell>
          <cell r="AC949" t="str">
            <v>No</v>
          </cell>
          <cell r="AE949">
            <v>1.1979009294395023E-2</v>
          </cell>
          <cell r="AF949">
            <v>35.552982209952468</v>
          </cell>
          <cell r="AG949">
            <v>535</v>
          </cell>
          <cell r="AI949">
            <v>2.9249473899435612E-3</v>
          </cell>
          <cell r="AJ949">
            <v>35.552982209952468</v>
          </cell>
          <cell r="AK949">
            <v>264</v>
          </cell>
          <cell r="AL949" t="str">
            <v>Peak Security</v>
          </cell>
        </row>
        <row r="950">
          <cell r="B950" t="str">
            <v>FYRI2J</v>
          </cell>
          <cell r="E950">
            <v>0</v>
          </cell>
          <cell r="F950">
            <v>0</v>
          </cell>
          <cell r="G950">
            <v>0</v>
          </cell>
          <cell r="H950" t="str">
            <v>T5</v>
          </cell>
          <cell r="I950">
            <v>1</v>
          </cell>
          <cell r="J950">
            <v>1</v>
          </cell>
          <cell r="Q950" t="str">
            <v>JUNA1T</v>
          </cell>
          <cell r="R950" t="str">
            <v>SACO1Q</v>
          </cell>
          <cell r="X950">
            <v>151</v>
          </cell>
          <cell r="Y950" t="str">
            <v>C1DS</v>
          </cell>
          <cell r="AB950" t="str">
            <v>No</v>
          </cell>
          <cell r="AC950" t="str">
            <v>No</v>
          </cell>
          <cell r="AE950">
            <v>3.7888000000000248E-2</v>
          </cell>
          <cell r="AF950">
            <v>23.338812515242992</v>
          </cell>
          <cell r="AG950">
            <v>747</v>
          </cell>
          <cell r="AI950">
            <v>3.7888000000000248E-2</v>
          </cell>
          <cell r="AJ950">
            <v>23.338812515242992</v>
          </cell>
          <cell r="AK950">
            <v>747</v>
          </cell>
          <cell r="AL950" t="str">
            <v>Year Round</v>
          </cell>
        </row>
        <row r="951">
          <cell r="B951" t="str">
            <v>FYRI2K</v>
          </cell>
          <cell r="E951">
            <v>0</v>
          </cell>
          <cell r="F951">
            <v>0</v>
          </cell>
          <cell r="G951">
            <v>0</v>
          </cell>
          <cell r="H951" t="str">
            <v>T5</v>
          </cell>
          <cell r="I951">
            <v>1</v>
          </cell>
          <cell r="J951">
            <v>1</v>
          </cell>
          <cell r="Q951" t="str">
            <v>KAIM20</v>
          </cell>
          <cell r="R951" t="str">
            <v>SMEA20</v>
          </cell>
          <cell r="X951">
            <v>1090</v>
          </cell>
          <cell r="Y951" t="str">
            <v>B13L</v>
          </cell>
          <cell r="AB951" t="str">
            <v>No</v>
          </cell>
          <cell r="AC951" t="str">
            <v>No</v>
          </cell>
          <cell r="AE951">
            <v>4.5382328841655207E-6</v>
          </cell>
          <cell r="AF951">
            <v>10.354899206680285</v>
          </cell>
          <cell r="AG951">
            <v>11</v>
          </cell>
          <cell r="AI951">
            <v>0.21544760064132729</v>
          </cell>
          <cell r="AJ951">
            <v>10.354899206680285</v>
          </cell>
          <cell r="AK951">
            <v>2403</v>
          </cell>
          <cell r="AL951" t="str">
            <v>Year Round</v>
          </cell>
        </row>
        <row r="952">
          <cell r="B952" t="str">
            <v>HIBU40</v>
          </cell>
          <cell r="E952">
            <v>0</v>
          </cell>
          <cell r="F952">
            <v>0</v>
          </cell>
          <cell r="G952">
            <v>0</v>
          </cell>
          <cell r="H952" t="str">
            <v>A1</v>
          </cell>
          <cell r="I952">
            <v>24</v>
          </cell>
          <cell r="J952">
            <v>12</v>
          </cell>
          <cell r="Q952" t="str">
            <v>KAIM20</v>
          </cell>
          <cell r="R952" t="str">
            <v>WHHO2Q</v>
          </cell>
          <cell r="X952">
            <v>276</v>
          </cell>
          <cell r="Y952" t="str">
            <v>B1AH</v>
          </cell>
          <cell r="AB952" t="str">
            <v>No</v>
          </cell>
          <cell r="AC952" t="str">
            <v>No</v>
          </cell>
          <cell r="AE952">
            <v>1.1235999999999725E-2</v>
          </cell>
          <cell r="AF952">
            <v>73.881103063366908</v>
          </cell>
          <cell r="AG952">
            <v>3916</v>
          </cell>
          <cell r="AI952">
            <v>1.1235999999999725E-2</v>
          </cell>
          <cell r="AJ952">
            <v>73.881103063366908</v>
          </cell>
          <cell r="AK952">
            <v>3916</v>
          </cell>
          <cell r="AL952" t="str">
            <v>Year Round</v>
          </cell>
        </row>
        <row r="953">
          <cell r="B953" t="str">
            <v>LOCB10</v>
          </cell>
          <cell r="E953">
            <v>0</v>
          </cell>
          <cell r="F953">
            <v>0</v>
          </cell>
          <cell r="G953">
            <v>0</v>
          </cell>
          <cell r="H953" t="str">
            <v>T5</v>
          </cell>
          <cell r="I953">
            <v>1</v>
          </cell>
          <cell r="J953">
            <v>1</v>
          </cell>
          <cell r="Q953" t="str">
            <v>KAIM20</v>
          </cell>
          <cell r="R953" t="str">
            <v>WHHO2R</v>
          </cell>
          <cell r="X953">
            <v>276</v>
          </cell>
          <cell r="Y953" t="str">
            <v>B1AG</v>
          </cell>
          <cell r="AB953" t="str">
            <v>No</v>
          </cell>
          <cell r="AC953" t="str">
            <v>No</v>
          </cell>
          <cell r="AE953">
            <v>1.1235999999995574E-2</v>
          </cell>
          <cell r="AF953">
            <v>71.246583109169322</v>
          </cell>
          <cell r="AG953">
            <v>3776</v>
          </cell>
          <cell r="AI953">
            <v>1.1235999999993891E-2</v>
          </cell>
          <cell r="AJ953">
            <v>71.246583109169322</v>
          </cell>
          <cell r="AK953">
            <v>3776</v>
          </cell>
          <cell r="AL953" t="str">
            <v>Year Round</v>
          </cell>
        </row>
        <row r="954">
          <cell r="B954" t="str">
            <v>LOCB20</v>
          </cell>
          <cell r="E954">
            <v>0</v>
          </cell>
          <cell r="F954">
            <v>0</v>
          </cell>
          <cell r="G954">
            <v>0</v>
          </cell>
          <cell r="H954" t="str">
            <v>T5</v>
          </cell>
          <cell r="I954">
            <v>1</v>
          </cell>
          <cell r="J954">
            <v>1</v>
          </cell>
          <cell r="Q954" t="str">
            <v>KEOO10</v>
          </cell>
          <cell r="R954" t="str">
            <v>NECU10</v>
          </cell>
          <cell r="X954">
            <v>132</v>
          </cell>
          <cell r="Y954" t="str">
            <v>SPNRoute1</v>
          </cell>
          <cell r="AB954" t="str">
            <v>No</v>
          </cell>
          <cell r="AC954" t="str">
            <v>No</v>
          </cell>
          <cell r="AE954">
            <v>2.3239329616548442E-3</v>
          </cell>
          <cell r="AF954">
            <v>136.15635847245915</v>
          </cell>
          <cell r="AG954">
            <v>6673</v>
          </cell>
          <cell r="AI954">
            <v>8.8003382215618656E-4</v>
          </cell>
          <cell r="AJ954">
            <v>136.15635847245915</v>
          </cell>
          <cell r="AK954">
            <v>4106</v>
          </cell>
          <cell r="AL954" t="str">
            <v>Peak Security</v>
          </cell>
        </row>
        <row r="955">
          <cell r="B955" t="str">
            <v>BLHI40</v>
          </cell>
          <cell r="E955">
            <v>0</v>
          </cell>
          <cell r="F955">
            <v>0</v>
          </cell>
          <cell r="G955">
            <v>205.79999999999998</v>
          </cell>
          <cell r="H955" t="str">
            <v>T2</v>
          </cell>
          <cell r="I955">
            <v>1</v>
          </cell>
          <cell r="J955">
            <v>1</v>
          </cell>
          <cell r="Q955" t="str">
            <v>MARG10</v>
          </cell>
          <cell r="R955" t="str">
            <v>NECU10</v>
          </cell>
          <cell r="X955">
            <v>195</v>
          </cell>
          <cell r="Y955" t="str">
            <v>SPNRoute2</v>
          </cell>
          <cell r="AB955" t="str">
            <v>No</v>
          </cell>
          <cell r="AC955" t="str">
            <v>No</v>
          </cell>
          <cell r="AE955">
            <v>0</v>
          </cell>
          <cell r="AF955">
            <v>129.52521066773815</v>
          </cell>
          <cell r="AG955">
            <v>0</v>
          </cell>
          <cell r="AI955">
            <v>1.9701580062497989E-3</v>
          </cell>
          <cell r="AJ955">
            <v>129.52521066773815</v>
          </cell>
          <cell r="AK955">
            <v>5213</v>
          </cell>
          <cell r="AL955" t="str">
            <v>Year Round</v>
          </cell>
        </row>
        <row r="956">
          <cell r="B956" t="str">
            <v>EHAU10</v>
          </cell>
          <cell r="E956">
            <v>0</v>
          </cell>
          <cell r="F956">
            <v>0</v>
          </cell>
          <cell r="G956">
            <v>0</v>
          </cell>
          <cell r="H956" t="str">
            <v>S1</v>
          </cell>
          <cell r="I956">
            <v>11</v>
          </cell>
          <cell r="J956">
            <v>2</v>
          </cell>
          <cell r="Q956" t="str">
            <v>KIER1Q</v>
          </cell>
          <cell r="R956" t="str">
            <v>WIYH10</v>
          </cell>
          <cell r="X956">
            <v>100</v>
          </cell>
          <cell r="Y956" t="str">
            <v>C1DX</v>
          </cell>
          <cell r="AB956" t="str">
            <v>No</v>
          </cell>
          <cell r="AC956" t="str">
            <v>No</v>
          </cell>
          <cell r="AE956">
            <v>2.7752999999999115E-2</v>
          </cell>
          <cell r="AF956">
            <v>100.37490192471573</v>
          </cell>
          <cell r="AG956">
            <v>2911</v>
          </cell>
          <cell r="AI956">
            <v>2.7753000000000749E-2</v>
          </cell>
          <cell r="AJ956">
            <v>100.37490192471573</v>
          </cell>
          <cell r="AK956">
            <v>2911</v>
          </cell>
          <cell r="AL956" t="str">
            <v>Year Round</v>
          </cell>
        </row>
        <row r="957">
          <cell r="B957" t="str">
            <v>BLHI10</v>
          </cell>
          <cell r="E957">
            <v>0</v>
          </cell>
          <cell r="F957">
            <v>0</v>
          </cell>
          <cell r="G957">
            <v>0</v>
          </cell>
          <cell r="H957" t="str">
            <v>T2</v>
          </cell>
          <cell r="I957">
            <v>1</v>
          </cell>
          <cell r="J957">
            <v>1</v>
          </cell>
          <cell r="Q957" t="str">
            <v>KILB1Q</v>
          </cell>
          <cell r="R957" t="str">
            <v>WIYH10</v>
          </cell>
          <cell r="X957">
            <v>139</v>
          </cell>
          <cell r="Y957" t="str">
            <v>C1DU</v>
          </cell>
          <cell r="AB957" t="str">
            <v>No</v>
          </cell>
          <cell r="AC957" t="str">
            <v>No</v>
          </cell>
          <cell r="AE957">
            <v>1.9600000000002202E-3</v>
          </cell>
          <cell r="AF957">
            <v>76.318866965217239</v>
          </cell>
          <cell r="AG957">
            <v>1068</v>
          </cell>
          <cell r="AI957">
            <v>1.9600000000002202E-3</v>
          </cell>
          <cell r="AJ957">
            <v>76.318866965217239</v>
          </cell>
          <cell r="AK957">
            <v>1068</v>
          </cell>
          <cell r="AL957" t="str">
            <v>Year Round</v>
          </cell>
        </row>
        <row r="958">
          <cell r="B958" t="str">
            <v>DORE11</v>
          </cell>
          <cell r="E958">
            <v>0</v>
          </cell>
          <cell r="F958">
            <v>0</v>
          </cell>
          <cell r="G958">
            <v>77</v>
          </cell>
          <cell r="H958" t="str">
            <v>T2</v>
          </cell>
          <cell r="I958">
            <v>1</v>
          </cell>
          <cell r="J958">
            <v>1</v>
          </cell>
          <cell r="Q958" t="str">
            <v>KILB1R</v>
          </cell>
          <cell r="R958" t="str">
            <v>WIYH10</v>
          </cell>
          <cell r="X958">
            <v>139</v>
          </cell>
          <cell r="Y958" t="str">
            <v>C1DV</v>
          </cell>
          <cell r="AB958" t="str">
            <v>No</v>
          </cell>
          <cell r="AC958" t="str">
            <v>No</v>
          </cell>
          <cell r="AE958">
            <v>2.3520000000000416E-3</v>
          </cell>
          <cell r="AF958">
            <v>74.286707785670032</v>
          </cell>
          <cell r="AG958">
            <v>1040</v>
          </cell>
          <cell r="AI958">
            <v>2.3519999999991087E-3</v>
          </cell>
          <cell r="AJ958">
            <v>74.286707785670032</v>
          </cell>
          <cell r="AK958">
            <v>1040</v>
          </cell>
          <cell r="AL958" t="str">
            <v>Year Round</v>
          </cell>
        </row>
        <row r="959">
          <cell r="B959" t="str">
            <v>DORE12</v>
          </cell>
          <cell r="E959">
            <v>0</v>
          </cell>
          <cell r="F959">
            <v>0</v>
          </cell>
          <cell r="G959">
            <v>77</v>
          </cell>
          <cell r="H959" t="str">
            <v>T2</v>
          </cell>
          <cell r="I959">
            <v>1</v>
          </cell>
          <cell r="J959">
            <v>1</v>
          </cell>
          <cell r="Q959" t="str">
            <v>KILG20</v>
          </cell>
          <cell r="R959" t="str">
            <v>MAHI20</v>
          </cell>
          <cell r="X959">
            <v>552</v>
          </cell>
          <cell r="Y959" t="str">
            <v>T201617117</v>
          </cell>
          <cell r="AB959" t="str">
            <v>No</v>
          </cell>
          <cell r="AC959" t="str">
            <v>No</v>
          </cell>
          <cell r="AE959">
            <v>0</v>
          </cell>
          <cell r="AF959">
            <v>11.984837044768849</v>
          </cell>
          <cell r="AG959">
            <v>0</v>
          </cell>
          <cell r="AI959">
            <v>0.28019376000000445</v>
          </cell>
          <cell r="AJ959">
            <v>11.984837044768849</v>
          </cell>
          <cell r="AK959">
            <v>1913</v>
          </cell>
          <cell r="AL959" t="str">
            <v>Year Round</v>
          </cell>
        </row>
        <row r="960">
          <cell r="B960" t="str">
            <v>GILB10</v>
          </cell>
          <cell r="E960">
            <v>0</v>
          </cell>
          <cell r="F960">
            <v>0</v>
          </cell>
          <cell r="G960">
            <v>6.9999999999999993E-3</v>
          </cell>
          <cell r="H960" t="str">
            <v>T5</v>
          </cell>
          <cell r="I960">
            <v>1</v>
          </cell>
          <cell r="J960">
            <v>1</v>
          </cell>
          <cell r="Q960" t="str">
            <v>KILS10</v>
          </cell>
          <cell r="R960" t="str">
            <v>MEAD10</v>
          </cell>
          <cell r="X960">
            <v>162</v>
          </cell>
          <cell r="Y960" t="str">
            <v>T20161711</v>
          </cell>
          <cell r="AB960" t="str">
            <v>No</v>
          </cell>
          <cell r="AC960" t="str">
            <v>No</v>
          </cell>
          <cell r="AE960">
            <v>1.0210466581734735E-2</v>
          </cell>
          <cell r="AF960">
            <v>59.329671023786673</v>
          </cell>
          <cell r="AG960">
            <v>643</v>
          </cell>
          <cell r="AI960">
            <v>0.2723100165756428</v>
          </cell>
          <cell r="AJ960">
            <v>59.329671023786673</v>
          </cell>
          <cell r="AK960">
            <v>3319</v>
          </cell>
          <cell r="AL960" t="str">
            <v>Year Round</v>
          </cell>
        </row>
        <row r="961">
          <cell r="B961" t="str">
            <v>KYPE10</v>
          </cell>
          <cell r="E961">
            <v>0</v>
          </cell>
          <cell r="F961">
            <v>0</v>
          </cell>
          <cell r="G961">
            <v>61.88</v>
          </cell>
          <cell r="H961" t="str">
            <v>S1</v>
          </cell>
          <cell r="I961">
            <v>11</v>
          </cell>
          <cell r="J961">
            <v>2</v>
          </cell>
          <cell r="Q961" t="str">
            <v>KILS10</v>
          </cell>
          <cell r="R961" t="str">
            <v>KILS20</v>
          </cell>
          <cell r="X961">
            <v>240</v>
          </cell>
          <cell r="Y961" t="str">
            <v>S10A</v>
          </cell>
          <cell r="AB961" t="str">
            <v>No</v>
          </cell>
          <cell r="AC961" t="str">
            <v>No</v>
          </cell>
          <cell r="AE961">
            <v>4.9720039396386135E-3</v>
          </cell>
          <cell r="AF961">
            <v>0</v>
          </cell>
          <cell r="AG961">
            <v>0</v>
          </cell>
          <cell r="AI961">
            <v>2.8102249604295844E-3</v>
          </cell>
          <cell r="AJ961">
            <v>0</v>
          </cell>
          <cell r="AK961">
            <v>0</v>
          </cell>
          <cell r="AL961" t="str">
            <v>Peak Security</v>
          </cell>
        </row>
        <row r="962">
          <cell r="B962" t="str">
            <v>MIDM10</v>
          </cell>
          <cell r="E962">
            <v>0</v>
          </cell>
          <cell r="F962">
            <v>0</v>
          </cell>
          <cell r="G962">
            <v>35.699999999999996</v>
          </cell>
          <cell r="H962" t="str">
            <v>S1</v>
          </cell>
          <cell r="I962">
            <v>11</v>
          </cell>
          <cell r="J962">
            <v>2</v>
          </cell>
          <cell r="Q962" t="str">
            <v>KILS20</v>
          </cell>
          <cell r="R962" t="str">
            <v>KILT2Q</v>
          </cell>
          <cell r="X962">
            <v>280</v>
          </cell>
          <cell r="Y962" t="str">
            <v>B1AE</v>
          </cell>
          <cell r="AB962" t="str">
            <v>No</v>
          </cell>
          <cell r="AC962" t="str">
            <v>No</v>
          </cell>
          <cell r="AE962">
            <v>1.7999999999998534E-3</v>
          </cell>
          <cell r="AF962">
            <v>9.4210975504981924</v>
          </cell>
          <cell r="AG962">
            <v>283</v>
          </cell>
          <cell r="AI962">
            <v>1.8000000000002697E-3</v>
          </cell>
          <cell r="AJ962">
            <v>9.4210975504981924</v>
          </cell>
          <cell r="AK962">
            <v>283</v>
          </cell>
          <cell r="AL962" t="str">
            <v>Year Round</v>
          </cell>
        </row>
        <row r="963">
          <cell r="B963" t="str">
            <v>MILS1Q</v>
          </cell>
          <cell r="E963">
            <v>0</v>
          </cell>
          <cell r="F963">
            <v>0</v>
          </cell>
          <cell r="G963">
            <v>6.9999999999999993E-3</v>
          </cell>
          <cell r="H963" t="str">
            <v>T1</v>
          </cell>
          <cell r="I963">
            <v>3</v>
          </cell>
          <cell r="J963">
            <v>1</v>
          </cell>
          <cell r="Q963" t="str">
            <v>KILS20</v>
          </cell>
          <cell r="R963" t="str">
            <v>KILT2R</v>
          </cell>
          <cell r="X963">
            <v>280</v>
          </cell>
          <cell r="Y963" t="str">
            <v>B1AF</v>
          </cell>
          <cell r="AB963" t="str">
            <v>No</v>
          </cell>
          <cell r="AC963" t="str">
            <v>No</v>
          </cell>
          <cell r="AE963">
            <v>1.7999999999998534E-3</v>
          </cell>
          <cell r="AF963">
            <v>9.4210975504981924</v>
          </cell>
          <cell r="AG963">
            <v>283</v>
          </cell>
          <cell r="AI963">
            <v>1.8000000000002697E-3</v>
          </cell>
          <cell r="AJ963">
            <v>9.4210975504981924</v>
          </cell>
          <cell r="AK963">
            <v>283</v>
          </cell>
          <cell r="AL963" t="str">
            <v>Year Round</v>
          </cell>
        </row>
        <row r="964">
          <cell r="B964" t="str">
            <v>SPIT10</v>
          </cell>
          <cell r="E964">
            <v>0</v>
          </cell>
          <cell r="F964">
            <v>0</v>
          </cell>
          <cell r="G964">
            <v>0</v>
          </cell>
          <cell r="H964" t="str">
            <v>T5</v>
          </cell>
          <cell r="I964">
            <v>1</v>
          </cell>
          <cell r="J964">
            <v>1</v>
          </cell>
          <cell r="Q964" t="str">
            <v>KILS20</v>
          </cell>
          <cell r="R964" t="str">
            <v>KILS40</v>
          </cell>
          <cell r="X964">
            <v>1000</v>
          </cell>
          <cell r="Y964" t="str">
            <v>F120A</v>
          </cell>
          <cell r="AB964" t="str">
            <v>No</v>
          </cell>
          <cell r="AC964" t="str">
            <v>No</v>
          </cell>
          <cell r="AE964">
            <v>9.7902816974035408E-3</v>
          </cell>
          <cell r="AF964">
            <v>0</v>
          </cell>
          <cell r="AG964">
            <v>0</v>
          </cell>
          <cell r="AI964">
            <v>5.061375128567016E-2</v>
          </cell>
          <cell r="AJ964">
            <v>0</v>
          </cell>
          <cell r="AK964">
            <v>0</v>
          </cell>
          <cell r="AL964" t="str">
            <v>Year Round</v>
          </cell>
        </row>
        <row r="965">
          <cell r="B965" t="str">
            <v>SPIT20</v>
          </cell>
          <cell r="E965">
            <v>0</v>
          </cell>
          <cell r="F965">
            <v>0</v>
          </cell>
          <cell r="G965">
            <v>0</v>
          </cell>
          <cell r="H965" t="str">
            <v>T5</v>
          </cell>
          <cell r="I965">
            <v>1</v>
          </cell>
          <cell r="J965">
            <v>1</v>
          </cell>
          <cell r="Q965" t="str">
            <v>KILS20</v>
          </cell>
          <cell r="R965" t="str">
            <v>KILS40</v>
          </cell>
          <cell r="X965">
            <v>1000</v>
          </cell>
          <cell r="Y965" t="str">
            <v>F120B</v>
          </cell>
          <cell r="AB965" t="str">
            <v>No</v>
          </cell>
          <cell r="AC965" t="str">
            <v>No</v>
          </cell>
          <cell r="AE965">
            <v>4.6046939301494652E-3</v>
          </cell>
          <cell r="AF965">
            <v>0</v>
          </cell>
          <cell r="AG965">
            <v>0</v>
          </cell>
          <cell r="AI965">
            <v>2.3805324558641615E-2</v>
          </cell>
          <cell r="AJ965">
            <v>0</v>
          </cell>
          <cell r="AK965">
            <v>0</v>
          </cell>
          <cell r="AL965" t="str">
            <v>Year Round</v>
          </cell>
        </row>
        <row r="966">
          <cell r="B966" t="str">
            <v>THSO20</v>
          </cell>
          <cell r="E966">
            <v>0</v>
          </cell>
          <cell r="F966">
            <v>0</v>
          </cell>
          <cell r="G966">
            <v>0</v>
          </cell>
          <cell r="H966" t="str">
            <v>T5</v>
          </cell>
          <cell r="I966">
            <v>1</v>
          </cell>
          <cell r="J966">
            <v>1</v>
          </cell>
          <cell r="Q966" t="str">
            <v>KILS40</v>
          </cell>
          <cell r="R966" t="str">
            <v>STHA40</v>
          </cell>
          <cell r="X966">
            <v>2000</v>
          </cell>
          <cell r="Y966" t="str">
            <v>A122</v>
          </cell>
          <cell r="AB966" t="str">
            <v>No</v>
          </cell>
          <cell r="AC966" t="str">
            <v>No</v>
          </cell>
          <cell r="AE966">
            <v>1.6927746434085761E-2</v>
          </cell>
          <cell r="AF966">
            <v>34.950000000000003</v>
          </cell>
          <cell r="AG966">
            <v>1719</v>
          </cell>
          <cell r="AI966">
            <v>1.4328114609755802</v>
          </cell>
          <cell r="AJ966">
            <v>34.950000000000003</v>
          </cell>
          <cell r="AK966">
            <v>15812</v>
          </cell>
          <cell r="AL966" t="str">
            <v>Year Round</v>
          </cell>
        </row>
        <row r="967">
          <cell r="B967" t="str">
            <v>TOMT10</v>
          </cell>
          <cell r="E967">
            <v>0</v>
          </cell>
          <cell r="F967">
            <v>0</v>
          </cell>
          <cell r="G967">
            <v>0</v>
          </cell>
          <cell r="H967" t="str">
            <v>T1</v>
          </cell>
          <cell r="I967">
            <v>1</v>
          </cell>
          <cell r="J967">
            <v>1</v>
          </cell>
          <cell r="Q967" t="str">
            <v>KILW1Q</v>
          </cell>
          <cell r="R967" t="str">
            <v>MEAD10</v>
          </cell>
          <cell r="X967">
            <v>146</v>
          </cell>
          <cell r="Y967" t="str">
            <v>C1CT</v>
          </cell>
          <cell r="AB967" t="str">
            <v>No</v>
          </cell>
          <cell r="AC967" t="str">
            <v>No</v>
          </cell>
          <cell r="AE967">
            <v>1.5211823946046259E-3</v>
          </cell>
          <cell r="AF967">
            <v>39.567028588495489</v>
          </cell>
          <cell r="AG967">
            <v>179</v>
          </cell>
          <cell r="AI967">
            <v>2.3786808559277083E-2</v>
          </cell>
          <cell r="AJ967">
            <v>39.567028588495489</v>
          </cell>
          <cell r="AK967">
            <v>709</v>
          </cell>
          <cell r="AL967" t="str">
            <v>Year Round</v>
          </cell>
        </row>
        <row r="968">
          <cell r="B968" t="str">
            <v>TOMT20</v>
          </cell>
          <cell r="E968">
            <v>0</v>
          </cell>
          <cell r="F968">
            <v>0</v>
          </cell>
          <cell r="G968">
            <v>0</v>
          </cell>
          <cell r="H968" t="str">
            <v>T1</v>
          </cell>
          <cell r="I968">
            <v>1</v>
          </cell>
          <cell r="J968">
            <v>1</v>
          </cell>
          <cell r="Q968" t="str">
            <v>KILW1R</v>
          </cell>
          <cell r="R968" t="str">
            <v>MEAD10</v>
          </cell>
          <cell r="X968">
            <v>146</v>
          </cell>
          <cell r="Y968" t="str">
            <v>C1DT</v>
          </cell>
          <cell r="AB968" t="str">
            <v>No</v>
          </cell>
          <cell r="AC968" t="str">
            <v>No</v>
          </cell>
          <cell r="AE968">
            <v>3.2554707466876374E-3</v>
          </cell>
          <cell r="AF968">
            <v>39.567028588495489</v>
          </cell>
          <cell r="AG968">
            <v>262</v>
          </cell>
          <cell r="AI968">
            <v>1.898561221653142E-2</v>
          </cell>
          <cell r="AJ968">
            <v>39.567028588495489</v>
          </cell>
          <cell r="AK968">
            <v>634</v>
          </cell>
          <cell r="AL968" t="str">
            <v>Year Round</v>
          </cell>
        </row>
        <row r="969">
          <cell r="B969" t="str">
            <v>ABBA10</v>
          </cell>
          <cell r="E969">
            <v>0</v>
          </cell>
          <cell r="F969">
            <v>0</v>
          </cell>
          <cell r="G969">
            <v>69.3</v>
          </cell>
          <cell r="H969" t="str">
            <v>T2</v>
          </cell>
          <cell r="I969">
            <v>1</v>
          </cell>
          <cell r="J969">
            <v>1</v>
          </cell>
          <cell r="Q969" t="str">
            <v>KINB2J</v>
          </cell>
          <cell r="R969" t="str">
            <v>KINC20</v>
          </cell>
          <cell r="X969">
            <v>760</v>
          </cell>
          <cell r="Y969" t="str">
            <v>B141</v>
          </cell>
          <cell r="AB969" t="str">
            <v>No</v>
          </cell>
          <cell r="AC969" t="str">
            <v>No</v>
          </cell>
          <cell r="AE969">
            <v>0.22316058553407489</v>
          </cell>
          <cell r="AF969">
            <v>12.667972756320673</v>
          </cell>
          <cell r="AG969">
            <v>2676</v>
          </cell>
          <cell r="AI969">
            <v>0.48678556580375359</v>
          </cell>
          <cell r="AJ969">
            <v>12.667972756320673</v>
          </cell>
          <cell r="AK969">
            <v>3953</v>
          </cell>
          <cell r="AL969" t="str">
            <v>Year Round</v>
          </cell>
        </row>
        <row r="970">
          <cell r="B970" t="str">
            <v>ECLA40_SEP</v>
          </cell>
          <cell r="E970">
            <v>0</v>
          </cell>
          <cell r="F970">
            <v>0</v>
          </cell>
          <cell r="G970">
            <v>0</v>
          </cell>
          <cell r="H970" t="str">
            <v>D4</v>
          </cell>
          <cell r="I970">
            <v>18</v>
          </cell>
          <cell r="J970">
            <v>13</v>
          </cell>
          <cell r="Q970" t="str">
            <v>KINB2K</v>
          </cell>
          <cell r="R970" t="str">
            <v>KINC20</v>
          </cell>
          <cell r="X970">
            <v>910</v>
          </cell>
          <cell r="Y970" t="str">
            <v>B145</v>
          </cell>
          <cell r="AB970" t="str">
            <v>No</v>
          </cell>
          <cell r="AC970" t="str">
            <v>No</v>
          </cell>
          <cell r="AE970">
            <v>0.10393108114489212</v>
          </cell>
          <cell r="AF970">
            <v>12.69194243041021</v>
          </cell>
          <cell r="AG970">
            <v>1830</v>
          </cell>
          <cell r="AI970">
            <v>0.28134444546289422</v>
          </cell>
          <cell r="AJ970">
            <v>12.69194243041021</v>
          </cell>
          <cell r="AK970">
            <v>3011</v>
          </cell>
          <cell r="AL970" t="str">
            <v>Year Round</v>
          </cell>
        </row>
        <row r="971">
          <cell r="B971" t="str">
            <v>RICH40</v>
          </cell>
          <cell r="E971">
            <v>0</v>
          </cell>
          <cell r="F971">
            <v>0</v>
          </cell>
          <cell r="G971">
            <v>0</v>
          </cell>
          <cell r="H971" t="str">
            <v>C7</v>
          </cell>
          <cell r="I971">
            <v>24</v>
          </cell>
          <cell r="J971">
            <v>11</v>
          </cell>
          <cell r="Q971" t="str">
            <v>KINC20</v>
          </cell>
          <cell r="R971" t="str">
            <v>LOAN20</v>
          </cell>
          <cell r="X971">
            <v>760</v>
          </cell>
          <cell r="Y971" t="str">
            <v>B142</v>
          </cell>
          <cell r="AB971" t="str">
            <v>No</v>
          </cell>
          <cell r="AC971" t="str">
            <v>No</v>
          </cell>
          <cell r="AE971">
            <v>4.0327513452758241E-4</v>
          </cell>
          <cell r="AF971">
            <v>5.1295102551610672</v>
          </cell>
          <cell r="AG971">
            <v>73</v>
          </cell>
          <cell r="AI971">
            <v>3.4910728857099879E-2</v>
          </cell>
          <cell r="AJ971">
            <v>5.1295102551610672</v>
          </cell>
          <cell r="AK971">
            <v>678</v>
          </cell>
          <cell r="AL971" t="str">
            <v>Year Round</v>
          </cell>
        </row>
        <row r="972">
          <cell r="B972" t="str">
            <v>WIMB40</v>
          </cell>
          <cell r="E972">
            <v>0</v>
          </cell>
          <cell r="F972">
            <v>0</v>
          </cell>
          <cell r="G972">
            <v>0</v>
          </cell>
          <cell r="H972" t="str">
            <v>A4</v>
          </cell>
          <cell r="I972">
            <v>23</v>
          </cell>
          <cell r="J972">
            <v>12</v>
          </cell>
          <cell r="Q972" t="str">
            <v>KINC20</v>
          </cell>
          <cell r="R972" t="str">
            <v>LOAN20</v>
          </cell>
          <cell r="X972">
            <v>620</v>
          </cell>
          <cell r="Y972" t="str">
            <v>B148</v>
          </cell>
          <cell r="AB972" t="str">
            <v>No</v>
          </cell>
          <cell r="AC972" t="str">
            <v>No</v>
          </cell>
          <cell r="AE972">
            <v>4.0327513452758241E-4</v>
          </cell>
          <cell r="AF972">
            <v>5.1295102551610672</v>
          </cell>
          <cell r="AG972">
            <v>73</v>
          </cell>
          <cell r="AI972">
            <v>3.4910728857099879E-2</v>
          </cell>
          <cell r="AJ972">
            <v>5.1295102551610672</v>
          </cell>
          <cell r="AK972">
            <v>678</v>
          </cell>
          <cell r="AL972" t="str">
            <v>Year Round</v>
          </cell>
        </row>
        <row r="973">
          <cell r="B973" t="str">
            <v>LEIS4A</v>
          </cell>
          <cell r="E973">
            <v>0</v>
          </cell>
          <cell r="F973">
            <v>0</v>
          </cell>
          <cell r="G973">
            <v>0</v>
          </cell>
          <cell r="H973" t="str">
            <v>J2</v>
          </cell>
          <cell r="I973">
            <v>18</v>
          </cell>
          <cell r="J973">
            <v>9</v>
          </cell>
          <cell r="Q973" t="str">
            <v>LAMB20</v>
          </cell>
          <cell r="R973" t="str">
            <v>LAMB2T</v>
          </cell>
          <cell r="X973">
            <v>1120</v>
          </cell>
          <cell r="Y973" t="str">
            <v>B109</v>
          </cell>
          <cell r="AB973" t="str">
            <v>No</v>
          </cell>
          <cell r="AC973" t="str">
            <v>No</v>
          </cell>
          <cell r="AE973">
            <v>0</v>
          </cell>
          <cell r="AF973">
            <v>0.23969674089537696</v>
          </cell>
          <cell r="AG973">
            <v>1</v>
          </cell>
          <cell r="AI973">
            <v>0</v>
          </cell>
          <cell r="AJ973">
            <v>0.23969674089537696</v>
          </cell>
          <cell r="AK973">
            <v>19</v>
          </cell>
          <cell r="AL973" t="str">
            <v>Year Round</v>
          </cell>
        </row>
        <row r="974">
          <cell r="B974" t="str">
            <v>LEIS4B</v>
          </cell>
          <cell r="E974">
            <v>0</v>
          </cell>
          <cell r="F974">
            <v>0</v>
          </cell>
          <cell r="G974">
            <v>0</v>
          </cell>
          <cell r="H974" t="str">
            <v>J2</v>
          </cell>
          <cell r="I974">
            <v>18</v>
          </cell>
          <cell r="J974">
            <v>9</v>
          </cell>
          <cell r="Q974" t="str">
            <v>LAMB20</v>
          </cell>
          <cell r="R974" t="str">
            <v>PORD2Q</v>
          </cell>
          <cell r="X974">
            <v>955</v>
          </cell>
          <cell r="Y974" t="str">
            <v>B1D5</v>
          </cell>
          <cell r="AB974" t="str">
            <v>No</v>
          </cell>
          <cell r="AC974" t="str">
            <v>No</v>
          </cell>
          <cell r="AE974">
            <v>3.3620000000016033E-3</v>
          </cell>
          <cell r="AF974">
            <v>4.7220257956389258</v>
          </cell>
          <cell r="AG974">
            <v>194</v>
          </cell>
          <cell r="AI974">
            <v>3.3620000000021718E-3</v>
          </cell>
          <cell r="AJ974">
            <v>4.7220257956389258</v>
          </cell>
          <cell r="AK974">
            <v>194</v>
          </cell>
          <cell r="AL974" t="str">
            <v>Year Round</v>
          </cell>
        </row>
        <row r="975">
          <cell r="Q975" t="str">
            <v>LAMB20</v>
          </cell>
          <cell r="R975" t="str">
            <v>PORD2R</v>
          </cell>
          <cell r="X975">
            <v>300</v>
          </cell>
          <cell r="Y975" t="str">
            <v>B1D6</v>
          </cell>
          <cell r="AB975" t="str">
            <v>No</v>
          </cell>
          <cell r="AC975" t="str">
            <v>No</v>
          </cell>
          <cell r="AE975">
            <v>3.3619999999984244E-3</v>
          </cell>
          <cell r="AF975">
            <v>4.7220257956389258</v>
          </cell>
          <cell r="AG975">
            <v>194</v>
          </cell>
          <cell r="AI975">
            <v>3.3619999999962816E-3</v>
          </cell>
          <cell r="AJ975">
            <v>4.7220257956389258</v>
          </cell>
          <cell r="AK975">
            <v>194</v>
          </cell>
          <cell r="AL975" t="str">
            <v>Year Round</v>
          </cell>
        </row>
        <row r="976">
          <cell r="Q976" t="str">
            <v>LAMB20</v>
          </cell>
          <cell r="R976" t="str">
            <v>WIYH20</v>
          </cell>
          <cell r="X976">
            <v>955</v>
          </cell>
          <cell r="Y976" t="str">
            <v>B114</v>
          </cell>
          <cell r="AB976" t="str">
            <v>No</v>
          </cell>
          <cell r="AC976" t="str">
            <v>No</v>
          </cell>
          <cell r="AE976">
            <v>2.1265886592589097E-2</v>
          </cell>
          <cell r="AF976">
            <v>21.4288886360467</v>
          </cell>
          <cell r="AG976">
            <v>1042</v>
          </cell>
          <cell r="AI976">
            <v>2.1445066067211461E-2</v>
          </cell>
          <cell r="AJ976">
            <v>21.4288886360467</v>
          </cell>
          <cell r="AK976">
            <v>1046</v>
          </cell>
          <cell r="AL976" t="str">
            <v>Year Round</v>
          </cell>
        </row>
        <row r="977">
          <cell r="Q977" t="str">
            <v>LAMB2T</v>
          </cell>
          <cell r="R977" t="str">
            <v>LOAN20</v>
          </cell>
          <cell r="X977">
            <v>820</v>
          </cell>
          <cell r="Y977" t="str">
            <v>B149</v>
          </cell>
          <cell r="AB977" t="str">
            <v>No</v>
          </cell>
          <cell r="AC977" t="str">
            <v>No</v>
          </cell>
          <cell r="AE977">
            <v>5.0033194890448024E-2</v>
          </cell>
          <cell r="AF977">
            <v>66.789352654845231</v>
          </cell>
          <cell r="AG977">
            <v>3341</v>
          </cell>
          <cell r="AI977">
            <v>1.9205773120256363E-2</v>
          </cell>
          <cell r="AJ977">
            <v>66.789352654845231</v>
          </cell>
          <cell r="AK977">
            <v>2070</v>
          </cell>
          <cell r="AL977" t="str">
            <v>Peak Security</v>
          </cell>
        </row>
        <row r="978">
          <cell r="Q978" t="str">
            <v>LAMB2T</v>
          </cell>
          <cell r="R978" t="str">
            <v>WIYH20</v>
          </cell>
          <cell r="X978">
            <v>950</v>
          </cell>
          <cell r="Y978" t="str">
            <v>B151</v>
          </cell>
          <cell r="AB978" t="str">
            <v>No</v>
          </cell>
          <cell r="AC978" t="str">
            <v>No</v>
          </cell>
          <cell r="AE978">
            <v>1.7947635487171164E-2</v>
          </cell>
          <cell r="AF978">
            <v>21.4288886360467</v>
          </cell>
          <cell r="AG978">
            <v>1015</v>
          </cell>
          <cell r="AI978">
            <v>1.7305065783447232E-2</v>
          </cell>
          <cell r="AJ978">
            <v>21.4288886360467</v>
          </cell>
          <cell r="AK978">
            <v>997</v>
          </cell>
          <cell r="AL978" t="str">
            <v>Peak Security</v>
          </cell>
        </row>
        <row r="979">
          <cell r="Q979" t="str">
            <v>LEVE1Q</v>
          </cell>
          <cell r="R979" t="str">
            <v>LEVT1Q</v>
          </cell>
          <cell r="X979">
            <v>143</v>
          </cell>
          <cell r="Y979" t="str">
            <v>C1GA</v>
          </cell>
          <cell r="AB979" t="str">
            <v>No</v>
          </cell>
          <cell r="AC979" t="str">
            <v>No</v>
          </cell>
          <cell r="AE979">
            <v>4.3120000000002505E-3</v>
          </cell>
          <cell r="AF979">
            <v>6.1931001268949464</v>
          </cell>
          <cell r="AG979">
            <v>87</v>
          </cell>
          <cell r="AI979">
            <v>4.3120000000009479E-3</v>
          </cell>
          <cell r="AJ979">
            <v>6.1931001268949464</v>
          </cell>
          <cell r="AK979">
            <v>87</v>
          </cell>
          <cell r="AL979" t="str">
            <v>Year Round</v>
          </cell>
        </row>
        <row r="980">
          <cell r="Q980" t="str">
            <v>LEVE1R</v>
          </cell>
          <cell r="R980" t="str">
            <v>LEVT1R</v>
          </cell>
          <cell r="X980">
            <v>143</v>
          </cell>
          <cell r="Y980" t="str">
            <v>C1FJ</v>
          </cell>
          <cell r="AB980" t="str">
            <v>No</v>
          </cell>
          <cell r="AC980" t="str">
            <v>No</v>
          </cell>
          <cell r="AE980">
            <v>4.3119999999997336E-3</v>
          </cell>
          <cell r="AF980">
            <v>8.4510547708362846</v>
          </cell>
          <cell r="AG980">
            <v>118</v>
          </cell>
          <cell r="AI980">
            <v>4.3119999999990501E-3</v>
          </cell>
          <cell r="AJ980">
            <v>8.4510547708362846</v>
          </cell>
          <cell r="AK980">
            <v>118</v>
          </cell>
          <cell r="AL980" t="str">
            <v>Year Round</v>
          </cell>
        </row>
        <row r="981">
          <cell r="Q981" t="str">
            <v>LEVT1Q</v>
          </cell>
          <cell r="R981" t="str">
            <v>REDH10</v>
          </cell>
          <cell r="X981">
            <v>143</v>
          </cell>
          <cell r="Y981" t="str">
            <v>C1GB</v>
          </cell>
          <cell r="AB981" t="str">
            <v>No</v>
          </cell>
          <cell r="AC981" t="str">
            <v>No</v>
          </cell>
          <cell r="AE981">
            <v>0.12995999999999225</v>
          </cell>
          <cell r="AF981">
            <v>24.686385228039576</v>
          </cell>
          <cell r="AG981">
            <v>938</v>
          </cell>
          <cell r="AI981">
            <v>0.12995999999998659</v>
          </cell>
          <cell r="AJ981">
            <v>24.686385228039576</v>
          </cell>
          <cell r="AK981">
            <v>938</v>
          </cell>
          <cell r="AL981" t="str">
            <v>Year Round</v>
          </cell>
        </row>
        <row r="982">
          <cell r="Q982" t="str">
            <v>LEVT1R</v>
          </cell>
          <cell r="R982" t="str">
            <v>WFIE1B</v>
          </cell>
          <cell r="X982">
            <v>143</v>
          </cell>
          <cell r="Y982" t="str">
            <v>C1C1</v>
          </cell>
          <cell r="AB982" t="str">
            <v>No</v>
          </cell>
          <cell r="AC982" t="str">
            <v>No</v>
          </cell>
          <cell r="AE982">
            <v>0.27002800000000332</v>
          </cell>
          <cell r="AF982">
            <v>53.902908511863423</v>
          </cell>
          <cell r="AG982">
            <v>2048</v>
          </cell>
          <cell r="AI982">
            <v>0.27002800000001287</v>
          </cell>
          <cell r="AJ982">
            <v>53.902908511863423</v>
          </cell>
          <cell r="AK982">
            <v>2048</v>
          </cell>
          <cell r="AL982" t="str">
            <v>Year Round</v>
          </cell>
        </row>
        <row r="983">
          <cell r="Q983" t="str">
            <v>LOAN20</v>
          </cell>
          <cell r="R983" t="str">
            <v>LOAN2Q</v>
          </cell>
          <cell r="X983">
            <v>620</v>
          </cell>
          <cell r="Y983" t="str">
            <v>B12Z</v>
          </cell>
          <cell r="AB983" t="str">
            <v>No</v>
          </cell>
          <cell r="AC983" t="str">
            <v>No</v>
          </cell>
          <cell r="AE983">
            <v>0</v>
          </cell>
          <cell r="AF983">
            <v>0.23969674089537696</v>
          </cell>
          <cell r="AG983">
            <v>0</v>
          </cell>
          <cell r="AI983">
            <v>0</v>
          </cell>
          <cell r="AJ983">
            <v>0.23969674089537696</v>
          </cell>
          <cell r="AK983">
            <v>0</v>
          </cell>
          <cell r="AL983" t="str">
            <v>Year Round</v>
          </cell>
        </row>
        <row r="984">
          <cell r="Q984" t="str">
            <v>LOAN20</v>
          </cell>
          <cell r="R984" t="str">
            <v>LOAN2R</v>
          </cell>
          <cell r="X984">
            <v>620</v>
          </cell>
          <cell r="Y984" t="str">
            <v>B130</v>
          </cell>
          <cell r="AB984" t="str">
            <v>No</v>
          </cell>
          <cell r="AC984" t="str">
            <v>No</v>
          </cell>
          <cell r="AE984">
            <v>0</v>
          </cell>
          <cell r="AF984">
            <v>0.23969674089537696</v>
          </cell>
          <cell r="AG984">
            <v>0</v>
          </cell>
          <cell r="AI984">
            <v>0</v>
          </cell>
          <cell r="AJ984">
            <v>0.23969674089537696</v>
          </cell>
          <cell r="AK984">
            <v>0</v>
          </cell>
          <cell r="AL984" t="str">
            <v>Year Round</v>
          </cell>
        </row>
        <row r="985">
          <cell r="Q985" t="str">
            <v>LOAN20</v>
          </cell>
          <cell r="R985" t="str">
            <v>MOSM2L</v>
          </cell>
          <cell r="X985">
            <v>765</v>
          </cell>
          <cell r="Y985" t="str">
            <v>T20161719</v>
          </cell>
          <cell r="AB985" t="str">
            <v>No</v>
          </cell>
          <cell r="AC985" t="str">
            <v>No</v>
          </cell>
          <cell r="AE985">
            <v>1.688502697527797E-2</v>
          </cell>
          <cell r="AF985">
            <v>33.576615628153249</v>
          </cell>
          <cell r="AG985">
            <v>1259</v>
          </cell>
          <cell r="AI985">
            <v>0.15006428729152116</v>
          </cell>
          <cell r="AJ985">
            <v>33.576615628153249</v>
          </cell>
          <cell r="AK985">
            <v>3755</v>
          </cell>
          <cell r="AL985" t="str">
            <v>Year Round</v>
          </cell>
        </row>
        <row r="986">
          <cell r="Q986" t="str">
            <v>LOAN20</v>
          </cell>
          <cell r="R986" t="str">
            <v>WFIE20</v>
          </cell>
          <cell r="X986">
            <v>765</v>
          </cell>
          <cell r="Y986" t="str">
            <v>B10V</v>
          </cell>
          <cell r="AB986" t="str">
            <v>No</v>
          </cell>
          <cell r="AC986" t="str">
            <v>No</v>
          </cell>
          <cell r="AE986">
            <v>9.5264872514294455E-2</v>
          </cell>
          <cell r="AF986">
            <v>36.677934847110897</v>
          </cell>
          <cell r="AG986">
            <v>3140</v>
          </cell>
          <cell r="AI986">
            <v>0.45072706100131443</v>
          </cell>
          <cell r="AJ986">
            <v>36.677934847110897</v>
          </cell>
          <cell r="AK986">
            <v>6830</v>
          </cell>
          <cell r="AL986" t="str">
            <v>Year Round</v>
          </cell>
        </row>
        <row r="987">
          <cell r="Q987" t="str">
            <v>MAHI10</v>
          </cell>
          <cell r="R987" t="str">
            <v>MAHI20</v>
          </cell>
          <cell r="X987">
            <v>240</v>
          </cell>
          <cell r="Y987" t="str">
            <v>S11N</v>
          </cell>
          <cell r="AB987" t="str">
            <v>No</v>
          </cell>
          <cell r="AC987" t="str">
            <v>No</v>
          </cell>
          <cell r="AE987">
            <v>5.3169719630984039E-32</v>
          </cell>
          <cell r="AF987">
            <v>0</v>
          </cell>
          <cell r="AG987">
            <v>0</v>
          </cell>
          <cell r="AI987">
            <v>0.1361551828000005</v>
          </cell>
          <cell r="AJ987">
            <v>0</v>
          </cell>
          <cell r="AK987">
            <v>0</v>
          </cell>
          <cell r="AL987" t="str">
            <v>Year Round</v>
          </cell>
        </row>
        <row r="988">
          <cell r="Q988" t="str">
            <v>MAYB10</v>
          </cell>
          <cell r="R988" t="str">
            <v>MAYT1T</v>
          </cell>
          <cell r="X988">
            <v>132</v>
          </cell>
          <cell r="Y988" t="str">
            <v>C1GD</v>
          </cell>
          <cell r="AB988" t="str">
            <v>No</v>
          </cell>
          <cell r="AC988" t="str">
            <v>No</v>
          </cell>
          <cell r="AE988">
            <v>4.225829859218079E-3</v>
          </cell>
          <cell r="AF988">
            <v>43.154748562952072</v>
          </cell>
          <cell r="AG988">
            <v>246</v>
          </cell>
          <cell r="AI988">
            <v>7.6668054934201202E-2</v>
          </cell>
          <cell r="AJ988">
            <v>43.154748562952072</v>
          </cell>
          <cell r="AK988">
            <v>1048</v>
          </cell>
          <cell r="AL988" t="str">
            <v>Year Round</v>
          </cell>
        </row>
        <row r="989">
          <cell r="Q989" t="str">
            <v>COYL10</v>
          </cell>
          <cell r="R989" t="str">
            <v>MAYT1T</v>
          </cell>
          <cell r="X989">
            <v>114</v>
          </cell>
          <cell r="Y989" t="str">
            <v>C1BG</v>
          </cell>
          <cell r="AB989" t="str">
            <v>No</v>
          </cell>
          <cell r="AC989" t="str">
            <v>No</v>
          </cell>
          <cell r="AE989">
            <v>3.1856255861799402E-3</v>
          </cell>
          <cell r="AF989">
            <v>39.219688769615885</v>
          </cell>
          <cell r="AG989">
            <v>224</v>
          </cell>
          <cell r="AI989">
            <v>5.7795918335014164E-2</v>
          </cell>
          <cell r="AJ989">
            <v>39.219688769615885</v>
          </cell>
          <cell r="AK989">
            <v>952</v>
          </cell>
          <cell r="AL989" t="str">
            <v>Year Round</v>
          </cell>
        </row>
        <row r="990">
          <cell r="Q990" t="str">
            <v>HARE10</v>
          </cell>
          <cell r="R990" t="str">
            <v>MOFF10</v>
          </cell>
          <cell r="X990">
            <v>184</v>
          </cell>
          <cell r="Y990" t="str">
            <v>SP28</v>
          </cell>
          <cell r="AB990" t="str">
            <v>No</v>
          </cell>
          <cell r="AC990" t="str">
            <v>No</v>
          </cell>
          <cell r="AE990">
            <v>0</v>
          </cell>
          <cell r="AF990">
            <v>43.953807845046079</v>
          </cell>
          <cell r="AG990">
            <v>0</v>
          </cell>
          <cell r="AI990">
            <v>0.22968749999999796</v>
          </cell>
          <cell r="AJ990">
            <v>43.953807845046079</v>
          </cell>
          <cell r="AK990">
            <v>3846</v>
          </cell>
          <cell r="AL990" t="str">
            <v>Year Round</v>
          </cell>
        </row>
        <row r="991">
          <cell r="Q991" t="str">
            <v>MOFF10</v>
          </cell>
          <cell r="R991" t="str">
            <v>MOFF40</v>
          </cell>
          <cell r="X991">
            <v>240</v>
          </cell>
          <cell r="Y991" t="str">
            <v>S10J</v>
          </cell>
          <cell r="AB991" t="str">
            <v>No</v>
          </cell>
          <cell r="AC991" t="str">
            <v>No</v>
          </cell>
          <cell r="AE991">
            <v>7.3076165140834764E-31</v>
          </cell>
          <cell r="AF991">
            <v>0</v>
          </cell>
          <cell r="AG991">
            <v>0</v>
          </cell>
          <cell r="AI991">
            <v>4.1343750000000783E-2</v>
          </cell>
          <cell r="AJ991">
            <v>0</v>
          </cell>
          <cell r="AK991">
            <v>0</v>
          </cell>
          <cell r="AL991" t="str">
            <v>Year Round</v>
          </cell>
        </row>
        <row r="992">
          <cell r="Q992" t="str">
            <v>MOFF10</v>
          </cell>
          <cell r="R992" t="str">
            <v>MOFF40</v>
          </cell>
          <cell r="X992">
            <v>240</v>
          </cell>
          <cell r="Y992" t="str">
            <v>S10K</v>
          </cell>
          <cell r="AB992" t="str">
            <v>No</v>
          </cell>
          <cell r="AC992" t="str">
            <v>No</v>
          </cell>
          <cell r="AE992">
            <v>7.3076165140834764E-31</v>
          </cell>
          <cell r="AF992">
            <v>0</v>
          </cell>
          <cell r="AG992">
            <v>0</v>
          </cell>
          <cell r="AI992">
            <v>4.1343750000000783E-2</v>
          </cell>
          <cell r="AJ992">
            <v>0</v>
          </cell>
          <cell r="AK992">
            <v>0</v>
          </cell>
          <cell r="AL992" t="str">
            <v>Year Round</v>
          </cell>
        </row>
        <row r="993">
          <cell r="Q993" t="str">
            <v>MOSH1Q</v>
          </cell>
          <cell r="R993" t="str">
            <v>MOSM10</v>
          </cell>
          <cell r="X993">
            <v>132</v>
          </cell>
          <cell r="Y993" t="str">
            <v>C1C4</v>
          </cell>
          <cell r="AB993" t="str">
            <v>No</v>
          </cell>
          <cell r="AC993" t="str">
            <v>No</v>
          </cell>
          <cell r="AE993">
            <v>0</v>
          </cell>
          <cell r="AF993">
            <v>23.256932832595787</v>
          </cell>
          <cell r="AG993">
            <v>0</v>
          </cell>
          <cell r="AI993">
            <v>1.7119377283442102E-27</v>
          </cell>
          <cell r="AJ993">
            <v>23.256932832595787</v>
          </cell>
          <cell r="AK993">
            <v>0</v>
          </cell>
          <cell r="AL993" t="str">
            <v>Year Round</v>
          </cell>
        </row>
        <row r="994">
          <cell r="Q994" t="str">
            <v>MOSH1R</v>
          </cell>
          <cell r="R994" t="str">
            <v>MOSM10</v>
          </cell>
          <cell r="X994">
            <v>132</v>
          </cell>
          <cell r="Y994" t="str">
            <v>C1BU</v>
          </cell>
          <cell r="AB994" t="str">
            <v>No</v>
          </cell>
          <cell r="AC994" t="str">
            <v>No</v>
          </cell>
          <cell r="AE994">
            <v>0</v>
          </cell>
          <cell r="AF994">
            <v>21.676364581836847</v>
          </cell>
          <cell r="AG994">
            <v>0</v>
          </cell>
          <cell r="AI994">
            <v>1.3695501826753681E-27</v>
          </cell>
          <cell r="AJ994">
            <v>21.676364581836847</v>
          </cell>
          <cell r="AK994">
            <v>0</v>
          </cell>
          <cell r="AL994" t="str">
            <v>Year Round</v>
          </cell>
        </row>
        <row r="995">
          <cell r="Q995" t="str">
            <v>MOSM10</v>
          </cell>
          <cell r="R995" t="str">
            <v>MOSM20</v>
          </cell>
          <cell r="X995">
            <v>240</v>
          </cell>
          <cell r="Y995" t="str">
            <v>S120A</v>
          </cell>
          <cell r="AB995" t="str">
            <v>No</v>
          </cell>
          <cell r="AC995" t="str">
            <v>No</v>
          </cell>
          <cell r="AE995">
            <v>6.0737467428459806E-2</v>
          </cell>
          <cell r="AF995">
            <v>0</v>
          </cell>
          <cell r="AG995">
            <v>0</v>
          </cell>
          <cell r="AI995">
            <v>5.8857818708750689E-2</v>
          </cell>
          <cell r="AJ995">
            <v>0</v>
          </cell>
          <cell r="AK995">
            <v>0</v>
          </cell>
          <cell r="AL995" t="str">
            <v>Peak Security</v>
          </cell>
        </row>
        <row r="996">
          <cell r="Q996" t="str">
            <v>MOSM10</v>
          </cell>
          <cell r="R996" t="str">
            <v>MOSM20</v>
          </cell>
          <cell r="X996">
            <v>240</v>
          </cell>
          <cell r="Y996" t="str">
            <v>S120B</v>
          </cell>
          <cell r="AB996" t="str">
            <v>No</v>
          </cell>
          <cell r="AC996" t="str">
            <v>No</v>
          </cell>
          <cell r="AE996">
            <v>5.8716383658968356E-2</v>
          </cell>
          <cell r="AF996">
            <v>0</v>
          </cell>
          <cell r="AG996">
            <v>0</v>
          </cell>
          <cell r="AI996">
            <v>5.6899281628816641E-2</v>
          </cell>
          <cell r="AJ996">
            <v>0</v>
          </cell>
          <cell r="AK996">
            <v>0</v>
          </cell>
          <cell r="AL996" t="str">
            <v>Peak Security</v>
          </cell>
        </row>
        <row r="997">
          <cell r="Q997" t="str">
            <v>MOSM20</v>
          </cell>
          <cell r="R997" t="str">
            <v>MOSM2T</v>
          </cell>
          <cell r="X997">
            <v>957</v>
          </cell>
          <cell r="Y997" t="str">
            <v>T20161723</v>
          </cell>
          <cell r="AB997" t="str">
            <v>No</v>
          </cell>
          <cell r="AC997" t="str">
            <v>No</v>
          </cell>
          <cell r="AE997">
            <v>5.2308556856518564E-2</v>
          </cell>
          <cell r="AF997">
            <v>6.3519636337274896</v>
          </cell>
          <cell r="AG997">
            <v>1027</v>
          </cell>
          <cell r="AI997">
            <v>0.10960745427588833</v>
          </cell>
          <cell r="AJ997">
            <v>6.3519636337274896</v>
          </cell>
          <cell r="AK997">
            <v>1487</v>
          </cell>
          <cell r="AL997" t="str">
            <v>Year Round</v>
          </cell>
        </row>
        <row r="998">
          <cell r="Q998" t="str">
            <v>MOSM20</v>
          </cell>
          <cell r="R998" t="str">
            <v>MOSM2L</v>
          </cell>
          <cell r="X998">
            <v>957</v>
          </cell>
          <cell r="Y998" t="str">
            <v>T20161724</v>
          </cell>
          <cell r="AB998" t="str">
            <v>No</v>
          </cell>
          <cell r="AC998" t="str">
            <v>No</v>
          </cell>
          <cell r="AE998">
            <v>2.8141711625459813E-3</v>
          </cell>
          <cell r="AF998">
            <v>6.3519636337274896</v>
          </cell>
          <cell r="AG998">
            <v>238</v>
          </cell>
          <cell r="AI998">
            <v>2.5010714548585201E-2</v>
          </cell>
          <cell r="AJ998">
            <v>6.3519636337274896</v>
          </cell>
          <cell r="AK998">
            <v>710</v>
          </cell>
          <cell r="AL998" t="str">
            <v>Year Round</v>
          </cell>
        </row>
        <row r="999">
          <cell r="Q999" t="str">
            <v>MOSM2T</v>
          </cell>
          <cell r="R999" t="str">
            <v>WFIE20</v>
          </cell>
          <cell r="X999">
            <v>957</v>
          </cell>
          <cell r="Y999" t="str">
            <v>B154</v>
          </cell>
          <cell r="AB999" t="str">
            <v>No</v>
          </cell>
          <cell r="AC999" t="str">
            <v>No</v>
          </cell>
          <cell r="AE999">
            <v>2.6154278428258692E-2</v>
          </cell>
          <cell r="AF999">
            <v>3.5954511134306544</v>
          </cell>
          <cell r="AG999">
            <v>581</v>
          </cell>
          <cell r="AI999">
            <v>5.4803727137936332E-2</v>
          </cell>
          <cell r="AJ999">
            <v>3.5954511134306544</v>
          </cell>
          <cell r="AK999">
            <v>842</v>
          </cell>
          <cell r="AL999" t="str">
            <v>Year Round</v>
          </cell>
        </row>
        <row r="1000">
          <cell r="Q1000" t="str">
            <v>NEAR2R</v>
          </cell>
          <cell r="R1000" t="str">
            <v>WISH20</v>
          </cell>
          <cell r="X1000">
            <v>285</v>
          </cell>
          <cell r="Y1000" t="str">
            <v>B1C4</v>
          </cell>
          <cell r="AB1000" t="str">
            <v>No</v>
          </cell>
          <cell r="AC1000" t="str">
            <v>No</v>
          </cell>
          <cell r="AE1000">
            <v>2.778299999999892E-2</v>
          </cell>
          <cell r="AF1000">
            <v>19.295587642077848</v>
          </cell>
          <cell r="AG1000">
            <v>1216</v>
          </cell>
          <cell r="AI1000">
            <v>2.778299999999892E-2</v>
          </cell>
          <cell r="AJ1000">
            <v>19.295587642077848</v>
          </cell>
          <cell r="AK1000">
            <v>1216</v>
          </cell>
          <cell r="AL1000" t="str">
            <v>Year Round</v>
          </cell>
        </row>
        <row r="1001">
          <cell r="Q1001" t="str">
            <v>NEAR2Q</v>
          </cell>
          <cell r="R1001" t="str">
            <v>WISH20</v>
          </cell>
          <cell r="X1001">
            <v>955</v>
          </cell>
          <cell r="Y1001" t="str">
            <v>B1C5</v>
          </cell>
          <cell r="AB1001" t="str">
            <v>No</v>
          </cell>
          <cell r="AC1001" t="str">
            <v>No</v>
          </cell>
          <cell r="AE1001">
            <v>4.1784752889355027E-4</v>
          </cell>
          <cell r="AF1001">
            <v>19.295587642077848</v>
          </cell>
          <cell r="AG1001">
            <v>149</v>
          </cell>
          <cell r="AI1001">
            <v>0.45254784119086061</v>
          </cell>
          <cell r="AJ1001">
            <v>19.295587642077848</v>
          </cell>
          <cell r="AK1001">
            <v>4906</v>
          </cell>
          <cell r="AL1001" t="str">
            <v>Year Round</v>
          </cell>
        </row>
        <row r="1002">
          <cell r="Q1002" t="str">
            <v>NECU10</v>
          </cell>
          <cell r="R1002" t="str">
            <v>NECU20</v>
          </cell>
          <cell r="X1002">
            <v>240</v>
          </cell>
          <cell r="Y1002" t="str">
            <v>T20151654</v>
          </cell>
          <cell r="AB1002" t="str">
            <v>No</v>
          </cell>
          <cell r="AC1002" t="str">
            <v>No</v>
          </cell>
          <cell r="AE1002">
            <v>4.0033298219791878E-3</v>
          </cell>
          <cell r="AF1002">
            <v>0</v>
          </cell>
          <cell r="AG1002">
            <v>0</v>
          </cell>
          <cell r="AI1002">
            <v>5.1826617546433966E-2</v>
          </cell>
          <cell r="AJ1002">
            <v>0</v>
          </cell>
          <cell r="AK1002">
            <v>0</v>
          </cell>
          <cell r="AL1002" t="str">
            <v>Year Round</v>
          </cell>
        </row>
        <row r="1003">
          <cell r="Q1003" t="str">
            <v>NECU10</v>
          </cell>
          <cell r="R1003" t="str">
            <v>NECU20</v>
          </cell>
          <cell r="X1003">
            <v>240</v>
          </cell>
          <cell r="Y1003" t="str">
            <v>T20151655</v>
          </cell>
          <cell r="AB1003" t="str">
            <v>No</v>
          </cell>
          <cell r="AC1003" t="str">
            <v>No</v>
          </cell>
          <cell r="AE1003">
            <v>4.0033298219791878E-3</v>
          </cell>
          <cell r="AF1003">
            <v>0</v>
          </cell>
          <cell r="AG1003">
            <v>0</v>
          </cell>
          <cell r="AI1003">
            <v>5.1826617546433966E-2</v>
          </cell>
          <cell r="AJ1003">
            <v>0</v>
          </cell>
          <cell r="AK1003">
            <v>0</v>
          </cell>
          <cell r="AL1003" t="str">
            <v>Year Round</v>
          </cell>
        </row>
        <row r="1004">
          <cell r="Q1004" t="str">
            <v>NECU10</v>
          </cell>
          <cell r="R1004" t="str">
            <v>NECU20</v>
          </cell>
          <cell r="X1004">
            <v>240</v>
          </cell>
          <cell r="Y1004" t="str">
            <v>T20151656</v>
          </cell>
          <cell r="AB1004" t="str">
            <v>No</v>
          </cell>
          <cell r="AC1004" t="str">
            <v>No</v>
          </cell>
          <cell r="AE1004">
            <v>4.0033298219791878E-3</v>
          </cell>
          <cell r="AF1004">
            <v>0</v>
          </cell>
          <cell r="AG1004">
            <v>0</v>
          </cell>
          <cell r="AI1004">
            <v>5.1826617546433966E-2</v>
          </cell>
          <cell r="AJ1004">
            <v>0</v>
          </cell>
          <cell r="AK1004">
            <v>0</v>
          </cell>
          <cell r="AL1004" t="str">
            <v>Year Round</v>
          </cell>
        </row>
        <row r="1005">
          <cell r="Q1005" t="str">
            <v>NEIL10</v>
          </cell>
          <cell r="R1005" t="str">
            <v>NEIL1C</v>
          </cell>
          <cell r="X1005">
            <v>416</v>
          </cell>
          <cell r="Y1005" t="str">
            <v>SP35</v>
          </cell>
          <cell r="AB1005" t="str">
            <v>No</v>
          </cell>
          <cell r="AC1005" t="str">
            <v>No</v>
          </cell>
          <cell r="AE1005">
            <v>0</v>
          </cell>
          <cell r="AF1005">
            <v>7.2254548606122828</v>
          </cell>
          <cell r="AG1005">
            <v>507</v>
          </cell>
          <cell r="AI1005">
            <v>0</v>
          </cell>
          <cell r="AJ1005">
            <v>7.2254548606122828</v>
          </cell>
          <cell r="AK1005">
            <v>418</v>
          </cell>
          <cell r="AL1005" t="str">
            <v>Peak Security</v>
          </cell>
        </row>
        <row r="1006">
          <cell r="Q1006" t="str">
            <v>NEIL10</v>
          </cell>
          <cell r="R1006" t="str">
            <v>PAIS1Q</v>
          </cell>
          <cell r="X1006">
            <v>268</v>
          </cell>
          <cell r="Y1006" t="str">
            <v>C1GG</v>
          </cell>
          <cell r="AB1006" t="str">
            <v>No</v>
          </cell>
          <cell r="AC1006" t="str">
            <v>No</v>
          </cell>
          <cell r="AE1006">
            <v>4.681799999999902E-2</v>
          </cell>
          <cell r="AF1006">
            <v>30.316957380373911</v>
          </cell>
          <cell r="AG1006">
            <v>1546</v>
          </cell>
          <cell r="AI1006">
            <v>4.6817999999998312E-2</v>
          </cell>
          <cell r="AJ1006">
            <v>30.316957380373911</v>
          </cell>
          <cell r="AK1006">
            <v>1546</v>
          </cell>
          <cell r="AL1006" t="str">
            <v>Year Round</v>
          </cell>
        </row>
        <row r="1007">
          <cell r="Q1007" t="str">
            <v>NEIL10</v>
          </cell>
          <cell r="R1007" t="str">
            <v>PAIS1R</v>
          </cell>
          <cell r="X1007">
            <v>268</v>
          </cell>
          <cell r="Y1007" t="str">
            <v>C1GF</v>
          </cell>
          <cell r="AB1007" t="str">
            <v>No</v>
          </cell>
          <cell r="AC1007" t="str">
            <v>No</v>
          </cell>
          <cell r="AE1007">
            <v>3.0039122395043763E-2</v>
          </cell>
          <cell r="AF1007">
            <v>23.940919472024444</v>
          </cell>
          <cell r="AG1007">
            <v>978</v>
          </cell>
          <cell r="AI1007">
            <v>3.874519102542711E-2</v>
          </cell>
          <cell r="AJ1007">
            <v>23.940919472024444</v>
          </cell>
          <cell r="AK1007">
            <v>1111</v>
          </cell>
          <cell r="AL1007" t="str">
            <v>Year Round</v>
          </cell>
        </row>
        <row r="1008">
          <cell r="Q1008" t="str">
            <v>NEIL1C</v>
          </cell>
          <cell r="R1008" t="str">
            <v>NEIL4A</v>
          </cell>
          <cell r="X1008">
            <v>360</v>
          </cell>
          <cell r="Y1008" t="str">
            <v>S123</v>
          </cell>
          <cell r="AB1008" t="str">
            <v>No</v>
          </cell>
          <cell r="AC1008" t="str">
            <v>No</v>
          </cell>
          <cell r="AE1008">
            <v>5.4118939007702919E-2</v>
          </cell>
          <cell r="AF1008">
            <v>0</v>
          </cell>
          <cell r="AG1008">
            <v>0</v>
          </cell>
          <cell r="AI1008">
            <v>3.6846453929002439E-2</v>
          </cell>
          <cell r="AJ1008">
            <v>0</v>
          </cell>
          <cell r="AK1008">
            <v>0</v>
          </cell>
          <cell r="AL1008" t="str">
            <v>Peak Security</v>
          </cell>
        </row>
        <row r="1009">
          <cell r="Q1009" t="str">
            <v>NEIL10</v>
          </cell>
          <cell r="R1009" t="str">
            <v>NEIL20</v>
          </cell>
          <cell r="X1009">
            <v>240</v>
          </cell>
          <cell r="Y1009" t="str">
            <v>S121</v>
          </cell>
          <cell r="AB1009" t="str">
            <v>No</v>
          </cell>
          <cell r="AC1009" t="str">
            <v>No</v>
          </cell>
          <cell r="AE1009">
            <v>5.0071953509750626E-2</v>
          </cell>
          <cell r="AF1009">
            <v>0</v>
          </cell>
          <cell r="AG1009">
            <v>0</v>
          </cell>
          <cell r="AI1009">
            <v>5.3150702711085906E-2</v>
          </cell>
          <cell r="AJ1009">
            <v>0</v>
          </cell>
          <cell r="AK1009">
            <v>0</v>
          </cell>
          <cell r="AL1009" t="str">
            <v>Year Round</v>
          </cell>
        </row>
        <row r="1010">
          <cell r="Q1010" t="str">
            <v>NEIL10</v>
          </cell>
          <cell r="R1010" t="str">
            <v>NEIL2C</v>
          </cell>
          <cell r="X1010">
            <v>240</v>
          </cell>
          <cell r="Y1010" t="str">
            <v>S122</v>
          </cell>
          <cell r="AB1010" t="str">
            <v>No</v>
          </cell>
          <cell r="AC1010" t="str">
            <v>No</v>
          </cell>
          <cell r="AE1010">
            <v>0.1159828214990109</v>
          </cell>
          <cell r="AF1010">
            <v>0</v>
          </cell>
          <cell r="AG1010">
            <v>0</v>
          </cell>
          <cell r="AI1010">
            <v>0.16221647414409879</v>
          </cell>
          <cell r="AJ1010">
            <v>0</v>
          </cell>
          <cell r="AK1010">
            <v>0</v>
          </cell>
          <cell r="AL1010" t="str">
            <v>Year Round</v>
          </cell>
        </row>
        <row r="1011">
          <cell r="Q1011" t="str">
            <v>NEIL20</v>
          </cell>
          <cell r="R1011" t="str">
            <v>NEIL2A</v>
          </cell>
          <cell r="X1011">
            <v>1140</v>
          </cell>
          <cell r="Y1011" t="str">
            <v>SP36</v>
          </cell>
          <cell r="AB1011" t="str">
            <v>No</v>
          </cell>
          <cell r="AC1011" t="str">
            <v>No</v>
          </cell>
          <cell r="AE1011">
            <v>0</v>
          </cell>
          <cell r="AF1011">
            <v>2.2908869166935477</v>
          </cell>
          <cell r="AG1011">
            <v>235</v>
          </cell>
          <cell r="AI1011">
            <v>0</v>
          </cell>
          <cell r="AJ1011">
            <v>2.2908869166935477</v>
          </cell>
          <cell r="AK1011">
            <v>52</v>
          </cell>
          <cell r="AL1011" t="str">
            <v>Peak Security</v>
          </cell>
        </row>
        <row r="1012">
          <cell r="Q1012" t="str">
            <v>NEIL2C</v>
          </cell>
          <cell r="R1012" t="str">
            <v>WIYH2R</v>
          </cell>
          <cell r="X1012">
            <v>957</v>
          </cell>
          <cell r="Y1012" t="str">
            <v>B108</v>
          </cell>
          <cell r="AB1012" t="str">
            <v>No</v>
          </cell>
          <cell r="AC1012" t="str">
            <v>No</v>
          </cell>
          <cell r="AE1012">
            <v>8.5054069099275306E-2</v>
          </cell>
          <cell r="AF1012">
            <v>30.501410278936717</v>
          </cell>
          <cell r="AG1012">
            <v>2682</v>
          </cell>
          <cell r="AI1012">
            <v>0.11895874770567116</v>
          </cell>
          <cell r="AJ1012">
            <v>30.501410278936717</v>
          </cell>
          <cell r="AK1012">
            <v>3172</v>
          </cell>
          <cell r="AL1012" t="str">
            <v>Year Round</v>
          </cell>
        </row>
        <row r="1013">
          <cell r="Q1013" t="str">
            <v>NEIL2A</v>
          </cell>
          <cell r="R1013" t="str">
            <v>NEIL4A</v>
          </cell>
          <cell r="X1013">
            <v>1000</v>
          </cell>
          <cell r="Y1013" t="str">
            <v>F178</v>
          </cell>
          <cell r="AB1013" t="str">
            <v>No</v>
          </cell>
          <cell r="AC1013" t="str">
            <v>No</v>
          </cell>
          <cell r="AE1013">
            <v>2.1013451678806163E-2</v>
          </cell>
          <cell r="AF1013">
            <v>0</v>
          </cell>
          <cell r="AG1013">
            <v>0</v>
          </cell>
          <cell r="AI1013">
            <v>1.0235228291702295E-3</v>
          </cell>
          <cell r="AJ1013">
            <v>0</v>
          </cell>
          <cell r="AK1013">
            <v>0</v>
          </cell>
          <cell r="AL1013" t="str">
            <v>Peak Security</v>
          </cell>
        </row>
        <row r="1014">
          <cell r="Q1014" t="str">
            <v>PAIS1Q</v>
          </cell>
          <cell r="R1014" t="str">
            <v>PAIS1S</v>
          </cell>
          <cell r="X1014">
            <v>460</v>
          </cell>
          <cell r="Y1014" t="str">
            <v>C1EF</v>
          </cell>
          <cell r="AB1014" t="str">
            <v>No</v>
          </cell>
          <cell r="AC1014" t="str">
            <v>No</v>
          </cell>
          <cell r="AE1014">
            <v>0</v>
          </cell>
          <cell r="AF1014">
            <v>5.3616190913396062</v>
          </cell>
          <cell r="AG1014">
            <v>0</v>
          </cell>
          <cell r="AI1014">
            <v>0</v>
          </cell>
          <cell r="AJ1014">
            <v>5.3616190913396062</v>
          </cell>
          <cell r="AK1014">
            <v>0</v>
          </cell>
          <cell r="AL1014" t="str">
            <v>Year Round</v>
          </cell>
        </row>
        <row r="1015">
          <cell r="Q1015" t="str">
            <v>PAIS1R</v>
          </cell>
          <cell r="R1015" t="str">
            <v>PAIS1T</v>
          </cell>
          <cell r="X1015">
            <v>460</v>
          </cell>
          <cell r="Y1015" t="str">
            <v>C1GJ</v>
          </cell>
          <cell r="AB1015" t="str">
            <v>No</v>
          </cell>
          <cell r="AC1015" t="str">
            <v>No</v>
          </cell>
          <cell r="AE1015">
            <v>0</v>
          </cell>
          <cell r="AF1015">
            <v>5.3616190913396062</v>
          </cell>
          <cell r="AG1015">
            <v>0</v>
          </cell>
          <cell r="AI1015">
            <v>0</v>
          </cell>
          <cell r="AJ1015">
            <v>5.3616190913396062</v>
          </cell>
          <cell r="AK1015">
            <v>0</v>
          </cell>
          <cell r="AL1015" t="str">
            <v>Year Round</v>
          </cell>
        </row>
        <row r="1016">
          <cell r="Q1016" t="str">
            <v>POOB2Q</v>
          </cell>
          <cell r="R1016" t="str">
            <v>SHRU2Q</v>
          </cell>
          <cell r="X1016">
            <v>270</v>
          </cell>
          <cell r="Y1016" t="str">
            <v>B157</v>
          </cell>
          <cell r="AB1016" t="str">
            <v>No</v>
          </cell>
          <cell r="AC1016" t="str">
            <v>No</v>
          </cell>
          <cell r="AE1016">
            <v>2.1869999999998778E-3</v>
          </cell>
          <cell r="AF1016">
            <v>56.813995533999979</v>
          </cell>
          <cell r="AG1016">
            <v>1534</v>
          </cell>
          <cell r="AI1016">
            <v>2.1869999999998778E-3</v>
          </cell>
          <cell r="AJ1016">
            <v>56.813995533999979</v>
          </cell>
          <cell r="AK1016">
            <v>1534</v>
          </cell>
          <cell r="AL1016" t="str">
            <v>Year Round</v>
          </cell>
        </row>
        <row r="1017">
          <cell r="Q1017" t="str">
            <v>POOB2Q</v>
          </cell>
          <cell r="R1017" t="str">
            <v>SMEA20</v>
          </cell>
          <cell r="X1017">
            <v>360</v>
          </cell>
          <cell r="Y1017" t="str">
            <v>B1CK</v>
          </cell>
          <cell r="AB1017" t="str">
            <v>No</v>
          </cell>
          <cell r="AC1017" t="str">
            <v>No</v>
          </cell>
          <cell r="AE1017">
            <v>1.9599999999997144E-2</v>
          </cell>
          <cell r="AF1017">
            <v>11.512530628733803</v>
          </cell>
          <cell r="AG1017">
            <v>806</v>
          </cell>
          <cell r="AI1017">
            <v>1.9599999999995323E-2</v>
          </cell>
          <cell r="AJ1017">
            <v>11.512530628733803</v>
          </cell>
          <cell r="AK1017">
            <v>806</v>
          </cell>
          <cell r="AL1017" t="str">
            <v>Year Round</v>
          </cell>
        </row>
        <row r="1018">
          <cell r="Q1018" t="str">
            <v>POOB2R</v>
          </cell>
          <cell r="R1018" t="str">
            <v>SHRU2R</v>
          </cell>
          <cell r="X1018">
            <v>270</v>
          </cell>
          <cell r="Y1018" t="str">
            <v>B156</v>
          </cell>
          <cell r="AB1018" t="str">
            <v>No</v>
          </cell>
          <cell r="AC1018" t="str">
            <v>No</v>
          </cell>
          <cell r="AE1018">
            <v>2.1869999999998778E-3</v>
          </cell>
          <cell r="AF1018">
            <v>56.813995533999979</v>
          </cell>
          <cell r="AG1018">
            <v>1534</v>
          </cell>
          <cell r="AI1018">
            <v>2.1869999999998778E-3</v>
          </cell>
          <cell r="AJ1018">
            <v>56.813995533999979</v>
          </cell>
          <cell r="AK1018">
            <v>1534</v>
          </cell>
          <cell r="AL1018" t="str">
            <v>Year Round</v>
          </cell>
        </row>
        <row r="1019">
          <cell r="Q1019" t="str">
            <v>POOB2R</v>
          </cell>
          <cell r="R1019" t="str">
            <v>SMEA20</v>
          </cell>
          <cell r="X1019">
            <v>360</v>
          </cell>
          <cell r="Y1019" t="str">
            <v>B1CL</v>
          </cell>
          <cell r="AB1019" t="str">
            <v>No</v>
          </cell>
          <cell r="AC1019" t="str">
            <v>No</v>
          </cell>
          <cell r="AE1019">
            <v>1.7955999999997412E-2</v>
          </cell>
          <cell r="AF1019">
            <v>10.710720207891061</v>
          </cell>
          <cell r="AG1019">
            <v>718</v>
          </cell>
          <cell r="AI1019">
            <v>1.7955999999994785E-2</v>
          </cell>
          <cell r="AJ1019">
            <v>10.710720207891061</v>
          </cell>
          <cell r="AK1019">
            <v>718</v>
          </cell>
          <cell r="AL1019" t="str">
            <v>Year Round</v>
          </cell>
        </row>
        <row r="1020">
          <cell r="Q1020" t="str">
            <v>PORD2Q</v>
          </cell>
          <cell r="R1020" t="str">
            <v>WGEO2Q</v>
          </cell>
          <cell r="X1020">
            <v>305</v>
          </cell>
          <cell r="Y1020" t="str">
            <v>B1C2</v>
          </cell>
          <cell r="AB1020" t="str">
            <v>No</v>
          </cell>
          <cell r="AC1020" t="str">
            <v>No</v>
          </cell>
          <cell r="AE1020">
            <v>1.1519999999996399E-3</v>
          </cell>
          <cell r="AF1020">
            <v>20.961615287745961</v>
          </cell>
          <cell r="AG1020">
            <v>503</v>
          </cell>
          <cell r="AI1020">
            <v>1.152000000000528E-3</v>
          </cell>
          <cell r="AJ1020">
            <v>20.961615287745961</v>
          </cell>
          <cell r="AK1020">
            <v>503</v>
          </cell>
          <cell r="AL1020" t="str">
            <v>Year Round</v>
          </cell>
        </row>
        <row r="1021">
          <cell r="Q1021" t="str">
            <v>PORD2R</v>
          </cell>
          <cell r="R1021" t="str">
            <v>WGEO2R</v>
          </cell>
          <cell r="X1021">
            <v>305</v>
          </cell>
          <cell r="Y1021" t="str">
            <v>B1C1</v>
          </cell>
          <cell r="AB1021" t="str">
            <v>No</v>
          </cell>
          <cell r="AC1021" t="str">
            <v>No</v>
          </cell>
          <cell r="AE1021">
            <v>5.7600000000008632E-4</v>
          </cell>
          <cell r="AF1021">
            <v>24.627034354455635</v>
          </cell>
          <cell r="AG1021">
            <v>591</v>
          </cell>
          <cell r="AI1021">
            <v>5.7599999999902055E-4</v>
          </cell>
          <cell r="AJ1021">
            <v>24.627034354455635</v>
          </cell>
          <cell r="AK1021">
            <v>591</v>
          </cell>
          <cell r="AL1021" t="str">
            <v>Year Round</v>
          </cell>
        </row>
        <row r="1022">
          <cell r="Q1022" t="str">
            <v>REDH10</v>
          </cell>
          <cell r="R1022" t="str">
            <v>WFIE10</v>
          </cell>
          <cell r="X1022">
            <v>157</v>
          </cell>
          <cell r="Y1022" t="str">
            <v>C1HD</v>
          </cell>
          <cell r="AB1022" t="str">
            <v>No</v>
          </cell>
          <cell r="AC1022" t="str">
            <v>No</v>
          </cell>
          <cell r="AE1022">
            <v>0.17457418700847377</v>
          </cell>
          <cell r="AF1022">
            <v>28.929805685356484</v>
          </cell>
          <cell r="AG1022">
            <v>1227</v>
          </cell>
          <cell r="AI1022">
            <v>0.17700269793863621</v>
          </cell>
          <cell r="AJ1022">
            <v>28.929805685356484</v>
          </cell>
          <cell r="AK1022">
            <v>1236</v>
          </cell>
          <cell r="AL1022" t="str">
            <v>Year Round</v>
          </cell>
        </row>
        <row r="1023">
          <cell r="Q1023" t="str">
            <v>SMEA10</v>
          </cell>
          <cell r="R1023" t="str">
            <v>SMEA20</v>
          </cell>
          <cell r="X1023">
            <v>240</v>
          </cell>
          <cell r="Y1023" t="str">
            <v>S10B</v>
          </cell>
          <cell r="AB1023" t="str">
            <v>No</v>
          </cell>
          <cell r="AC1023" t="str">
            <v>No</v>
          </cell>
          <cell r="AE1023">
            <v>1.8551111487196056E-3</v>
          </cell>
          <cell r="AF1023">
            <v>0</v>
          </cell>
          <cell r="AG1023">
            <v>0</v>
          </cell>
          <cell r="AI1023">
            <v>6.1557442547593441E-3</v>
          </cell>
          <cell r="AJ1023">
            <v>0</v>
          </cell>
          <cell r="AK1023">
            <v>0</v>
          </cell>
          <cell r="AL1023" t="str">
            <v>Year Round</v>
          </cell>
        </row>
        <row r="1024">
          <cell r="Q1024" t="str">
            <v>SMEA4Q</v>
          </cell>
          <cell r="R1024" t="str">
            <v>STHA40</v>
          </cell>
          <cell r="X1024">
            <v>1390</v>
          </cell>
          <cell r="Y1024" t="str">
            <v>T20161728</v>
          </cell>
          <cell r="AB1024" t="str">
            <v>No</v>
          </cell>
          <cell r="AC1024" t="str">
            <v>No</v>
          </cell>
          <cell r="AE1024">
            <v>0.18728728994370047</v>
          </cell>
          <cell r="AF1024">
            <v>75.760000000000005</v>
          </cell>
          <cell r="AG1024">
            <v>8197</v>
          </cell>
          <cell r="AI1024">
            <v>9.0230506181187428E-2</v>
          </cell>
          <cell r="AJ1024">
            <v>75.760000000000005</v>
          </cell>
          <cell r="AK1024">
            <v>5689</v>
          </cell>
          <cell r="AL1024" t="str">
            <v>Peak Security</v>
          </cell>
        </row>
        <row r="1025">
          <cell r="Q1025" t="str">
            <v>SMEA4Q</v>
          </cell>
          <cell r="R1025" t="str">
            <v>TORN40</v>
          </cell>
          <cell r="X1025">
            <v>1250</v>
          </cell>
          <cell r="Y1025" t="str">
            <v>A16B</v>
          </cell>
          <cell r="AB1025" t="str">
            <v>No</v>
          </cell>
          <cell r="AC1025" t="str">
            <v>No</v>
          </cell>
          <cell r="AE1025">
            <v>9.3643644971850085E-2</v>
          </cell>
          <cell r="AF1025">
            <v>73.793299855284033</v>
          </cell>
          <cell r="AG1025">
            <v>7984</v>
          </cell>
          <cell r="AI1025">
            <v>4.5115253090595421E-2</v>
          </cell>
          <cell r="AJ1025">
            <v>73.793299855284033</v>
          </cell>
          <cell r="AK1025">
            <v>5542</v>
          </cell>
          <cell r="AL1025" t="str">
            <v>Peak Security</v>
          </cell>
        </row>
        <row r="1026">
          <cell r="Q1026" t="str">
            <v>SMEA20</v>
          </cell>
          <cell r="R1026" t="str">
            <v>SMEA4R</v>
          </cell>
          <cell r="X1026">
            <v>1000</v>
          </cell>
          <cell r="Y1026" t="str">
            <v>F158</v>
          </cell>
          <cell r="AB1026" t="str">
            <v>No</v>
          </cell>
          <cell r="AC1026" t="str">
            <v>No</v>
          </cell>
          <cell r="AE1026">
            <v>9.9115884530573337E-3</v>
          </cell>
          <cell r="AF1026">
            <v>0</v>
          </cell>
          <cell r="AG1026">
            <v>0</v>
          </cell>
          <cell r="AI1026">
            <v>1.0454979859378086E-2</v>
          </cell>
          <cell r="AJ1026">
            <v>0</v>
          </cell>
          <cell r="AK1026">
            <v>0</v>
          </cell>
          <cell r="AL1026" t="str">
            <v>Year Round</v>
          </cell>
        </row>
        <row r="1027">
          <cell r="Q1027" t="str">
            <v>SMEA4R</v>
          </cell>
          <cell r="R1027" t="str">
            <v>WISH40</v>
          </cell>
          <cell r="X1027">
            <v>2120</v>
          </cell>
          <cell r="Y1027" t="str">
            <v>T20161770</v>
          </cell>
          <cell r="AB1027" t="str">
            <v>No</v>
          </cell>
          <cell r="AC1027" t="str">
            <v>No</v>
          </cell>
          <cell r="AE1027">
            <v>0</v>
          </cell>
          <cell r="AF1027">
            <v>1</v>
          </cell>
          <cell r="AG1027">
            <v>168</v>
          </cell>
          <cell r="AI1027">
            <v>0</v>
          </cell>
          <cell r="AJ1027">
            <v>1</v>
          </cell>
          <cell r="AK1027">
            <v>207</v>
          </cell>
          <cell r="AL1027" t="str">
            <v>Year Round</v>
          </cell>
        </row>
        <row r="1028">
          <cell r="Q1028" t="str">
            <v>STHA2A</v>
          </cell>
          <cell r="R1028" t="str">
            <v>STHA40</v>
          </cell>
          <cell r="X1028">
            <v>1000</v>
          </cell>
          <cell r="Y1028" t="str">
            <v>F122</v>
          </cell>
          <cell r="AB1028" t="str">
            <v>No</v>
          </cell>
          <cell r="AC1028" t="str">
            <v>No</v>
          </cell>
          <cell r="AE1028">
            <v>2.5211602147579577E-3</v>
          </cell>
          <cell r="AF1028">
            <v>0</v>
          </cell>
          <cell r="AG1028">
            <v>0</v>
          </cell>
          <cell r="AI1028">
            <v>1.9283292414531295E-2</v>
          </cell>
          <cell r="AJ1028">
            <v>0</v>
          </cell>
          <cell r="AK1028">
            <v>0</v>
          </cell>
          <cell r="AL1028" t="str">
            <v>Year Round</v>
          </cell>
        </row>
        <row r="1029">
          <cell r="Q1029" t="str">
            <v>STHA2B</v>
          </cell>
          <cell r="R1029" t="str">
            <v>STHA40</v>
          </cell>
          <cell r="X1029">
            <v>1000</v>
          </cell>
          <cell r="Y1029" t="str">
            <v>F109</v>
          </cell>
          <cell r="AB1029" t="str">
            <v>No</v>
          </cell>
          <cell r="AC1029" t="str">
            <v>No</v>
          </cell>
          <cell r="AE1029">
            <v>4.8399999999999962E-4</v>
          </cell>
          <cell r="AF1029">
            <v>0</v>
          </cell>
          <cell r="AG1029">
            <v>0</v>
          </cell>
          <cell r="AI1029">
            <v>4.8399999999999962E-4</v>
          </cell>
          <cell r="AJ1029">
            <v>0</v>
          </cell>
          <cell r="AK1029">
            <v>0</v>
          </cell>
          <cell r="AL1029" t="str">
            <v>Year Round</v>
          </cell>
        </row>
        <row r="1030">
          <cell r="Q1030" t="str">
            <v>STHA40</v>
          </cell>
          <cell r="R1030" t="str">
            <v>WISH40</v>
          </cell>
          <cell r="X1030">
            <v>2000</v>
          </cell>
          <cell r="Y1030" t="str">
            <v>T20161729</v>
          </cell>
          <cell r="AB1030" t="str">
            <v>No</v>
          </cell>
          <cell r="AC1030" t="str">
            <v>No</v>
          </cell>
          <cell r="AE1030">
            <v>3.9427707322955436E-3</v>
          </cell>
          <cell r="AF1030">
            <v>11.6</v>
          </cell>
          <cell r="AG1030">
            <v>421</v>
          </cell>
          <cell r="AI1030">
            <v>2.2923791225035775E-4</v>
          </cell>
          <cell r="AJ1030">
            <v>11.6</v>
          </cell>
          <cell r="AK1030">
            <v>101</v>
          </cell>
          <cell r="AL1030" t="str">
            <v>Peak Security</v>
          </cell>
        </row>
        <row r="1031">
          <cell r="Q1031" t="str">
            <v>BONN10</v>
          </cell>
          <cell r="R1031" t="str">
            <v>STIR1Q</v>
          </cell>
          <cell r="X1031">
            <v>183</v>
          </cell>
          <cell r="Y1031" t="str">
            <v>C1AD</v>
          </cell>
          <cell r="AB1031" t="str">
            <v>No</v>
          </cell>
          <cell r="AC1031" t="str">
            <v>No</v>
          </cell>
          <cell r="AE1031">
            <v>0.56676600000003186</v>
          </cell>
          <cell r="AF1031">
            <v>35.466966930412262</v>
          </cell>
          <cell r="AG1031">
            <v>3937</v>
          </cell>
          <cell r="AI1031">
            <v>0.56676600000006683</v>
          </cell>
          <cell r="AJ1031">
            <v>35.466966930412262</v>
          </cell>
          <cell r="AK1031">
            <v>3937</v>
          </cell>
          <cell r="AL1031" t="str">
            <v>Year Round</v>
          </cell>
        </row>
        <row r="1032">
          <cell r="Q1032" t="str">
            <v>STIR1Q</v>
          </cell>
          <cell r="R1032" t="str">
            <v>STIR1S</v>
          </cell>
          <cell r="X1032">
            <v>229</v>
          </cell>
          <cell r="Y1032" t="str">
            <v>C1ZD</v>
          </cell>
          <cell r="AB1032" t="str">
            <v>No</v>
          </cell>
          <cell r="AC1032" t="str">
            <v>No</v>
          </cell>
          <cell r="AE1032">
            <v>1.0404000000000269E-2</v>
          </cell>
          <cell r="AF1032">
            <v>5.6483366898069649</v>
          </cell>
          <cell r="AG1032">
            <v>192</v>
          </cell>
          <cell r="AI1032">
            <v>1.040400000000106E-2</v>
          </cell>
          <cell r="AJ1032">
            <v>5.6483366898069649</v>
          </cell>
          <cell r="AK1032">
            <v>192</v>
          </cell>
          <cell r="AL1032" t="str">
            <v>Year Round</v>
          </cell>
        </row>
        <row r="1033">
          <cell r="Q1033" t="str">
            <v>BONN10</v>
          </cell>
          <cell r="R1033" t="str">
            <v>STIR1R</v>
          </cell>
          <cell r="X1033">
            <v>183</v>
          </cell>
          <cell r="Y1033" t="str">
            <v>C1AC</v>
          </cell>
          <cell r="AB1033" t="str">
            <v>No</v>
          </cell>
          <cell r="AC1033" t="str">
            <v>No</v>
          </cell>
          <cell r="AE1033">
            <v>5.379371671458748E-3</v>
          </cell>
          <cell r="AF1033">
            <v>38.732054628177821</v>
          </cell>
          <cell r="AG1033">
            <v>419</v>
          </cell>
          <cell r="AI1033">
            <v>2.8759824351225027E-3</v>
          </cell>
          <cell r="AJ1033">
            <v>38.732054628177821</v>
          </cell>
          <cell r="AK1033">
            <v>306</v>
          </cell>
          <cell r="AL1033" t="str">
            <v>Peak Security</v>
          </cell>
        </row>
        <row r="1034">
          <cell r="Q1034" t="str">
            <v>STIR1R</v>
          </cell>
          <cell r="R1034" t="str">
            <v>STIR1T</v>
          </cell>
          <cell r="X1034">
            <v>229</v>
          </cell>
          <cell r="Y1034" t="str">
            <v>C1ZC</v>
          </cell>
          <cell r="AB1034" t="str">
            <v>No</v>
          </cell>
          <cell r="AC1034" t="str">
            <v>No</v>
          </cell>
          <cell r="AE1034">
            <v>1.0403999999999478E-2</v>
          </cell>
          <cell r="AF1034">
            <v>9.7126550489013752</v>
          </cell>
          <cell r="AG1034">
            <v>330</v>
          </cell>
          <cell r="AI1034">
            <v>1.0403999999999478E-2</v>
          </cell>
          <cell r="AJ1034">
            <v>9.7126550489013752</v>
          </cell>
          <cell r="AK1034">
            <v>330</v>
          </cell>
          <cell r="AL1034" t="str">
            <v>Year Round</v>
          </cell>
        </row>
        <row r="1035">
          <cell r="Q1035" t="str">
            <v>STIR1R</v>
          </cell>
          <cell r="R1035" t="str">
            <v>WFIE1A</v>
          </cell>
          <cell r="X1035">
            <v>162</v>
          </cell>
          <cell r="Y1035" t="str">
            <v>C1CL</v>
          </cell>
          <cell r="AB1035" t="str">
            <v>No</v>
          </cell>
          <cell r="AC1035" t="str">
            <v>No</v>
          </cell>
          <cell r="AE1035">
            <v>0.7209781563272698</v>
          </cell>
          <cell r="AF1035">
            <v>116.98078017468231</v>
          </cell>
          <cell r="AG1035">
            <v>5242</v>
          </cell>
          <cell r="AI1035">
            <v>0.63047594463916079</v>
          </cell>
          <cell r="AJ1035">
            <v>116.98078017468231</v>
          </cell>
          <cell r="AK1035">
            <v>4902</v>
          </cell>
          <cell r="AL1035" t="str">
            <v>Peak Security</v>
          </cell>
        </row>
        <row r="1036">
          <cell r="Q1036" t="str">
            <v>STLE10_SHEPD</v>
          </cell>
          <cell r="R1036" t="str">
            <v>STLE10_SPD</v>
          </cell>
          <cell r="X1036">
            <v>0</v>
          </cell>
          <cell r="Y1036" t="str">
            <v>None</v>
          </cell>
          <cell r="AB1036" t="str">
            <v>No</v>
          </cell>
          <cell r="AC1036" t="str">
            <v>No</v>
          </cell>
          <cell r="AE1036">
            <v>0</v>
          </cell>
          <cell r="AF1036">
            <v>0</v>
          </cell>
          <cell r="AG1036">
            <v>0</v>
          </cell>
          <cell r="AI1036">
            <v>0</v>
          </cell>
          <cell r="AJ1036">
            <v>0</v>
          </cell>
          <cell r="AK1036">
            <v>0</v>
          </cell>
          <cell r="AL1036" t="str">
            <v>Year Round</v>
          </cell>
        </row>
        <row r="1037">
          <cell r="Q1037" t="str">
            <v>STLE10_SPD</v>
          </cell>
          <cell r="R1037" t="str">
            <v>WIYH10</v>
          </cell>
          <cell r="X1037">
            <v>109</v>
          </cell>
          <cell r="Y1037" t="str">
            <v>T2016176</v>
          </cell>
          <cell r="AB1037" t="str">
            <v>No</v>
          </cell>
          <cell r="AC1037" t="str">
            <v>No</v>
          </cell>
          <cell r="AE1037">
            <v>2.1364608745707268E-3</v>
          </cell>
          <cell r="AF1037">
            <v>43.505966909872406</v>
          </cell>
          <cell r="AG1037">
            <v>189</v>
          </cell>
          <cell r="AI1037">
            <v>5.9348105510032409E-6</v>
          </cell>
          <cell r="AJ1037">
            <v>43.505966909872406</v>
          </cell>
          <cell r="AK1037">
            <v>10</v>
          </cell>
          <cell r="AL1037" t="str">
            <v>Peak Security</v>
          </cell>
        </row>
        <row r="1038">
          <cell r="Q1038" t="str">
            <v>TONG10</v>
          </cell>
          <cell r="R1038" t="str">
            <v>TONG1R</v>
          </cell>
          <cell r="X1038">
            <v>0</v>
          </cell>
          <cell r="Y1038" t="str">
            <v>None</v>
          </cell>
          <cell r="AB1038" t="str">
            <v>No</v>
          </cell>
          <cell r="AC1038" t="str">
            <v>No</v>
          </cell>
          <cell r="AE1038">
            <v>0</v>
          </cell>
          <cell r="AF1038">
            <v>0</v>
          </cell>
          <cell r="AG1038">
            <v>0</v>
          </cell>
          <cell r="AI1038">
            <v>0</v>
          </cell>
          <cell r="AJ1038">
            <v>0</v>
          </cell>
          <cell r="AK1038">
            <v>0</v>
          </cell>
          <cell r="AL1038" t="str">
            <v>Year Round</v>
          </cell>
        </row>
        <row r="1039">
          <cell r="Q1039" t="str">
            <v>TONG10</v>
          </cell>
          <cell r="R1039" t="str">
            <v>TONG1Q</v>
          </cell>
          <cell r="X1039">
            <v>0</v>
          </cell>
          <cell r="Y1039" t="str">
            <v>None</v>
          </cell>
          <cell r="AB1039" t="str">
            <v>No</v>
          </cell>
          <cell r="AC1039" t="str">
            <v>No</v>
          </cell>
          <cell r="AE1039">
            <v>0</v>
          </cell>
          <cell r="AF1039">
            <v>0</v>
          </cell>
          <cell r="AG1039">
            <v>0</v>
          </cell>
          <cell r="AI1039">
            <v>0</v>
          </cell>
          <cell r="AJ1039">
            <v>0</v>
          </cell>
          <cell r="AK1039">
            <v>0</v>
          </cell>
          <cell r="AL1039" t="str">
            <v>Year Round</v>
          </cell>
        </row>
        <row r="1040">
          <cell r="Q1040" t="str">
            <v>TORN10</v>
          </cell>
          <cell r="R1040" t="str">
            <v>TORN40</v>
          </cell>
          <cell r="X1040">
            <v>240</v>
          </cell>
          <cell r="Y1040" t="str">
            <v>S128B</v>
          </cell>
          <cell r="AB1040" t="str">
            <v>No</v>
          </cell>
          <cell r="AC1040" t="str">
            <v>No</v>
          </cell>
          <cell r="AE1040">
            <v>5.4133853684707519E-3</v>
          </cell>
          <cell r="AF1040">
            <v>0</v>
          </cell>
          <cell r="AG1040">
            <v>0</v>
          </cell>
          <cell r="AI1040">
            <v>5.4133853684708768E-3</v>
          </cell>
          <cell r="AJ1040">
            <v>0</v>
          </cell>
          <cell r="AK1040">
            <v>0</v>
          </cell>
          <cell r="AL1040" t="str">
            <v>Year Round</v>
          </cell>
        </row>
        <row r="1041">
          <cell r="Q1041" t="str">
            <v>TORN10</v>
          </cell>
          <cell r="R1041" t="str">
            <v>TORN40</v>
          </cell>
          <cell r="X1041">
            <v>240</v>
          </cell>
          <cell r="Y1041" t="str">
            <v>S128A</v>
          </cell>
          <cell r="AB1041" t="str">
            <v>No</v>
          </cell>
          <cell r="AC1041" t="str">
            <v>No</v>
          </cell>
          <cell r="AE1041">
            <v>5.4673838908710325E-3</v>
          </cell>
          <cell r="AF1041">
            <v>0</v>
          </cell>
          <cell r="AG1041">
            <v>0</v>
          </cell>
          <cell r="AI1041">
            <v>5.4673838908711574E-3</v>
          </cell>
          <cell r="AJ1041">
            <v>0</v>
          </cell>
          <cell r="AK1041">
            <v>0</v>
          </cell>
          <cell r="AL1041" t="str">
            <v>Year Round</v>
          </cell>
        </row>
        <row r="1042">
          <cell r="Q1042" t="str">
            <v>WFIB20</v>
          </cell>
          <cell r="R1042" t="str">
            <v>WFIE20</v>
          </cell>
          <cell r="X1042">
            <v>950</v>
          </cell>
          <cell r="Y1042" t="str">
            <v>B160</v>
          </cell>
          <cell r="AB1042" t="str">
            <v>No</v>
          </cell>
          <cell r="AC1042" t="str">
            <v>No</v>
          </cell>
          <cell r="AE1042">
            <v>0.39055038889588117</v>
          </cell>
          <cell r="AF1042">
            <v>26.702216935744996</v>
          </cell>
          <cell r="AG1042">
            <v>5031</v>
          </cell>
          <cell r="AI1042">
            <v>0.8382580569387259</v>
          </cell>
          <cell r="AJ1042">
            <v>26.702216935744996</v>
          </cell>
          <cell r="AK1042">
            <v>7371</v>
          </cell>
          <cell r="AL1042" t="str">
            <v>Year Round</v>
          </cell>
        </row>
        <row r="1043">
          <cell r="Q1043" t="str">
            <v>WFIE1A</v>
          </cell>
          <cell r="R1043" t="str">
            <v>WFIE20</v>
          </cell>
          <cell r="X1043">
            <v>240</v>
          </cell>
          <cell r="Y1043" t="str">
            <v>S147</v>
          </cell>
          <cell r="AB1043" t="str">
            <v>No</v>
          </cell>
          <cell r="AC1043" t="str">
            <v>No</v>
          </cell>
          <cell r="AE1043">
            <v>3.068172449089537E-2</v>
          </cell>
          <cell r="AF1043">
            <v>0</v>
          </cell>
          <cell r="AG1043">
            <v>0</v>
          </cell>
          <cell r="AI1043">
            <v>2.6989600148673503E-2</v>
          </cell>
          <cell r="AJ1043">
            <v>0</v>
          </cell>
          <cell r="AK1043">
            <v>0</v>
          </cell>
          <cell r="AL1043" t="str">
            <v>Peak Security</v>
          </cell>
        </row>
        <row r="1044">
          <cell r="Q1044" t="str">
            <v>WFIE10</v>
          </cell>
          <cell r="R1044" t="str">
            <v>WFIE20</v>
          </cell>
          <cell r="X1044">
            <v>240</v>
          </cell>
          <cell r="Y1044" t="str">
            <v>S130</v>
          </cell>
          <cell r="AB1044" t="str">
            <v>No</v>
          </cell>
          <cell r="AC1044" t="str">
            <v>No</v>
          </cell>
          <cell r="AE1044">
            <v>5.6265296771829301E-2</v>
          </cell>
          <cell r="AF1044">
            <v>0</v>
          </cell>
          <cell r="AG1044">
            <v>0</v>
          </cell>
          <cell r="AI1044">
            <v>5.9627480276231416E-2</v>
          </cell>
          <cell r="AJ1044">
            <v>0</v>
          </cell>
          <cell r="AK1044">
            <v>0</v>
          </cell>
          <cell r="AL1044" t="str">
            <v>Year Round</v>
          </cell>
        </row>
        <row r="1045">
          <cell r="Q1045" t="str">
            <v>WHTB1S</v>
          </cell>
          <cell r="R1045" t="str">
            <v>WHTL1S</v>
          </cell>
          <cell r="X1045">
            <v>100</v>
          </cell>
          <cell r="Y1045" t="str">
            <v>C1HH</v>
          </cell>
          <cell r="AB1045" t="str">
            <v>No</v>
          </cell>
          <cell r="AC1045" t="str">
            <v>No</v>
          </cell>
          <cell r="AE1045">
            <v>2.0699999999992293E-4</v>
          </cell>
          <cell r="AF1045">
            <v>5.877710768580851</v>
          </cell>
          <cell r="AG1045">
            <v>18</v>
          </cell>
          <cell r="AI1045">
            <v>2.0700000000011939E-4</v>
          </cell>
          <cell r="AJ1045">
            <v>5.877710768580851</v>
          </cell>
          <cell r="AK1045">
            <v>18</v>
          </cell>
          <cell r="AL1045" t="str">
            <v>Year Round</v>
          </cell>
        </row>
        <row r="1046">
          <cell r="Q1046" t="str">
            <v>WHTB1T</v>
          </cell>
          <cell r="R1046" t="str">
            <v>WHTL1T</v>
          </cell>
          <cell r="X1046">
            <v>100</v>
          </cell>
          <cell r="Y1046" t="str">
            <v>C1HJ</v>
          </cell>
          <cell r="AB1046" t="str">
            <v>No</v>
          </cell>
          <cell r="AC1046" t="str">
            <v>No</v>
          </cell>
          <cell r="AE1046">
            <v>2.0700000000011939E-4</v>
          </cell>
          <cell r="AF1046">
            <v>5.877710768580851</v>
          </cell>
          <cell r="AG1046">
            <v>18</v>
          </cell>
          <cell r="AI1046">
            <v>2.0699999999972655E-4</v>
          </cell>
          <cell r="AJ1046">
            <v>5.877710768580851</v>
          </cell>
          <cell r="AK1046">
            <v>18</v>
          </cell>
          <cell r="AL1046" t="str">
            <v>Year Round</v>
          </cell>
        </row>
        <row r="1047">
          <cell r="Q1047" t="str">
            <v>WISH10</v>
          </cell>
          <cell r="R1047" t="str">
            <v>WISH20</v>
          </cell>
          <cell r="X1047">
            <v>215</v>
          </cell>
          <cell r="Y1047" t="str">
            <v>S131</v>
          </cell>
          <cell r="AB1047" t="str">
            <v>No</v>
          </cell>
          <cell r="AC1047" t="str">
            <v>No</v>
          </cell>
          <cell r="AE1047">
            <v>5.0687433135718892E-32</v>
          </cell>
          <cell r="AF1047">
            <v>0</v>
          </cell>
          <cell r="AG1047">
            <v>0</v>
          </cell>
          <cell r="AI1047">
            <v>8.869587999999981E-2</v>
          </cell>
          <cell r="AJ1047">
            <v>0</v>
          </cell>
          <cell r="AK1047">
            <v>0</v>
          </cell>
          <cell r="AL1047" t="str">
            <v>Year Round</v>
          </cell>
        </row>
        <row r="1048">
          <cell r="Q1048" t="str">
            <v>WISH20</v>
          </cell>
          <cell r="R1048" t="str">
            <v>WISH40</v>
          </cell>
          <cell r="X1048">
            <v>1000</v>
          </cell>
          <cell r="Y1048" t="str">
            <v>T201617114</v>
          </cell>
          <cell r="AB1048" t="str">
            <v>No</v>
          </cell>
          <cell r="AC1048" t="str">
            <v>No</v>
          </cell>
          <cell r="AE1048">
            <v>8.6164194052765573E-3</v>
          </cell>
          <cell r="AF1048">
            <v>0</v>
          </cell>
          <cell r="AG1048">
            <v>0</v>
          </cell>
          <cell r="AI1048">
            <v>1.9574890555332517E-2</v>
          </cell>
          <cell r="AJ1048">
            <v>0</v>
          </cell>
          <cell r="AK1048">
            <v>0</v>
          </cell>
          <cell r="AL1048" t="str">
            <v>Year Round</v>
          </cell>
        </row>
        <row r="1049">
          <cell r="Q1049" t="str">
            <v>WISH20</v>
          </cell>
          <cell r="R1049" t="str">
            <v>WISH40</v>
          </cell>
          <cell r="X1049">
            <v>1000</v>
          </cell>
          <cell r="Y1049" t="str">
            <v>T201617115</v>
          </cell>
          <cell r="AB1049" t="str">
            <v>No</v>
          </cell>
          <cell r="AC1049" t="str">
            <v>No</v>
          </cell>
          <cell r="AE1049">
            <v>8.6164194052765573E-3</v>
          </cell>
          <cell r="AF1049">
            <v>0</v>
          </cell>
          <cell r="AG1049">
            <v>0</v>
          </cell>
          <cell r="AI1049">
            <v>1.9574890555332517E-2</v>
          </cell>
          <cell r="AJ1049">
            <v>0</v>
          </cell>
          <cell r="AK1049">
            <v>0</v>
          </cell>
          <cell r="AL1049" t="str">
            <v>Year Round</v>
          </cell>
        </row>
        <row r="1050">
          <cell r="Q1050" t="str">
            <v>WIYH10</v>
          </cell>
          <cell r="R1050" t="str">
            <v>WIYH20</v>
          </cell>
          <cell r="X1050">
            <v>240</v>
          </cell>
          <cell r="Y1050" t="str">
            <v>S132A</v>
          </cell>
          <cell r="AB1050" t="str">
            <v>No</v>
          </cell>
          <cell r="AC1050" t="str">
            <v>No</v>
          </cell>
          <cell r="AE1050">
            <v>1.6860699394635605E-2</v>
          </cell>
          <cell r="AF1050">
            <v>0</v>
          </cell>
          <cell r="AG1050">
            <v>0</v>
          </cell>
          <cell r="AI1050">
            <v>1.1076068376143446E-2</v>
          </cell>
          <cell r="AJ1050">
            <v>0</v>
          </cell>
          <cell r="AK1050">
            <v>0</v>
          </cell>
          <cell r="AL1050" t="str">
            <v>Peak Security</v>
          </cell>
        </row>
        <row r="1051">
          <cell r="Q1051" t="str">
            <v>WIYH10</v>
          </cell>
          <cell r="R1051" t="str">
            <v>WIYH20</v>
          </cell>
          <cell r="X1051">
            <v>240</v>
          </cell>
          <cell r="Y1051" t="str">
            <v>S132B</v>
          </cell>
          <cell r="AB1051" t="str">
            <v>No</v>
          </cell>
          <cell r="AC1051" t="str">
            <v>No</v>
          </cell>
          <cell r="AE1051">
            <v>1.5806905682470878E-2</v>
          </cell>
          <cell r="AF1051">
            <v>0</v>
          </cell>
          <cell r="AG1051">
            <v>0</v>
          </cell>
          <cell r="AI1051">
            <v>1.0383814102634481E-2</v>
          </cell>
          <cell r="AJ1051">
            <v>0</v>
          </cell>
          <cell r="AK1051">
            <v>0</v>
          </cell>
          <cell r="AL1051" t="str">
            <v>Peak Security</v>
          </cell>
        </row>
        <row r="1052">
          <cell r="Q1052" t="str">
            <v>WIYH10</v>
          </cell>
          <cell r="R1052" t="str">
            <v>WIYH20</v>
          </cell>
          <cell r="X1052">
            <v>240</v>
          </cell>
          <cell r="Y1052" t="str">
            <v>S132C</v>
          </cell>
          <cell r="AB1052" t="str">
            <v>No</v>
          </cell>
          <cell r="AC1052" t="str">
            <v>No</v>
          </cell>
          <cell r="AE1052">
            <v>1.4912528201659716E-2</v>
          </cell>
          <cell r="AF1052">
            <v>0</v>
          </cell>
          <cell r="AG1052">
            <v>0</v>
          </cell>
          <cell r="AI1052">
            <v>9.7962829510679483E-3</v>
          </cell>
          <cell r="AJ1052">
            <v>0</v>
          </cell>
          <cell r="AK1052">
            <v>0</v>
          </cell>
          <cell r="AL1052" t="str">
            <v>Peak Security</v>
          </cell>
        </row>
        <row r="1053">
          <cell r="Q1053" t="str">
            <v>WIYH20</v>
          </cell>
          <cell r="R1053" t="str">
            <v>WIYH2R</v>
          </cell>
          <cell r="X1053">
            <v>1000</v>
          </cell>
          <cell r="Y1053" t="str">
            <v>B12R</v>
          </cell>
          <cell r="AB1053" t="str">
            <v>No</v>
          </cell>
          <cell r="AC1053" t="str">
            <v>No</v>
          </cell>
          <cell r="AE1053">
            <v>7.7321880999341262E-3</v>
          </cell>
          <cell r="AF1053">
            <v>0.23969674089537696</v>
          </cell>
          <cell r="AG1053">
            <v>21</v>
          </cell>
          <cell r="AI1053">
            <v>1.081443160960663E-2</v>
          </cell>
          <cell r="AJ1053">
            <v>0.23969674089537696</v>
          </cell>
          <cell r="AK1053">
            <v>25</v>
          </cell>
          <cell r="AL1053" t="str">
            <v>Year Round</v>
          </cell>
        </row>
        <row r="1054">
          <cell r="Q1054" t="str">
            <v>WIYH20</v>
          </cell>
          <cell r="R1054" t="str">
            <v>WIYH4Q</v>
          </cell>
          <cell r="X1054">
            <v>1000</v>
          </cell>
          <cell r="Y1054" t="str">
            <v>F163</v>
          </cell>
          <cell r="AB1054" t="str">
            <v>No</v>
          </cell>
          <cell r="AC1054" t="str">
            <v>No</v>
          </cell>
          <cell r="AE1054">
            <v>9.2810208596591486E-3</v>
          </cell>
          <cell r="AF1054">
            <v>0</v>
          </cell>
          <cell r="AG1054">
            <v>0</v>
          </cell>
          <cell r="AI1054">
            <v>4.2113439949044082E-2</v>
          </cell>
          <cell r="AJ1054">
            <v>0</v>
          </cell>
          <cell r="AK1054">
            <v>0</v>
          </cell>
          <cell r="AL1054" t="str">
            <v>Year Round</v>
          </cell>
        </row>
        <row r="1055">
          <cell r="Q1055" t="str">
            <v>ABNE10</v>
          </cell>
          <cell r="R1055" t="str">
            <v>AMUL1G</v>
          </cell>
          <cell r="X1055">
            <v>132</v>
          </cell>
          <cell r="Y1055" t="str">
            <v>SSE5</v>
          </cell>
          <cell r="AB1055" t="str">
            <v>No</v>
          </cell>
          <cell r="AC1055" t="str">
            <v>No</v>
          </cell>
          <cell r="AE1055">
            <v>0.43252043884648345</v>
          </cell>
          <cell r="AF1055">
            <v>72.904919161563825</v>
          </cell>
          <cell r="AG1055">
            <v>2830</v>
          </cell>
          <cell r="AI1055">
            <v>1.0716686732893452</v>
          </cell>
          <cell r="AJ1055">
            <v>72.904919161563825</v>
          </cell>
          <cell r="AK1055">
            <v>4455</v>
          </cell>
          <cell r="AL1055" t="str">
            <v>Year Round</v>
          </cell>
        </row>
        <row r="1056">
          <cell r="Q1056" t="str">
            <v>ABNE10</v>
          </cell>
          <cell r="R1056" t="str">
            <v>CHAR10</v>
          </cell>
          <cell r="X1056">
            <v>132</v>
          </cell>
          <cell r="Y1056" t="str">
            <v>C1G3</v>
          </cell>
          <cell r="AB1056" t="str">
            <v>No</v>
          </cell>
          <cell r="AC1056" t="str">
            <v>No</v>
          </cell>
          <cell r="AE1056">
            <v>4.0927650033116061E-2</v>
          </cell>
          <cell r="AF1056">
            <v>63.564787169335006</v>
          </cell>
          <cell r="AG1056">
            <v>815</v>
          </cell>
          <cell r="AI1056">
            <v>0.30688881810419527</v>
          </cell>
          <cell r="AJ1056">
            <v>63.564787169335006</v>
          </cell>
          <cell r="AK1056">
            <v>2232</v>
          </cell>
          <cell r="AL1056" t="str">
            <v>Year Round</v>
          </cell>
        </row>
        <row r="1057">
          <cell r="Q1057" t="str">
            <v>AIGA1Q</v>
          </cell>
          <cell r="R1057" t="str">
            <v>KIOR1Q</v>
          </cell>
          <cell r="X1057">
            <v>111</v>
          </cell>
          <cell r="Y1057" t="str">
            <v>C1U6</v>
          </cell>
          <cell r="AB1057" t="str">
            <v>No</v>
          </cell>
          <cell r="AC1057" t="str">
            <v>No</v>
          </cell>
          <cell r="AE1057">
            <v>6.8581493682272933E-3</v>
          </cell>
          <cell r="AF1057">
            <v>17.02817054263561</v>
          </cell>
          <cell r="AG1057">
            <v>277</v>
          </cell>
          <cell r="AI1057">
            <v>3.1941681628435874E-3</v>
          </cell>
          <cell r="AJ1057">
            <v>17.02817054263561</v>
          </cell>
          <cell r="AK1057">
            <v>189</v>
          </cell>
          <cell r="AL1057" t="str">
            <v>Peak Security</v>
          </cell>
        </row>
        <row r="1058">
          <cell r="Q1058" t="str">
            <v>AMUL1E</v>
          </cell>
          <cell r="R1058" t="str">
            <v>AMUL1F</v>
          </cell>
          <cell r="X1058">
            <v>140</v>
          </cell>
          <cell r="Y1058" t="str">
            <v>SSE9</v>
          </cell>
          <cell r="AB1058" t="str">
            <v>No</v>
          </cell>
          <cell r="AC1058" t="str">
            <v>No</v>
          </cell>
          <cell r="AE1058">
            <v>6.0348284065489269E-2</v>
          </cell>
          <cell r="AF1058">
            <v>179.05424018367435</v>
          </cell>
          <cell r="AG1058">
            <v>8797</v>
          </cell>
          <cell r="AI1058">
            <v>0.12146212165511436</v>
          </cell>
          <cell r="AJ1058">
            <v>179.05424018367435</v>
          </cell>
          <cell r="AK1058">
            <v>12481</v>
          </cell>
          <cell r="AL1058" t="str">
            <v>Year Round</v>
          </cell>
        </row>
        <row r="1059">
          <cell r="Q1059" t="str">
            <v>AMUL1F</v>
          </cell>
          <cell r="R1059" t="str">
            <v>GRIF1S</v>
          </cell>
          <cell r="X1059">
            <v>132</v>
          </cell>
          <cell r="Y1059" t="str">
            <v>SS10</v>
          </cell>
          <cell r="AB1059" t="str">
            <v>No</v>
          </cell>
          <cell r="AC1059" t="str">
            <v>No</v>
          </cell>
          <cell r="AE1059">
            <v>0.16897519538336461</v>
          </cell>
          <cell r="AF1059">
            <v>17.642471540876656</v>
          </cell>
          <cell r="AG1059">
            <v>867</v>
          </cell>
          <cell r="AI1059">
            <v>0.34009394063429549</v>
          </cell>
          <cell r="AJ1059">
            <v>17.642471540876656</v>
          </cell>
          <cell r="AK1059">
            <v>1230</v>
          </cell>
          <cell r="AL1059" t="str">
            <v>Year Round</v>
          </cell>
        </row>
        <row r="1060">
          <cell r="Q1060" t="str">
            <v>AMUL1G</v>
          </cell>
          <cell r="R1060" t="str">
            <v>AMUL1H</v>
          </cell>
          <cell r="X1060">
            <v>140</v>
          </cell>
          <cell r="Y1060" t="str">
            <v>C1C3</v>
          </cell>
          <cell r="AB1060" t="str">
            <v>No</v>
          </cell>
          <cell r="AC1060" t="str">
            <v>No</v>
          </cell>
          <cell r="AE1060">
            <v>3.7675996415199614E-2</v>
          </cell>
          <cell r="AF1060">
            <v>179.05424018367435</v>
          </cell>
          <cell r="AG1060">
            <v>6951</v>
          </cell>
          <cell r="AI1060">
            <v>9.335092972903028E-2</v>
          </cell>
          <cell r="AJ1060">
            <v>179.05424018367435</v>
          </cell>
          <cell r="AK1060">
            <v>10941</v>
          </cell>
          <cell r="AL1060" t="str">
            <v>Year Round</v>
          </cell>
        </row>
        <row r="1061">
          <cell r="Q1061" t="str">
            <v>AMUL1H</v>
          </cell>
          <cell r="R1061" t="str">
            <v>GRIF1T</v>
          </cell>
          <cell r="X1061">
            <v>132</v>
          </cell>
          <cell r="Y1061" t="str">
            <v>C1V8</v>
          </cell>
          <cell r="AB1061" t="str">
            <v>No</v>
          </cell>
          <cell r="AC1061" t="str">
            <v>No</v>
          </cell>
          <cell r="AE1061">
            <v>0.10549278996255677</v>
          </cell>
          <cell r="AF1061">
            <v>17.642471540876656</v>
          </cell>
          <cell r="AG1061">
            <v>685</v>
          </cell>
          <cell r="AI1061">
            <v>0.26138260324129031</v>
          </cell>
          <cell r="AJ1061">
            <v>17.642471540876656</v>
          </cell>
          <cell r="AK1061">
            <v>1078</v>
          </cell>
          <cell r="AL1061" t="str">
            <v>Year Round</v>
          </cell>
        </row>
        <row r="1062">
          <cell r="Q1062" t="str">
            <v>ARBR1Q</v>
          </cell>
          <cell r="R1062" t="str">
            <v>DENS1Q</v>
          </cell>
          <cell r="X1062">
            <v>183</v>
          </cell>
          <cell r="Y1062" t="str">
            <v>C1G4</v>
          </cell>
          <cell r="AB1062" t="str">
            <v>No</v>
          </cell>
          <cell r="AC1062" t="str">
            <v>No</v>
          </cell>
          <cell r="AE1062">
            <v>1.5615999999999571E-2</v>
          </cell>
          <cell r="AF1062">
            <v>37.360527968915271</v>
          </cell>
          <cell r="AG1062">
            <v>598</v>
          </cell>
          <cell r="AI1062">
            <v>1.561600000000027E-2</v>
          </cell>
          <cell r="AJ1062">
            <v>37.360527968915271</v>
          </cell>
          <cell r="AK1062">
            <v>598</v>
          </cell>
          <cell r="AL1062" t="str">
            <v>Year Round</v>
          </cell>
        </row>
        <row r="1063">
          <cell r="Q1063" t="str">
            <v>ARBR1R</v>
          </cell>
          <cell r="R1063" t="str">
            <v>TEAL10</v>
          </cell>
          <cell r="X1063">
            <v>183</v>
          </cell>
          <cell r="Y1063" t="str">
            <v>C1E9</v>
          </cell>
          <cell r="AB1063" t="str">
            <v>No</v>
          </cell>
          <cell r="AC1063" t="str">
            <v>No</v>
          </cell>
          <cell r="AE1063">
            <v>2.5344000000000103E-2</v>
          </cell>
          <cell r="AF1063">
            <v>60.191961727696821</v>
          </cell>
          <cell r="AG1063">
            <v>963</v>
          </cell>
          <cell r="AI1063">
            <v>2.5343999999999745E-2</v>
          </cell>
          <cell r="AJ1063">
            <v>60.191961727696821</v>
          </cell>
          <cell r="AK1063">
            <v>963</v>
          </cell>
          <cell r="AL1063" t="str">
            <v>Year Round</v>
          </cell>
        </row>
        <row r="1064">
          <cell r="Q1064" t="str">
            <v>ARDK10</v>
          </cell>
          <cell r="R1064" t="str">
            <v>INVE10</v>
          </cell>
          <cell r="X1064">
            <v>132</v>
          </cell>
          <cell r="Y1064" t="str">
            <v>C1VB</v>
          </cell>
          <cell r="AB1064" t="str">
            <v>No</v>
          </cell>
          <cell r="AC1064" t="str">
            <v>No</v>
          </cell>
          <cell r="AE1064">
            <v>1.8734941454782272E-2</v>
          </cell>
          <cell r="AF1064">
            <v>23.350329980572045</v>
          </cell>
          <cell r="AG1064">
            <v>333</v>
          </cell>
          <cell r="AI1064">
            <v>8.2921047081218474E-2</v>
          </cell>
          <cell r="AJ1064">
            <v>23.350329980572045</v>
          </cell>
          <cell r="AK1064">
            <v>701</v>
          </cell>
          <cell r="AL1064" t="str">
            <v>Year Round</v>
          </cell>
        </row>
        <row r="1065">
          <cell r="Q1065" t="str">
            <v>ARDK10</v>
          </cell>
          <cell r="R1065" t="str">
            <v>SLOY1T</v>
          </cell>
          <cell r="X1065">
            <v>132</v>
          </cell>
          <cell r="Y1065" t="str">
            <v>C1VC</v>
          </cell>
          <cell r="AB1065" t="str">
            <v>No</v>
          </cell>
          <cell r="AC1065" t="str">
            <v>No</v>
          </cell>
          <cell r="AE1065">
            <v>2.0771348134648208E-2</v>
          </cell>
          <cell r="AF1065">
            <v>25.944811089524492</v>
          </cell>
          <cell r="AG1065">
            <v>370</v>
          </cell>
          <cell r="AI1065">
            <v>9.1934204372647127E-2</v>
          </cell>
          <cell r="AJ1065">
            <v>25.944811089524492</v>
          </cell>
          <cell r="AK1065">
            <v>779</v>
          </cell>
          <cell r="AL1065" t="str">
            <v>Year Round</v>
          </cell>
        </row>
        <row r="1066">
          <cell r="Q1066" t="str">
            <v>ARMO10</v>
          </cell>
          <cell r="R1066" t="str">
            <v>DUGR1Q</v>
          </cell>
          <cell r="X1066">
            <v>83</v>
          </cell>
          <cell r="Y1066" t="str">
            <v>C1P3</v>
          </cell>
          <cell r="AB1066" t="str">
            <v>No</v>
          </cell>
          <cell r="AC1066" t="str">
            <v>No</v>
          </cell>
          <cell r="AE1066">
            <v>8.5680000000002369E-3</v>
          </cell>
          <cell r="AF1066">
            <v>36.322735525334288</v>
          </cell>
          <cell r="AG1066">
            <v>218</v>
          </cell>
          <cell r="AI1066">
            <v>8.5680000000002369E-3</v>
          </cell>
          <cell r="AJ1066">
            <v>36.322735525334288</v>
          </cell>
          <cell r="AK1066">
            <v>218</v>
          </cell>
          <cell r="AL1066" t="str">
            <v>Year Round</v>
          </cell>
        </row>
        <row r="1067">
          <cell r="Q1067" t="str">
            <v>BEAU10</v>
          </cell>
          <cell r="R1067" t="str">
            <v>BEAU1P</v>
          </cell>
          <cell r="X1067">
            <v>150</v>
          </cell>
          <cell r="Y1067" t="str">
            <v>Q102</v>
          </cell>
          <cell r="AB1067" t="str">
            <v>No</v>
          </cell>
          <cell r="AC1067" t="str">
            <v>No</v>
          </cell>
          <cell r="AE1067">
            <v>1.2103669812736752E-3</v>
          </cell>
          <cell r="AF1067">
            <v>0</v>
          </cell>
          <cell r="AG1067">
            <v>0</v>
          </cell>
          <cell r="AI1067">
            <v>7.5958517377255489E-3</v>
          </cell>
          <cell r="AJ1067">
            <v>0</v>
          </cell>
          <cell r="AK1067">
            <v>0</v>
          </cell>
          <cell r="AL1067" t="str">
            <v>Year Round</v>
          </cell>
        </row>
        <row r="1068">
          <cell r="Q1068" t="str">
            <v>BEAU10</v>
          </cell>
          <cell r="R1068" t="str">
            <v>BEAU1Q</v>
          </cell>
          <cell r="X1068">
            <v>150</v>
          </cell>
          <cell r="Y1068" t="str">
            <v>Q103</v>
          </cell>
          <cell r="AB1068" t="str">
            <v>No</v>
          </cell>
          <cell r="AC1068" t="str">
            <v>No</v>
          </cell>
          <cell r="AE1068">
            <v>1.2103669812736752E-3</v>
          </cell>
          <cell r="AF1068">
            <v>0</v>
          </cell>
          <cell r="AG1068">
            <v>0</v>
          </cell>
          <cell r="AI1068">
            <v>7.5958517377250918E-3</v>
          </cell>
          <cell r="AJ1068">
            <v>0</v>
          </cell>
          <cell r="AK1068">
            <v>0</v>
          </cell>
          <cell r="AL1068" t="str">
            <v>Year Round</v>
          </cell>
        </row>
        <row r="1069">
          <cell r="Q1069" t="str">
            <v>BEAU10</v>
          </cell>
          <cell r="R1069" t="str">
            <v>BEAU1R</v>
          </cell>
          <cell r="X1069">
            <v>126</v>
          </cell>
          <cell r="Y1069" t="str">
            <v>DMC9</v>
          </cell>
          <cell r="AB1069" t="str">
            <v>No</v>
          </cell>
          <cell r="AC1069" t="str">
            <v>No</v>
          </cell>
          <cell r="AE1069">
            <v>2.5193527950126891E-2</v>
          </cell>
          <cell r="AF1069">
            <v>50.268127754581435</v>
          </cell>
          <cell r="AG1069">
            <v>2660</v>
          </cell>
          <cell r="AI1069">
            <v>4.0929021633524451E-2</v>
          </cell>
          <cell r="AJ1069">
            <v>50.268127754581435</v>
          </cell>
          <cell r="AK1069">
            <v>3390</v>
          </cell>
          <cell r="AL1069" t="str">
            <v>Year Round</v>
          </cell>
        </row>
        <row r="1070">
          <cell r="Q1070" t="str">
            <v>BEAU10</v>
          </cell>
          <cell r="R1070" t="str">
            <v>BEAU1S</v>
          </cell>
          <cell r="X1070">
            <v>126</v>
          </cell>
          <cell r="Y1070" t="str">
            <v>DM10</v>
          </cell>
          <cell r="AB1070" t="str">
            <v>No</v>
          </cell>
          <cell r="AC1070" t="str">
            <v>No</v>
          </cell>
          <cell r="AE1070">
            <v>6.4172405657788529E-3</v>
          </cell>
          <cell r="AF1070">
            <v>50.268127754581435</v>
          </cell>
          <cell r="AG1070">
            <v>1342</v>
          </cell>
          <cell r="AI1070">
            <v>1.304667847644695E-2</v>
          </cell>
          <cell r="AJ1070">
            <v>50.268127754581435</v>
          </cell>
          <cell r="AK1070">
            <v>1914</v>
          </cell>
          <cell r="AL1070" t="str">
            <v>Year Round</v>
          </cell>
        </row>
        <row r="1071">
          <cell r="Q1071" t="str">
            <v>BEAU10</v>
          </cell>
          <cell r="R1071" t="str">
            <v>BEAU1T</v>
          </cell>
          <cell r="X1071">
            <v>141</v>
          </cell>
          <cell r="Y1071" t="str">
            <v>T201617112</v>
          </cell>
          <cell r="AB1071" t="str">
            <v>No</v>
          </cell>
          <cell r="AC1071" t="str">
            <v>No</v>
          </cell>
          <cell r="AE1071">
            <v>4.4545502798157537E-4</v>
          </cell>
          <cell r="AF1071">
            <v>4.5698297958710397</v>
          </cell>
          <cell r="AG1071">
            <v>96</v>
          </cell>
          <cell r="AI1071">
            <v>9.6616749079798177E-4</v>
          </cell>
          <cell r="AJ1071">
            <v>4.5698297958710397</v>
          </cell>
          <cell r="AK1071">
            <v>142</v>
          </cell>
          <cell r="AL1071" t="str">
            <v>Year Round</v>
          </cell>
        </row>
        <row r="1072">
          <cell r="Q1072" t="str">
            <v>BEAU10</v>
          </cell>
          <cell r="R1072" t="str">
            <v>CULL1Q</v>
          </cell>
          <cell r="X1072">
            <v>111</v>
          </cell>
          <cell r="Y1072" t="str">
            <v>C1B3</v>
          </cell>
          <cell r="AB1072" t="str">
            <v>No</v>
          </cell>
          <cell r="AC1072" t="str">
            <v>No</v>
          </cell>
          <cell r="AE1072">
            <v>0.30745520824788752</v>
          </cell>
          <cell r="AF1072">
            <v>36.322735525334288</v>
          </cell>
          <cell r="AG1072">
            <v>1684</v>
          </cell>
          <cell r="AI1072">
            <v>0.14319659502244103</v>
          </cell>
          <cell r="AJ1072">
            <v>36.322735525334288</v>
          </cell>
          <cell r="AK1072">
            <v>1149</v>
          </cell>
          <cell r="AL1072" t="str">
            <v>Peak Security</v>
          </cell>
        </row>
        <row r="1073">
          <cell r="Q1073" t="str">
            <v>BEAU10</v>
          </cell>
          <cell r="R1073" t="str">
            <v>DUCC1J</v>
          </cell>
          <cell r="X1073">
            <v>444</v>
          </cell>
          <cell r="Y1073" t="str">
            <v>T20151660</v>
          </cell>
          <cell r="AB1073" t="str">
            <v>No</v>
          </cell>
          <cell r="AC1073" t="str">
            <v>No</v>
          </cell>
          <cell r="AE1073">
            <v>3.817630922860072E-3</v>
          </cell>
          <cell r="AF1073">
            <v>64.393056214546476</v>
          </cell>
          <cell r="AG1073">
            <v>2813</v>
          </cell>
          <cell r="AI1073">
            <v>1.1356659216746038E-2</v>
          </cell>
          <cell r="AJ1073">
            <v>64.393056214546476</v>
          </cell>
          <cell r="AK1073">
            <v>4852</v>
          </cell>
          <cell r="AL1073" t="str">
            <v>Year Round</v>
          </cell>
        </row>
        <row r="1074">
          <cell r="Q1074" t="str">
            <v>BEAU10</v>
          </cell>
          <cell r="R1074" t="str">
            <v>DUCC1K</v>
          </cell>
          <cell r="X1074">
            <v>444</v>
          </cell>
          <cell r="Y1074" t="str">
            <v>T20151661</v>
          </cell>
          <cell r="AB1074" t="str">
            <v>No</v>
          </cell>
          <cell r="AC1074" t="str">
            <v>No</v>
          </cell>
          <cell r="AE1074">
            <v>3.817630922860072E-3</v>
          </cell>
          <cell r="AF1074">
            <v>64.393056214546476</v>
          </cell>
          <cell r="AG1074">
            <v>2813</v>
          </cell>
          <cell r="AI1074">
            <v>1.1356659216746038E-2</v>
          </cell>
          <cell r="AJ1074">
            <v>64.393056214546476</v>
          </cell>
          <cell r="AK1074">
            <v>4852</v>
          </cell>
          <cell r="AL1074" t="str">
            <v>Year Round</v>
          </cell>
        </row>
        <row r="1075">
          <cell r="Q1075" t="str">
            <v>BEAU10</v>
          </cell>
          <cell r="R1075" t="str">
            <v>KIOR1Q</v>
          </cell>
          <cell r="X1075">
            <v>111</v>
          </cell>
          <cell r="Y1075" t="str">
            <v>C1EW</v>
          </cell>
          <cell r="AB1075" t="str">
            <v>No</v>
          </cell>
          <cell r="AC1075" t="str">
            <v>No</v>
          </cell>
          <cell r="AE1075">
            <v>1.3716298736453327E-2</v>
          </cell>
          <cell r="AF1075">
            <v>7.0083199433668222</v>
          </cell>
          <cell r="AG1075">
            <v>228</v>
          </cell>
          <cell r="AI1075">
            <v>6.3883363256826125E-3</v>
          </cell>
          <cell r="AJ1075">
            <v>7.0083199433668222</v>
          </cell>
          <cell r="AK1075">
            <v>155</v>
          </cell>
          <cell r="AL1075" t="str">
            <v>Peak Security</v>
          </cell>
        </row>
        <row r="1076">
          <cell r="Q1076" t="str">
            <v>BEAU1P</v>
          </cell>
          <cell r="R1076" t="str">
            <v>MOTA1R</v>
          </cell>
          <cell r="X1076">
            <v>126</v>
          </cell>
          <cell r="Y1076" t="str">
            <v>C1JR</v>
          </cell>
          <cell r="AB1076" t="str">
            <v>No</v>
          </cell>
          <cell r="AC1076" t="str">
            <v>No</v>
          </cell>
          <cell r="AE1076">
            <v>2.0240025631300326E-2</v>
          </cell>
          <cell r="AF1076">
            <v>76.97825450261918</v>
          </cell>
          <cell r="AG1076">
            <v>631</v>
          </cell>
          <cell r="AI1076">
            <v>0.12701952072529643</v>
          </cell>
          <cell r="AJ1076">
            <v>76.97825450261918</v>
          </cell>
          <cell r="AK1076">
            <v>1581</v>
          </cell>
          <cell r="AL1076" t="str">
            <v>Year Round</v>
          </cell>
        </row>
        <row r="1077">
          <cell r="Q1077" t="str">
            <v>BEAU1Q</v>
          </cell>
          <cell r="R1077" t="str">
            <v>MOTA1Q</v>
          </cell>
          <cell r="X1077">
            <v>126</v>
          </cell>
          <cell r="Y1077" t="str">
            <v>C1JT</v>
          </cell>
          <cell r="AB1077" t="str">
            <v>No</v>
          </cell>
          <cell r="AC1077" t="str">
            <v>No</v>
          </cell>
          <cell r="AE1077">
            <v>2.0240025631301124E-2</v>
          </cell>
          <cell r="AF1077">
            <v>76.97825450261918</v>
          </cell>
          <cell r="AG1077">
            <v>631</v>
          </cell>
          <cell r="AI1077">
            <v>0.12701952072530442</v>
          </cell>
          <cell r="AJ1077">
            <v>76.97825450261918</v>
          </cell>
          <cell r="AK1077">
            <v>1581</v>
          </cell>
          <cell r="AL1077" t="str">
            <v>Year Round</v>
          </cell>
        </row>
        <row r="1078">
          <cell r="Q1078" t="str">
            <v>BEAU10</v>
          </cell>
          <cell r="R1078" t="str">
            <v>BEAU1N</v>
          </cell>
          <cell r="X1078">
            <v>141</v>
          </cell>
          <cell r="Y1078" t="str">
            <v>T201617113</v>
          </cell>
          <cell r="AB1078" t="str">
            <v>No</v>
          </cell>
          <cell r="AC1078" t="str">
            <v>No</v>
          </cell>
          <cell r="AE1078">
            <v>4.4326121191974171E-4</v>
          </cell>
          <cell r="AF1078">
            <v>5.1929884043989087</v>
          </cell>
          <cell r="AG1078">
            <v>109</v>
          </cell>
          <cell r="AI1078">
            <v>9.6140922424075756E-4</v>
          </cell>
          <cell r="AJ1078">
            <v>5.1929884043989087</v>
          </cell>
          <cell r="AK1078">
            <v>161</v>
          </cell>
          <cell r="AL1078" t="str">
            <v>Year Round</v>
          </cell>
        </row>
        <row r="1079">
          <cell r="Q1079" t="str">
            <v>BEAU1R</v>
          </cell>
          <cell r="R1079" t="str">
            <v>INNE1Q</v>
          </cell>
          <cell r="X1079">
            <v>126</v>
          </cell>
          <cell r="Y1079" t="str">
            <v>C1LU</v>
          </cell>
          <cell r="AB1079" t="str">
            <v>No</v>
          </cell>
          <cell r="AC1079" t="str">
            <v>No</v>
          </cell>
          <cell r="AE1079">
            <v>0.38350148101859893</v>
          </cell>
          <cell r="AF1079">
            <v>34.76604685996282</v>
          </cell>
          <cell r="AG1079">
            <v>1839</v>
          </cell>
          <cell r="AI1079">
            <v>0.62303066264355411</v>
          </cell>
          <cell r="AJ1079">
            <v>34.76604685996282</v>
          </cell>
          <cell r="AK1079">
            <v>2344</v>
          </cell>
          <cell r="AL1079" t="str">
            <v>Year Round</v>
          </cell>
        </row>
        <row r="1080">
          <cell r="Q1080" t="str">
            <v>BEAU1S</v>
          </cell>
          <cell r="R1080" t="str">
            <v>INNE1R</v>
          </cell>
          <cell r="X1080">
            <v>126</v>
          </cell>
          <cell r="Y1080" t="str">
            <v>C1LQ</v>
          </cell>
          <cell r="AB1080" t="str">
            <v>No</v>
          </cell>
          <cell r="AC1080" t="str">
            <v>No</v>
          </cell>
          <cell r="AE1080">
            <v>9.7684661945732262E-2</v>
          </cell>
          <cell r="AF1080">
            <v>34.76604685996282</v>
          </cell>
          <cell r="AG1080">
            <v>928</v>
          </cell>
          <cell r="AI1080">
            <v>0.19859943903042951</v>
          </cell>
          <cell r="AJ1080">
            <v>34.76604685996282</v>
          </cell>
          <cell r="AK1080">
            <v>1324</v>
          </cell>
          <cell r="AL1080" t="str">
            <v>Year Round</v>
          </cell>
        </row>
        <row r="1081">
          <cell r="Q1081" t="str">
            <v>BEAU10</v>
          </cell>
          <cell r="R1081" t="str">
            <v>BEAU20</v>
          </cell>
          <cell r="X1081">
            <v>120</v>
          </cell>
          <cell r="Y1081" t="str">
            <v>S137</v>
          </cell>
          <cell r="AB1081" t="str">
            <v>No</v>
          </cell>
          <cell r="AC1081" t="str">
            <v>No</v>
          </cell>
          <cell r="AE1081">
            <v>1.7203313730536612E-2</v>
          </cell>
          <cell r="AF1081">
            <v>0</v>
          </cell>
          <cell r="AG1081">
            <v>0</v>
          </cell>
          <cell r="AI1081">
            <v>3.1736883989889671E-2</v>
          </cell>
          <cell r="AJ1081">
            <v>0</v>
          </cell>
          <cell r="AK1081">
            <v>0</v>
          </cell>
          <cell r="AL1081" t="str">
            <v>Year Round</v>
          </cell>
        </row>
        <row r="1082">
          <cell r="Q1082" t="str">
            <v>BEAU10</v>
          </cell>
          <cell r="R1082" t="str">
            <v>BEAU20</v>
          </cell>
          <cell r="X1082">
            <v>120</v>
          </cell>
          <cell r="Y1082" t="str">
            <v>S136</v>
          </cell>
          <cell r="AB1082" t="str">
            <v>No</v>
          </cell>
          <cell r="AC1082" t="str">
            <v>No</v>
          </cell>
          <cell r="AE1082">
            <v>1.7401948284700288E-2</v>
          </cell>
          <cell r="AF1082">
            <v>0</v>
          </cell>
          <cell r="AG1082">
            <v>0</v>
          </cell>
          <cell r="AI1082">
            <v>3.2103327449598602E-2</v>
          </cell>
          <cell r="AJ1082">
            <v>0</v>
          </cell>
          <cell r="AK1082">
            <v>0</v>
          </cell>
          <cell r="AL1082" t="str">
            <v>Year Round</v>
          </cell>
        </row>
        <row r="1083">
          <cell r="Q1083" t="str">
            <v>BEAU10</v>
          </cell>
          <cell r="R1083" t="str">
            <v>BEAU20</v>
          </cell>
          <cell r="X1083">
            <v>120</v>
          </cell>
          <cell r="Y1083" t="str">
            <v>S13A</v>
          </cell>
          <cell r="AB1083" t="str">
            <v>No</v>
          </cell>
          <cell r="AC1083" t="str">
            <v>No</v>
          </cell>
          <cell r="AE1083">
            <v>1.7316400122790433E-2</v>
          </cell>
          <cell r="AF1083">
            <v>0</v>
          </cell>
          <cell r="AG1083">
            <v>0</v>
          </cell>
          <cell r="AI1083">
            <v>3.1945507152148458E-2</v>
          </cell>
          <cell r="AJ1083">
            <v>0</v>
          </cell>
          <cell r="AK1083">
            <v>0</v>
          </cell>
          <cell r="AL1083" t="str">
            <v>Year Round</v>
          </cell>
        </row>
        <row r="1084">
          <cell r="Q1084" t="str">
            <v>BEAU20</v>
          </cell>
          <cell r="R1084" t="str">
            <v>FASN20</v>
          </cell>
          <cell r="X1084">
            <v>1910</v>
          </cell>
          <cell r="Y1084" t="str">
            <v>SS21</v>
          </cell>
          <cell r="AB1084" t="str">
            <v>No</v>
          </cell>
          <cell r="AC1084" t="str">
            <v>No</v>
          </cell>
          <cell r="AE1084">
            <v>7.196728971218451E-2</v>
          </cell>
          <cell r="AF1084">
            <v>30.321637723265187</v>
          </cell>
          <cell r="AG1084">
            <v>3074</v>
          </cell>
          <cell r="AI1084">
            <v>0.21414719114995531</v>
          </cell>
          <cell r="AJ1084">
            <v>30.321637723265187</v>
          </cell>
          <cell r="AK1084">
            <v>5303</v>
          </cell>
          <cell r="AL1084" t="str">
            <v>Year Round</v>
          </cell>
        </row>
        <row r="1085">
          <cell r="Q1085" t="str">
            <v>BEAU20</v>
          </cell>
          <cell r="R1085" t="str">
            <v>KNOC2L</v>
          </cell>
          <cell r="X1085">
            <v>935</v>
          </cell>
          <cell r="Y1085" t="str">
            <v>B190</v>
          </cell>
          <cell r="AB1085" t="str">
            <v>No</v>
          </cell>
          <cell r="AC1085" t="str">
            <v>No</v>
          </cell>
          <cell r="AE1085">
            <v>7.1924642120877291E-2</v>
          </cell>
          <cell r="AF1085">
            <v>20.134526235211666</v>
          </cell>
          <cell r="AG1085">
            <v>1708</v>
          </cell>
          <cell r="AI1085">
            <v>1.0466464750430554E-2</v>
          </cell>
          <cell r="AJ1085">
            <v>20.134526235211666</v>
          </cell>
          <cell r="AK1085">
            <v>651</v>
          </cell>
          <cell r="AL1085" t="str">
            <v>Peak Security</v>
          </cell>
        </row>
        <row r="1086">
          <cell r="Q1086" t="str">
            <v>BEAU20</v>
          </cell>
          <cell r="R1086" t="str">
            <v>KNOC2M</v>
          </cell>
          <cell r="X1086">
            <v>935</v>
          </cell>
          <cell r="Y1086" t="str">
            <v>B192B</v>
          </cell>
          <cell r="AB1086" t="str">
            <v>No</v>
          </cell>
          <cell r="AC1086" t="str">
            <v>No</v>
          </cell>
          <cell r="AE1086">
            <v>7.1924642120877291E-2</v>
          </cell>
          <cell r="AF1086">
            <v>20.134526235211666</v>
          </cell>
          <cell r="AG1086">
            <v>1708</v>
          </cell>
          <cell r="AI1086">
            <v>1.0466464750430554E-2</v>
          </cell>
          <cell r="AJ1086">
            <v>20.134526235211666</v>
          </cell>
          <cell r="AK1086">
            <v>651</v>
          </cell>
          <cell r="AL1086" t="str">
            <v>Peak Security</v>
          </cell>
        </row>
        <row r="1087">
          <cell r="Q1087" t="str">
            <v>BEAU20</v>
          </cell>
          <cell r="R1087" t="str">
            <v>BEAU40</v>
          </cell>
          <cell r="X1087">
            <v>1200</v>
          </cell>
          <cell r="Y1087" t="str">
            <v>F104</v>
          </cell>
          <cell r="AB1087" t="str">
            <v>No</v>
          </cell>
          <cell r="AC1087" t="str">
            <v>No</v>
          </cell>
          <cell r="AE1087">
            <v>2.0934901195706086E-2</v>
          </cell>
          <cell r="AF1087">
            <v>0</v>
          </cell>
          <cell r="AG1087">
            <v>0</v>
          </cell>
          <cell r="AI1087">
            <v>2.601204387422967E-2</v>
          </cell>
          <cell r="AJ1087">
            <v>0</v>
          </cell>
          <cell r="AK1087">
            <v>0</v>
          </cell>
          <cell r="AL1087" t="str">
            <v>Year Round</v>
          </cell>
        </row>
        <row r="1088">
          <cell r="Q1088" t="str">
            <v>BEAU20</v>
          </cell>
          <cell r="R1088" t="str">
            <v>BEAU40</v>
          </cell>
          <cell r="X1088">
            <v>1200</v>
          </cell>
          <cell r="Y1088" t="str">
            <v>F105</v>
          </cell>
          <cell r="AB1088" t="str">
            <v>No</v>
          </cell>
          <cell r="AC1088" t="str">
            <v>No</v>
          </cell>
          <cell r="AE1088">
            <v>2.0934901195706086E-2</v>
          </cell>
          <cell r="AF1088">
            <v>0</v>
          </cell>
          <cell r="AG1088">
            <v>0</v>
          </cell>
          <cell r="AI1088">
            <v>2.601204387422967E-2</v>
          </cell>
          <cell r="AJ1088">
            <v>0</v>
          </cell>
          <cell r="AK1088">
            <v>0</v>
          </cell>
          <cell r="AL1088" t="str">
            <v>Year Round</v>
          </cell>
        </row>
        <row r="1089">
          <cell r="Q1089" t="str">
            <v>BEAU40</v>
          </cell>
          <cell r="R1089" t="str">
            <v>FAUG40</v>
          </cell>
          <cell r="X1089">
            <v>2780</v>
          </cell>
          <cell r="Y1089" t="str">
            <v>SS24</v>
          </cell>
          <cell r="AB1089" t="str">
            <v>No</v>
          </cell>
          <cell r="AC1089" t="str">
            <v>No</v>
          </cell>
          <cell r="AE1089">
            <v>0.25121881434847171</v>
          </cell>
          <cell r="AF1089">
            <v>48.6</v>
          </cell>
          <cell r="AG1089">
            <v>9945</v>
          </cell>
          <cell r="AI1089">
            <v>0.31214452649074736</v>
          </cell>
          <cell r="AJ1089">
            <v>48.6</v>
          </cell>
          <cell r="AK1089">
            <v>11085</v>
          </cell>
          <cell r="AL1089" t="str">
            <v>Year Round</v>
          </cell>
        </row>
        <row r="1090">
          <cell r="Q1090" t="str">
            <v>BERB20</v>
          </cell>
          <cell r="R1090" t="str">
            <v>BLHI20</v>
          </cell>
          <cell r="X1090">
            <v>935</v>
          </cell>
          <cell r="Y1090" t="str">
            <v>B19M</v>
          </cell>
          <cell r="AB1090" t="str">
            <v>No</v>
          </cell>
          <cell r="AC1090" t="str">
            <v>No</v>
          </cell>
          <cell r="AE1090">
            <v>5.6346906032518289E-2</v>
          </cell>
          <cell r="AF1090">
            <v>55.441856169100689</v>
          </cell>
          <cell r="AG1090">
            <v>2581</v>
          </cell>
          <cell r="AI1090">
            <v>0.56267206042403184</v>
          </cell>
          <cell r="AJ1090">
            <v>55.441856169100689</v>
          </cell>
          <cell r="AK1090">
            <v>8156</v>
          </cell>
          <cell r="AL1090" t="str">
            <v>Year Round</v>
          </cell>
        </row>
        <row r="1091">
          <cell r="Q1091" t="str">
            <v>BLHI20</v>
          </cell>
          <cell r="R1091" t="str">
            <v>DAAS20</v>
          </cell>
          <cell r="X1091">
            <v>525</v>
          </cell>
          <cell r="Y1091" t="str">
            <v>B199</v>
          </cell>
          <cell r="AB1091" t="str">
            <v>No</v>
          </cell>
          <cell r="AC1091" t="str">
            <v>No</v>
          </cell>
          <cell r="AE1091">
            <v>4.0962403043067745E-2</v>
          </cell>
          <cell r="AF1091">
            <v>38.591175284155696</v>
          </cell>
          <cell r="AG1091">
            <v>1792</v>
          </cell>
          <cell r="AI1091">
            <v>0.40904463692931808</v>
          </cell>
          <cell r="AJ1091">
            <v>38.591175284155696</v>
          </cell>
          <cell r="AK1091">
            <v>5662</v>
          </cell>
          <cell r="AL1091" t="str">
            <v>Year Round</v>
          </cell>
        </row>
        <row r="1092">
          <cell r="Q1092" t="str">
            <v>BLHI20</v>
          </cell>
          <cell r="R1092" t="str">
            <v>KEIT20</v>
          </cell>
          <cell r="X1092">
            <v>1090</v>
          </cell>
          <cell r="Y1092" t="str">
            <v>B118</v>
          </cell>
          <cell r="AB1092" t="str">
            <v>No</v>
          </cell>
          <cell r="AC1092" t="str">
            <v>No</v>
          </cell>
          <cell r="AE1092">
            <v>2.3777964961261043E-3</v>
          </cell>
          <cell r="AF1092">
            <v>2.8763608907445235</v>
          </cell>
          <cell r="AG1092">
            <v>140</v>
          </cell>
          <cell r="AI1092">
            <v>1.8838316309709169E-2</v>
          </cell>
          <cell r="AJ1092">
            <v>2.8763608907445235</v>
          </cell>
          <cell r="AK1092">
            <v>395</v>
          </cell>
          <cell r="AL1092" t="str">
            <v>Year Round</v>
          </cell>
        </row>
        <row r="1093">
          <cell r="Q1093" t="str">
            <v>BLHI20</v>
          </cell>
          <cell r="R1093" t="str">
            <v>KINT20</v>
          </cell>
          <cell r="X1093">
            <v>935</v>
          </cell>
          <cell r="Y1093" t="str">
            <v>B144</v>
          </cell>
          <cell r="AB1093" t="str">
            <v>No</v>
          </cell>
          <cell r="AC1093" t="str">
            <v>No</v>
          </cell>
          <cell r="AE1093">
            <v>0.19397763403107784</v>
          </cell>
          <cell r="AF1093">
            <v>60.942896372649592</v>
          </cell>
          <cell r="AG1093">
            <v>4900</v>
          </cell>
          <cell r="AI1093">
            <v>1.57685994798976</v>
          </cell>
          <cell r="AJ1093">
            <v>60.942896372649592</v>
          </cell>
          <cell r="AK1093">
            <v>13972</v>
          </cell>
          <cell r="AL1093" t="str">
            <v>Year Round</v>
          </cell>
        </row>
        <row r="1094">
          <cell r="Q1094" t="str">
            <v>BLHI20</v>
          </cell>
          <cell r="R1094" t="str">
            <v>PEHE20</v>
          </cell>
          <cell r="X1094">
            <v>1090</v>
          </cell>
          <cell r="Y1094" t="str">
            <v>B164</v>
          </cell>
          <cell r="AB1094" t="str">
            <v>No</v>
          </cell>
          <cell r="AC1094" t="str">
            <v>No</v>
          </cell>
          <cell r="AE1094">
            <v>0.91424616381587964</v>
          </cell>
          <cell r="AF1094">
            <v>99.138572034327908</v>
          </cell>
          <cell r="AG1094">
            <v>14627</v>
          </cell>
          <cell r="AI1094">
            <v>1.4099788892995586E-2</v>
          </cell>
          <cell r="AJ1094">
            <v>99.138572034327908</v>
          </cell>
          <cell r="AK1094">
            <v>1816</v>
          </cell>
          <cell r="AL1094" t="str">
            <v>Peak Security</v>
          </cell>
        </row>
        <row r="1095">
          <cell r="Q1095" t="str">
            <v>BOAG1Q</v>
          </cell>
          <cell r="R1095" t="str">
            <v>GLFA10</v>
          </cell>
          <cell r="X1095">
            <v>126</v>
          </cell>
          <cell r="Y1095" t="str">
            <v>C1L3</v>
          </cell>
          <cell r="AB1095" t="str">
            <v>No</v>
          </cell>
          <cell r="AC1095" t="str">
            <v>No</v>
          </cell>
          <cell r="AE1095">
            <v>7.6609270196864088E-2</v>
          </cell>
          <cell r="AF1095">
            <v>55.262447620687169</v>
          </cell>
          <cell r="AG1095">
            <v>836</v>
          </cell>
          <cell r="AI1095">
            <v>8.7953055010318668E-3</v>
          </cell>
          <cell r="AJ1095">
            <v>55.262447620687169</v>
          </cell>
          <cell r="AK1095">
            <v>283</v>
          </cell>
          <cell r="AL1095" t="str">
            <v>Peak Security</v>
          </cell>
        </row>
        <row r="1096">
          <cell r="Q1096" t="str">
            <v>BONB20</v>
          </cell>
          <cell r="R1096" t="str">
            <v>BRAC20</v>
          </cell>
          <cell r="X1096">
            <v>126</v>
          </cell>
          <cell r="Y1096" t="str">
            <v>T20151664</v>
          </cell>
          <cell r="AB1096" t="str">
            <v>No</v>
          </cell>
          <cell r="AC1096" t="str">
            <v>No</v>
          </cell>
          <cell r="AE1096">
            <v>0.17153550178516122</v>
          </cell>
          <cell r="AF1096">
            <v>12.104685415216537</v>
          </cell>
          <cell r="AG1096">
            <v>2894</v>
          </cell>
          <cell r="AI1096">
            <v>0.46476143720700375</v>
          </cell>
          <cell r="AJ1096">
            <v>12.104685415216537</v>
          </cell>
          <cell r="AK1096">
            <v>4764</v>
          </cell>
          <cell r="AL1096" t="str">
            <v>Year Round</v>
          </cell>
        </row>
        <row r="1097">
          <cell r="Q1097" t="str">
            <v>BRAC20</v>
          </cell>
          <cell r="R1097" t="str">
            <v>TUMM20</v>
          </cell>
          <cell r="X1097">
            <v>1910</v>
          </cell>
          <cell r="Y1097" t="str">
            <v>T20151665</v>
          </cell>
          <cell r="AB1097" t="str">
            <v>No</v>
          </cell>
          <cell r="AC1097" t="str">
            <v>No</v>
          </cell>
          <cell r="AE1097">
            <v>0.71541560231937251</v>
          </cell>
          <cell r="AF1097">
            <v>75.264776641148359</v>
          </cell>
          <cell r="AG1097">
            <v>15440</v>
          </cell>
          <cell r="AI1097">
            <v>2.1985659233296961</v>
          </cell>
          <cell r="AJ1097">
            <v>75.264776641148359</v>
          </cell>
          <cell r="AK1097">
            <v>27067</v>
          </cell>
          <cell r="AL1097" t="str">
            <v>Year Round</v>
          </cell>
        </row>
        <row r="1098">
          <cell r="Q1098" t="str">
            <v>BREC10</v>
          </cell>
          <cell r="R1098" t="str">
            <v>BRID1Q</v>
          </cell>
          <cell r="X1098">
            <v>112</v>
          </cell>
          <cell r="Y1098" t="str">
            <v>C1N7</v>
          </cell>
          <cell r="AB1098" t="str">
            <v>No</v>
          </cell>
          <cell r="AC1098" t="str">
            <v>No</v>
          </cell>
          <cell r="AE1098">
            <v>3.9039999999997493E-3</v>
          </cell>
          <cell r="AF1098">
            <v>13.23185365565749</v>
          </cell>
          <cell r="AG1098">
            <v>106</v>
          </cell>
          <cell r="AI1098">
            <v>3.9039999999997493E-3</v>
          </cell>
          <cell r="AJ1098">
            <v>13.23185365565749</v>
          </cell>
          <cell r="AK1098">
            <v>106</v>
          </cell>
          <cell r="AL1098" t="str">
            <v>Year Round</v>
          </cell>
        </row>
        <row r="1099">
          <cell r="Q1099" t="str">
            <v>BREC10</v>
          </cell>
          <cell r="R1099" t="str">
            <v>BRID1R</v>
          </cell>
          <cell r="X1099">
            <v>112</v>
          </cell>
          <cell r="Y1099" t="str">
            <v>C1N6</v>
          </cell>
          <cell r="AB1099" t="str">
            <v>No</v>
          </cell>
          <cell r="AC1099" t="str">
            <v>No</v>
          </cell>
          <cell r="AE1099">
            <v>3.9039999999997493E-3</v>
          </cell>
          <cell r="AF1099">
            <v>13.23185365565749</v>
          </cell>
          <cell r="AG1099">
            <v>106</v>
          </cell>
          <cell r="AI1099">
            <v>3.9039999999997493E-3</v>
          </cell>
          <cell r="AJ1099">
            <v>13.23185365565749</v>
          </cell>
          <cell r="AK1099">
            <v>106</v>
          </cell>
          <cell r="AL1099" t="str">
            <v>Year Round</v>
          </cell>
        </row>
        <row r="1100">
          <cell r="Q1100" t="str">
            <v>BREC10</v>
          </cell>
          <cell r="R1100" t="str">
            <v>DENS1Q</v>
          </cell>
          <cell r="X1100">
            <v>112</v>
          </cell>
          <cell r="Y1100" t="str">
            <v>C1KY</v>
          </cell>
          <cell r="AB1100" t="str">
            <v>No</v>
          </cell>
          <cell r="AC1100" t="str">
            <v>No</v>
          </cell>
          <cell r="AE1100">
            <v>0.33807851740553085</v>
          </cell>
          <cell r="AF1100">
            <v>67.715956943658938</v>
          </cell>
          <cell r="AG1100">
            <v>2243</v>
          </cell>
          <cell r="AI1100">
            <v>0.5547609325966365</v>
          </cell>
          <cell r="AJ1100">
            <v>67.715956943658938</v>
          </cell>
          <cell r="AK1100">
            <v>2874</v>
          </cell>
          <cell r="AL1100" t="str">
            <v>Year Round</v>
          </cell>
        </row>
        <row r="1101">
          <cell r="Q1101" t="str">
            <v>BREC10</v>
          </cell>
          <cell r="R1101" t="str">
            <v>FIDD10</v>
          </cell>
          <cell r="X1101">
            <v>112</v>
          </cell>
          <cell r="Y1101" t="str">
            <v>C1KW</v>
          </cell>
          <cell r="AB1101" t="str">
            <v>No</v>
          </cell>
          <cell r="AC1101" t="str">
            <v>No</v>
          </cell>
          <cell r="AE1101">
            <v>0.85450176782917808</v>
          </cell>
          <cell r="AF1101">
            <v>78.093881379468726</v>
          </cell>
          <cell r="AG1101">
            <v>3837</v>
          </cell>
          <cell r="AI1101">
            <v>1.2090015949466855</v>
          </cell>
          <cell r="AJ1101">
            <v>78.093881379468726</v>
          </cell>
          <cell r="AK1101">
            <v>4564</v>
          </cell>
          <cell r="AL1101" t="str">
            <v>Year Round</v>
          </cell>
        </row>
        <row r="1102">
          <cell r="Q1102" t="str">
            <v>BROA1Q</v>
          </cell>
          <cell r="R1102" t="str">
            <v>EDIN10</v>
          </cell>
          <cell r="X1102">
            <v>83</v>
          </cell>
          <cell r="Y1102" t="str">
            <v>C1P1</v>
          </cell>
          <cell r="AB1102" t="str">
            <v>No</v>
          </cell>
          <cell r="AC1102" t="str">
            <v>No</v>
          </cell>
          <cell r="AE1102">
            <v>2.4039999999994487E-3</v>
          </cell>
          <cell r="AF1102">
            <v>116.49220179196497</v>
          </cell>
          <cell r="AG1102">
            <v>233</v>
          </cell>
          <cell r="AI1102">
            <v>0.61254258062498379</v>
          </cell>
          <cell r="AJ1102">
            <v>116.49220179196497</v>
          </cell>
          <cell r="AK1102">
            <v>3719</v>
          </cell>
          <cell r="AL1102" t="str">
            <v>Year Round</v>
          </cell>
        </row>
        <row r="1103">
          <cell r="Q1103" t="str">
            <v>BROA1Q</v>
          </cell>
          <cell r="R1103" t="str">
            <v>QUOI1Q</v>
          </cell>
          <cell r="X1103">
            <v>83</v>
          </cell>
          <cell r="Y1103" t="str">
            <v>C1N9</v>
          </cell>
          <cell r="AB1103" t="str">
            <v>No</v>
          </cell>
          <cell r="AC1103" t="str">
            <v>No</v>
          </cell>
          <cell r="AE1103">
            <v>2.2475000000001827E-2</v>
          </cell>
          <cell r="AF1103">
            <v>164.49010230758529</v>
          </cell>
          <cell r="AG1103">
            <v>822</v>
          </cell>
          <cell r="AI1103">
            <v>0.55850880687498872</v>
          </cell>
          <cell r="AJ1103">
            <v>164.49010230758529</v>
          </cell>
          <cell r="AK1103">
            <v>4100</v>
          </cell>
          <cell r="AL1103" t="str">
            <v>Year Round</v>
          </cell>
        </row>
        <row r="1104">
          <cell r="Q1104" t="str">
            <v>BROR10</v>
          </cell>
          <cell r="R1104" t="str">
            <v>BROR1Q</v>
          </cell>
          <cell r="X1104">
            <v>280</v>
          </cell>
          <cell r="Y1104" t="str">
            <v>C1JA</v>
          </cell>
          <cell r="AB1104" t="str">
            <v>No</v>
          </cell>
          <cell r="AC1104" t="str">
            <v>No</v>
          </cell>
          <cell r="AE1104">
            <v>5.8799999999996691E-4</v>
          </cell>
          <cell r="AF1104">
            <v>2.8539292198476947</v>
          </cell>
          <cell r="AG1104">
            <v>20</v>
          </cell>
          <cell r="AI1104">
            <v>5.8799999999996691E-4</v>
          </cell>
          <cell r="AJ1104">
            <v>2.8539292198476947</v>
          </cell>
          <cell r="AK1104">
            <v>20</v>
          </cell>
          <cell r="AL1104" t="str">
            <v>Year Round</v>
          </cell>
        </row>
        <row r="1105">
          <cell r="Q1105" t="str">
            <v>BROR1Q</v>
          </cell>
          <cell r="R1105" t="str">
            <v>DUBE1Q</v>
          </cell>
          <cell r="X1105">
            <v>126</v>
          </cell>
          <cell r="Y1105" t="str">
            <v>C1JY</v>
          </cell>
          <cell r="AB1105" t="str">
            <v>No</v>
          </cell>
          <cell r="AC1105" t="str">
            <v>No</v>
          </cell>
          <cell r="AE1105">
            <v>1.1039827383862217E-2</v>
          </cell>
          <cell r="AF1105">
            <v>100.66586702735502</v>
          </cell>
          <cell r="AG1105">
            <v>533</v>
          </cell>
          <cell r="AI1105">
            <v>0.14125450770094355</v>
          </cell>
          <cell r="AJ1105">
            <v>100.66586702735502</v>
          </cell>
          <cell r="AK1105">
            <v>1906</v>
          </cell>
          <cell r="AL1105" t="str">
            <v>Year Round</v>
          </cell>
        </row>
        <row r="1106">
          <cell r="Q1106" t="str">
            <v>AMUL1E</v>
          </cell>
          <cell r="R1106" t="str">
            <v>BUMU10</v>
          </cell>
          <cell r="X1106">
            <v>132</v>
          </cell>
          <cell r="Y1106" t="str">
            <v>SS11</v>
          </cell>
          <cell r="AB1106" t="str">
            <v>No</v>
          </cell>
          <cell r="AC1106" t="str">
            <v>No</v>
          </cell>
          <cell r="AE1106">
            <v>0.43933550799674331</v>
          </cell>
          <cell r="AF1106">
            <v>44.365626963086889</v>
          </cell>
          <cell r="AG1106">
            <v>2180</v>
          </cell>
          <cell r="AI1106">
            <v>0.88424424564921211</v>
          </cell>
          <cell r="AJ1106">
            <v>44.365626963086889</v>
          </cell>
          <cell r="AK1106">
            <v>3092</v>
          </cell>
          <cell r="AL1106" t="str">
            <v>Year Round</v>
          </cell>
        </row>
        <row r="1107">
          <cell r="Q1107" t="str">
            <v>BUMU10</v>
          </cell>
          <cell r="R1107" t="str">
            <v>CHAR10</v>
          </cell>
          <cell r="X1107">
            <v>132</v>
          </cell>
          <cell r="Y1107" t="str">
            <v>SSE8</v>
          </cell>
          <cell r="AB1107" t="str">
            <v>No</v>
          </cell>
          <cell r="AC1107" t="str">
            <v>No</v>
          </cell>
          <cell r="AE1107">
            <v>7.3237029656943991E-3</v>
          </cell>
          <cell r="AF1107">
            <v>109.48710279779337</v>
          </cell>
          <cell r="AG1107">
            <v>452</v>
          </cell>
          <cell r="AI1107">
            <v>0.26178864264926072</v>
          </cell>
          <cell r="AJ1107">
            <v>109.48710279779337</v>
          </cell>
          <cell r="AK1107">
            <v>2705</v>
          </cell>
          <cell r="AL1107" t="str">
            <v>Year Round</v>
          </cell>
        </row>
        <row r="1108">
          <cell r="Q1108" t="str">
            <v>CAAD1Q</v>
          </cell>
          <cell r="R1108" t="str">
            <v>CRSS10</v>
          </cell>
          <cell r="X1108">
            <v>448</v>
          </cell>
          <cell r="Y1108" t="str">
            <v>T20151666</v>
          </cell>
          <cell r="AB1108" t="str">
            <v>No</v>
          </cell>
          <cell r="AC1108" t="str">
            <v>No</v>
          </cell>
          <cell r="AE1108">
            <v>3.276799999999979E-2</v>
          </cell>
          <cell r="AF1108">
            <v>35.025494970858063</v>
          </cell>
          <cell r="AG1108">
            <v>1121</v>
          </cell>
          <cell r="AI1108">
            <v>3.276799999999979E-2</v>
          </cell>
          <cell r="AJ1108">
            <v>35.025494970858063</v>
          </cell>
          <cell r="AK1108">
            <v>1121</v>
          </cell>
          <cell r="AL1108" t="str">
            <v>Year Round</v>
          </cell>
        </row>
        <row r="1109">
          <cell r="Q1109" t="str">
            <v>CAAD1R</v>
          </cell>
          <cell r="R1109" t="str">
            <v>CRSS10</v>
          </cell>
          <cell r="X1109">
            <v>448</v>
          </cell>
          <cell r="Y1109" t="str">
            <v>T20151667</v>
          </cell>
          <cell r="AB1109" t="str">
            <v>No</v>
          </cell>
          <cell r="AC1109" t="str">
            <v>No</v>
          </cell>
          <cell r="AE1109">
            <v>3.276799999999979E-2</v>
          </cell>
          <cell r="AF1109">
            <v>35.025494970858063</v>
          </cell>
          <cell r="AG1109">
            <v>1121</v>
          </cell>
          <cell r="AI1109">
            <v>3.276799999999979E-2</v>
          </cell>
          <cell r="AJ1109">
            <v>35.025494970858063</v>
          </cell>
          <cell r="AK1109">
            <v>1121</v>
          </cell>
          <cell r="AL1109" t="str">
            <v>Year Round</v>
          </cell>
        </row>
        <row r="1110">
          <cell r="Q1110" t="str">
            <v>CASS1Q</v>
          </cell>
          <cell r="R1110" t="str">
            <v>LAIR1Q</v>
          </cell>
          <cell r="X1110">
            <v>114</v>
          </cell>
          <cell r="Y1110" t="str">
            <v>C1U7</v>
          </cell>
          <cell r="AB1110" t="str">
            <v>No</v>
          </cell>
          <cell r="AC1110" t="str">
            <v>No</v>
          </cell>
          <cell r="AE1110">
            <v>4.7995999999999747E-2</v>
          </cell>
          <cell r="AF1110">
            <v>72.645471050668576</v>
          </cell>
          <cell r="AG1110">
            <v>944</v>
          </cell>
          <cell r="AI1110">
            <v>4.7995999999999747E-2</v>
          </cell>
          <cell r="AJ1110">
            <v>72.645471050668576</v>
          </cell>
          <cell r="AK1110">
            <v>944</v>
          </cell>
          <cell r="AL1110" t="str">
            <v>Year Round</v>
          </cell>
        </row>
        <row r="1111">
          <cell r="Q1111" t="str">
            <v>BEIN10</v>
          </cell>
          <cell r="R1111" t="str">
            <v>CEAN1Q</v>
          </cell>
          <cell r="X1111">
            <v>111</v>
          </cell>
          <cell r="Y1111" t="str">
            <v>T201617118</v>
          </cell>
          <cell r="AB1111" t="str">
            <v>No</v>
          </cell>
          <cell r="AC1111" t="str">
            <v>No</v>
          </cell>
          <cell r="AE1111">
            <v>0</v>
          </cell>
          <cell r="AF1111">
            <v>7.3942711605144806</v>
          </cell>
          <cell r="AG1111">
            <v>0</v>
          </cell>
          <cell r="AI1111">
            <v>0</v>
          </cell>
          <cell r="AJ1111">
            <v>7.3942711605144806</v>
          </cell>
          <cell r="AK1111">
            <v>0</v>
          </cell>
          <cell r="AL1111" t="str">
            <v>Year Round</v>
          </cell>
        </row>
        <row r="1112">
          <cell r="Q1112" t="str">
            <v>BIHI1Q</v>
          </cell>
          <cell r="R1112" t="str">
            <v>CHAR10</v>
          </cell>
          <cell r="X1112">
            <v>229</v>
          </cell>
          <cell r="Y1112" t="str">
            <v>C1F1</v>
          </cell>
          <cell r="AB1112" t="str">
            <v>No</v>
          </cell>
          <cell r="AC1112" t="str">
            <v>No</v>
          </cell>
          <cell r="AE1112">
            <v>1.9819569739154594E-2</v>
          </cell>
          <cell r="AF1112">
            <v>10.118476324914552</v>
          </cell>
          <cell r="AG1112">
            <v>345</v>
          </cell>
          <cell r="AI1112">
            <v>9.3386876055252324E-3</v>
          </cell>
          <cell r="AJ1112">
            <v>10.118476324914552</v>
          </cell>
          <cell r="AK1112">
            <v>237</v>
          </cell>
          <cell r="AL1112" t="str">
            <v>Peak Security</v>
          </cell>
        </row>
        <row r="1113">
          <cell r="Q1113" t="str">
            <v>BIHI1R</v>
          </cell>
          <cell r="R1113" t="str">
            <v>CHAR10</v>
          </cell>
          <cell r="X1113">
            <v>229</v>
          </cell>
          <cell r="Y1113" t="str">
            <v>C1F2</v>
          </cell>
          <cell r="AB1113" t="str">
            <v>No</v>
          </cell>
          <cell r="AC1113" t="str">
            <v>No</v>
          </cell>
          <cell r="AE1113">
            <v>1.981956973915611E-2</v>
          </cell>
          <cell r="AF1113">
            <v>10.118476324914552</v>
          </cell>
          <cell r="AG1113">
            <v>345</v>
          </cell>
          <cell r="AI1113">
            <v>9.3386876055241916E-3</v>
          </cell>
          <cell r="AJ1113">
            <v>10.118476324914552</v>
          </cell>
          <cell r="AK1113">
            <v>237</v>
          </cell>
          <cell r="AL1113" t="str">
            <v>Peak Security</v>
          </cell>
        </row>
        <row r="1114">
          <cell r="Q1114" t="str">
            <v>CHAR10</v>
          </cell>
          <cell r="R1114" t="str">
            <v>GLAG1Q</v>
          </cell>
          <cell r="X1114">
            <v>126</v>
          </cell>
          <cell r="Y1114" t="str">
            <v>C1F3</v>
          </cell>
          <cell r="AB1114" t="str">
            <v>No</v>
          </cell>
          <cell r="AC1114" t="str">
            <v>No</v>
          </cell>
          <cell r="AE1114">
            <v>7.6995489630786677E-3</v>
          </cell>
          <cell r="AF1114">
            <v>49.590019622139074</v>
          </cell>
          <cell r="AG1114">
            <v>973</v>
          </cell>
          <cell r="AI1114">
            <v>1.8413574356234017E-2</v>
          </cell>
          <cell r="AJ1114">
            <v>49.590019622139074</v>
          </cell>
          <cell r="AK1114">
            <v>1505</v>
          </cell>
          <cell r="AL1114" t="str">
            <v>Year Round</v>
          </cell>
        </row>
        <row r="1115">
          <cell r="Q1115" t="str">
            <v>CHAR10</v>
          </cell>
          <cell r="R1115" t="str">
            <v>GLAG1R</v>
          </cell>
          <cell r="X1115">
            <v>126</v>
          </cell>
          <cell r="Y1115" t="str">
            <v>C1F4</v>
          </cell>
          <cell r="AB1115" t="str">
            <v>No</v>
          </cell>
          <cell r="AC1115" t="str">
            <v>No</v>
          </cell>
          <cell r="AE1115">
            <v>7.6995489630786677E-3</v>
          </cell>
          <cell r="AF1115">
            <v>49.590019622139074</v>
          </cell>
          <cell r="AG1115">
            <v>973</v>
          </cell>
          <cell r="AI1115">
            <v>1.8413574356234017E-2</v>
          </cell>
          <cell r="AJ1115">
            <v>49.590019622139074</v>
          </cell>
          <cell r="AK1115">
            <v>1505</v>
          </cell>
          <cell r="AL1115" t="str">
            <v>Year Round</v>
          </cell>
        </row>
        <row r="1116">
          <cell r="Q1116" t="str">
            <v>CHAR10</v>
          </cell>
          <cell r="R1116" t="str">
            <v>LYND1Q</v>
          </cell>
          <cell r="X1116">
            <v>126</v>
          </cell>
          <cell r="Y1116" t="str">
            <v>C1F5</v>
          </cell>
          <cell r="AB1116" t="str">
            <v>No</v>
          </cell>
          <cell r="AC1116" t="str">
            <v>No</v>
          </cell>
          <cell r="AE1116">
            <v>2.8799999999998397E-3</v>
          </cell>
          <cell r="AF1116">
            <v>4.9295141070096538</v>
          </cell>
          <cell r="AG1116">
            <v>59</v>
          </cell>
          <cell r="AI1116">
            <v>2.8800000000010241E-3</v>
          </cell>
          <cell r="AJ1116">
            <v>4.9295141070096538</v>
          </cell>
          <cell r="AK1116">
            <v>59</v>
          </cell>
          <cell r="AL1116" t="str">
            <v>Year Round</v>
          </cell>
        </row>
        <row r="1117">
          <cell r="Q1117" t="str">
            <v>CHAR10</v>
          </cell>
          <cell r="R1117" t="str">
            <v>LYND1R</v>
          </cell>
          <cell r="X1117">
            <v>126</v>
          </cell>
          <cell r="Y1117" t="str">
            <v>C1F6</v>
          </cell>
          <cell r="AB1117" t="str">
            <v>No</v>
          </cell>
          <cell r="AC1117" t="str">
            <v>No</v>
          </cell>
          <cell r="AE1117">
            <v>2.8799999999998397E-3</v>
          </cell>
          <cell r="AF1117">
            <v>4.9295141070096538</v>
          </cell>
          <cell r="AG1117">
            <v>59</v>
          </cell>
          <cell r="AI1117">
            <v>2.8800000000010241E-3</v>
          </cell>
          <cell r="AJ1117">
            <v>4.9295141070096538</v>
          </cell>
          <cell r="AK1117">
            <v>59</v>
          </cell>
          <cell r="AL1117" t="str">
            <v>Year Round</v>
          </cell>
        </row>
        <row r="1118">
          <cell r="Q1118" t="str">
            <v>CLAC1Q</v>
          </cell>
          <cell r="R1118" t="str">
            <v>INVE10</v>
          </cell>
          <cell r="X1118">
            <v>126</v>
          </cell>
          <cell r="Y1118" t="str">
            <v>C1L2</v>
          </cell>
          <cell r="AB1118" t="str">
            <v>No</v>
          </cell>
          <cell r="AC1118" t="str">
            <v>No</v>
          </cell>
          <cell r="AE1118">
            <v>1.7254029044309858E-2</v>
          </cell>
          <cell r="AF1118">
            <v>21.793641315200574</v>
          </cell>
          <cell r="AG1118">
            <v>311</v>
          </cell>
          <cell r="AI1118">
            <v>8.8122293688634333E-5</v>
          </cell>
          <cell r="AJ1118">
            <v>21.793641315200574</v>
          </cell>
          <cell r="AK1118">
            <v>22</v>
          </cell>
          <cell r="AL1118" t="str">
            <v>Peak Security</v>
          </cell>
        </row>
        <row r="1119">
          <cell r="Q1119" t="str">
            <v>CLAC1Q</v>
          </cell>
          <cell r="R1119" t="str">
            <v>SLOY10</v>
          </cell>
          <cell r="X1119">
            <v>132</v>
          </cell>
          <cell r="Y1119" t="str">
            <v>C1L1</v>
          </cell>
          <cell r="AB1119" t="str">
            <v>No</v>
          </cell>
          <cell r="AC1119" t="str">
            <v>No</v>
          </cell>
          <cell r="AE1119">
            <v>0.1945084561387147</v>
          </cell>
          <cell r="AF1119">
            <v>36.841631747124779</v>
          </cell>
          <cell r="AG1119">
            <v>1354</v>
          </cell>
          <cell r="AI1119">
            <v>0.38964862286742485</v>
          </cell>
          <cell r="AJ1119">
            <v>36.841631747124779</v>
          </cell>
          <cell r="AK1119">
            <v>1916</v>
          </cell>
          <cell r="AL1119" t="str">
            <v>Year Round</v>
          </cell>
        </row>
        <row r="1120">
          <cell r="Q1120" t="str">
            <v>BLHI20</v>
          </cell>
          <cell r="R1120" t="str">
            <v>CLAS20</v>
          </cell>
          <cell r="X1120">
            <v>935</v>
          </cell>
          <cell r="Y1120" t="str">
            <v>T20161736</v>
          </cell>
          <cell r="AB1120" t="str">
            <v>No</v>
          </cell>
          <cell r="AC1120" t="str">
            <v>No</v>
          </cell>
          <cell r="AE1120">
            <v>3.879552680621455E-2</v>
          </cell>
          <cell r="AF1120">
            <v>11.709185792739165</v>
          </cell>
          <cell r="AG1120">
            <v>942</v>
          </cell>
          <cell r="AI1120">
            <v>0.3153719895979597</v>
          </cell>
          <cell r="AJ1120">
            <v>11.709185792739165</v>
          </cell>
          <cell r="AK1120">
            <v>2684</v>
          </cell>
          <cell r="AL1120" t="str">
            <v>Year Round</v>
          </cell>
        </row>
        <row r="1121">
          <cell r="Q1121" t="str">
            <v>CLAS20</v>
          </cell>
          <cell r="R1121" t="str">
            <v>KINT20</v>
          </cell>
          <cell r="X1121">
            <v>935</v>
          </cell>
          <cell r="Y1121" t="str">
            <v>T20161737</v>
          </cell>
          <cell r="AB1121" t="str">
            <v>No</v>
          </cell>
          <cell r="AC1121" t="str">
            <v>No</v>
          </cell>
          <cell r="AE1121">
            <v>0.15518210722486334</v>
          </cell>
          <cell r="AF1121">
            <v>49.233710579910422</v>
          </cell>
          <cell r="AG1121">
            <v>3959</v>
          </cell>
          <cell r="AI1121">
            <v>1.2614879583918008</v>
          </cell>
          <cell r="AJ1121">
            <v>49.233710579910422</v>
          </cell>
          <cell r="AK1121">
            <v>11288</v>
          </cell>
          <cell r="AL1121" t="str">
            <v>Year Round</v>
          </cell>
        </row>
        <row r="1122">
          <cell r="Q1122" t="str">
            <v>CLAY1S</v>
          </cell>
          <cell r="R1122" t="str">
            <v>REDM1Q</v>
          </cell>
          <cell r="X1122">
            <v>120</v>
          </cell>
          <cell r="Y1122" t="str">
            <v>C1M3</v>
          </cell>
          <cell r="AB1122" t="str">
            <v>No</v>
          </cell>
          <cell r="AC1122" t="str">
            <v>No</v>
          </cell>
          <cell r="AE1122">
            <v>2.5637963089816685E-3</v>
          </cell>
          <cell r="AF1122">
            <v>99.705377364459039</v>
          </cell>
          <cell r="AG1122">
            <v>1158</v>
          </cell>
          <cell r="AI1122">
            <v>1.5528998823885025E-3</v>
          </cell>
          <cell r="AJ1122">
            <v>99.705377364459039</v>
          </cell>
          <cell r="AK1122">
            <v>901</v>
          </cell>
          <cell r="AL1122" t="str">
            <v>Peak Security</v>
          </cell>
        </row>
        <row r="1123">
          <cell r="Q1123" t="str">
            <v>CLAY1S</v>
          </cell>
          <cell r="R1123" t="str">
            <v>WIOW1Q</v>
          </cell>
          <cell r="X1123">
            <v>120</v>
          </cell>
          <cell r="Y1123" t="str">
            <v>C1M1</v>
          </cell>
          <cell r="AB1123" t="str">
            <v>No</v>
          </cell>
          <cell r="AC1123" t="str">
            <v>No</v>
          </cell>
          <cell r="AE1123">
            <v>6.1012463925518984E-3</v>
          </cell>
          <cell r="AF1123">
            <v>5.4484103288001435</v>
          </cell>
          <cell r="AG1123">
            <v>150</v>
          </cell>
          <cell r="AI1123">
            <v>5.0162337849313865E-3</v>
          </cell>
          <cell r="AJ1123">
            <v>5.4484103288001435</v>
          </cell>
          <cell r="AK1123">
            <v>136</v>
          </cell>
          <cell r="AL1123" t="str">
            <v>Peak Security</v>
          </cell>
        </row>
        <row r="1124">
          <cell r="Q1124" t="str">
            <v>CLAY1T</v>
          </cell>
          <cell r="R1124" t="str">
            <v>WIOW1R</v>
          </cell>
          <cell r="X1124">
            <v>120</v>
          </cell>
          <cell r="Y1124" t="str">
            <v>C1M2</v>
          </cell>
          <cell r="AB1124" t="str">
            <v>No</v>
          </cell>
          <cell r="AC1124" t="str">
            <v>No</v>
          </cell>
          <cell r="AE1124">
            <v>6.1012463925518984E-3</v>
          </cell>
          <cell r="AF1124">
            <v>5.4484103288001435</v>
          </cell>
          <cell r="AG1124">
            <v>150</v>
          </cell>
          <cell r="AI1124">
            <v>5.0162337849313865E-3</v>
          </cell>
          <cell r="AJ1124">
            <v>5.4484103288001435</v>
          </cell>
          <cell r="AK1124">
            <v>136</v>
          </cell>
          <cell r="AL1124" t="str">
            <v>Peak Security</v>
          </cell>
        </row>
        <row r="1125">
          <cell r="Q1125" t="str">
            <v>CLAY1T</v>
          </cell>
          <cell r="R1125" t="str">
            <v>REDM1R</v>
          </cell>
          <cell r="X1125">
            <v>120</v>
          </cell>
          <cell r="Y1125" t="str">
            <v>C1M4</v>
          </cell>
          <cell r="AB1125" t="str">
            <v>No</v>
          </cell>
          <cell r="AC1125" t="str">
            <v>No</v>
          </cell>
          <cell r="AE1125">
            <v>2.5637963089816685E-3</v>
          </cell>
          <cell r="AF1125">
            <v>99.705377364459039</v>
          </cell>
          <cell r="AG1125">
            <v>1158</v>
          </cell>
          <cell r="AI1125">
            <v>1.5528998823912264E-3</v>
          </cell>
          <cell r="AJ1125">
            <v>99.705377364459039</v>
          </cell>
          <cell r="AK1125">
            <v>901</v>
          </cell>
          <cell r="AL1125" t="str">
            <v>Peak Security</v>
          </cell>
        </row>
        <row r="1126">
          <cell r="Q1126" t="str">
            <v>CLUN1S</v>
          </cell>
          <cell r="R1126" t="str">
            <v>COUA1Q</v>
          </cell>
          <cell r="X1126">
            <v>126</v>
          </cell>
          <cell r="Y1126" t="str">
            <v>C1LK</v>
          </cell>
          <cell r="AB1126" t="str">
            <v>No</v>
          </cell>
          <cell r="AC1126" t="str">
            <v>No</v>
          </cell>
          <cell r="AE1126">
            <v>0.81318013427614777</v>
          </cell>
          <cell r="AF1126">
            <v>98.849730251088317</v>
          </cell>
          <cell r="AG1126">
            <v>4525</v>
          </cell>
          <cell r="AI1126">
            <v>0.95638840360440136</v>
          </cell>
          <cell r="AJ1126">
            <v>98.849730251088317</v>
          </cell>
          <cell r="AK1126">
            <v>4908</v>
          </cell>
          <cell r="AL1126" t="str">
            <v>Year Round</v>
          </cell>
        </row>
        <row r="1127">
          <cell r="Q1127" t="str">
            <v>CLUN1S</v>
          </cell>
          <cell r="R1127" t="str">
            <v>ERRO10</v>
          </cell>
          <cell r="X1127">
            <v>126</v>
          </cell>
          <cell r="Y1127" t="str">
            <v>C1LI</v>
          </cell>
          <cell r="AB1127" t="str">
            <v>No</v>
          </cell>
          <cell r="AC1127" t="str">
            <v>No</v>
          </cell>
          <cell r="AE1127">
            <v>6.8784218651778195E-2</v>
          </cell>
          <cell r="AF1127">
            <v>39.955009077867722</v>
          </cell>
          <cell r="AG1127">
            <v>836</v>
          </cell>
          <cell r="AI1127">
            <v>0.16777170291556071</v>
          </cell>
          <cell r="AJ1127">
            <v>39.955009077867722</v>
          </cell>
          <cell r="AK1127">
            <v>1306</v>
          </cell>
          <cell r="AL1127" t="str">
            <v>Year Round</v>
          </cell>
        </row>
        <row r="1128">
          <cell r="Q1128" t="str">
            <v>CLUN1T</v>
          </cell>
          <cell r="R1128" t="str">
            <v>COUA1R</v>
          </cell>
          <cell r="X1128">
            <v>126</v>
          </cell>
          <cell r="Y1128" t="str">
            <v>C1KQ</v>
          </cell>
          <cell r="AB1128" t="str">
            <v>No</v>
          </cell>
          <cell r="AC1128" t="str">
            <v>No</v>
          </cell>
          <cell r="AE1128">
            <v>0.81318013427614322</v>
          </cell>
          <cell r="AF1128">
            <v>98.849730251088317</v>
          </cell>
          <cell r="AG1128">
            <v>4525</v>
          </cell>
          <cell r="AI1128">
            <v>0.95638840360441113</v>
          </cell>
          <cell r="AJ1128">
            <v>98.849730251088317</v>
          </cell>
          <cell r="AK1128">
            <v>4908</v>
          </cell>
          <cell r="AL1128" t="str">
            <v>Year Round</v>
          </cell>
        </row>
        <row r="1129">
          <cell r="Q1129" t="str">
            <v>CLUN1T</v>
          </cell>
          <cell r="R1129" t="str">
            <v>ERRO10</v>
          </cell>
          <cell r="X1129">
            <v>126</v>
          </cell>
          <cell r="Y1129" t="str">
            <v>C1KP</v>
          </cell>
          <cell r="AB1129" t="str">
            <v>No</v>
          </cell>
          <cell r="AC1129" t="str">
            <v>No</v>
          </cell>
          <cell r="AE1129">
            <v>6.8784218651778195E-2</v>
          </cell>
          <cell r="AF1129">
            <v>39.955009077867722</v>
          </cell>
          <cell r="AG1129">
            <v>836</v>
          </cell>
          <cell r="AI1129">
            <v>0.16777170291556071</v>
          </cell>
          <cell r="AJ1129">
            <v>39.955009077867722</v>
          </cell>
          <cell r="AK1129">
            <v>1306</v>
          </cell>
          <cell r="AL1129" t="str">
            <v>Year Round</v>
          </cell>
        </row>
        <row r="1130">
          <cell r="Q1130" t="str">
            <v>COGA10</v>
          </cell>
          <cell r="R1130" t="str">
            <v>COGA1C</v>
          </cell>
          <cell r="X1130">
            <v>162</v>
          </cell>
          <cell r="Y1130" t="str">
            <v>T20161772</v>
          </cell>
          <cell r="AB1130" t="str">
            <v>No</v>
          </cell>
          <cell r="AC1130" t="str">
            <v>No</v>
          </cell>
          <cell r="AE1130">
            <v>0</v>
          </cell>
          <cell r="AF1130">
            <v>38.917216634286738</v>
          </cell>
          <cell r="AG1130">
            <v>0</v>
          </cell>
          <cell r="AI1130">
            <v>0.17729964000000301</v>
          </cell>
          <cell r="AJ1130">
            <v>38.917216634286738</v>
          </cell>
          <cell r="AK1130">
            <v>1880</v>
          </cell>
          <cell r="AL1130" t="str">
            <v>Year Round</v>
          </cell>
        </row>
        <row r="1131">
          <cell r="Q1131" t="str">
            <v>CONN1C</v>
          </cell>
          <cell r="R1131" t="str">
            <v>STRW1C</v>
          </cell>
          <cell r="X1131">
            <v>203</v>
          </cell>
          <cell r="Y1131" t="str">
            <v>T20161773</v>
          </cell>
          <cell r="AB1131" t="str">
            <v>No</v>
          </cell>
          <cell r="AC1131" t="str">
            <v>No</v>
          </cell>
          <cell r="AE1131">
            <v>1.7462808542053165E-27</v>
          </cell>
          <cell r="AF1131">
            <v>31.133773307429394</v>
          </cell>
          <cell r="AG1131">
            <v>0</v>
          </cell>
          <cell r="AI1131">
            <v>0.13679225752493643</v>
          </cell>
          <cell r="AJ1131">
            <v>31.133773307429394</v>
          </cell>
          <cell r="AK1131">
            <v>1474</v>
          </cell>
          <cell r="AL1131" t="str">
            <v>Year Round</v>
          </cell>
        </row>
        <row r="1132">
          <cell r="Q1132" t="str">
            <v>CONN1C</v>
          </cell>
          <cell r="R1132" t="str">
            <v>CONN1J</v>
          </cell>
          <cell r="X1132">
            <v>200</v>
          </cell>
          <cell r="Y1132" t="str">
            <v>T20161774</v>
          </cell>
          <cell r="AB1132" t="str">
            <v>No</v>
          </cell>
          <cell r="AC1132" t="str">
            <v>No</v>
          </cell>
          <cell r="AE1132">
            <v>6.8477509133768403E-28</v>
          </cell>
          <cell r="AF1132">
            <v>15.786684749372682</v>
          </cell>
          <cell r="AG1132">
            <v>0</v>
          </cell>
          <cell r="AI1132">
            <v>4.484992049994539E-3</v>
          </cell>
          <cell r="AJ1132">
            <v>15.786684749372682</v>
          </cell>
          <cell r="AK1132">
            <v>748</v>
          </cell>
          <cell r="AL1132" t="str">
            <v>Year Round</v>
          </cell>
        </row>
        <row r="1133">
          <cell r="Q1133" t="str">
            <v>CONN1J</v>
          </cell>
          <cell r="R1133" t="str">
            <v>CONN2J</v>
          </cell>
          <cell r="X1133">
            <v>360</v>
          </cell>
          <cell r="Y1133" t="str">
            <v>T201617122</v>
          </cell>
          <cell r="AB1133" t="str">
            <v>No</v>
          </cell>
          <cell r="AC1133" t="str">
            <v>No</v>
          </cell>
          <cell r="AE1133">
            <v>4.2320709585787716E-27</v>
          </cell>
          <cell r="AF1133">
            <v>0</v>
          </cell>
          <cell r="AG1133">
            <v>0</v>
          </cell>
          <cell r="AI1133">
            <v>3.139494434995567E-2</v>
          </cell>
          <cell r="AJ1133">
            <v>0</v>
          </cell>
          <cell r="AK1133">
            <v>0</v>
          </cell>
          <cell r="AL1133" t="str">
            <v>Year Round</v>
          </cell>
        </row>
        <row r="1134">
          <cell r="Q1134" t="str">
            <v>CORI10</v>
          </cell>
          <cell r="R1134" t="str">
            <v>LUIC1Q</v>
          </cell>
          <cell r="X1134">
            <v>464</v>
          </cell>
          <cell r="Y1134" t="str">
            <v>C1C6A</v>
          </cell>
          <cell r="AB1134" t="str">
            <v>No</v>
          </cell>
          <cell r="AC1134" t="str">
            <v>No</v>
          </cell>
          <cell r="AE1134">
            <v>8.3836171392975278E-3</v>
          </cell>
          <cell r="AF1134">
            <v>27.060437966374046</v>
          </cell>
          <cell r="AG1134">
            <v>506</v>
          </cell>
          <cell r="AI1134">
            <v>7.8389851511564634E-2</v>
          </cell>
          <cell r="AJ1134">
            <v>27.060437966374046</v>
          </cell>
          <cell r="AK1134">
            <v>1547</v>
          </cell>
          <cell r="AL1134" t="str">
            <v>Year Round</v>
          </cell>
        </row>
        <row r="1135">
          <cell r="Q1135" t="str">
            <v>CORI10</v>
          </cell>
          <cell r="R1135" t="str">
            <v>LUIC1R</v>
          </cell>
          <cell r="X1135">
            <v>464</v>
          </cell>
          <cell r="Y1135" t="str">
            <v>C1FKA</v>
          </cell>
          <cell r="AB1135" t="str">
            <v>No</v>
          </cell>
          <cell r="AC1135" t="str">
            <v>No</v>
          </cell>
          <cell r="AE1135">
            <v>8.1811408118992509E-3</v>
          </cell>
          <cell r="AF1135">
            <v>26.852879477657851</v>
          </cell>
          <cell r="AG1135">
            <v>496</v>
          </cell>
          <cell r="AI1135">
            <v>7.7266829430207434E-2</v>
          </cell>
          <cell r="AJ1135">
            <v>26.852879477657851</v>
          </cell>
          <cell r="AK1135">
            <v>1524</v>
          </cell>
          <cell r="AL1135" t="str">
            <v>Year Round</v>
          </cell>
        </row>
        <row r="1136">
          <cell r="Q1136" t="str">
            <v>CORI10</v>
          </cell>
          <cell r="R1136" t="str">
            <v>MOSS1S</v>
          </cell>
          <cell r="X1136">
            <v>126</v>
          </cell>
          <cell r="Y1136" t="str">
            <v>SS15</v>
          </cell>
          <cell r="AB1136" t="str">
            <v>No</v>
          </cell>
          <cell r="AC1136" t="str">
            <v>No</v>
          </cell>
          <cell r="AE1136">
            <v>6.556638431302558E-3</v>
          </cell>
          <cell r="AF1136">
            <v>23.334692206907185</v>
          </cell>
          <cell r="AG1136">
            <v>433</v>
          </cell>
          <cell r="AI1136">
            <v>4.9682991494200031E-3</v>
          </cell>
          <cell r="AJ1136">
            <v>23.334692206907185</v>
          </cell>
          <cell r="AK1136">
            <v>377</v>
          </cell>
          <cell r="AL1136" t="str">
            <v>Peak Security</v>
          </cell>
        </row>
        <row r="1137">
          <cell r="Q1137" t="str">
            <v>CORI10</v>
          </cell>
          <cell r="R1137" t="str">
            <v>MOSS1T</v>
          </cell>
          <cell r="X1137">
            <v>126</v>
          </cell>
          <cell r="Y1137" t="str">
            <v>SS16</v>
          </cell>
          <cell r="AB1137" t="str">
            <v>No</v>
          </cell>
          <cell r="AC1137" t="str">
            <v>No</v>
          </cell>
          <cell r="AE1137">
            <v>6.556638431302558E-3</v>
          </cell>
          <cell r="AF1137">
            <v>23.334692206907185</v>
          </cell>
          <cell r="AG1137">
            <v>433</v>
          </cell>
          <cell r="AI1137">
            <v>4.9682991494200031E-3</v>
          </cell>
          <cell r="AJ1137">
            <v>23.334692206907185</v>
          </cell>
          <cell r="AK1137">
            <v>377</v>
          </cell>
          <cell r="AL1137" t="str">
            <v>Peak Security</v>
          </cell>
        </row>
        <row r="1138">
          <cell r="Q1138" t="str">
            <v>BIHI1Q</v>
          </cell>
          <cell r="R1138" t="str">
            <v>COUA1Q</v>
          </cell>
          <cell r="X1138">
            <v>126</v>
          </cell>
          <cell r="Y1138" t="str">
            <v>C1KR</v>
          </cell>
          <cell r="AB1138" t="str">
            <v>No</v>
          </cell>
          <cell r="AC1138" t="str">
            <v>No</v>
          </cell>
          <cell r="AE1138">
            <v>0.21267398363976203</v>
          </cell>
          <cell r="AF1138">
            <v>37.879424190705762</v>
          </cell>
          <cell r="AG1138">
            <v>1431</v>
          </cell>
          <cell r="AI1138">
            <v>0.25844816249308722</v>
          </cell>
          <cell r="AJ1138">
            <v>37.879424190705762</v>
          </cell>
          <cell r="AK1138">
            <v>1578</v>
          </cell>
          <cell r="AL1138" t="str">
            <v>Year Round</v>
          </cell>
        </row>
        <row r="1139">
          <cell r="Q1139" t="str">
            <v>BIHI1R</v>
          </cell>
          <cell r="R1139" t="str">
            <v>COUA1R</v>
          </cell>
          <cell r="X1139">
            <v>126</v>
          </cell>
          <cell r="Y1139" t="str">
            <v>C1LL</v>
          </cell>
          <cell r="AB1139" t="str">
            <v>No</v>
          </cell>
          <cell r="AC1139" t="str">
            <v>No</v>
          </cell>
          <cell r="AE1139">
            <v>0.21267398363976203</v>
          </cell>
          <cell r="AF1139">
            <v>37.879424190705762</v>
          </cell>
          <cell r="AG1139">
            <v>1431</v>
          </cell>
          <cell r="AI1139">
            <v>0.25844816249308317</v>
          </cell>
          <cell r="AJ1139">
            <v>37.879424190705762</v>
          </cell>
          <cell r="AK1139">
            <v>1578</v>
          </cell>
          <cell r="AL1139" t="str">
            <v>Year Round</v>
          </cell>
        </row>
        <row r="1140">
          <cell r="Q1140" t="str">
            <v>CRAI10</v>
          </cell>
          <cell r="R1140" t="str">
            <v>FOGG1Q</v>
          </cell>
          <cell r="X1140">
            <v>132</v>
          </cell>
          <cell r="Y1140" t="str">
            <v>C1K0</v>
          </cell>
          <cell r="AB1140" t="str">
            <v>No</v>
          </cell>
          <cell r="AC1140" t="str">
            <v>No</v>
          </cell>
          <cell r="AE1140">
            <v>1.0403073691266477E-2</v>
          </cell>
          <cell r="AF1140">
            <v>12.194061212076512</v>
          </cell>
          <cell r="AG1140">
            <v>178</v>
          </cell>
          <cell r="AI1140">
            <v>2.9423152798592672E-2</v>
          </cell>
          <cell r="AJ1140">
            <v>12.194061212076512</v>
          </cell>
          <cell r="AK1140">
            <v>299</v>
          </cell>
          <cell r="AL1140" t="str">
            <v>Year Round</v>
          </cell>
        </row>
        <row r="1141">
          <cell r="Q1141" t="str">
            <v>CRAI10</v>
          </cell>
          <cell r="R1141" t="str">
            <v>FOGG1R</v>
          </cell>
          <cell r="X1141">
            <v>132</v>
          </cell>
          <cell r="Y1141" t="str">
            <v>C1KT</v>
          </cell>
          <cell r="AB1141" t="str">
            <v>No</v>
          </cell>
          <cell r="AC1141" t="str">
            <v>No</v>
          </cell>
          <cell r="AE1141">
            <v>5.3785218678354542E-2</v>
          </cell>
          <cell r="AF1141">
            <v>12.194061212076512</v>
          </cell>
          <cell r="AG1141">
            <v>404</v>
          </cell>
          <cell r="AI1141">
            <v>8.8257421095396651E-2</v>
          </cell>
          <cell r="AJ1141">
            <v>12.194061212076512</v>
          </cell>
          <cell r="AK1141">
            <v>518</v>
          </cell>
          <cell r="AL1141" t="str">
            <v>Year Round</v>
          </cell>
        </row>
        <row r="1142">
          <cell r="Q1142" t="str">
            <v>CRAI10</v>
          </cell>
          <cell r="R1142" t="str">
            <v>KINT10</v>
          </cell>
          <cell r="X1142">
            <v>145</v>
          </cell>
          <cell r="Y1142" t="str">
            <v>C1KE</v>
          </cell>
          <cell r="AB1142" t="str">
            <v>No</v>
          </cell>
          <cell r="AC1142" t="str">
            <v>No</v>
          </cell>
          <cell r="AE1142">
            <v>3.4478890657059592E-2</v>
          </cell>
          <cell r="AF1142">
            <v>45.403419406667865</v>
          </cell>
          <cell r="AG1142">
            <v>757</v>
          </cell>
          <cell r="AI1142">
            <v>0.10203502506704094</v>
          </cell>
          <cell r="AJ1142">
            <v>45.403419406667865</v>
          </cell>
          <cell r="AK1142">
            <v>1302</v>
          </cell>
          <cell r="AL1142" t="str">
            <v>Year Round</v>
          </cell>
        </row>
        <row r="1143">
          <cell r="Q1143" t="str">
            <v>CRAI10</v>
          </cell>
          <cell r="R1143" t="str">
            <v>KINT10</v>
          </cell>
          <cell r="X1143">
            <v>145</v>
          </cell>
          <cell r="Y1143" t="str">
            <v>C1KF</v>
          </cell>
          <cell r="AB1143" t="str">
            <v>No</v>
          </cell>
          <cell r="AC1143" t="str">
            <v>No</v>
          </cell>
          <cell r="AE1143">
            <v>3.4478890657059592E-2</v>
          </cell>
          <cell r="AF1143">
            <v>45.403419406667865</v>
          </cell>
          <cell r="AG1143">
            <v>757</v>
          </cell>
          <cell r="AI1143">
            <v>0.10203502506704094</v>
          </cell>
          <cell r="AJ1143">
            <v>45.403419406667865</v>
          </cell>
          <cell r="AK1143">
            <v>1302</v>
          </cell>
          <cell r="AL1143" t="str">
            <v>Year Round</v>
          </cell>
        </row>
        <row r="1144">
          <cell r="Q1144" t="str">
            <v>CRAI10</v>
          </cell>
          <cell r="R1144" t="str">
            <v>REDM1Q</v>
          </cell>
          <cell r="X1144">
            <v>157</v>
          </cell>
          <cell r="Y1144" t="str">
            <v>C1M7</v>
          </cell>
          <cell r="AB1144" t="str">
            <v>No</v>
          </cell>
          <cell r="AC1144" t="str">
            <v>No</v>
          </cell>
          <cell r="AE1144">
            <v>3.3738100227215717E-3</v>
          </cell>
          <cell r="AF1144">
            <v>17.642471540876656</v>
          </cell>
          <cell r="AG1144">
            <v>148</v>
          </cell>
          <cell r="AI1144">
            <v>5.7652564707835327E-3</v>
          </cell>
          <cell r="AJ1144">
            <v>17.642471540876656</v>
          </cell>
          <cell r="AK1144">
            <v>193</v>
          </cell>
          <cell r="AL1144" t="str">
            <v>Year Round</v>
          </cell>
        </row>
        <row r="1145">
          <cell r="Q1145" t="str">
            <v>CRAI10</v>
          </cell>
          <cell r="R1145" t="str">
            <v>REDM1R</v>
          </cell>
          <cell r="X1145">
            <v>157</v>
          </cell>
          <cell r="Y1145" t="str">
            <v>C1M8</v>
          </cell>
          <cell r="AB1145" t="str">
            <v>No</v>
          </cell>
          <cell r="AC1145" t="str">
            <v>No</v>
          </cell>
          <cell r="AE1145">
            <v>3.3738100227215717E-3</v>
          </cell>
          <cell r="AF1145">
            <v>17.642471540876656</v>
          </cell>
          <cell r="AG1145">
            <v>148</v>
          </cell>
          <cell r="AI1145">
            <v>5.7652564707850592E-3</v>
          </cell>
          <cell r="AJ1145">
            <v>17.642471540876656</v>
          </cell>
          <cell r="AK1145">
            <v>193</v>
          </cell>
          <cell r="AL1145" t="str">
            <v>Year Round</v>
          </cell>
        </row>
        <row r="1146">
          <cell r="Q1146" t="str">
            <v>CRAI10</v>
          </cell>
          <cell r="R1146" t="str">
            <v>WOHI1Q</v>
          </cell>
          <cell r="X1146">
            <v>130</v>
          </cell>
          <cell r="Y1146" t="str">
            <v>C1M6</v>
          </cell>
          <cell r="AB1146" t="str">
            <v>No</v>
          </cell>
          <cell r="AC1146" t="str">
            <v>No</v>
          </cell>
          <cell r="AE1146">
            <v>7.6012810169050083E-3</v>
          </cell>
          <cell r="AF1146">
            <v>72.701837661584719</v>
          </cell>
          <cell r="AG1146">
            <v>1637</v>
          </cell>
          <cell r="AI1146">
            <v>1.5608973456436978E-2</v>
          </cell>
          <cell r="AJ1146">
            <v>72.701837661584719</v>
          </cell>
          <cell r="AK1146">
            <v>2345</v>
          </cell>
          <cell r="AL1146" t="str">
            <v>Year Round</v>
          </cell>
        </row>
        <row r="1147">
          <cell r="Q1147" t="str">
            <v>CRAI10</v>
          </cell>
          <cell r="R1147" t="str">
            <v>WOHI1R</v>
          </cell>
          <cell r="X1147">
            <v>130</v>
          </cell>
          <cell r="Y1147" t="str">
            <v>C1M5</v>
          </cell>
          <cell r="AB1147" t="str">
            <v>No</v>
          </cell>
          <cell r="AC1147" t="str">
            <v>No</v>
          </cell>
          <cell r="AE1147">
            <v>7.6012810169050083E-3</v>
          </cell>
          <cell r="AF1147">
            <v>72.701837661584719</v>
          </cell>
          <cell r="AG1147">
            <v>1637</v>
          </cell>
          <cell r="AI1147">
            <v>1.5608973456436978E-2</v>
          </cell>
          <cell r="AJ1147">
            <v>72.701837661584719</v>
          </cell>
          <cell r="AK1147">
            <v>2345</v>
          </cell>
          <cell r="AL1147" t="str">
            <v>Year Round</v>
          </cell>
        </row>
        <row r="1148">
          <cell r="Q1148" t="str">
            <v>CRSS10</v>
          </cell>
          <cell r="R1148" t="str">
            <v>CRSS1Q</v>
          </cell>
          <cell r="X1148">
            <v>240</v>
          </cell>
          <cell r="Y1148" t="str">
            <v>T20151669</v>
          </cell>
          <cell r="AB1148" t="str">
            <v>No</v>
          </cell>
          <cell r="AC1148" t="str">
            <v>No</v>
          </cell>
          <cell r="AE1148">
            <v>2.3367285652035563E-5</v>
          </cell>
          <cell r="AF1148">
            <v>0</v>
          </cell>
          <cell r="AG1148">
            <v>0</v>
          </cell>
          <cell r="AI1148">
            <v>4.8744344158530055E-4</v>
          </cell>
          <cell r="AJ1148">
            <v>0</v>
          </cell>
          <cell r="AK1148">
            <v>0</v>
          </cell>
          <cell r="AL1148" t="str">
            <v>Year Round</v>
          </cell>
        </row>
        <row r="1149">
          <cell r="Q1149" t="str">
            <v>CRSS10</v>
          </cell>
          <cell r="R1149" t="str">
            <v>CRSS1R</v>
          </cell>
          <cell r="X1149">
            <v>240</v>
          </cell>
          <cell r="Y1149" t="str">
            <v>T20151670</v>
          </cell>
          <cell r="AB1149" t="str">
            <v>No</v>
          </cell>
          <cell r="AC1149" t="str">
            <v>No</v>
          </cell>
          <cell r="AE1149">
            <v>2.3305953844014699E-5</v>
          </cell>
          <cell r="AF1149">
            <v>0</v>
          </cell>
          <cell r="AG1149">
            <v>0</v>
          </cell>
          <cell r="AI1149">
            <v>1.3066869148912698E-3</v>
          </cell>
          <cell r="AJ1149">
            <v>0</v>
          </cell>
          <cell r="AK1149">
            <v>0</v>
          </cell>
          <cell r="AL1149" t="str">
            <v>Year Round</v>
          </cell>
        </row>
        <row r="1150">
          <cell r="Q1150" t="str">
            <v>CRSS10</v>
          </cell>
          <cell r="R1150" t="str">
            <v>CRSS2A</v>
          </cell>
          <cell r="X1150">
            <v>240</v>
          </cell>
          <cell r="Y1150" t="str">
            <v>T20151671</v>
          </cell>
          <cell r="AB1150" t="str">
            <v>No</v>
          </cell>
          <cell r="AC1150" t="str">
            <v>No</v>
          </cell>
          <cell r="AE1150">
            <v>3.0956256052464413E-2</v>
          </cell>
          <cell r="AF1150">
            <v>0</v>
          </cell>
          <cell r="AG1150">
            <v>0</v>
          </cell>
          <cell r="AI1150">
            <v>0.11417386546746397</v>
          </cell>
          <cell r="AJ1150">
            <v>0</v>
          </cell>
          <cell r="AK1150">
            <v>0</v>
          </cell>
          <cell r="AL1150" t="str">
            <v>Year Round</v>
          </cell>
        </row>
        <row r="1151">
          <cell r="Q1151" t="str">
            <v>CRSS2A</v>
          </cell>
          <cell r="R1151" t="str">
            <v>CRSS2C</v>
          </cell>
          <cell r="X1151">
            <v>240</v>
          </cell>
          <cell r="Y1151" t="str">
            <v>T20151672</v>
          </cell>
          <cell r="AB1151" t="str">
            <v>No</v>
          </cell>
          <cell r="AC1151" t="str">
            <v>No</v>
          </cell>
          <cell r="AE1151">
            <v>9.1047811919023184E-4</v>
          </cell>
          <cell r="AF1151">
            <v>65.304372192000002</v>
          </cell>
          <cell r="AG1151">
            <v>1971</v>
          </cell>
          <cell r="AI1151">
            <v>3.3580548666864267E-3</v>
          </cell>
          <cell r="AJ1151">
            <v>65.304372192000002</v>
          </cell>
          <cell r="AK1151">
            <v>3784</v>
          </cell>
          <cell r="AL1151" t="str">
            <v>Year Round</v>
          </cell>
        </row>
        <row r="1152">
          <cell r="Q1152" t="str">
            <v>CRSS10</v>
          </cell>
          <cell r="R1152" t="str">
            <v>CRSS2B</v>
          </cell>
          <cell r="X1152">
            <v>240</v>
          </cell>
          <cell r="Y1152" t="str">
            <v>T20151673</v>
          </cell>
          <cell r="AB1152" t="str">
            <v>No</v>
          </cell>
          <cell r="AC1152" t="str">
            <v>No</v>
          </cell>
          <cell r="AE1152">
            <v>3.0956256052464413E-2</v>
          </cell>
          <cell r="AF1152">
            <v>0</v>
          </cell>
          <cell r="AG1152">
            <v>0</v>
          </cell>
          <cell r="AI1152">
            <v>0.11417386546746397</v>
          </cell>
          <cell r="AJ1152">
            <v>0</v>
          </cell>
          <cell r="AK1152">
            <v>0</v>
          </cell>
          <cell r="AL1152" t="str">
            <v>Year Round</v>
          </cell>
        </row>
        <row r="1153">
          <cell r="Q1153" t="str">
            <v>CRSS2B</v>
          </cell>
          <cell r="R1153" t="str">
            <v>CRSS2D</v>
          </cell>
          <cell r="X1153">
            <v>240</v>
          </cell>
          <cell r="Y1153" t="str">
            <v>T20151674</v>
          </cell>
          <cell r="AB1153" t="str">
            <v>No</v>
          </cell>
          <cell r="AC1153" t="str">
            <v>No</v>
          </cell>
          <cell r="AE1153">
            <v>9.1047811919023184E-4</v>
          </cell>
          <cell r="AF1153">
            <v>65.304372192000002</v>
          </cell>
          <cell r="AG1153">
            <v>1971</v>
          </cell>
          <cell r="AI1153">
            <v>3.3580548666864267E-3</v>
          </cell>
          <cell r="AJ1153">
            <v>65.304372192000002</v>
          </cell>
          <cell r="AK1153">
            <v>3784</v>
          </cell>
          <cell r="AL1153" t="str">
            <v>Year Round</v>
          </cell>
        </row>
        <row r="1154">
          <cell r="Q1154" t="str">
            <v>CRSS2C</v>
          </cell>
          <cell r="R1154" t="str">
            <v>HUNN2C</v>
          </cell>
          <cell r="X1154">
            <v>250</v>
          </cell>
          <cell r="Y1154" t="str">
            <v>T20161740</v>
          </cell>
          <cell r="AB1154" t="str">
            <v>No</v>
          </cell>
          <cell r="AC1154" t="str">
            <v>No</v>
          </cell>
          <cell r="AE1154">
            <v>6.4643946462493038E-2</v>
          </cell>
          <cell r="AF1154">
            <v>1056.4377504839999</v>
          </cell>
          <cell r="AG1154">
            <v>31877</v>
          </cell>
          <cell r="AI1154">
            <v>0.23842189553497939</v>
          </cell>
          <cell r="AJ1154">
            <v>1056.4377504839999</v>
          </cell>
          <cell r="AK1154">
            <v>61219</v>
          </cell>
          <cell r="AL1154" t="str">
            <v>Year Round</v>
          </cell>
        </row>
        <row r="1155">
          <cell r="Q1155" t="str">
            <v>CRSS2D</v>
          </cell>
          <cell r="R1155" t="str">
            <v>HUNN2D</v>
          </cell>
          <cell r="X1155">
            <v>250</v>
          </cell>
          <cell r="Y1155" t="str">
            <v>T20161741</v>
          </cell>
          <cell r="AB1155" t="str">
            <v>No</v>
          </cell>
          <cell r="AC1155" t="str">
            <v>No</v>
          </cell>
          <cell r="AE1155">
            <v>6.4643946462493038E-2</v>
          </cell>
          <cell r="AF1155">
            <v>1056.4377504839999</v>
          </cell>
          <cell r="AG1155">
            <v>31877</v>
          </cell>
          <cell r="AI1155">
            <v>0.23842189553497939</v>
          </cell>
          <cell r="AJ1155">
            <v>1056.4377504839999</v>
          </cell>
          <cell r="AK1155">
            <v>61219</v>
          </cell>
          <cell r="AL1155" t="str">
            <v>Year Round</v>
          </cell>
        </row>
        <row r="1156">
          <cell r="Q1156" t="str">
            <v>CULL1Q</v>
          </cell>
          <cell r="R1156" t="str">
            <v>DEAN1Q</v>
          </cell>
          <cell r="X1156">
            <v>111</v>
          </cell>
          <cell r="Y1156" t="str">
            <v>C1B4</v>
          </cell>
          <cell r="AB1156" t="str">
            <v>No</v>
          </cell>
          <cell r="AC1156" t="str">
            <v>No</v>
          </cell>
          <cell r="AE1156">
            <v>8.8557172592123728E-2</v>
          </cell>
          <cell r="AF1156">
            <v>23.350329980572045</v>
          </cell>
          <cell r="AG1156">
            <v>721</v>
          </cell>
          <cell r="AI1156">
            <v>4.1245310665812329E-2</v>
          </cell>
          <cell r="AJ1156">
            <v>23.350329980572045</v>
          </cell>
          <cell r="AK1156">
            <v>492</v>
          </cell>
          <cell r="AL1156" t="str">
            <v>Peak Security</v>
          </cell>
        </row>
        <row r="1157">
          <cell r="Q1157" t="str">
            <v>DENS1Q</v>
          </cell>
          <cell r="R1157" t="str">
            <v>TEAL10</v>
          </cell>
          <cell r="X1157">
            <v>183</v>
          </cell>
          <cell r="Y1157" t="str">
            <v>C1KZ</v>
          </cell>
          <cell r="AB1157" t="str">
            <v>No</v>
          </cell>
          <cell r="AC1157" t="str">
            <v>No</v>
          </cell>
          <cell r="AE1157">
            <v>1.0858325113487341E-2</v>
          </cell>
          <cell r="AF1157">
            <v>22.571985647886308</v>
          </cell>
          <cell r="AG1157">
            <v>387</v>
          </cell>
          <cell r="AI1157">
            <v>2.5866144088788207E-2</v>
          </cell>
          <cell r="AJ1157">
            <v>22.571985647886308</v>
          </cell>
          <cell r="AK1157">
            <v>597</v>
          </cell>
          <cell r="AL1157" t="str">
            <v>Year Round</v>
          </cell>
        </row>
        <row r="1158">
          <cell r="Q1158" t="str">
            <v>CONN2J</v>
          </cell>
          <cell r="R1158" t="str">
            <v>DOUN20</v>
          </cell>
          <cell r="X1158">
            <v>702</v>
          </cell>
          <cell r="Y1158" t="str">
            <v>T20161775</v>
          </cell>
          <cell r="AB1158" t="str">
            <v>No</v>
          </cell>
          <cell r="AC1158" t="str">
            <v>No</v>
          </cell>
          <cell r="AE1158">
            <v>5.2601512940505116E-3</v>
          </cell>
          <cell r="AF1158">
            <v>12.392321504290988</v>
          </cell>
          <cell r="AG1158">
            <v>367</v>
          </cell>
          <cell r="AI1158">
            <v>1.089569028494476E-2</v>
          </cell>
          <cell r="AJ1158">
            <v>12.392321504290988</v>
          </cell>
          <cell r="AK1158">
            <v>528</v>
          </cell>
          <cell r="AL1158" t="str">
            <v>Year Round</v>
          </cell>
        </row>
        <row r="1159">
          <cell r="Q1159" t="str">
            <v>DOUN10</v>
          </cell>
          <cell r="R1159" t="str">
            <v>DOUN20</v>
          </cell>
          <cell r="X1159">
            <v>240</v>
          </cell>
          <cell r="Y1159" t="str">
            <v>S135</v>
          </cell>
          <cell r="AB1159" t="str">
            <v>No</v>
          </cell>
          <cell r="AC1159" t="str">
            <v>No</v>
          </cell>
          <cell r="AE1159">
            <v>2.6387988289415325E-4</v>
          </cell>
          <cell r="AF1159">
            <v>0</v>
          </cell>
          <cell r="AG1159">
            <v>0</v>
          </cell>
          <cell r="AI1159">
            <v>2.6387988289413179E-4</v>
          </cell>
          <cell r="AJ1159">
            <v>0</v>
          </cell>
          <cell r="AK1159">
            <v>0</v>
          </cell>
          <cell r="AL1159" t="str">
            <v>Year Round</v>
          </cell>
        </row>
        <row r="1160">
          <cell r="Q1160" t="str">
            <v>DOUN10</v>
          </cell>
          <cell r="R1160" t="str">
            <v>DOUN20</v>
          </cell>
          <cell r="X1160">
            <v>240</v>
          </cell>
          <cell r="Y1160" t="str">
            <v>SS43</v>
          </cell>
          <cell r="AB1160" t="str">
            <v>No</v>
          </cell>
          <cell r="AC1160" t="str">
            <v>No</v>
          </cell>
          <cell r="AE1160">
            <v>2.6264277470199011E-4</v>
          </cell>
          <cell r="AF1160">
            <v>0</v>
          </cell>
          <cell r="AG1160">
            <v>0</v>
          </cell>
          <cell r="AI1160">
            <v>2.6264277470196875E-4</v>
          </cell>
          <cell r="AJ1160">
            <v>0</v>
          </cell>
          <cell r="AK1160">
            <v>0</v>
          </cell>
          <cell r="AL1160" t="str">
            <v>Year Round</v>
          </cell>
        </row>
        <row r="1161">
          <cell r="Q1161" t="str">
            <v>DOUN20</v>
          </cell>
          <cell r="R1161" t="str">
            <v>GORW20</v>
          </cell>
          <cell r="X1161">
            <v>535</v>
          </cell>
          <cell r="Y1161" t="str">
            <v>B11W</v>
          </cell>
          <cell r="AB1161" t="str">
            <v>No</v>
          </cell>
          <cell r="AC1161" t="str">
            <v>No</v>
          </cell>
          <cell r="AE1161">
            <v>3.7662277143002937E-2</v>
          </cell>
          <cell r="AF1161">
            <v>69.631903230107014</v>
          </cell>
          <cell r="AG1161">
            <v>1992</v>
          </cell>
          <cell r="AI1161">
            <v>0.13943551639001467</v>
          </cell>
          <cell r="AJ1161">
            <v>69.631903230107014</v>
          </cell>
          <cell r="AK1161">
            <v>3834</v>
          </cell>
          <cell r="AL1161" t="str">
            <v>Year Round</v>
          </cell>
        </row>
        <row r="1162">
          <cell r="Q1162" t="str">
            <v>DUBE1Q</v>
          </cell>
          <cell r="R1162" t="str">
            <v>MYBS12</v>
          </cell>
          <cell r="X1162">
            <v>155</v>
          </cell>
          <cell r="Y1162" t="str">
            <v>C1JX</v>
          </cell>
          <cell r="AB1162" t="str">
            <v>No</v>
          </cell>
          <cell r="AC1162" t="str">
            <v>No</v>
          </cell>
          <cell r="AE1162">
            <v>2.299425878747814E-3</v>
          </cell>
          <cell r="AF1162">
            <v>53.965207066210951</v>
          </cell>
          <cell r="AG1162">
            <v>178</v>
          </cell>
          <cell r="AI1162">
            <v>6.0796536898779154E-2</v>
          </cell>
          <cell r="AJ1162">
            <v>53.965207066210951</v>
          </cell>
          <cell r="AK1162">
            <v>914</v>
          </cell>
          <cell r="AL1162" t="str">
            <v>Year Round</v>
          </cell>
        </row>
        <row r="1163">
          <cell r="Q1163" t="str">
            <v>DUDH1Q</v>
          </cell>
          <cell r="R1163" t="str">
            <v>GLAG1Q</v>
          </cell>
          <cell r="X1163">
            <v>120</v>
          </cell>
          <cell r="Y1163" t="str">
            <v>C1J3</v>
          </cell>
          <cell r="AB1163" t="str">
            <v>No</v>
          </cell>
          <cell r="AC1163" t="str">
            <v>No</v>
          </cell>
          <cell r="AE1163">
            <v>1.5399097926160369E-3</v>
          </cell>
          <cell r="AF1163">
            <v>33.23512578815302</v>
          </cell>
          <cell r="AG1163">
            <v>652</v>
          </cell>
          <cell r="AI1163">
            <v>3.6827148712450467E-3</v>
          </cell>
          <cell r="AJ1163">
            <v>33.23512578815302</v>
          </cell>
          <cell r="AK1163">
            <v>1008</v>
          </cell>
          <cell r="AL1163" t="str">
            <v>Year Round</v>
          </cell>
        </row>
        <row r="1164">
          <cell r="Q1164" t="str">
            <v>DUDH1Q</v>
          </cell>
          <cell r="R1164" t="str">
            <v>MILC10</v>
          </cell>
          <cell r="X1164">
            <v>131</v>
          </cell>
          <cell r="Y1164" t="str">
            <v>D108</v>
          </cell>
          <cell r="AB1164" t="str">
            <v>No</v>
          </cell>
          <cell r="AC1164" t="str">
            <v>No</v>
          </cell>
          <cell r="AE1164">
            <v>1.4717018929314511E-4</v>
          </cell>
          <cell r="AF1164">
            <v>99.705377364459039</v>
          </cell>
          <cell r="AG1164">
            <v>237</v>
          </cell>
          <cell r="AI1164">
            <v>1.8096115393354793E-3</v>
          </cell>
          <cell r="AJ1164">
            <v>99.705377364459039</v>
          </cell>
          <cell r="AK1164">
            <v>832</v>
          </cell>
          <cell r="AL1164" t="str">
            <v>Year Round</v>
          </cell>
        </row>
        <row r="1165">
          <cell r="Q1165" t="str">
            <v>DUDH1R</v>
          </cell>
          <cell r="R1165" t="str">
            <v>GLAG1R</v>
          </cell>
          <cell r="X1165">
            <v>120</v>
          </cell>
          <cell r="Y1165" t="str">
            <v>C1J4</v>
          </cell>
          <cell r="AB1165" t="str">
            <v>No</v>
          </cell>
          <cell r="AC1165" t="str">
            <v>No</v>
          </cell>
          <cell r="AE1165">
            <v>1.5399097926160369E-3</v>
          </cell>
          <cell r="AF1165">
            <v>33.23512578815302</v>
          </cell>
          <cell r="AG1165">
            <v>652</v>
          </cell>
          <cell r="AI1165">
            <v>3.6827148712450467E-3</v>
          </cell>
          <cell r="AJ1165">
            <v>33.23512578815302</v>
          </cell>
          <cell r="AK1165">
            <v>1008</v>
          </cell>
          <cell r="AL1165" t="str">
            <v>Year Round</v>
          </cell>
        </row>
        <row r="1166">
          <cell r="Q1166" t="str">
            <v>DUDH1R</v>
          </cell>
          <cell r="R1166" t="str">
            <v>MILC10</v>
          </cell>
          <cell r="X1166">
            <v>131</v>
          </cell>
          <cell r="Y1166" t="str">
            <v>D109</v>
          </cell>
          <cell r="AB1166" t="str">
            <v>No</v>
          </cell>
          <cell r="AC1166" t="str">
            <v>No</v>
          </cell>
          <cell r="AE1166">
            <v>1.4717018929314511E-4</v>
          </cell>
          <cell r="AF1166">
            <v>99.705377364459039</v>
          </cell>
          <cell r="AG1166">
            <v>237</v>
          </cell>
          <cell r="AI1166">
            <v>1.8096115393354793E-3</v>
          </cell>
          <cell r="AJ1166">
            <v>99.705377364459039</v>
          </cell>
          <cell r="AK1166">
            <v>832</v>
          </cell>
          <cell r="AL1166" t="str">
            <v>Year Round</v>
          </cell>
        </row>
        <row r="1167">
          <cell r="Q1167" t="str">
            <v>DUGR1Q</v>
          </cell>
          <cell r="R1167" t="str">
            <v>EDIN10</v>
          </cell>
          <cell r="X1167">
            <v>83</v>
          </cell>
          <cell r="Y1167" t="str">
            <v>C1VD</v>
          </cell>
          <cell r="AB1167" t="str">
            <v>No</v>
          </cell>
          <cell r="AC1167" t="str">
            <v>No</v>
          </cell>
          <cell r="AE1167">
            <v>4.839999999996247E-4</v>
          </cell>
          <cell r="AF1167">
            <v>23.350329980572045</v>
          </cell>
          <cell r="AG1167">
            <v>47</v>
          </cell>
          <cell r="AI1167">
            <v>4.8399999999935604E-4</v>
          </cell>
          <cell r="AJ1167">
            <v>23.350329980572045</v>
          </cell>
          <cell r="AK1167">
            <v>47</v>
          </cell>
          <cell r="AL1167" t="str">
            <v>Year Round</v>
          </cell>
        </row>
        <row r="1168">
          <cell r="Q1168" t="str">
            <v>DUNM10</v>
          </cell>
          <cell r="R1168" t="str">
            <v>DUNM1C</v>
          </cell>
          <cell r="X1168">
            <v>162</v>
          </cell>
          <cell r="Y1168" t="str">
            <v>T20161777</v>
          </cell>
          <cell r="AB1168" t="str">
            <v>No</v>
          </cell>
          <cell r="AC1168" t="str">
            <v>No</v>
          </cell>
          <cell r="AE1168">
            <v>0</v>
          </cell>
          <cell r="AF1168">
            <v>16.864127208190922</v>
          </cell>
          <cell r="AG1168">
            <v>0</v>
          </cell>
          <cell r="AI1168">
            <v>0.14287811999999916</v>
          </cell>
          <cell r="AJ1168">
            <v>16.864127208190922</v>
          </cell>
          <cell r="AK1168">
            <v>1110</v>
          </cell>
          <cell r="AL1168" t="str">
            <v>Year Round</v>
          </cell>
        </row>
        <row r="1169">
          <cell r="Q1169" t="str">
            <v>DYCE1Q</v>
          </cell>
          <cell r="R1169" t="str">
            <v>KINT10</v>
          </cell>
          <cell r="X1169">
            <v>145</v>
          </cell>
          <cell r="Y1169" t="str">
            <v>C1N2</v>
          </cell>
          <cell r="AB1169" t="str">
            <v>No</v>
          </cell>
          <cell r="AC1169" t="str">
            <v>No</v>
          </cell>
          <cell r="AE1169">
            <v>1.4027000000000256E-2</v>
          </cell>
          <cell r="AF1169">
            <v>28.850629931551236</v>
          </cell>
          <cell r="AG1169">
            <v>375</v>
          </cell>
          <cell r="AI1169">
            <v>0.26308426999999129</v>
          </cell>
          <cell r="AJ1169">
            <v>28.850629931551236</v>
          </cell>
          <cell r="AK1169">
            <v>1624</v>
          </cell>
          <cell r="AL1169" t="str">
            <v>Year Round</v>
          </cell>
        </row>
        <row r="1170">
          <cell r="Q1170" t="str">
            <v>DYCE1R</v>
          </cell>
          <cell r="R1170" t="str">
            <v>KINT10</v>
          </cell>
          <cell r="X1170">
            <v>145</v>
          </cell>
          <cell r="Y1170" t="str">
            <v>C1N3</v>
          </cell>
          <cell r="AB1170" t="str">
            <v>No</v>
          </cell>
          <cell r="AC1170" t="str">
            <v>No</v>
          </cell>
          <cell r="AE1170">
            <v>1.4026999999999351E-2</v>
          </cell>
          <cell r="AF1170">
            <v>40.898363029756702</v>
          </cell>
          <cell r="AG1170">
            <v>532</v>
          </cell>
          <cell r="AI1170">
            <v>1.402700000000116E-2</v>
          </cell>
          <cell r="AJ1170">
            <v>40.898363029756702</v>
          </cell>
          <cell r="AK1170">
            <v>532</v>
          </cell>
          <cell r="AL1170" t="str">
            <v>Year Round</v>
          </cell>
        </row>
        <row r="1171">
          <cell r="Q1171" t="str">
            <v>ELGI1L</v>
          </cell>
          <cell r="R1171" t="str">
            <v>NAIR1Q</v>
          </cell>
          <cell r="X1171">
            <v>126</v>
          </cell>
          <cell r="Y1171" t="str">
            <v>T20161778</v>
          </cell>
          <cell r="AB1171" t="str">
            <v>No</v>
          </cell>
          <cell r="AC1171" t="str">
            <v>No</v>
          </cell>
          <cell r="AE1171">
            <v>1.1693908933659979E-2</v>
          </cell>
          <cell r="AF1171">
            <v>85.35842848453558</v>
          </cell>
          <cell r="AG1171">
            <v>504</v>
          </cell>
          <cell r="AI1171">
            <v>0.13991166316414075</v>
          </cell>
          <cell r="AJ1171">
            <v>85.35842848453558</v>
          </cell>
          <cell r="AK1171">
            <v>1744</v>
          </cell>
          <cell r="AL1171" t="str">
            <v>Year Round</v>
          </cell>
        </row>
        <row r="1172">
          <cell r="Q1172" t="str">
            <v>ELGI1M</v>
          </cell>
          <cell r="R1172" t="str">
            <v>NAIR1R</v>
          </cell>
          <cell r="X1172">
            <v>126</v>
          </cell>
          <cell r="Y1172" t="str">
            <v>T20161779</v>
          </cell>
          <cell r="AB1172" t="str">
            <v>No</v>
          </cell>
          <cell r="AC1172" t="str">
            <v>No</v>
          </cell>
          <cell r="AE1172">
            <v>0</v>
          </cell>
          <cell r="AF1172">
            <v>85.35842848453558</v>
          </cell>
          <cell r="AG1172">
            <v>0</v>
          </cell>
          <cell r="AI1172">
            <v>0</v>
          </cell>
          <cell r="AJ1172">
            <v>85.35842848453558</v>
          </cell>
          <cell r="AK1172">
            <v>0</v>
          </cell>
          <cell r="AL1172" t="str">
            <v>Year Round</v>
          </cell>
        </row>
        <row r="1173">
          <cell r="Q1173" t="str">
            <v>ELGI1L</v>
          </cell>
          <cell r="R1173" t="str">
            <v>ELGI1Q</v>
          </cell>
          <cell r="X1173">
            <v>126</v>
          </cell>
          <cell r="Y1173" t="str">
            <v>T20161780</v>
          </cell>
          <cell r="AB1173" t="str">
            <v>No</v>
          </cell>
          <cell r="AC1173" t="str">
            <v>No</v>
          </cell>
          <cell r="AE1173">
            <v>1.3962876338726642E-4</v>
          </cell>
          <cell r="AF1173">
            <v>39.258992337255748</v>
          </cell>
          <cell r="AG1173">
            <v>232</v>
          </cell>
          <cell r="AI1173">
            <v>1.6705870228543003E-3</v>
          </cell>
          <cell r="AJ1173">
            <v>39.258992337255748</v>
          </cell>
          <cell r="AK1173">
            <v>802</v>
          </cell>
          <cell r="AL1173" t="str">
            <v>Year Round</v>
          </cell>
        </row>
        <row r="1174">
          <cell r="Q1174" t="str">
            <v>ELGI1Q</v>
          </cell>
          <cell r="R1174" t="str">
            <v>KEIT10</v>
          </cell>
          <cell r="X1174">
            <v>126</v>
          </cell>
          <cell r="Y1174" t="str">
            <v>C1LX</v>
          </cell>
          <cell r="AB1174" t="str">
            <v>No</v>
          </cell>
          <cell r="AC1174" t="str">
            <v>No</v>
          </cell>
          <cell r="AE1174">
            <v>0.1024232782914541</v>
          </cell>
          <cell r="AF1174">
            <v>71.867126717982842</v>
          </cell>
          <cell r="AG1174">
            <v>1372</v>
          </cell>
          <cell r="AI1174">
            <v>5.8522115341923912E-3</v>
          </cell>
          <cell r="AJ1174">
            <v>71.867126717982842</v>
          </cell>
          <cell r="AK1174">
            <v>328</v>
          </cell>
          <cell r="AL1174" t="str">
            <v>Peak Security</v>
          </cell>
        </row>
        <row r="1175">
          <cell r="Q1175" t="str">
            <v>ELGI1R</v>
          </cell>
          <cell r="R1175" t="str">
            <v>KEIT10</v>
          </cell>
          <cell r="X1175">
            <v>126</v>
          </cell>
          <cell r="Y1175" t="str">
            <v>C1LT</v>
          </cell>
          <cell r="AB1175" t="str">
            <v>No</v>
          </cell>
          <cell r="AC1175" t="str">
            <v>No</v>
          </cell>
          <cell r="AE1175">
            <v>0.17562499999999895</v>
          </cell>
          <cell r="AF1175">
            <v>71.867126717982842</v>
          </cell>
          <cell r="AG1175">
            <v>1797</v>
          </cell>
          <cell r="AI1175">
            <v>0.17562500000000142</v>
          </cell>
          <cell r="AJ1175">
            <v>71.867126717982842</v>
          </cell>
          <cell r="AK1175">
            <v>1797</v>
          </cell>
          <cell r="AL1175" t="str">
            <v>Year Round</v>
          </cell>
        </row>
        <row r="1176">
          <cell r="Q1176" t="str">
            <v>ERRO10</v>
          </cell>
          <cell r="R1176" t="str">
            <v>ERRO1A</v>
          </cell>
          <cell r="X1176">
            <v>240</v>
          </cell>
          <cell r="Y1176" t="str">
            <v>Q1CL</v>
          </cell>
          <cell r="AB1176" t="str">
            <v>No</v>
          </cell>
          <cell r="AC1176" t="str">
            <v>No</v>
          </cell>
          <cell r="AE1176">
            <v>3.0115963194708795E-5</v>
          </cell>
          <cell r="AF1176">
            <v>0</v>
          </cell>
          <cell r="AG1176">
            <v>0</v>
          </cell>
          <cell r="AI1176">
            <v>4.3458079196354298E-4</v>
          </cell>
          <cell r="AJ1176">
            <v>0</v>
          </cell>
          <cell r="AK1176">
            <v>0</v>
          </cell>
          <cell r="AL1176" t="str">
            <v>Year Round</v>
          </cell>
        </row>
        <row r="1177">
          <cell r="Q1177" t="str">
            <v>ERRO10</v>
          </cell>
          <cell r="R1177" t="str">
            <v>ERRO1B</v>
          </cell>
          <cell r="X1177">
            <v>240</v>
          </cell>
          <cell r="Y1177" t="str">
            <v>Q1CM</v>
          </cell>
          <cell r="AB1177" t="str">
            <v>No</v>
          </cell>
          <cell r="AC1177" t="str">
            <v>No</v>
          </cell>
          <cell r="AE1177">
            <v>3.0115963194658552E-5</v>
          </cell>
          <cell r="AF1177">
            <v>0</v>
          </cell>
          <cell r="AG1177">
            <v>0</v>
          </cell>
          <cell r="AI1177">
            <v>4.3458079196306577E-4</v>
          </cell>
          <cell r="AJ1177">
            <v>0</v>
          </cell>
          <cell r="AK1177">
            <v>0</v>
          </cell>
          <cell r="AL1177" t="str">
            <v>Year Round</v>
          </cell>
        </row>
        <row r="1178">
          <cell r="Q1178" t="str">
            <v>ERRO10</v>
          </cell>
          <cell r="R1178" t="str">
            <v>TUMB1Q</v>
          </cell>
          <cell r="X1178">
            <v>126</v>
          </cell>
          <cell r="Y1178" t="str">
            <v>C1A8</v>
          </cell>
          <cell r="AB1178" t="str">
            <v>No</v>
          </cell>
          <cell r="AC1178" t="str">
            <v>No</v>
          </cell>
          <cell r="AE1178">
            <v>1.84900000000001E-2</v>
          </cell>
          <cell r="AF1178">
            <v>2.5944811089524493</v>
          </cell>
          <cell r="AG1178">
            <v>112</v>
          </cell>
          <cell r="AI1178">
            <v>1.8489999999995753E-2</v>
          </cell>
          <cell r="AJ1178">
            <v>2.5944811089524493</v>
          </cell>
          <cell r="AK1178">
            <v>112</v>
          </cell>
          <cell r="AL1178" t="str">
            <v>Year Round</v>
          </cell>
        </row>
        <row r="1179">
          <cell r="Q1179" t="str">
            <v>ERRO10</v>
          </cell>
          <cell r="R1179" t="str">
            <v>TUMB1R</v>
          </cell>
          <cell r="X1179">
            <v>126</v>
          </cell>
          <cell r="Y1179" t="str">
            <v>C1A9</v>
          </cell>
          <cell r="AB1179" t="str">
            <v>No</v>
          </cell>
          <cell r="AC1179" t="str">
            <v>No</v>
          </cell>
          <cell r="AE1179">
            <v>1.84900000000001E-2</v>
          </cell>
          <cell r="AF1179">
            <v>2.5944811089524493</v>
          </cell>
          <cell r="AG1179">
            <v>112</v>
          </cell>
          <cell r="AI1179">
            <v>1.8489999999995753E-2</v>
          </cell>
          <cell r="AJ1179">
            <v>2.5944811089524493</v>
          </cell>
          <cell r="AK1179">
            <v>112</v>
          </cell>
          <cell r="AL1179" t="str">
            <v>Year Round</v>
          </cell>
        </row>
        <row r="1180">
          <cell r="Q1180" t="str">
            <v>ERRO1A</v>
          </cell>
          <cell r="R1180" t="str">
            <v>TUMM1Q</v>
          </cell>
          <cell r="X1180">
            <v>182</v>
          </cell>
          <cell r="Y1180" t="str">
            <v>T20151678</v>
          </cell>
          <cell r="AB1180" t="str">
            <v>No</v>
          </cell>
          <cell r="AC1180" t="str">
            <v>No</v>
          </cell>
          <cell r="AE1180">
            <v>7.5289907987217933E-6</v>
          </cell>
          <cell r="AF1180">
            <v>3.4506598749067576</v>
          </cell>
          <cell r="AG1180">
            <v>9</v>
          </cell>
          <cell r="AI1180">
            <v>1.086451979909144E-4</v>
          </cell>
          <cell r="AJ1180">
            <v>3.4506598749067576</v>
          </cell>
          <cell r="AK1180">
            <v>36</v>
          </cell>
          <cell r="AL1180" t="str">
            <v>Year Round</v>
          </cell>
        </row>
        <row r="1181">
          <cell r="Q1181" t="str">
            <v>ERRO1B</v>
          </cell>
          <cell r="R1181" t="str">
            <v>TUMM1R</v>
          </cell>
          <cell r="X1181">
            <v>240</v>
          </cell>
          <cell r="Y1181" t="str">
            <v>T20151679</v>
          </cell>
          <cell r="AB1181" t="str">
            <v>No</v>
          </cell>
          <cell r="AC1181" t="str">
            <v>No</v>
          </cell>
          <cell r="AE1181">
            <v>7.5289907987217933E-6</v>
          </cell>
          <cell r="AF1181">
            <v>3.9181496168974799</v>
          </cell>
          <cell r="AG1181">
            <v>11</v>
          </cell>
          <cell r="AI1181">
            <v>1.086451979909144E-4</v>
          </cell>
          <cell r="AJ1181">
            <v>3.9181496168974799</v>
          </cell>
          <cell r="AK1181">
            <v>41</v>
          </cell>
          <cell r="AL1181" t="str">
            <v>Year Round</v>
          </cell>
        </row>
        <row r="1182">
          <cell r="Q1182" t="str">
            <v>ERRO10</v>
          </cell>
          <cell r="R1182" t="str">
            <v>ERRO1T</v>
          </cell>
          <cell r="X1182">
            <v>0</v>
          </cell>
          <cell r="Y1182" t="str">
            <v>Q104</v>
          </cell>
          <cell r="AB1182" t="str">
            <v>No</v>
          </cell>
          <cell r="AC1182" t="str">
            <v>No</v>
          </cell>
          <cell r="AE1182">
            <v>0</v>
          </cell>
          <cell r="AF1182">
            <v>0</v>
          </cell>
          <cell r="AG1182">
            <v>0</v>
          </cell>
          <cell r="AI1182">
            <v>0</v>
          </cell>
          <cell r="AJ1182">
            <v>0</v>
          </cell>
          <cell r="AK1182">
            <v>0</v>
          </cell>
          <cell r="AL1182" t="str">
            <v>Year Round</v>
          </cell>
        </row>
        <row r="1183">
          <cell r="Q1183" t="str">
            <v>ERRO1T</v>
          </cell>
          <cell r="R1183" t="str">
            <v>KIIN10</v>
          </cell>
          <cell r="X1183">
            <v>132</v>
          </cell>
          <cell r="Y1183" t="str">
            <v>C1LE</v>
          </cell>
          <cell r="AB1183" t="str">
            <v>No</v>
          </cell>
          <cell r="AC1183" t="str">
            <v>No</v>
          </cell>
          <cell r="AE1183">
            <v>0.19115019530660504</v>
          </cell>
          <cell r="AF1183">
            <v>95.736352920345382</v>
          </cell>
          <cell r="AG1183">
            <v>2161</v>
          </cell>
          <cell r="AI1183">
            <v>2.6612932220053001</v>
          </cell>
          <cell r="AJ1183">
            <v>95.736352920345382</v>
          </cell>
          <cell r="AK1183">
            <v>8065</v>
          </cell>
          <cell r="AL1183" t="str">
            <v>Year Round</v>
          </cell>
        </row>
        <row r="1184">
          <cell r="Q1184" t="str">
            <v>COGA1C</v>
          </cell>
          <cell r="R1184" t="str">
            <v>FARI10</v>
          </cell>
          <cell r="X1184">
            <v>176</v>
          </cell>
          <cell r="Y1184" t="str">
            <v>T20161782</v>
          </cell>
          <cell r="AB1184" t="str">
            <v>No</v>
          </cell>
          <cell r="AC1184" t="str">
            <v>No</v>
          </cell>
          <cell r="AE1184">
            <v>0</v>
          </cell>
          <cell r="AF1184">
            <v>10.377924435809797</v>
          </cell>
          <cell r="AG1184">
            <v>0</v>
          </cell>
          <cell r="AI1184">
            <v>1.8663120000000862E-2</v>
          </cell>
          <cell r="AJ1184">
            <v>10.377924435809797</v>
          </cell>
          <cell r="AK1184">
            <v>501</v>
          </cell>
          <cell r="AL1184" t="str">
            <v>Year Round</v>
          </cell>
        </row>
        <row r="1185">
          <cell r="Q1185" t="str">
            <v>DUNM1C</v>
          </cell>
          <cell r="R1185" t="str">
            <v>FARI10</v>
          </cell>
          <cell r="X1185">
            <v>176</v>
          </cell>
          <cell r="Y1185" t="str">
            <v>T20161783</v>
          </cell>
          <cell r="AB1185" t="str">
            <v>No</v>
          </cell>
          <cell r="AC1185" t="str">
            <v>No</v>
          </cell>
          <cell r="AE1185">
            <v>0</v>
          </cell>
          <cell r="AF1185">
            <v>10.377924435809797</v>
          </cell>
          <cell r="AG1185">
            <v>0</v>
          </cell>
          <cell r="AI1185">
            <v>3.4637119999997898E-2</v>
          </cell>
          <cell r="AJ1185">
            <v>10.377924435809797</v>
          </cell>
          <cell r="AK1185">
            <v>683</v>
          </cell>
          <cell r="AL1185" t="str">
            <v>Year Round</v>
          </cell>
        </row>
        <row r="1186">
          <cell r="Q1186" t="str">
            <v>FARI10</v>
          </cell>
          <cell r="R1186" t="str">
            <v>FARI2J</v>
          </cell>
          <cell r="X1186">
            <v>120</v>
          </cell>
          <cell r="Y1186" t="str">
            <v>T201617513</v>
          </cell>
          <cell r="AB1186" t="str">
            <v>No</v>
          </cell>
          <cell r="AC1186" t="str">
            <v>No</v>
          </cell>
          <cell r="AE1186">
            <v>2.0362409306760698E-28</v>
          </cell>
          <cell r="AF1186">
            <v>0</v>
          </cell>
          <cell r="AG1186">
            <v>0</v>
          </cell>
          <cell r="AI1186">
            <v>0.22131976999997541</v>
          </cell>
          <cell r="AJ1186">
            <v>0</v>
          </cell>
          <cell r="AK1186">
            <v>0</v>
          </cell>
          <cell r="AL1186" t="str">
            <v>Year Round</v>
          </cell>
        </row>
        <row r="1187">
          <cell r="Q1187" t="str">
            <v>FARI10</v>
          </cell>
          <cell r="R1187" t="str">
            <v>FARI2K</v>
          </cell>
          <cell r="X1187">
            <v>120</v>
          </cell>
          <cell r="Y1187" t="str">
            <v>T201617514</v>
          </cell>
          <cell r="AB1187" t="str">
            <v>No</v>
          </cell>
          <cell r="AC1187" t="str">
            <v>No</v>
          </cell>
          <cell r="AE1187">
            <v>1.8275403366732595E-28</v>
          </cell>
          <cell r="AF1187">
            <v>0</v>
          </cell>
          <cell r="AG1187">
            <v>0</v>
          </cell>
          <cell r="AI1187">
            <v>0.22131976999997541</v>
          </cell>
          <cell r="AJ1187">
            <v>0</v>
          </cell>
          <cell r="AK1187">
            <v>0</v>
          </cell>
          <cell r="AL1187" t="str">
            <v>Year Round</v>
          </cell>
        </row>
        <row r="1188">
          <cell r="Q1188" t="str">
            <v>FASN20</v>
          </cell>
          <cell r="R1188" t="str">
            <v>FAUG20</v>
          </cell>
          <cell r="X1188">
            <v>1910</v>
          </cell>
          <cell r="Y1188" t="str">
            <v>SS26</v>
          </cell>
          <cell r="AB1188" t="str">
            <v>No</v>
          </cell>
          <cell r="AC1188" t="str">
            <v>No</v>
          </cell>
          <cell r="AE1188">
            <v>0.16332818735333221</v>
          </cell>
          <cell r="AF1188">
            <v>30.441486093712872</v>
          </cell>
          <cell r="AG1188">
            <v>4650</v>
          </cell>
          <cell r="AI1188">
            <v>0.32177133842508998</v>
          </cell>
          <cell r="AJ1188">
            <v>30.441486093712872</v>
          </cell>
          <cell r="AK1188">
            <v>6527</v>
          </cell>
          <cell r="AL1188" t="str">
            <v>Year Round</v>
          </cell>
        </row>
        <row r="1189">
          <cell r="Q1189" t="str">
            <v>FAUG10</v>
          </cell>
          <cell r="R1189" t="str">
            <v>GLDO1G</v>
          </cell>
          <cell r="X1189">
            <v>127</v>
          </cell>
          <cell r="Y1189" t="str">
            <v>C11C</v>
          </cell>
          <cell r="AB1189" t="str">
            <v>No</v>
          </cell>
          <cell r="AC1189" t="str">
            <v>No</v>
          </cell>
          <cell r="AE1189">
            <v>0.13820503700043762</v>
          </cell>
          <cell r="AF1189">
            <v>124.63172170557381</v>
          </cell>
          <cell r="AG1189">
            <v>10111</v>
          </cell>
          <cell r="AI1189">
            <v>6.4368695609993934E-2</v>
          </cell>
          <cell r="AJ1189">
            <v>124.63172170557381</v>
          </cell>
          <cell r="AK1189">
            <v>6900</v>
          </cell>
          <cell r="AL1189" t="str">
            <v>Peak Security</v>
          </cell>
        </row>
        <row r="1190">
          <cell r="Q1190" t="str">
            <v>FAUG10</v>
          </cell>
          <cell r="R1190" t="str">
            <v>LAGG1Q</v>
          </cell>
          <cell r="X1190">
            <v>203</v>
          </cell>
          <cell r="Y1190" t="str">
            <v>C1A7</v>
          </cell>
          <cell r="AB1190" t="str">
            <v>No</v>
          </cell>
          <cell r="AC1190" t="str">
            <v>No</v>
          </cell>
          <cell r="AE1190">
            <v>0</v>
          </cell>
          <cell r="AF1190">
            <v>16.604679097295676</v>
          </cell>
          <cell r="AG1190">
            <v>0</v>
          </cell>
          <cell r="AI1190">
            <v>8.9011440000018205E-2</v>
          </cell>
          <cell r="AJ1190">
            <v>16.604679097295676</v>
          </cell>
          <cell r="AK1190">
            <v>2022</v>
          </cell>
          <cell r="AL1190" t="str">
            <v>Year Round</v>
          </cell>
        </row>
        <row r="1191">
          <cell r="Q1191" t="str">
            <v>FAUG10</v>
          </cell>
          <cell r="R1191" t="str">
            <v>LOCL1Q</v>
          </cell>
          <cell r="X1191">
            <v>126</v>
          </cell>
          <cell r="Y1191" t="str">
            <v>C1A5</v>
          </cell>
          <cell r="AB1191" t="str">
            <v>No</v>
          </cell>
          <cell r="AC1191" t="str">
            <v>No</v>
          </cell>
          <cell r="AE1191">
            <v>3.1320000000004105E-3</v>
          </cell>
          <cell r="AF1191">
            <v>22.05308942609582</v>
          </cell>
          <cell r="AG1191">
            <v>132</v>
          </cell>
          <cell r="AI1191">
            <v>3.1319999999998255E-3</v>
          </cell>
          <cell r="AJ1191">
            <v>22.05308942609582</v>
          </cell>
          <cell r="AK1191">
            <v>132</v>
          </cell>
          <cell r="AL1191" t="str">
            <v>Year Round</v>
          </cell>
        </row>
        <row r="1192">
          <cell r="Q1192" t="str">
            <v>FAUG10</v>
          </cell>
          <cell r="R1192" t="str">
            <v>LOCL1R</v>
          </cell>
          <cell r="X1192">
            <v>126</v>
          </cell>
          <cell r="Y1192" t="str">
            <v>C1A6</v>
          </cell>
          <cell r="AB1192" t="str">
            <v>No</v>
          </cell>
          <cell r="AC1192" t="str">
            <v>No</v>
          </cell>
          <cell r="AE1192">
            <v>6.9387945524514869E-2</v>
          </cell>
          <cell r="AF1192">
            <v>22.05308942609582</v>
          </cell>
          <cell r="AG1192">
            <v>623</v>
          </cell>
          <cell r="AI1192">
            <v>4.635934079101784E-2</v>
          </cell>
          <cell r="AJ1192">
            <v>22.05308942609582</v>
          </cell>
          <cell r="AK1192">
            <v>509</v>
          </cell>
          <cell r="AL1192" t="str">
            <v>Peak Security</v>
          </cell>
        </row>
        <row r="1193">
          <cell r="Q1193" t="str">
            <v>FAUG10</v>
          </cell>
          <cell r="R1193" t="str">
            <v>FAUG20</v>
          </cell>
          <cell r="X1193">
            <v>240</v>
          </cell>
          <cell r="Y1193" t="str">
            <v>DM15</v>
          </cell>
          <cell r="AB1193" t="str">
            <v>No</v>
          </cell>
          <cell r="AC1193" t="str">
            <v>No</v>
          </cell>
          <cell r="AE1193">
            <v>2.1775432231300185E-2</v>
          </cell>
          <cell r="AF1193">
            <v>0</v>
          </cell>
          <cell r="AG1193">
            <v>0</v>
          </cell>
          <cell r="AI1193">
            <v>0.17926047529919409</v>
          </cell>
          <cell r="AJ1193">
            <v>0</v>
          </cell>
          <cell r="AK1193">
            <v>0</v>
          </cell>
          <cell r="AL1193" t="str">
            <v>Year Round</v>
          </cell>
        </row>
        <row r="1194">
          <cell r="Q1194" t="str">
            <v>FAUG10</v>
          </cell>
          <cell r="R1194" t="str">
            <v>FAUG20</v>
          </cell>
          <cell r="X1194">
            <v>240</v>
          </cell>
          <cell r="Y1194" t="str">
            <v>SS44</v>
          </cell>
          <cell r="AB1194" t="str">
            <v>No</v>
          </cell>
          <cell r="AC1194" t="str">
            <v>No</v>
          </cell>
          <cell r="AE1194">
            <v>2.1775432231300185E-2</v>
          </cell>
          <cell r="AF1194">
            <v>0</v>
          </cell>
          <cell r="AG1194">
            <v>0</v>
          </cell>
          <cell r="AI1194">
            <v>0.17926047529919409</v>
          </cell>
          <cell r="AJ1194">
            <v>0</v>
          </cell>
          <cell r="AK1194">
            <v>0</v>
          </cell>
          <cell r="AL1194" t="str">
            <v>Year Round</v>
          </cell>
        </row>
        <row r="1195">
          <cell r="Q1195" t="str">
            <v>FAUG20</v>
          </cell>
          <cell r="R1195" t="str">
            <v>TUMM20</v>
          </cell>
          <cell r="X1195">
            <v>1910</v>
          </cell>
          <cell r="Y1195" t="str">
            <v>T20161784</v>
          </cell>
          <cell r="AB1195" t="str">
            <v>No</v>
          </cell>
          <cell r="AC1195" t="str">
            <v>No</v>
          </cell>
          <cell r="AE1195">
            <v>0.93166383612128079</v>
          </cell>
          <cell r="AF1195">
            <v>92.522941985615503</v>
          </cell>
          <cell r="AG1195">
            <v>19488</v>
          </cell>
          <cell r="AI1195">
            <v>3.039870701509062</v>
          </cell>
          <cell r="AJ1195">
            <v>92.522941985615503</v>
          </cell>
          <cell r="AK1195">
            <v>35202</v>
          </cell>
          <cell r="AL1195" t="str">
            <v>Year Round</v>
          </cell>
        </row>
        <row r="1196">
          <cell r="Q1196" t="str">
            <v>FAUG10</v>
          </cell>
          <cell r="R1196" t="str">
            <v>FAUG40</v>
          </cell>
          <cell r="X1196">
            <v>240</v>
          </cell>
          <cell r="Y1196" t="str">
            <v>DM16</v>
          </cell>
          <cell r="AB1196" t="str">
            <v>No</v>
          </cell>
          <cell r="AC1196" t="str">
            <v>No</v>
          </cell>
          <cell r="AE1196">
            <v>3.206902744794711E-2</v>
          </cell>
          <cell r="AF1196">
            <v>0</v>
          </cell>
          <cell r="AG1196">
            <v>0</v>
          </cell>
          <cell r="AI1196">
            <v>0.13019103098477749</v>
          </cell>
          <cell r="AJ1196">
            <v>0</v>
          </cell>
          <cell r="AK1196">
            <v>0</v>
          </cell>
          <cell r="AL1196" t="str">
            <v>Year Round</v>
          </cell>
        </row>
        <row r="1197">
          <cell r="Q1197" t="str">
            <v>FAUG10</v>
          </cell>
          <cell r="R1197" t="str">
            <v>FAUG40</v>
          </cell>
          <cell r="X1197">
            <v>240</v>
          </cell>
          <cell r="Y1197" t="str">
            <v>T20151680</v>
          </cell>
          <cell r="AB1197" t="str">
            <v>No</v>
          </cell>
          <cell r="AC1197" t="str">
            <v>No</v>
          </cell>
          <cell r="AE1197">
            <v>3.1052889060046114E-2</v>
          </cell>
          <cell r="AF1197">
            <v>0</v>
          </cell>
          <cell r="AG1197">
            <v>0</v>
          </cell>
          <cell r="AI1197">
            <v>0.12606580128896674</v>
          </cell>
          <cell r="AJ1197">
            <v>0</v>
          </cell>
          <cell r="AK1197">
            <v>0</v>
          </cell>
          <cell r="AL1197" t="str">
            <v>Year Round</v>
          </cell>
        </row>
        <row r="1198">
          <cell r="Q1198" t="str">
            <v>FAUG40</v>
          </cell>
          <cell r="R1198" t="str">
            <v>MELG40</v>
          </cell>
          <cell r="X1198">
            <v>2780</v>
          </cell>
          <cell r="Y1198" t="str">
            <v>T20161785</v>
          </cell>
          <cell r="AB1198" t="str">
            <v>No</v>
          </cell>
          <cell r="AC1198" t="str">
            <v>No</v>
          </cell>
          <cell r="AE1198">
            <v>0.23883126334396979</v>
          </cell>
          <cell r="AF1198">
            <v>24.01</v>
          </cell>
          <cell r="AG1198">
            <v>6774</v>
          </cell>
          <cell r="AI1198">
            <v>0.44307134882016824</v>
          </cell>
          <cell r="AJ1198">
            <v>24.01</v>
          </cell>
          <cell r="AK1198">
            <v>9227</v>
          </cell>
          <cell r="AL1198" t="str">
            <v>Year Round</v>
          </cell>
        </row>
        <row r="1199">
          <cell r="Q1199" t="str">
            <v>FERO10</v>
          </cell>
          <cell r="R1199" t="str">
            <v>FERO1S</v>
          </cell>
          <cell r="X1199">
            <v>126</v>
          </cell>
          <cell r="Y1199" t="str">
            <v>SS61</v>
          </cell>
          <cell r="AB1199" t="str">
            <v>No</v>
          </cell>
          <cell r="AC1199" t="str">
            <v>No</v>
          </cell>
          <cell r="AE1199">
            <v>0</v>
          </cell>
          <cell r="AF1199">
            <v>42.808938297715414</v>
          </cell>
          <cell r="AG1199">
            <v>0</v>
          </cell>
          <cell r="AI1199">
            <v>0.17418912000000178</v>
          </cell>
          <cell r="AJ1199">
            <v>42.808938297715414</v>
          </cell>
          <cell r="AK1199">
            <v>1378</v>
          </cell>
          <cell r="AL1199" t="str">
            <v>Year Round</v>
          </cell>
        </row>
        <row r="1200">
          <cell r="Q1200" t="str">
            <v>FETT10</v>
          </cell>
          <cell r="R1200" t="str">
            <v>FETT20</v>
          </cell>
          <cell r="X1200">
            <v>240</v>
          </cell>
          <cell r="Y1200" t="str">
            <v>ND11</v>
          </cell>
          <cell r="AB1200" t="str">
            <v>No</v>
          </cell>
          <cell r="AC1200" t="str">
            <v>No</v>
          </cell>
          <cell r="AE1200">
            <v>0</v>
          </cell>
          <cell r="AF1200">
            <v>0</v>
          </cell>
          <cell r="AG1200">
            <v>0</v>
          </cell>
          <cell r="AI1200">
            <v>0</v>
          </cell>
          <cell r="AJ1200">
            <v>0</v>
          </cell>
          <cell r="AK1200">
            <v>0</v>
          </cell>
          <cell r="AL1200" t="str">
            <v>Year Round</v>
          </cell>
        </row>
        <row r="1201">
          <cell r="Q1201" t="str">
            <v>FETT20</v>
          </cell>
          <cell r="R1201" t="str">
            <v>KINB2J</v>
          </cell>
          <cell r="X1201">
            <v>955</v>
          </cell>
          <cell r="Y1201" t="str">
            <v>ND07</v>
          </cell>
          <cell r="AB1201" t="str">
            <v>No</v>
          </cell>
          <cell r="AC1201" t="str">
            <v>No</v>
          </cell>
          <cell r="AE1201">
            <v>3.0796160803702288</v>
          </cell>
          <cell r="AF1201">
            <v>164.58776713581059</v>
          </cell>
          <cell r="AG1201">
            <v>34771</v>
          </cell>
          <cell r="AI1201">
            <v>6.7176408080917502</v>
          </cell>
          <cell r="AJ1201">
            <v>164.58776713581059</v>
          </cell>
          <cell r="AK1201">
            <v>51355</v>
          </cell>
          <cell r="AL1201" t="str">
            <v>Year Round</v>
          </cell>
        </row>
        <row r="1202">
          <cell r="Q1202" t="str">
            <v>FIDD10</v>
          </cell>
          <cell r="R1202" t="str">
            <v>FIDD1B</v>
          </cell>
          <cell r="X1202">
            <v>0</v>
          </cell>
          <cell r="Y1202" t="str">
            <v>None</v>
          </cell>
          <cell r="AB1202" t="str">
            <v>No</v>
          </cell>
          <cell r="AC1202" t="str">
            <v>No</v>
          </cell>
          <cell r="AE1202">
            <v>0</v>
          </cell>
          <cell r="AF1202">
            <v>0</v>
          </cell>
          <cell r="AG1202">
            <v>0</v>
          </cell>
          <cell r="AI1202">
            <v>0</v>
          </cell>
          <cell r="AJ1202">
            <v>0</v>
          </cell>
          <cell r="AK1202">
            <v>0</v>
          </cell>
          <cell r="AL1202" t="str">
            <v>Year Round</v>
          </cell>
        </row>
        <row r="1203">
          <cell r="Q1203" t="str">
            <v>FIDD10</v>
          </cell>
          <cell r="R1203" t="str">
            <v>FOGG1R</v>
          </cell>
          <cell r="X1203">
            <v>112</v>
          </cell>
          <cell r="Y1203" t="str">
            <v>C1KU</v>
          </cell>
          <cell r="AB1203" t="str">
            <v>No</v>
          </cell>
          <cell r="AC1203" t="str">
            <v>No</v>
          </cell>
          <cell r="AE1203">
            <v>0.34947580617195145</v>
          </cell>
          <cell r="AF1203">
            <v>65.899820167392207</v>
          </cell>
          <cell r="AG1203">
            <v>2249</v>
          </cell>
          <cell r="AI1203">
            <v>0.56611568679646973</v>
          </cell>
          <cell r="AJ1203">
            <v>65.899820167392207</v>
          </cell>
          <cell r="AK1203">
            <v>2863</v>
          </cell>
          <cell r="AL1203" t="str">
            <v>Year Round</v>
          </cell>
        </row>
        <row r="1204">
          <cell r="Q1204" t="str">
            <v>FINL1Q</v>
          </cell>
          <cell r="R1204" t="str">
            <v>KIIN10</v>
          </cell>
          <cell r="X1204">
            <v>132</v>
          </cell>
          <cell r="Y1204" t="str">
            <v>C1J2</v>
          </cell>
          <cell r="AB1204" t="str">
            <v>No</v>
          </cell>
          <cell r="AC1204" t="str">
            <v>No</v>
          </cell>
          <cell r="AE1204">
            <v>3.7701686995677917E-3</v>
          </cell>
          <cell r="AF1204">
            <v>5.4484103288001435</v>
          </cell>
          <cell r="AG1204">
            <v>73</v>
          </cell>
          <cell r="AI1204">
            <v>1.7559478777891175E-3</v>
          </cell>
          <cell r="AJ1204">
            <v>5.4484103288001435</v>
          </cell>
          <cell r="AK1204">
            <v>50</v>
          </cell>
          <cell r="AL1204" t="str">
            <v>Peak Security</v>
          </cell>
        </row>
        <row r="1205">
          <cell r="Q1205" t="str">
            <v>FARI2J</v>
          </cell>
          <cell r="R1205" t="str">
            <v>FOYE20</v>
          </cell>
          <cell r="X1205">
            <v>935</v>
          </cell>
          <cell r="Y1205" t="str">
            <v>B192A</v>
          </cell>
          <cell r="AB1205" t="str">
            <v>No</v>
          </cell>
          <cell r="AC1205" t="str">
            <v>No</v>
          </cell>
          <cell r="AE1205">
            <v>7.4186711915925838E-2</v>
          </cell>
          <cell r="AF1205">
            <v>10.067263117605833</v>
          </cell>
          <cell r="AG1205">
            <v>1226</v>
          </cell>
          <cell r="AI1205">
            <v>2.8125000000001153E-2</v>
          </cell>
          <cell r="AJ1205">
            <v>10.067263117605833</v>
          </cell>
          <cell r="AK1205">
            <v>755</v>
          </cell>
          <cell r="AL1205" t="str">
            <v>Peak Security</v>
          </cell>
        </row>
        <row r="1206">
          <cell r="Q1206" t="str">
            <v>FARI2K</v>
          </cell>
          <cell r="R1206" t="str">
            <v>FOYE20</v>
          </cell>
          <cell r="X1206">
            <v>935</v>
          </cell>
          <cell r="Y1206" t="str">
            <v>B194A</v>
          </cell>
          <cell r="AB1206" t="str">
            <v>No</v>
          </cell>
          <cell r="AC1206" t="str">
            <v>No</v>
          </cell>
          <cell r="AE1206">
            <v>7.4186711915929807E-2</v>
          </cell>
          <cell r="AF1206">
            <v>11.984837044768849</v>
          </cell>
          <cell r="AG1206">
            <v>1460</v>
          </cell>
          <cell r="AI1206">
            <v>2.8125000000001153E-2</v>
          </cell>
          <cell r="AJ1206">
            <v>11.984837044768849</v>
          </cell>
          <cell r="AK1206">
            <v>899</v>
          </cell>
          <cell r="AL1206" t="str">
            <v>Peak Security</v>
          </cell>
        </row>
        <row r="1207">
          <cell r="Q1207" t="str">
            <v>FRAS1Q</v>
          </cell>
          <cell r="R1207" t="str">
            <v>LUMB1Q</v>
          </cell>
          <cell r="X1207">
            <v>133</v>
          </cell>
          <cell r="Y1207" t="str">
            <v>C1J5</v>
          </cell>
          <cell r="AB1207" t="str">
            <v>No</v>
          </cell>
          <cell r="AC1207" t="str">
            <v>No</v>
          </cell>
          <cell r="AE1207">
            <v>5.7599999999999076E-3</v>
          </cell>
          <cell r="AF1207">
            <v>26.204259200419738</v>
          </cell>
          <cell r="AG1207">
            <v>210</v>
          </cell>
          <cell r="AI1207">
            <v>5.760000000000591E-3</v>
          </cell>
          <cell r="AJ1207">
            <v>26.204259200419738</v>
          </cell>
          <cell r="AK1207">
            <v>210</v>
          </cell>
          <cell r="AL1207" t="str">
            <v>Year Round</v>
          </cell>
        </row>
        <row r="1208">
          <cell r="Q1208" t="str">
            <v>FRAS1R</v>
          </cell>
          <cell r="R1208" t="str">
            <v>LUMB1R</v>
          </cell>
          <cell r="X1208">
            <v>126</v>
          </cell>
          <cell r="Y1208" t="str">
            <v>C1J6</v>
          </cell>
          <cell r="AB1208" t="str">
            <v>No</v>
          </cell>
          <cell r="AC1208" t="str">
            <v>No</v>
          </cell>
          <cell r="AE1208">
            <v>5.7599999999999076E-3</v>
          </cell>
          <cell r="AF1208">
            <v>26.204259200419738</v>
          </cell>
          <cell r="AG1208">
            <v>210</v>
          </cell>
          <cell r="AI1208">
            <v>5.760000000000591E-3</v>
          </cell>
          <cell r="AJ1208">
            <v>26.204259200419738</v>
          </cell>
          <cell r="AK1208">
            <v>210</v>
          </cell>
          <cell r="AL1208" t="str">
            <v>Year Round</v>
          </cell>
        </row>
        <row r="1209">
          <cell r="Q1209" t="str">
            <v>FWIL1Q</v>
          </cell>
          <cell r="R1209" t="str">
            <v>LOCL1Q</v>
          </cell>
          <cell r="X1209">
            <v>126</v>
          </cell>
          <cell r="Y1209" t="str">
            <v>C1S3</v>
          </cell>
          <cell r="AB1209" t="str">
            <v>No</v>
          </cell>
          <cell r="AC1209" t="str">
            <v>No</v>
          </cell>
          <cell r="AE1209">
            <v>1.2780000000000196E-2</v>
          </cell>
          <cell r="AF1209">
            <v>90.547390702440481</v>
          </cell>
          <cell r="AG1209">
            <v>543</v>
          </cell>
          <cell r="AI1209">
            <v>1.2780000000000196E-2</v>
          </cell>
          <cell r="AJ1209">
            <v>90.547390702440481</v>
          </cell>
          <cell r="AK1209">
            <v>543</v>
          </cell>
          <cell r="AL1209" t="str">
            <v>Year Round</v>
          </cell>
        </row>
        <row r="1210">
          <cell r="Q1210" t="str">
            <v>FWIL1R</v>
          </cell>
          <cell r="R1210" t="str">
            <v>KILO10</v>
          </cell>
          <cell r="X1210">
            <v>132</v>
          </cell>
          <cell r="Y1210" t="str">
            <v>C1AU</v>
          </cell>
          <cell r="AB1210" t="str">
            <v>No</v>
          </cell>
          <cell r="AC1210" t="str">
            <v>No</v>
          </cell>
          <cell r="AE1210">
            <v>5.6700000000000091E-2</v>
          </cell>
          <cell r="AF1210">
            <v>58.635273062325361</v>
          </cell>
          <cell r="AG1210">
            <v>1055</v>
          </cell>
          <cell r="AI1210">
            <v>5.6700000000001499E-2</v>
          </cell>
          <cell r="AJ1210">
            <v>58.635273062325361</v>
          </cell>
          <cell r="AK1210">
            <v>1055</v>
          </cell>
          <cell r="AL1210" t="str">
            <v>Year Round</v>
          </cell>
        </row>
        <row r="1211">
          <cell r="Q1211" t="str">
            <v>FWIL1R</v>
          </cell>
          <cell r="R1211" t="str">
            <v>LOCL1R</v>
          </cell>
          <cell r="X1211">
            <v>126</v>
          </cell>
          <cell r="Y1211" t="str">
            <v>C1S4</v>
          </cell>
          <cell r="AB1211" t="str">
            <v>No</v>
          </cell>
          <cell r="AC1211" t="str">
            <v>No</v>
          </cell>
          <cell r="AE1211">
            <v>5.1120000000000783E-2</v>
          </cell>
          <cell r="AF1211">
            <v>90.547390702440481</v>
          </cell>
          <cell r="AG1211">
            <v>1087</v>
          </cell>
          <cell r="AI1211">
            <v>5.1120000000000783E-2</v>
          </cell>
          <cell r="AJ1211">
            <v>90.547390702440481</v>
          </cell>
          <cell r="AK1211">
            <v>1087</v>
          </cell>
          <cell r="AL1211" t="str">
            <v>Year Round</v>
          </cell>
        </row>
        <row r="1212">
          <cell r="Q1212" t="str">
            <v>BHLA10</v>
          </cell>
          <cell r="R1212" t="str">
            <v>GLEN1Q</v>
          </cell>
          <cell r="X1212">
            <v>220</v>
          </cell>
          <cell r="Y1212" t="str">
            <v>T201617123</v>
          </cell>
          <cell r="AB1212" t="str">
            <v>No</v>
          </cell>
          <cell r="AC1212" t="str">
            <v>No</v>
          </cell>
          <cell r="AE1212">
            <v>0</v>
          </cell>
          <cell r="AF1212">
            <v>19.199160206248127</v>
          </cell>
          <cell r="AG1212">
            <v>0</v>
          </cell>
          <cell r="AI1212">
            <v>5.715360000000036E-2</v>
          </cell>
          <cell r="AJ1212">
            <v>19.199160206248127</v>
          </cell>
          <cell r="AK1212">
            <v>1451</v>
          </cell>
          <cell r="AL1212" t="str">
            <v>Year Round</v>
          </cell>
        </row>
        <row r="1213">
          <cell r="Q1213" t="str">
            <v>GLEN1Q</v>
          </cell>
          <cell r="R1213" t="str">
            <v>FAUG10</v>
          </cell>
          <cell r="X1213">
            <v>111</v>
          </cell>
          <cell r="Y1213" t="str">
            <v>C1U8</v>
          </cell>
          <cell r="AB1213" t="str">
            <v>No</v>
          </cell>
          <cell r="AC1213" t="str">
            <v>No</v>
          </cell>
          <cell r="AE1213">
            <v>4.6041262571183364E-2</v>
          </cell>
          <cell r="AF1213">
            <v>0.25944811089524494</v>
          </cell>
          <cell r="AG1213">
            <v>8</v>
          </cell>
          <cell r="AI1213">
            <v>0.47104665187645778</v>
          </cell>
          <cell r="AJ1213">
            <v>0.25944811089524494</v>
          </cell>
          <cell r="AK1213">
            <v>25</v>
          </cell>
          <cell r="AL1213" t="str">
            <v>Year Round</v>
          </cell>
        </row>
        <row r="1214">
          <cell r="Q1214" t="str">
            <v>GORW20</v>
          </cell>
          <cell r="R1214" t="str">
            <v>STRB20</v>
          </cell>
          <cell r="X1214">
            <v>805</v>
          </cell>
          <cell r="Y1214" t="str">
            <v>B11S</v>
          </cell>
          <cell r="AB1214" t="str">
            <v>No</v>
          </cell>
          <cell r="AC1214" t="str">
            <v>No</v>
          </cell>
          <cell r="AE1214">
            <v>6.5499612422620064E-3</v>
          </cell>
          <cell r="AF1214">
            <v>12.344382156111914</v>
          </cell>
          <cell r="AG1214">
            <v>353</v>
          </cell>
          <cell r="AI1214">
            <v>8.662187046759752E-2</v>
          </cell>
          <cell r="AJ1214">
            <v>12.344382156111914</v>
          </cell>
          <cell r="AK1214">
            <v>1285</v>
          </cell>
          <cell r="AL1214" t="str">
            <v>Year Round</v>
          </cell>
        </row>
        <row r="1215">
          <cell r="Q1215" t="str">
            <v>GRUB1Q</v>
          </cell>
          <cell r="R1215" t="str">
            <v>MOSS1S</v>
          </cell>
          <cell r="X1215">
            <v>126</v>
          </cell>
          <cell r="Y1215" t="str">
            <v>C1R5</v>
          </cell>
          <cell r="AB1215" t="str">
            <v>No</v>
          </cell>
          <cell r="AC1215" t="str">
            <v>No</v>
          </cell>
          <cell r="AE1215">
            <v>3.3880000000003655E-3</v>
          </cell>
          <cell r="AF1215">
            <v>7.0050989941716137</v>
          </cell>
          <cell r="AG1215">
            <v>77</v>
          </cell>
          <cell r="AI1215">
            <v>3.3880000000003655E-3</v>
          </cell>
          <cell r="AJ1215">
            <v>7.0050989941716137</v>
          </cell>
          <cell r="AK1215">
            <v>77</v>
          </cell>
          <cell r="AL1215" t="str">
            <v>Year Round</v>
          </cell>
        </row>
        <row r="1216">
          <cell r="Q1216" t="str">
            <v>GRUB1R</v>
          </cell>
          <cell r="R1216" t="str">
            <v>MOSS1T</v>
          </cell>
          <cell r="X1216">
            <v>126</v>
          </cell>
          <cell r="Y1216" t="str">
            <v>C1RA</v>
          </cell>
          <cell r="AB1216" t="str">
            <v>No</v>
          </cell>
          <cell r="AC1216" t="str">
            <v>No</v>
          </cell>
          <cell r="AE1216">
            <v>3.3880000000003655E-3</v>
          </cell>
          <cell r="AF1216">
            <v>7.0050989941716137</v>
          </cell>
          <cell r="AG1216">
            <v>77</v>
          </cell>
          <cell r="AI1216">
            <v>3.3880000000003655E-3</v>
          </cell>
          <cell r="AJ1216">
            <v>7.0050989941716137</v>
          </cell>
          <cell r="AK1216">
            <v>77</v>
          </cell>
          <cell r="AL1216" t="str">
            <v>Year Round</v>
          </cell>
        </row>
        <row r="1217">
          <cell r="Q1217" t="str">
            <v>INGA1Q</v>
          </cell>
          <cell r="R1217" t="str">
            <v>LOCL1R</v>
          </cell>
          <cell r="X1217">
            <v>126</v>
          </cell>
          <cell r="Y1217" t="str">
            <v>C1S5</v>
          </cell>
          <cell r="AB1217" t="str">
            <v>No</v>
          </cell>
          <cell r="AC1217" t="str">
            <v>No</v>
          </cell>
          <cell r="AE1217">
            <v>6.5943743925271931E-3</v>
          </cell>
          <cell r="AF1217">
            <v>6.2267546614858782</v>
          </cell>
          <cell r="AG1217">
            <v>101</v>
          </cell>
          <cell r="AI1217">
            <v>3.0713155411956849E-3</v>
          </cell>
          <cell r="AJ1217">
            <v>6.2267546614858782</v>
          </cell>
          <cell r="AK1217">
            <v>69</v>
          </cell>
          <cell r="AL1217" t="str">
            <v>Peak Security</v>
          </cell>
        </row>
        <row r="1218">
          <cell r="Q1218" t="str">
            <v>INNE10</v>
          </cell>
          <cell r="R1218" t="str">
            <v>INNE1R</v>
          </cell>
          <cell r="X1218">
            <v>171</v>
          </cell>
          <cell r="Y1218" t="str">
            <v>WM01</v>
          </cell>
          <cell r="AB1218" t="str">
            <v>No</v>
          </cell>
          <cell r="AC1218" t="str">
            <v>No</v>
          </cell>
          <cell r="AE1218">
            <v>0</v>
          </cell>
          <cell r="AF1218">
            <v>0.51889622179048989</v>
          </cell>
          <cell r="AG1218">
            <v>11</v>
          </cell>
          <cell r="AI1218">
            <v>0</v>
          </cell>
          <cell r="AJ1218">
            <v>0.51889622179048989</v>
          </cell>
          <cell r="AK1218">
            <v>5</v>
          </cell>
          <cell r="AL1218" t="str">
            <v>Peak Security</v>
          </cell>
        </row>
        <row r="1219">
          <cell r="Q1219" t="str">
            <v>INNE10</v>
          </cell>
          <cell r="R1219" t="str">
            <v>KNOC10</v>
          </cell>
          <cell r="X1219">
            <v>171</v>
          </cell>
          <cell r="Y1219" t="str">
            <v>C185</v>
          </cell>
          <cell r="AB1219" t="str">
            <v>No</v>
          </cell>
          <cell r="AC1219" t="str">
            <v>No</v>
          </cell>
          <cell r="AE1219">
            <v>1.132961654351015E-3</v>
          </cell>
          <cell r="AF1219">
            <v>11.856778667912694</v>
          </cell>
          <cell r="AG1219">
            <v>120</v>
          </cell>
          <cell r="AI1219">
            <v>2.191011139729847E-4</v>
          </cell>
          <cell r="AJ1219">
            <v>11.856778667912694</v>
          </cell>
          <cell r="AK1219">
            <v>53</v>
          </cell>
          <cell r="AL1219" t="str">
            <v>Peak Security</v>
          </cell>
        </row>
        <row r="1220">
          <cell r="Q1220" t="str">
            <v>INNE10</v>
          </cell>
          <cell r="R1220" t="str">
            <v>KNOC10</v>
          </cell>
          <cell r="X1220">
            <v>171</v>
          </cell>
          <cell r="Y1220" t="str">
            <v>C187</v>
          </cell>
          <cell r="AB1220" t="str">
            <v>No</v>
          </cell>
          <cell r="AC1220" t="str">
            <v>No</v>
          </cell>
          <cell r="AE1220">
            <v>1.0299651403191045E-3</v>
          </cell>
          <cell r="AF1220">
            <v>11.623275368106974</v>
          </cell>
          <cell r="AG1220">
            <v>118</v>
          </cell>
          <cell r="AI1220">
            <v>1.9918283088453154E-4</v>
          </cell>
          <cell r="AJ1220">
            <v>11.623275368106974</v>
          </cell>
          <cell r="AK1220">
            <v>52</v>
          </cell>
          <cell r="AL1220" t="str">
            <v>Peak Security</v>
          </cell>
        </row>
        <row r="1221">
          <cell r="Q1221" t="str">
            <v>INNE1Q</v>
          </cell>
          <cell r="R1221" t="str">
            <v>NAIR1Q</v>
          </cell>
          <cell r="X1221">
            <v>126</v>
          </cell>
          <cell r="Y1221" t="str">
            <v>C1LR</v>
          </cell>
          <cell r="AB1221" t="str">
            <v>No</v>
          </cell>
          <cell r="AC1221" t="str">
            <v>No</v>
          </cell>
          <cell r="AE1221">
            <v>0.12502607659978465</v>
          </cell>
          <cell r="AF1221">
            <v>103.28450525527154</v>
          </cell>
          <cell r="AG1221">
            <v>2159</v>
          </cell>
          <cell r="AI1221">
            <v>0.35914134936745956</v>
          </cell>
          <cell r="AJ1221">
            <v>103.28450525527154</v>
          </cell>
          <cell r="AK1221">
            <v>3660</v>
          </cell>
          <cell r="AL1221" t="str">
            <v>Year Round</v>
          </cell>
        </row>
        <row r="1222">
          <cell r="Q1222" t="str">
            <v>INNE1R</v>
          </cell>
          <cell r="R1222" t="str">
            <v>NAIR1R</v>
          </cell>
          <cell r="X1222">
            <v>126</v>
          </cell>
          <cell r="Y1222" t="str">
            <v>C1LV</v>
          </cell>
          <cell r="AB1222" t="str">
            <v>No</v>
          </cell>
          <cell r="AC1222" t="str">
            <v>No</v>
          </cell>
          <cell r="AE1222">
            <v>6.4349999999998825E-2</v>
          </cell>
          <cell r="AF1222">
            <v>103.28450525527154</v>
          </cell>
          <cell r="AG1222">
            <v>1549</v>
          </cell>
          <cell r="AI1222">
            <v>6.4350000000000268E-2</v>
          </cell>
          <cell r="AJ1222">
            <v>103.28450525527154</v>
          </cell>
          <cell r="AK1222">
            <v>1549</v>
          </cell>
          <cell r="AL1222" t="str">
            <v>Year Round</v>
          </cell>
        </row>
        <row r="1223">
          <cell r="Q1223" t="str">
            <v>INRU1Q</v>
          </cell>
          <cell r="R1223" t="str">
            <v>PEHE10</v>
          </cell>
          <cell r="X1223">
            <v>150</v>
          </cell>
          <cell r="Y1223" t="str">
            <v>C1S6</v>
          </cell>
          <cell r="AB1223" t="str">
            <v>No</v>
          </cell>
          <cell r="AC1223" t="str">
            <v>No</v>
          </cell>
          <cell r="AE1223">
            <v>2.473450666645833E-4</v>
          </cell>
          <cell r="AF1223">
            <v>17.642471540876656</v>
          </cell>
          <cell r="AG1223">
            <v>33</v>
          </cell>
          <cell r="AI1223">
            <v>2.4734506666310516E-4</v>
          </cell>
          <cell r="AJ1223">
            <v>17.642471540876656</v>
          </cell>
          <cell r="AK1223">
            <v>33</v>
          </cell>
          <cell r="AL1223" t="str">
            <v>Year Round</v>
          </cell>
        </row>
        <row r="1224">
          <cell r="Q1224" t="str">
            <v>INRU1Q</v>
          </cell>
          <cell r="R1224" t="str">
            <v>PEHG1Q</v>
          </cell>
          <cell r="X1224">
            <v>126</v>
          </cell>
          <cell r="Y1224" t="str">
            <v>C1LB</v>
          </cell>
          <cell r="AB1224" t="str">
            <v>No</v>
          </cell>
          <cell r="AC1224" t="str">
            <v>No</v>
          </cell>
          <cell r="AE1224">
            <v>2.177999999999799E-3</v>
          </cell>
          <cell r="AF1224">
            <v>4.6700659961144089</v>
          </cell>
          <cell r="AG1224">
            <v>51</v>
          </cell>
          <cell r="AI1224">
            <v>2.177999999999799E-3</v>
          </cell>
          <cell r="AJ1224">
            <v>4.6700659961144089</v>
          </cell>
          <cell r="AK1224">
            <v>51</v>
          </cell>
          <cell r="AL1224" t="str">
            <v>Year Round</v>
          </cell>
        </row>
        <row r="1225">
          <cell r="Q1225" t="str">
            <v>INRU1Q</v>
          </cell>
          <cell r="R1225" t="str">
            <v>SFER10</v>
          </cell>
          <cell r="X1225">
            <v>126</v>
          </cell>
          <cell r="Y1225" t="str">
            <v>C1T1</v>
          </cell>
          <cell r="AB1225" t="str">
            <v>No</v>
          </cell>
          <cell r="AC1225" t="str">
            <v>No</v>
          </cell>
          <cell r="AE1225">
            <v>5.1417454222276995E-3</v>
          </cell>
          <cell r="AF1225">
            <v>15.826334764609941</v>
          </cell>
          <cell r="AG1225">
            <v>144</v>
          </cell>
          <cell r="AI1225">
            <v>5.1417454222303467E-3</v>
          </cell>
          <cell r="AJ1225">
            <v>15.826334764609941</v>
          </cell>
          <cell r="AK1225">
            <v>144</v>
          </cell>
          <cell r="AL1225" t="str">
            <v>Year Round</v>
          </cell>
        </row>
        <row r="1226">
          <cell r="Q1226" t="str">
            <v>INRU1R</v>
          </cell>
          <cell r="R1226" t="str">
            <v>PEHE10</v>
          </cell>
          <cell r="X1226">
            <v>126</v>
          </cell>
          <cell r="Y1226" t="str">
            <v>C1S7</v>
          </cell>
          <cell r="AB1226" t="str">
            <v>No</v>
          </cell>
          <cell r="AC1226" t="str">
            <v>No</v>
          </cell>
          <cell r="AE1226">
            <v>2.473450666645833E-4</v>
          </cell>
          <cell r="AF1226">
            <v>17.642471540876656</v>
          </cell>
          <cell r="AG1226">
            <v>33</v>
          </cell>
          <cell r="AI1226">
            <v>2.4734506666310516E-4</v>
          </cell>
          <cell r="AJ1226">
            <v>17.642471540876656</v>
          </cell>
          <cell r="AK1226">
            <v>33</v>
          </cell>
          <cell r="AL1226" t="str">
            <v>Year Round</v>
          </cell>
        </row>
        <row r="1227">
          <cell r="Q1227" t="str">
            <v>INRU1R</v>
          </cell>
          <cell r="R1227" t="str">
            <v>PEHG1R</v>
          </cell>
          <cell r="X1227">
            <v>126</v>
          </cell>
          <cell r="Y1227" t="str">
            <v>C1S8</v>
          </cell>
          <cell r="AB1227" t="str">
            <v>No</v>
          </cell>
          <cell r="AC1227" t="str">
            <v>No</v>
          </cell>
          <cell r="AE1227">
            <v>2.177999999999799E-3</v>
          </cell>
          <cell r="AF1227">
            <v>4.6700659961144089</v>
          </cell>
          <cell r="AG1227">
            <v>51</v>
          </cell>
          <cell r="AI1227">
            <v>2.177999999999799E-3</v>
          </cell>
          <cell r="AJ1227">
            <v>4.6700659961144089</v>
          </cell>
          <cell r="AK1227">
            <v>51</v>
          </cell>
          <cell r="AL1227" t="str">
            <v>Year Round</v>
          </cell>
        </row>
        <row r="1228">
          <cell r="Q1228" t="str">
            <v>INRU1R</v>
          </cell>
          <cell r="R1228" t="str">
            <v>SFER10</v>
          </cell>
          <cell r="X1228">
            <v>126</v>
          </cell>
          <cell r="Y1228" t="str">
            <v>C1T2</v>
          </cell>
          <cell r="AB1228" t="str">
            <v>No</v>
          </cell>
          <cell r="AC1228" t="str">
            <v>No</v>
          </cell>
          <cell r="AE1228">
            <v>5.1417454222276995E-3</v>
          </cell>
          <cell r="AF1228">
            <v>15.826334764609941</v>
          </cell>
          <cell r="AG1228">
            <v>144</v>
          </cell>
          <cell r="AI1228">
            <v>5.1417454222303467E-3</v>
          </cell>
          <cell r="AJ1228">
            <v>15.826334764609941</v>
          </cell>
          <cell r="AK1228">
            <v>144</v>
          </cell>
          <cell r="AL1228" t="str">
            <v>Year Round</v>
          </cell>
        </row>
        <row r="1229">
          <cell r="Q1229" t="str">
            <v>INRU1S</v>
          </cell>
          <cell r="R1229" t="str">
            <v>PEHE10</v>
          </cell>
          <cell r="X1229">
            <v>186</v>
          </cell>
          <cell r="Y1229" t="str">
            <v>H147</v>
          </cell>
          <cell r="AB1229" t="str">
            <v>No</v>
          </cell>
          <cell r="AC1229" t="str">
            <v>No</v>
          </cell>
          <cell r="AE1229">
            <v>1.0037191111162578E-4</v>
          </cell>
          <cell r="AF1229">
            <v>7.7834433268573484</v>
          </cell>
          <cell r="AG1229">
            <v>29</v>
          </cell>
          <cell r="AI1229">
            <v>1.0037191111186121E-4</v>
          </cell>
          <cell r="AJ1229">
            <v>7.7834433268573484</v>
          </cell>
          <cell r="AK1229">
            <v>29</v>
          </cell>
          <cell r="AL1229" t="str">
            <v>Year Round</v>
          </cell>
        </row>
        <row r="1230">
          <cell r="Q1230" t="str">
            <v>INRU1S</v>
          </cell>
          <cell r="R1230" t="str">
            <v>SFER10</v>
          </cell>
          <cell r="X1230">
            <v>195</v>
          </cell>
          <cell r="Y1230" t="str">
            <v>H148</v>
          </cell>
          <cell r="AB1230" t="str">
            <v>No</v>
          </cell>
          <cell r="AC1230" t="str">
            <v>No</v>
          </cell>
          <cell r="AE1230">
            <v>8.6033066666990794E-4</v>
          </cell>
          <cell r="AF1230">
            <v>29.31763653116268</v>
          </cell>
          <cell r="AG1230">
            <v>111</v>
          </cell>
          <cell r="AI1230">
            <v>8.6033066667202767E-4</v>
          </cell>
          <cell r="AJ1230">
            <v>29.31763653116268</v>
          </cell>
          <cell r="AK1230">
            <v>111</v>
          </cell>
          <cell r="AL1230" t="str">
            <v>Year Round</v>
          </cell>
        </row>
        <row r="1231">
          <cell r="Q1231" t="str">
            <v>ACHR1R</v>
          </cell>
          <cell r="R1231" t="str">
            <v>INVE10</v>
          </cell>
          <cell r="X1231">
            <v>99</v>
          </cell>
          <cell r="Y1231" t="str">
            <v>T20151682</v>
          </cell>
          <cell r="AB1231" t="str">
            <v>No</v>
          </cell>
          <cell r="AC1231" t="str">
            <v>No</v>
          </cell>
          <cell r="AE1231">
            <v>8.0352110179564753E-3</v>
          </cell>
          <cell r="AF1231">
            <v>54.925165076523356</v>
          </cell>
          <cell r="AG1231">
            <v>284</v>
          </cell>
          <cell r="AI1231">
            <v>2.6718750433695426E-2</v>
          </cell>
          <cell r="AJ1231">
            <v>54.925165076523356</v>
          </cell>
          <cell r="AK1231">
            <v>518</v>
          </cell>
          <cell r="AL1231" t="str">
            <v>Year Round</v>
          </cell>
        </row>
        <row r="1232">
          <cell r="Q1232" t="str">
            <v>ANSU10</v>
          </cell>
          <cell r="R1232" t="str">
            <v>INVE10</v>
          </cell>
          <cell r="X1232">
            <v>99</v>
          </cell>
          <cell r="Y1232" t="str">
            <v>CG05</v>
          </cell>
          <cell r="AB1232" t="str">
            <v>No</v>
          </cell>
          <cell r="AC1232" t="str">
            <v>No</v>
          </cell>
          <cell r="AE1232">
            <v>4.2279548571808002E-3</v>
          </cell>
          <cell r="AF1232">
            <v>28.876574742640763</v>
          </cell>
          <cell r="AG1232">
            <v>149</v>
          </cell>
          <cell r="AI1232">
            <v>5.3187398272199762E-4</v>
          </cell>
          <cell r="AJ1232">
            <v>28.876574742640763</v>
          </cell>
          <cell r="AK1232">
            <v>53</v>
          </cell>
          <cell r="AL1232" t="str">
            <v>Peak Security</v>
          </cell>
        </row>
        <row r="1233">
          <cell r="Q1233" t="str">
            <v>FERO1S</v>
          </cell>
          <cell r="R1233" t="str">
            <v>INVE10</v>
          </cell>
          <cell r="X1233">
            <v>99</v>
          </cell>
          <cell r="Y1233" t="str">
            <v>C1NB</v>
          </cell>
          <cell r="AB1233" t="str">
            <v>No</v>
          </cell>
          <cell r="AC1233" t="str">
            <v>No</v>
          </cell>
          <cell r="AE1233">
            <v>1.382400000000078E-2</v>
          </cell>
          <cell r="AF1233">
            <v>39.462057667166754</v>
          </cell>
          <cell r="AG1233">
            <v>316</v>
          </cell>
          <cell r="AI1233">
            <v>0.34906464000001158</v>
          </cell>
          <cell r="AJ1233">
            <v>39.462057667166754</v>
          </cell>
          <cell r="AK1233">
            <v>1586</v>
          </cell>
          <cell r="AL1233" t="str">
            <v>Year Round</v>
          </cell>
        </row>
        <row r="1234">
          <cell r="Q1234" t="str">
            <v>INVE10</v>
          </cell>
          <cell r="R1234" t="str">
            <v>KILC1Q</v>
          </cell>
          <cell r="X1234">
            <v>99</v>
          </cell>
          <cell r="Y1234" t="str">
            <v>C1R9</v>
          </cell>
          <cell r="AB1234" t="str">
            <v>No</v>
          </cell>
          <cell r="AC1234" t="str">
            <v>No</v>
          </cell>
          <cell r="AE1234">
            <v>8.7562454901331369E-2</v>
          </cell>
          <cell r="AF1234">
            <v>39.176664745181981</v>
          </cell>
          <cell r="AG1234">
            <v>791</v>
          </cell>
          <cell r="AI1234">
            <v>5.721392560953252E-2</v>
          </cell>
          <cell r="AJ1234">
            <v>39.176664745181981</v>
          </cell>
          <cell r="AK1234">
            <v>639</v>
          </cell>
          <cell r="AL1234" t="str">
            <v>Peak Security</v>
          </cell>
        </row>
        <row r="1235">
          <cell r="Q1235" t="str">
            <v>INVE10</v>
          </cell>
          <cell r="R1235" t="str">
            <v>SLOY10</v>
          </cell>
          <cell r="X1235">
            <v>126</v>
          </cell>
          <cell r="Y1235" t="str">
            <v>C1K1</v>
          </cell>
          <cell r="AB1235" t="str">
            <v>No</v>
          </cell>
          <cell r="AC1235" t="str">
            <v>No</v>
          </cell>
          <cell r="AE1235">
            <v>7.2635760675798619E-2</v>
          </cell>
          <cell r="AF1235">
            <v>58.635273062325361</v>
          </cell>
          <cell r="AG1235">
            <v>1044</v>
          </cell>
          <cell r="AI1235">
            <v>0.25052104397440755</v>
          </cell>
          <cell r="AJ1235">
            <v>58.635273062325361</v>
          </cell>
          <cell r="AK1235">
            <v>1939</v>
          </cell>
          <cell r="AL1235" t="str">
            <v>Year Round</v>
          </cell>
        </row>
        <row r="1236">
          <cell r="Q1236" t="str">
            <v>INVR10</v>
          </cell>
          <cell r="R1236" t="str">
            <v>SLOY1T</v>
          </cell>
          <cell r="X1236">
            <v>132</v>
          </cell>
          <cell r="Y1236" t="str">
            <v>C11H</v>
          </cell>
          <cell r="AB1236" t="str">
            <v>No</v>
          </cell>
          <cell r="AC1236" t="str">
            <v>No</v>
          </cell>
          <cell r="AE1236">
            <v>5.8491084240561639E-3</v>
          </cell>
          <cell r="AF1236">
            <v>15.099880054103256</v>
          </cell>
          <cell r="AG1236">
            <v>150</v>
          </cell>
          <cell r="AI1236">
            <v>3.6781697293627362E-4</v>
          </cell>
          <cell r="AJ1236">
            <v>15.099880054103256</v>
          </cell>
          <cell r="AK1236">
            <v>38</v>
          </cell>
          <cell r="AL1236" t="str">
            <v>Peak Security</v>
          </cell>
        </row>
        <row r="1237">
          <cell r="Q1237" t="str">
            <v>GLFA10</v>
          </cell>
          <cell r="R1237" t="str">
            <v>KEIT10</v>
          </cell>
          <cell r="X1237">
            <v>126</v>
          </cell>
          <cell r="Y1237" t="str">
            <v>SS18</v>
          </cell>
          <cell r="AB1237" t="str">
            <v>No</v>
          </cell>
          <cell r="AC1237" t="str">
            <v>No</v>
          </cell>
          <cell r="AE1237">
            <v>0.34545697487392302</v>
          </cell>
          <cell r="AF1237">
            <v>107.15206979973615</v>
          </cell>
          <cell r="AG1237">
            <v>3630</v>
          </cell>
          <cell r="AI1237">
            <v>0.88174929056128115</v>
          </cell>
          <cell r="AJ1237">
            <v>107.15206979973615</v>
          </cell>
          <cell r="AK1237">
            <v>5799</v>
          </cell>
          <cell r="AL1237" t="str">
            <v>Year Round</v>
          </cell>
        </row>
        <row r="1238">
          <cell r="Q1238" t="str">
            <v>KEIT10</v>
          </cell>
          <cell r="R1238" t="str">
            <v>MACD10</v>
          </cell>
          <cell r="X1238">
            <v>114</v>
          </cell>
          <cell r="Y1238" t="str">
            <v>C1SA</v>
          </cell>
          <cell r="AB1238" t="str">
            <v>No</v>
          </cell>
          <cell r="AC1238" t="str">
            <v>No</v>
          </cell>
          <cell r="AE1238">
            <v>1.8815999999999649E-2</v>
          </cell>
          <cell r="AF1238">
            <v>98.071385918402584</v>
          </cell>
          <cell r="AG1238">
            <v>686</v>
          </cell>
          <cell r="AI1238">
            <v>1.8815999999999649E-2</v>
          </cell>
          <cell r="AJ1238">
            <v>98.071385918402584</v>
          </cell>
          <cell r="AK1238">
            <v>686</v>
          </cell>
          <cell r="AL1238" t="str">
            <v>Year Round</v>
          </cell>
        </row>
        <row r="1239">
          <cell r="Q1239" t="str">
            <v>KEIT10</v>
          </cell>
          <cell r="R1239" t="str">
            <v>MACD10</v>
          </cell>
          <cell r="X1239">
            <v>114</v>
          </cell>
          <cell r="Y1239" t="str">
            <v>SSEKMN</v>
          </cell>
          <cell r="AB1239" t="str">
            <v>No</v>
          </cell>
          <cell r="AC1239" t="str">
            <v>No</v>
          </cell>
          <cell r="AE1239">
            <v>1.8815999999999649E-2</v>
          </cell>
          <cell r="AF1239">
            <v>97.99355148513402</v>
          </cell>
          <cell r="AG1239">
            <v>686</v>
          </cell>
          <cell r="AI1239">
            <v>1.8815999999999649E-2</v>
          </cell>
          <cell r="AJ1239">
            <v>97.99355148513402</v>
          </cell>
          <cell r="AK1239">
            <v>686</v>
          </cell>
          <cell r="AL1239" t="str">
            <v>Year Round</v>
          </cell>
        </row>
        <row r="1240">
          <cell r="Q1240" t="str">
            <v>KEIT10</v>
          </cell>
          <cell r="R1240" t="str">
            <v>KEIT20</v>
          </cell>
          <cell r="X1240">
            <v>240</v>
          </cell>
          <cell r="Y1240" t="str">
            <v>S146</v>
          </cell>
          <cell r="AB1240" t="str">
            <v>No</v>
          </cell>
          <cell r="AC1240" t="str">
            <v>No</v>
          </cell>
          <cell r="AE1240">
            <v>2.2090394267381616E-3</v>
          </cell>
          <cell r="AF1240">
            <v>0</v>
          </cell>
          <cell r="AG1240">
            <v>0</v>
          </cell>
          <cell r="AI1240">
            <v>1.9291555024188695E-2</v>
          </cell>
          <cell r="AJ1240">
            <v>0</v>
          </cell>
          <cell r="AK1240">
            <v>0</v>
          </cell>
          <cell r="AL1240" t="str">
            <v>Year Round</v>
          </cell>
        </row>
        <row r="1241">
          <cell r="Q1241" t="str">
            <v>KEIT10</v>
          </cell>
          <cell r="R1241" t="str">
            <v>KEIT20</v>
          </cell>
          <cell r="X1241">
            <v>240</v>
          </cell>
          <cell r="Y1241" t="str">
            <v>S145</v>
          </cell>
          <cell r="AB1241" t="str">
            <v>No</v>
          </cell>
          <cell r="AC1241" t="str">
            <v>No</v>
          </cell>
          <cell r="AE1241">
            <v>2.5211839733548878E-3</v>
          </cell>
          <cell r="AF1241">
            <v>0</v>
          </cell>
          <cell r="AG1241">
            <v>0</v>
          </cell>
          <cell r="AI1241">
            <v>2.2017515287129159E-2</v>
          </cell>
          <cell r="AJ1241">
            <v>0</v>
          </cell>
          <cell r="AK1241">
            <v>0</v>
          </cell>
          <cell r="AL1241" t="str">
            <v>Year Round</v>
          </cell>
        </row>
        <row r="1242">
          <cell r="Q1242" t="str">
            <v>KEIT20</v>
          </cell>
          <cell r="R1242" t="str">
            <v>KINT20</v>
          </cell>
          <cell r="X1242">
            <v>111</v>
          </cell>
          <cell r="Y1242" t="str">
            <v>B14X</v>
          </cell>
          <cell r="AB1242" t="str">
            <v>No</v>
          </cell>
          <cell r="AC1242" t="str">
            <v>No</v>
          </cell>
          <cell r="AE1242">
            <v>0.1284326576770185</v>
          </cell>
          <cell r="AF1242">
            <v>67.354784191600928</v>
          </cell>
          <cell r="AG1242">
            <v>4482</v>
          </cell>
          <cell r="AI1242">
            <v>1.0448411790087564</v>
          </cell>
          <cell r="AJ1242">
            <v>67.354784191600928</v>
          </cell>
          <cell r="AK1242">
            <v>12785</v>
          </cell>
          <cell r="AL1242" t="str">
            <v>Year Round</v>
          </cell>
        </row>
        <row r="1243">
          <cell r="Q1243" t="str">
            <v>INVR10</v>
          </cell>
          <cell r="R1243" t="str">
            <v>KIIN10</v>
          </cell>
          <cell r="X1243">
            <v>132</v>
          </cell>
          <cell r="Y1243" t="str">
            <v>C11E</v>
          </cell>
          <cell r="AB1243" t="str">
            <v>No</v>
          </cell>
          <cell r="AC1243" t="str">
            <v>No</v>
          </cell>
          <cell r="AE1243">
            <v>1.0402733091156426</v>
          </cell>
          <cell r="AF1243">
            <v>87.382123749518499</v>
          </cell>
          <cell r="AG1243">
            <v>4812</v>
          </cell>
          <cell r="AI1243">
            <v>2.0716900728777161</v>
          </cell>
          <cell r="AJ1243">
            <v>87.382123749518499</v>
          </cell>
          <cell r="AK1243">
            <v>6791</v>
          </cell>
          <cell r="AL1243" t="str">
            <v>Year Round</v>
          </cell>
        </row>
        <row r="1244">
          <cell r="Q1244" t="str">
            <v>INVR10</v>
          </cell>
          <cell r="R1244" t="str">
            <v>KIIN10</v>
          </cell>
          <cell r="X1244">
            <v>132</v>
          </cell>
          <cell r="Y1244" t="str">
            <v>C11F</v>
          </cell>
          <cell r="AB1244" t="str">
            <v>No</v>
          </cell>
          <cell r="AC1244" t="str">
            <v>No</v>
          </cell>
          <cell r="AE1244">
            <v>1.0402733091156426</v>
          </cell>
          <cell r="AF1244">
            <v>87.382123749518499</v>
          </cell>
          <cell r="AG1244">
            <v>4812</v>
          </cell>
          <cell r="AI1244">
            <v>2.0716900728777161</v>
          </cell>
          <cell r="AJ1244">
            <v>87.382123749518499</v>
          </cell>
          <cell r="AK1244">
            <v>6791</v>
          </cell>
          <cell r="AL1244" t="str">
            <v>Year Round</v>
          </cell>
        </row>
        <row r="1245">
          <cell r="Q1245" t="str">
            <v>KIIN10</v>
          </cell>
          <cell r="R1245" t="str">
            <v>LOCH10</v>
          </cell>
          <cell r="X1245">
            <v>111</v>
          </cell>
          <cell r="Y1245" t="str">
            <v>C1R6</v>
          </cell>
          <cell r="AB1245" t="str">
            <v>No</v>
          </cell>
          <cell r="AC1245" t="str">
            <v>No</v>
          </cell>
          <cell r="AE1245">
            <v>3.6417432582731786E-2</v>
          </cell>
          <cell r="AF1245">
            <v>6.2267546614858782</v>
          </cell>
          <cell r="AG1245">
            <v>238</v>
          </cell>
          <cell r="AI1245">
            <v>1.6961340076249182E-2</v>
          </cell>
          <cell r="AJ1245">
            <v>6.2267546614858782</v>
          </cell>
          <cell r="AK1245">
            <v>162</v>
          </cell>
          <cell r="AL1245" t="str">
            <v>Peak Security</v>
          </cell>
        </row>
        <row r="1246">
          <cell r="Q1246" t="str">
            <v>KIIN10</v>
          </cell>
          <cell r="R1246" t="str">
            <v>SFIL1Q</v>
          </cell>
          <cell r="X1246">
            <v>132</v>
          </cell>
          <cell r="Y1246" t="str">
            <v>C1R7</v>
          </cell>
          <cell r="AB1246" t="str">
            <v>No</v>
          </cell>
          <cell r="AC1246" t="str">
            <v>No</v>
          </cell>
          <cell r="AE1246">
            <v>7.0956000000000533E-2</v>
          </cell>
          <cell r="AF1246">
            <v>56.04079195337291</v>
          </cell>
          <cell r="AG1246">
            <v>1009</v>
          </cell>
          <cell r="AI1246">
            <v>7.0956000000000533E-2</v>
          </cell>
          <cell r="AJ1246">
            <v>56.04079195337291</v>
          </cell>
          <cell r="AK1246">
            <v>1009</v>
          </cell>
          <cell r="AL1246" t="str">
            <v>Year Round</v>
          </cell>
        </row>
        <row r="1247">
          <cell r="Q1247" t="str">
            <v>KILC1Q</v>
          </cell>
          <cell r="R1247" t="str">
            <v>NANT1Q</v>
          </cell>
          <cell r="X1247">
            <v>99</v>
          </cell>
          <cell r="Y1247" t="str">
            <v>SS92</v>
          </cell>
          <cell r="AB1247" t="str">
            <v>No</v>
          </cell>
          <cell r="AC1247" t="str">
            <v>No</v>
          </cell>
          <cell r="AE1247">
            <v>8.7540320060795363E-3</v>
          </cell>
          <cell r="AF1247">
            <v>10.896820657600287</v>
          </cell>
          <cell r="AG1247">
            <v>133</v>
          </cell>
          <cell r="AI1247">
            <v>4.077171380935502E-3</v>
          </cell>
          <cell r="AJ1247">
            <v>10.896820657600287</v>
          </cell>
          <cell r="AK1247">
            <v>91</v>
          </cell>
          <cell r="AL1247" t="str">
            <v>Peak Security</v>
          </cell>
        </row>
        <row r="1248">
          <cell r="Q1248" t="str">
            <v>KILC1Q</v>
          </cell>
          <cell r="R1248" t="str">
            <v>TAYN1Q</v>
          </cell>
          <cell r="X1248">
            <v>99</v>
          </cell>
          <cell r="Y1248" t="str">
            <v>C1L8</v>
          </cell>
          <cell r="AB1248" t="str">
            <v>No</v>
          </cell>
          <cell r="AC1248" t="str">
            <v>No</v>
          </cell>
          <cell r="AE1248">
            <v>6.8479999999998143E-3</v>
          </cell>
          <cell r="AF1248">
            <v>19.718056428038615</v>
          </cell>
          <cell r="AG1248">
            <v>158</v>
          </cell>
          <cell r="AI1248">
            <v>6.8479999999998143E-3</v>
          </cell>
          <cell r="AJ1248">
            <v>19.718056428038615</v>
          </cell>
          <cell r="AK1248">
            <v>158</v>
          </cell>
          <cell r="AL1248" t="str">
            <v>Year Round</v>
          </cell>
        </row>
        <row r="1249">
          <cell r="Q1249" t="str">
            <v>FOGG1Q</v>
          </cell>
          <cell r="R1249" t="str">
            <v>KINT10</v>
          </cell>
          <cell r="X1249">
            <v>112</v>
          </cell>
          <cell r="Y1249" t="str">
            <v>C1KN</v>
          </cell>
          <cell r="AB1249" t="str">
            <v>No</v>
          </cell>
          <cell r="AC1249" t="str">
            <v>No</v>
          </cell>
          <cell r="AE1249">
            <v>3.3702390185894576E-2</v>
          </cell>
          <cell r="AF1249">
            <v>40.473905299658206</v>
          </cell>
          <cell r="AG1249">
            <v>549</v>
          </cell>
          <cell r="AI1249">
            <v>0.10110080678487463</v>
          </cell>
          <cell r="AJ1249">
            <v>40.473905299658206</v>
          </cell>
          <cell r="AK1249">
            <v>951</v>
          </cell>
          <cell r="AL1249" t="str">
            <v>Year Round</v>
          </cell>
        </row>
        <row r="1250">
          <cell r="Q1250" t="str">
            <v>FETT20</v>
          </cell>
          <cell r="R1250" t="str">
            <v>KINT20</v>
          </cell>
          <cell r="X1250">
            <v>955</v>
          </cell>
          <cell r="Y1250" t="str">
            <v>ND08</v>
          </cell>
          <cell r="AB1250" t="str">
            <v>No</v>
          </cell>
          <cell r="AC1250" t="str">
            <v>No</v>
          </cell>
          <cell r="AE1250">
            <v>0.68013860545962557</v>
          </cell>
          <cell r="AF1250">
            <v>38.531251098931847</v>
          </cell>
          <cell r="AG1250">
            <v>7944</v>
          </cell>
          <cell r="AI1250">
            <v>1.351557383719117</v>
          </cell>
          <cell r="AJ1250">
            <v>38.531251098931847</v>
          </cell>
          <cell r="AK1250">
            <v>11199</v>
          </cell>
          <cell r="AL1250" t="str">
            <v>Year Round</v>
          </cell>
        </row>
        <row r="1251">
          <cell r="Q1251" t="str">
            <v>FETT20</v>
          </cell>
          <cell r="R1251" t="str">
            <v>KINT20</v>
          </cell>
          <cell r="X1251">
            <v>955</v>
          </cell>
          <cell r="Y1251" t="str">
            <v>ND09</v>
          </cell>
          <cell r="AB1251" t="str">
            <v>No</v>
          </cell>
          <cell r="AC1251" t="str">
            <v>No</v>
          </cell>
          <cell r="AE1251">
            <v>0.68013860545962557</v>
          </cell>
          <cell r="AF1251">
            <v>38.531251098931847</v>
          </cell>
          <cell r="AG1251">
            <v>7944</v>
          </cell>
          <cell r="AI1251">
            <v>1.351557383719117</v>
          </cell>
          <cell r="AJ1251">
            <v>38.531251098931847</v>
          </cell>
          <cell r="AK1251">
            <v>11199</v>
          </cell>
          <cell r="AL1251" t="str">
            <v>Year Round</v>
          </cell>
        </row>
        <row r="1252">
          <cell r="Q1252" t="str">
            <v>KINT10</v>
          </cell>
          <cell r="R1252" t="str">
            <v>KINT20</v>
          </cell>
          <cell r="X1252">
            <v>240</v>
          </cell>
          <cell r="Y1252" t="str">
            <v>S140</v>
          </cell>
          <cell r="AB1252" t="str">
            <v>No</v>
          </cell>
          <cell r="AC1252" t="str">
            <v>No</v>
          </cell>
          <cell r="AE1252">
            <v>5.1068343405093988E-2</v>
          </cell>
          <cell r="AF1252">
            <v>0</v>
          </cell>
          <cell r="AG1252">
            <v>0</v>
          </cell>
          <cell r="AI1252">
            <v>2.2237592931557498E-2</v>
          </cell>
          <cell r="AJ1252">
            <v>0</v>
          </cell>
          <cell r="AK1252">
            <v>0</v>
          </cell>
          <cell r="AL1252" t="str">
            <v>Peak Security</v>
          </cell>
        </row>
        <row r="1253">
          <cell r="Q1253" t="str">
            <v>KINT10</v>
          </cell>
          <cell r="R1253" t="str">
            <v>KINT20</v>
          </cell>
          <cell r="X1253">
            <v>240</v>
          </cell>
          <cell r="Y1253" t="str">
            <v>S142</v>
          </cell>
          <cell r="AB1253" t="str">
            <v>No</v>
          </cell>
          <cell r="AC1253" t="str">
            <v>No</v>
          </cell>
          <cell r="AE1253">
            <v>5.0669762736108404E-2</v>
          </cell>
          <cell r="AF1253">
            <v>0</v>
          </cell>
          <cell r="AG1253">
            <v>0</v>
          </cell>
          <cell r="AI1253">
            <v>2.206403189400865E-2</v>
          </cell>
          <cell r="AJ1253">
            <v>0</v>
          </cell>
          <cell r="AK1253">
            <v>0</v>
          </cell>
          <cell r="AL1253" t="str">
            <v>Peak Security</v>
          </cell>
        </row>
        <row r="1254">
          <cell r="Q1254" t="str">
            <v>KINT10</v>
          </cell>
          <cell r="R1254" t="str">
            <v>KINT20</v>
          </cell>
          <cell r="X1254">
            <v>240</v>
          </cell>
          <cell r="Y1254" t="str">
            <v>S141</v>
          </cell>
          <cell r="AB1254" t="str">
            <v>No</v>
          </cell>
          <cell r="AC1254" t="str">
            <v>No</v>
          </cell>
          <cell r="AE1254">
            <v>6.4279560447105241E-2</v>
          </cell>
          <cell r="AF1254">
            <v>0</v>
          </cell>
          <cell r="AG1254">
            <v>0</v>
          </cell>
          <cell r="AI1254">
            <v>2.7990387072152179E-2</v>
          </cell>
          <cell r="AJ1254">
            <v>0</v>
          </cell>
          <cell r="AK1254">
            <v>0</v>
          </cell>
          <cell r="AL1254" t="str">
            <v>Peak Security</v>
          </cell>
        </row>
        <row r="1255">
          <cell r="Q1255" t="str">
            <v>KINT20</v>
          </cell>
          <cell r="R1255" t="str">
            <v>PEHE20</v>
          </cell>
          <cell r="X1255">
            <v>1090</v>
          </cell>
          <cell r="Y1255" t="str">
            <v>B158</v>
          </cell>
          <cell r="AB1255" t="str">
            <v>No</v>
          </cell>
          <cell r="AC1255" t="str">
            <v>No</v>
          </cell>
          <cell r="AE1255">
            <v>1.8473565226414801</v>
          </cell>
          <cell r="AF1255">
            <v>84.493101165620374</v>
          </cell>
          <cell r="AG1255">
            <v>19140</v>
          </cell>
          <cell r="AI1255">
            <v>1.1240003417423554</v>
          </cell>
          <cell r="AJ1255">
            <v>84.493101165620374</v>
          </cell>
          <cell r="AK1255">
            <v>14930</v>
          </cell>
          <cell r="AL1255" t="str">
            <v>Peak Security</v>
          </cell>
        </row>
        <row r="1256">
          <cell r="Q1256" t="str">
            <v>KINT20</v>
          </cell>
          <cell r="R1256" t="str">
            <v>PEHE20</v>
          </cell>
          <cell r="X1256">
            <v>1090</v>
          </cell>
          <cell r="Y1256" t="str">
            <v>B159</v>
          </cell>
          <cell r="AB1256" t="str">
            <v>No</v>
          </cell>
          <cell r="AC1256" t="str">
            <v>No</v>
          </cell>
          <cell r="AE1256">
            <v>2.6218635554949494</v>
          </cell>
          <cell r="AF1256">
            <v>60.403578705634992</v>
          </cell>
          <cell r="AG1256">
            <v>19181</v>
          </cell>
          <cell r="AI1256">
            <v>1.595239195174063</v>
          </cell>
          <cell r="AJ1256">
            <v>60.403578705634992</v>
          </cell>
          <cell r="AK1256">
            <v>14962</v>
          </cell>
          <cell r="AL1256" t="str">
            <v>Peak Security</v>
          </cell>
        </row>
        <row r="1257">
          <cell r="Q1257" t="str">
            <v>KINT20</v>
          </cell>
          <cell r="R1257" t="str">
            <v>PERS20</v>
          </cell>
          <cell r="X1257">
            <v>1090</v>
          </cell>
          <cell r="Y1257" t="str">
            <v>B171</v>
          </cell>
          <cell r="AB1257" t="str">
            <v>No</v>
          </cell>
          <cell r="AC1257" t="str">
            <v>No</v>
          </cell>
          <cell r="AE1257">
            <v>0.22365971670771678</v>
          </cell>
          <cell r="AF1257">
            <v>33.797240466248148</v>
          </cell>
          <cell r="AG1257">
            <v>4272</v>
          </cell>
          <cell r="AI1257">
            <v>0.12812346048526671</v>
          </cell>
          <cell r="AJ1257">
            <v>33.797240466248148</v>
          </cell>
          <cell r="AK1257">
            <v>3233</v>
          </cell>
          <cell r="AL1257" t="str">
            <v>Peak Security</v>
          </cell>
        </row>
        <row r="1258">
          <cell r="Q1258" t="str">
            <v>KINT20</v>
          </cell>
          <cell r="R1258" t="str">
            <v>TEAL20</v>
          </cell>
          <cell r="X1258">
            <v>695</v>
          </cell>
          <cell r="Y1258" t="str">
            <v>B172</v>
          </cell>
          <cell r="AB1258" t="str">
            <v>No</v>
          </cell>
          <cell r="AC1258" t="str">
            <v>No</v>
          </cell>
          <cell r="AE1258">
            <v>2.2204018238849219</v>
          </cell>
          <cell r="AF1258">
            <v>120.5674606703746</v>
          </cell>
          <cell r="AG1258">
            <v>23003</v>
          </cell>
          <cell r="AI1258">
            <v>4.1005652981640965</v>
          </cell>
          <cell r="AJ1258">
            <v>120.5674606703746</v>
          </cell>
          <cell r="AK1258">
            <v>31260</v>
          </cell>
          <cell r="AL1258" t="str">
            <v>Year Round</v>
          </cell>
        </row>
        <row r="1259">
          <cell r="Q1259" t="str">
            <v>KINT20</v>
          </cell>
          <cell r="R1259" t="str">
            <v>TEAL20</v>
          </cell>
          <cell r="X1259">
            <v>695</v>
          </cell>
          <cell r="Y1259" t="str">
            <v>B173</v>
          </cell>
          <cell r="AB1259" t="str">
            <v>No</v>
          </cell>
          <cell r="AC1259" t="str">
            <v>No</v>
          </cell>
          <cell r="AE1259">
            <v>2.2204018238849219</v>
          </cell>
          <cell r="AF1259">
            <v>120.5674606703746</v>
          </cell>
          <cell r="AG1259">
            <v>23003</v>
          </cell>
          <cell r="AI1259">
            <v>4.1005652981640965</v>
          </cell>
          <cell r="AJ1259">
            <v>120.5674606703746</v>
          </cell>
          <cell r="AK1259">
            <v>31260</v>
          </cell>
          <cell r="AL1259" t="str">
            <v>Year Round</v>
          </cell>
        </row>
        <row r="1260">
          <cell r="Q1260" t="str">
            <v>BERB20</v>
          </cell>
          <cell r="R1260" t="str">
            <v>KNOC20</v>
          </cell>
          <cell r="X1260">
            <v>525</v>
          </cell>
          <cell r="Y1260" t="str">
            <v>B19MA</v>
          </cell>
          <cell r="AB1260" t="str">
            <v>No</v>
          </cell>
          <cell r="AC1260" t="str">
            <v>No</v>
          </cell>
          <cell r="AE1260">
            <v>5.8514094726080268E-2</v>
          </cell>
          <cell r="AF1260">
            <v>51.175254181162984</v>
          </cell>
          <cell r="AG1260">
            <v>2382</v>
          </cell>
          <cell r="AI1260">
            <v>0.58431329351725858</v>
          </cell>
          <cell r="AJ1260">
            <v>51.175254181162984</v>
          </cell>
          <cell r="AK1260">
            <v>7528</v>
          </cell>
          <cell r="AL1260" t="str">
            <v>Year Round</v>
          </cell>
        </row>
        <row r="1261">
          <cell r="Q1261" t="str">
            <v>DAAS20</v>
          </cell>
          <cell r="R1261" t="str">
            <v>KNOC20</v>
          </cell>
          <cell r="X1261">
            <v>935</v>
          </cell>
          <cell r="Y1261" t="str">
            <v>B199B</v>
          </cell>
          <cell r="AB1261" t="str">
            <v>No</v>
          </cell>
          <cell r="AC1261" t="str">
            <v>No</v>
          </cell>
          <cell r="AE1261">
            <v>7.3301142287594004E-2</v>
          </cell>
          <cell r="AF1261">
            <v>68.792964636973181</v>
          </cell>
          <cell r="AG1261">
            <v>3194</v>
          </cell>
          <cell r="AI1261">
            <v>0.73197461345244996</v>
          </cell>
          <cell r="AJ1261">
            <v>68.792964636973181</v>
          </cell>
          <cell r="AK1261">
            <v>10094</v>
          </cell>
          <cell r="AL1261" t="str">
            <v>Year Round</v>
          </cell>
        </row>
        <row r="1262">
          <cell r="Q1262" t="str">
            <v>FARI2J</v>
          </cell>
          <cell r="R1262" t="str">
            <v>KNOC20</v>
          </cell>
          <cell r="X1262">
            <v>935</v>
          </cell>
          <cell r="Y1262" t="str">
            <v>B192</v>
          </cell>
          <cell r="AB1262" t="str">
            <v>No</v>
          </cell>
          <cell r="AC1262" t="str">
            <v>No</v>
          </cell>
          <cell r="AE1262">
            <v>0.13353608144888129</v>
          </cell>
          <cell r="AF1262">
            <v>17.857407196705584</v>
          </cell>
          <cell r="AG1262">
            <v>2175</v>
          </cell>
          <cell r="AI1262">
            <v>0.15693482250040075</v>
          </cell>
          <cell r="AJ1262">
            <v>17.857407196705584</v>
          </cell>
          <cell r="AK1262">
            <v>2358</v>
          </cell>
          <cell r="AL1262" t="str">
            <v>Year Round</v>
          </cell>
        </row>
        <row r="1263">
          <cell r="Q1263" t="str">
            <v>FARI2K</v>
          </cell>
          <cell r="R1263" t="str">
            <v>KNOC20</v>
          </cell>
          <cell r="X1263">
            <v>935</v>
          </cell>
          <cell r="Y1263" t="str">
            <v>B194</v>
          </cell>
          <cell r="AB1263" t="str">
            <v>No</v>
          </cell>
          <cell r="AC1263" t="str">
            <v>No</v>
          </cell>
          <cell r="AE1263">
            <v>0.13353608144887724</v>
          </cell>
          <cell r="AF1263">
            <v>16.778771862676386</v>
          </cell>
          <cell r="AG1263">
            <v>2044</v>
          </cell>
          <cell r="AI1263">
            <v>0.15693482250040075</v>
          </cell>
          <cell r="AJ1263">
            <v>16.778771862676386</v>
          </cell>
          <cell r="AK1263">
            <v>2216</v>
          </cell>
          <cell r="AL1263" t="str">
            <v>Year Round</v>
          </cell>
        </row>
        <row r="1264">
          <cell r="Q1264" t="str">
            <v>KNOC10</v>
          </cell>
          <cell r="R1264" t="str">
            <v>KNOC20</v>
          </cell>
          <cell r="X1264">
            <v>240</v>
          </cell>
          <cell r="Y1264" t="str">
            <v>S172</v>
          </cell>
          <cell r="AB1264" t="str">
            <v>No</v>
          </cell>
          <cell r="AC1264" t="str">
            <v>No</v>
          </cell>
          <cell r="AE1264">
            <v>2.6409254995118014E-3</v>
          </cell>
          <cell r="AF1264">
            <v>0</v>
          </cell>
          <cell r="AG1264">
            <v>0</v>
          </cell>
          <cell r="AI1264">
            <v>1.5617226139126E-2</v>
          </cell>
          <cell r="AJ1264">
            <v>0</v>
          </cell>
          <cell r="AK1264">
            <v>0</v>
          </cell>
          <cell r="AL1264" t="str">
            <v>Year Round</v>
          </cell>
        </row>
        <row r="1265">
          <cell r="Q1265" t="str">
            <v>KNOC10</v>
          </cell>
          <cell r="R1265" t="str">
            <v>KNOC20</v>
          </cell>
          <cell r="X1265">
            <v>240</v>
          </cell>
          <cell r="Y1265" t="str">
            <v>S173</v>
          </cell>
          <cell r="AB1265" t="str">
            <v>No</v>
          </cell>
          <cell r="AC1265" t="str">
            <v>No</v>
          </cell>
          <cell r="AE1265">
            <v>2.6165853021500548E-3</v>
          </cell>
          <cell r="AF1265">
            <v>0</v>
          </cell>
          <cell r="AG1265">
            <v>0</v>
          </cell>
          <cell r="AI1265">
            <v>1.5473289338735523E-2</v>
          </cell>
          <cell r="AJ1265">
            <v>0</v>
          </cell>
          <cell r="AK1265">
            <v>0</v>
          </cell>
          <cell r="AL1265" t="str">
            <v>Year Round</v>
          </cell>
        </row>
        <row r="1266">
          <cell r="Q1266" t="str">
            <v>KNOC20</v>
          </cell>
          <cell r="R1266" t="str">
            <v>KNOC2L</v>
          </cell>
          <cell r="X1266">
            <v>930</v>
          </cell>
          <cell r="Y1266" t="str">
            <v>DM17</v>
          </cell>
          <cell r="AB1266" t="str">
            <v>No</v>
          </cell>
          <cell r="AC1266" t="str">
            <v>No</v>
          </cell>
          <cell r="AE1266">
            <v>0</v>
          </cell>
          <cell r="AF1266">
            <v>16.838018837697572</v>
          </cell>
          <cell r="AG1266">
            <v>1428</v>
          </cell>
          <cell r="AI1266">
            <v>0</v>
          </cell>
          <cell r="AJ1266">
            <v>16.838018837697572</v>
          </cell>
          <cell r="AK1266">
            <v>545</v>
          </cell>
          <cell r="AL1266" t="str">
            <v>Peak Security</v>
          </cell>
        </row>
        <row r="1267">
          <cell r="Q1267" t="str">
            <v>KNOC20</v>
          </cell>
          <cell r="R1267" t="str">
            <v>KNOC2M</v>
          </cell>
          <cell r="X1267">
            <v>930</v>
          </cell>
          <cell r="Y1267" t="str">
            <v>DM18</v>
          </cell>
          <cell r="AB1267" t="str">
            <v>No</v>
          </cell>
          <cell r="AC1267" t="str">
            <v>No</v>
          </cell>
          <cell r="AE1267">
            <v>0</v>
          </cell>
          <cell r="AF1267">
            <v>14.776220612673381</v>
          </cell>
          <cell r="AG1267">
            <v>1253</v>
          </cell>
          <cell r="AI1267">
            <v>0</v>
          </cell>
          <cell r="AJ1267">
            <v>14.776220612673381</v>
          </cell>
          <cell r="AK1267">
            <v>478</v>
          </cell>
          <cell r="AL1267" t="str">
            <v>Peak Security</v>
          </cell>
        </row>
        <row r="1268">
          <cell r="Q1268" t="str">
            <v>LAGG1Q</v>
          </cell>
          <cell r="R1268" t="str">
            <v>MILW1S</v>
          </cell>
          <cell r="X1268">
            <v>111</v>
          </cell>
          <cell r="Y1268" t="str">
            <v>C1HP</v>
          </cell>
          <cell r="AB1268" t="str">
            <v>No</v>
          </cell>
          <cell r="AC1268" t="str">
            <v>No</v>
          </cell>
          <cell r="AE1268">
            <v>1.0103810211947283E-27</v>
          </cell>
          <cell r="AF1268">
            <v>14.788542321028961</v>
          </cell>
          <cell r="AG1268">
            <v>0</v>
          </cell>
          <cell r="AI1268">
            <v>0.86044392000010339</v>
          </cell>
          <cell r="AJ1268">
            <v>14.788542321028961</v>
          </cell>
          <cell r="AK1268">
            <v>1801</v>
          </cell>
          <cell r="AL1268" t="str">
            <v>Year Round</v>
          </cell>
        </row>
        <row r="1269">
          <cell r="Q1269" t="str">
            <v>LAIR1Q</v>
          </cell>
          <cell r="R1269" t="str">
            <v>SHIN10</v>
          </cell>
          <cell r="X1269">
            <v>126</v>
          </cell>
          <cell r="Y1269" t="str">
            <v>C1SC</v>
          </cell>
          <cell r="AB1269" t="str">
            <v>No</v>
          </cell>
          <cell r="AC1269" t="str">
            <v>No</v>
          </cell>
          <cell r="AE1269">
            <v>6.1056000000001089E-2</v>
          </cell>
          <cell r="AF1269">
            <v>27.242051644000718</v>
          </cell>
          <cell r="AG1269">
            <v>654</v>
          </cell>
          <cell r="AI1269">
            <v>6.1056000000001089E-2</v>
          </cell>
          <cell r="AJ1269">
            <v>27.242051644000718</v>
          </cell>
          <cell r="AK1269">
            <v>654</v>
          </cell>
          <cell r="AL1269" t="str">
            <v>Year Round</v>
          </cell>
        </row>
        <row r="1270">
          <cell r="Q1270" t="str">
            <v>LOCL1S</v>
          </cell>
          <cell r="R1270" t="str">
            <v>QUOI1Q</v>
          </cell>
          <cell r="X1270">
            <v>111</v>
          </cell>
          <cell r="Y1270" t="str">
            <v>C1P2</v>
          </cell>
          <cell r="AB1270" t="str">
            <v>No</v>
          </cell>
          <cell r="AC1270" t="str">
            <v>No</v>
          </cell>
          <cell r="AE1270">
            <v>5.5967795531122699E-28</v>
          </cell>
          <cell r="AF1270">
            <v>47.479004293829824</v>
          </cell>
          <cell r="AG1270">
            <v>0</v>
          </cell>
          <cell r="AI1270">
            <v>0.17104157437503806</v>
          </cell>
          <cell r="AJ1270">
            <v>47.479004293829824</v>
          </cell>
          <cell r="AK1270">
            <v>1421</v>
          </cell>
          <cell r="AL1270" t="str">
            <v>Year Round</v>
          </cell>
        </row>
        <row r="1271">
          <cell r="Q1271" t="str">
            <v>LUIC1Q</v>
          </cell>
          <cell r="R1271" t="str">
            <v>ORRI10</v>
          </cell>
          <cell r="X1271">
            <v>464</v>
          </cell>
          <cell r="Y1271" t="str">
            <v>C1C6</v>
          </cell>
          <cell r="AB1271" t="str">
            <v>No</v>
          </cell>
          <cell r="AC1271" t="str">
            <v>No</v>
          </cell>
          <cell r="AE1271">
            <v>1.372703575914181E-2</v>
          </cell>
          <cell r="AF1271">
            <v>14.010197988343227</v>
          </cell>
          <cell r="AG1271">
            <v>455</v>
          </cell>
          <cell r="AI1271">
            <v>5.761444236136725E-2</v>
          </cell>
          <cell r="AJ1271">
            <v>14.010197988343227</v>
          </cell>
          <cell r="AK1271">
            <v>933</v>
          </cell>
          <cell r="AL1271" t="str">
            <v>Year Round</v>
          </cell>
        </row>
        <row r="1272">
          <cell r="Q1272" t="str">
            <v>LUIC1R</v>
          </cell>
          <cell r="R1272" t="str">
            <v>ORRI10</v>
          </cell>
          <cell r="X1272">
            <v>464</v>
          </cell>
          <cell r="Y1272" t="str">
            <v>C1FK</v>
          </cell>
          <cell r="AB1272" t="str">
            <v>No</v>
          </cell>
          <cell r="AC1272" t="str">
            <v>No</v>
          </cell>
          <cell r="AE1272">
            <v>1.3535857204410005E-2</v>
          </cell>
          <cell r="AF1272">
            <v>14.347480532507046</v>
          </cell>
          <cell r="AG1272">
            <v>463</v>
          </cell>
          <cell r="AI1272">
            <v>5.690549862278467E-2</v>
          </cell>
          <cell r="AJ1272">
            <v>14.347480532507046</v>
          </cell>
          <cell r="AK1272">
            <v>949</v>
          </cell>
          <cell r="AL1272" t="str">
            <v>Year Round</v>
          </cell>
        </row>
        <row r="1273">
          <cell r="Q1273" t="str">
            <v>LUMB1Q</v>
          </cell>
          <cell r="R1273" t="str">
            <v>SFER10</v>
          </cell>
          <cell r="X1273">
            <v>126</v>
          </cell>
          <cell r="Y1273" t="str">
            <v>C1L7</v>
          </cell>
          <cell r="AB1273" t="str">
            <v>No</v>
          </cell>
          <cell r="AC1273" t="str">
            <v>No</v>
          </cell>
          <cell r="AE1273">
            <v>4.0960000000011846E-3</v>
          </cell>
          <cell r="AF1273">
            <v>16.345230986400431</v>
          </cell>
          <cell r="AG1273">
            <v>131</v>
          </cell>
          <cell r="AI1273">
            <v>4.0960000000019627E-3</v>
          </cell>
          <cell r="AJ1273">
            <v>16.345230986400431</v>
          </cell>
          <cell r="AK1273">
            <v>131</v>
          </cell>
          <cell r="AL1273" t="str">
            <v>Year Round</v>
          </cell>
        </row>
        <row r="1274">
          <cell r="Q1274" t="str">
            <v>LUMB1Q</v>
          </cell>
          <cell r="R1274" t="str">
            <v>STRI1Q</v>
          </cell>
          <cell r="X1274">
            <v>133</v>
          </cell>
          <cell r="Y1274" t="str">
            <v>C1D1</v>
          </cell>
          <cell r="AB1274" t="str">
            <v>No</v>
          </cell>
          <cell r="AC1274" t="str">
            <v>No</v>
          </cell>
          <cell r="AE1274">
            <v>0</v>
          </cell>
          <cell r="AF1274">
            <v>20.496400760724349</v>
          </cell>
          <cell r="AG1274">
            <v>0</v>
          </cell>
          <cell r="AI1274">
            <v>0</v>
          </cell>
          <cell r="AJ1274">
            <v>20.496400760724349</v>
          </cell>
          <cell r="AK1274">
            <v>0</v>
          </cell>
          <cell r="AL1274" t="str">
            <v>Year Round</v>
          </cell>
        </row>
        <row r="1275">
          <cell r="Q1275" t="str">
            <v>LUMB1R</v>
          </cell>
          <cell r="R1275" t="str">
            <v>SFER10</v>
          </cell>
          <cell r="X1275">
            <v>126</v>
          </cell>
          <cell r="Y1275" t="str">
            <v>C1D3</v>
          </cell>
          <cell r="AB1275" t="str">
            <v>No</v>
          </cell>
          <cell r="AC1275" t="str">
            <v>No</v>
          </cell>
          <cell r="AE1275">
            <v>4.0960000000011846E-3</v>
          </cell>
          <cell r="AF1275">
            <v>16.345230986400431</v>
          </cell>
          <cell r="AG1275">
            <v>131</v>
          </cell>
          <cell r="AI1275">
            <v>4.0960000000019627E-3</v>
          </cell>
          <cell r="AJ1275">
            <v>16.345230986400431</v>
          </cell>
          <cell r="AK1275">
            <v>131</v>
          </cell>
          <cell r="AL1275" t="str">
            <v>Year Round</v>
          </cell>
        </row>
        <row r="1276">
          <cell r="Q1276" t="str">
            <v>LUMB1R</v>
          </cell>
          <cell r="R1276" t="str">
            <v>STRI1R</v>
          </cell>
          <cell r="X1276">
            <v>133</v>
          </cell>
          <cell r="Y1276" t="str">
            <v>C1D2</v>
          </cell>
          <cell r="AB1276" t="str">
            <v>No</v>
          </cell>
          <cell r="AC1276" t="str">
            <v>No</v>
          </cell>
          <cell r="AE1276">
            <v>0</v>
          </cell>
          <cell r="AF1276">
            <v>20.496400760724349</v>
          </cell>
          <cell r="AG1276">
            <v>0</v>
          </cell>
          <cell r="AI1276">
            <v>0</v>
          </cell>
          <cell r="AJ1276">
            <v>20.496400760724349</v>
          </cell>
          <cell r="AK1276">
            <v>0</v>
          </cell>
          <cell r="AL1276" t="str">
            <v>Year Round</v>
          </cell>
        </row>
        <row r="1277">
          <cell r="Q1277" t="str">
            <v>LUNA1Q</v>
          </cell>
          <cell r="R1277" t="str">
            <v>TEAL10</v>
          </cell>
          <cell r="X1277">
            <v>183</v>
          </cell>
          <cell r="Y1277" t="str">
            <v>C1G6</v>
          </cell>
          <cell r="AB1277" t="str">
            <v>No</v>
          </cell>
          <cell r="AC1277" t="str">
            <v>No</v>
          </cell>
          <cell r="AE1277">
            <v>1.528799999999988E-2</v>
          </cell>
          <cell r="AF1277">
            <v>46.441211850248841</v>
          </cell>
          <cell r="AG1277">
            <v>650</v>
          </cell>
          <cell r="AI1277">
            <v>1.528799999999988E-2</v>
          </cell>
          <cell r="AJ1277">
            <v>46.441211850248841</v>
          </cell>
          <cell r="AK1277">
            <v>650</v>
          </cell>
          <cell r="AL1277" t="str">
            <v>Year Round</v>
          </cell>
        </row>
        <row r="1278">
          <cell r="Q1278" t="str">
            <v>LUNA1R</v>
          </cell>
          <cell r="R1278" t="str">
            <v>TEAL10</v>
          </cell>
          <cell r="X1278">
            <v>183</v>
          </cell>
          <cell r="Y1278" t="str">
            <v>C1G7</v>
          </cell>
          <cell r="AB1278" t="str">
            <v>No</v>
          </cell>
          <cell r="AC1278" t="str">
            <v>No</v>
          </cell>
          <cell r="AE1278">
            <v>1.528799999999988E-2</v>
          </cell>
          <cell r="AF1278">
            <v>46.441211850248841</v>
          </cell>
          <cell r="AG1278">
            <v>650</v>
          </cell>
          <cell r="AI1278">
            <v>1.528799999999988E-2</v>
          </cell>
          <cell r="AJ1278">
            <v>46.441211850248841</v>
          </cell>
          <cell r="AK1278">
            <v>650</v>
          </cell>
          <cell r="AL1278" t="str">
            <v>Year Round</v>
          </cell>
        </row>
        <row r="1279">
          <cell r="Q1279" t="str">
            <v>MELG10</v>
          </cell>
          <cell r="R1279" t="str">
            <v>STRL10</v>
          </cell>
          <cell r="X1279">
            <v>444</v>
          </cell>
          <cell r="Y1279" t="str">
            <v>T20161788</v>
          </cell>
          <cell r="AB1279" t="str">
            <v>No</v>
          </cell>
          <cell r="AC1279" t="str">
            <v>No</v>
          </cell>
          <cell r="AE1279">
            <v>0</v>
          </cell>
          <cell r="AF1279">
            <v>25.944811089524492</v>
          </cell>
          <cell r="AG1279">
            <v>0</v>
          </cell>
          <cell r="AI1279">
            <v>0.17799244120000668</v>
          </cell>
          <cell r="AJ1279">
            <v>25.944811089524492</v>
          </cell>
          <cell r="AK1279">
            <v>4137</v>
          </cell>
          <cell r="AL1279" t="str">
            <v>Year Round</v>
          </cell>
        </row>
        <row r="1280">
          <cell r="Q1280" t="str">
            <v>MELG10</v>
          </cell>
          <cell r="R1280" t="str">
            <v>MELG40</v>
          </cell>
          <cell r="X1280">
            <v>0</v>
          </cell>
          <cell r="Y1280" t="str">
            <v>T201617517</v>
          </cell>
          <cell r="AB1280" t="str">
            <v>No</v>
          </cell>
          <cell r="AC1280" t="str">
            <v>No</v>
          </cell>
          <cell r="AE1280">
            <v>0</v>
          </cell>
          <cell r="AF1280">
            <v>0</v>
          </cell>
          <cell r="AG1280">
            <v>0</v>
          </cell>
          <cell r="AI1280">
            <v>0</v>
          </cell>
          <cell r="AJ1280">
            <v>0</v>
          </cell>
          <cell r="AK1280">
            <v>0</v>
          </cell>
          <cell r="AL1280" t="str">
            <v>Year Round</v>
          </cell>
        </row>
        <row r="1281">
          <cell r="Q1281" t="str">
            <v>MILC10</v>
          </cell>
          <cell r="R1281" t="str">
            <v>TEAL10</v>
          </cell>
          <cell r="X1281">
            <v>183</v>
          </cell>
          <cell r="Y1281" t="str">
            <v>C1G8</v>
          </cell>
          <cell r="AB1281" t="str">
            <v>No</v>
          </cell>
          <cell r="AC1281" t="str">
            <v>No</v>
          </cell>
          <cell r="AE1281">
            <v>1.5850965580379486E-2</v>
          </cell>
          <cell r="AF1281">
            <v>17.642471540876656</v>
          </cell>
          <cell r="AG1281">
            <v>412</v>
          </cell>
          <cell r="AI1281">
            <v>4.6460188316645324E-3</v>
          </cell>
          <cell r="AJ1281">
            <v>17.642471540876656</v>
          </cell>
          <cell r="AK1281">
            <v>223</v>
          </cell>
          <cell r="AL1281" t="str">
            <v>Peak Security</v>
          </cell>
        </row>
        <row r="1282">
          <cell r="Q1282" t="str">
            <v>MILC10</v>
          </cell>
          <cell r="R1282" t="str">
            <v>TEAL10</v>
          </cell>
          <cell r="X1282">
            <v>183</v>
          </cell>
          <cell r="Y1282" t="str">
            <v>C1G9</v>
          </cell>
          <cell r="AB1282" t="str">
            <v>No</v>
          </cell>
          <cell r="AC1282" t="str">
            <v>No</v>
          </cell>
          <cell r="AE1282">
            <v>1.5850965580379486E-2</v>
          </cell>
          <cell r="AF1282">
            <v>17.642471540876656</v>
          </cell>
          <cell r="AG1282">
            <v>412</v>
          </cell>
          <cell r="AI1282">
            <v>4.6460188316645324E-3</v>
          </cell>
          <cell r="AJ1282">
            <v>17.642471540876656</v>
          </cell>
          <cell r="AK1282">
            <v>223</v>
          </cell>
          <cell r="AL1282" t="str">
            <v>Peak Security</v>
          </cell>
        </row>
        <row r="1283">
          <cell r="Q1283" t="str">
            <v>MILW1Q</v>
          </cell>
          <cell r="R1283" t="str">
            <v>MILW1S</v>
          </cell>
          <cell r="X1283">
            <v>83</v>
          </cell>
          <cell r="Y1283" t="str">
            <v>C1VR</v>
          </cell>
          <cell r="AB1283" t="str">
            <v>No</v>
          </cell>
          <cell r="AC1283" t="str">
            <v>No</v>
          </cell>
          <cell r="AE1283">
            <v>0</v>
          </cell>
          <cell r="AF1283">
            <v>27.003539702874328</v>
          </cell>
          <cell r="AG1283">
            <v>0</v>
          </cell>
          <cell r="AI1283">
            <v>3.5194249999995625E-2</v>
          </cell>
          <cell r="AJ1283">
            <v>27.003539702874328</v>
          </cell>
          <cell r="AK1283">
            <v>1229</v>
          </cell>
          <cell r="AL1283" t="str">
            <v>Year Round</v>
          </cell>
        </row>
        <row r="1284">
          <cell r="Q1284" t="str">
            <v>BEIN10</v>
          </cell>
          <cell r="R1284" t="str">
            <v>MILW1S</v>
          </cell>
          <cell r="X1284">
            <v>294</v>
          </cell>
          <cell r="Y1284" t="str">
            <v>T201617119</v>
          </cell>
          <cell r="AB1284" t="str">
            <v>No</v>
          </cell>
          <cell r="AC1284" t="str">
            <v>No</v>
          </cell>
          <cell r="AE1284">
            <v>0</v>
          </cell>
          <cell r="AF1284">
            <v>2.205308942609582</v>
          </cell>
          <cell r="AG1284">
            <v>0</v>
          </cell>
          <cell r="AI1284">
            <v>3.4930140000006334E-2</v>
          </cell>
          <cell r="AJ1284">
            <v>2.205308942609582</v>
          </cell>
          <cell r="AK1284">
            <v>168</v>
          </cell>
          <cell r="AL1284" t="str">
            <v>Year Round</v>
          </cell>
        </row>
        <row r="1285">
          <cell r="Q1285" t="str">
            <v>MOTA1Q</v>
          </cell>
          <cell r="R1285" t="str">
            <v>SHIN10</v>
          </cell>
          <cell r="X1285">
            <v>132</v>
          </cell>
          <cell r="Y1285" t="str">
            <v>C1JU</v>
          </cell>
          <cell r="AB1285" t="str">
            <v>No</v>
          </cell>
          <cell r="AC1285" t="str">
            <v>No</v>
          </cell>
          <cell r="AE1285">
            <v>2.2660759593846769E-2</v>
          </cell>
          <cell r="AF1285">
            <v>80.947810599316412</v>
          </cell>
          <cell r="AG1285">
            <v>664</v>
          </cell>
          <cell r="AI1285">
            <v>0.14221122420074483</v>
          </cell>
          <cell r="AJ1285">
            <v>80.947810599316412</v>
          </cell>
          <cell r="AK1285">
            <v>1663</v>
          </cell>
          <cell r="AL1285" t="str">
            <v>Year Round</v>
          </cell>
        </row>
        <row r="1286">
          <cell r="Q1286" t="str">
            <v>MOTA1R</v>
          </cell>
          <cell r="R1286" t="str">
            <v>SHIN10</v>
          </cell>
          <cell r="X1286">
            <v>126</v>
          </cell>
          <cell r="Y1286" t="str">
            <v>C1JS</v>
          </cell>
          <cell r="AB1286" t="str">
            <v>No</v>
          </cell>
          <cell r="AC1286" t="str">
            <v>No</v>
          </cell>
          <cell r="AE1286">
            <v>2.2660759593847564E-2</v>
          </cell>
          <cell r="AF1286">
            <v>80.947810599316412</v>
          </cell>
          <cell r="AG1286">
            <v>664</v>
          </cell>
          <cell r="AI1286">
            <v>0.14221122420074886</v>
          </cell>
          <cell r="AJ1286">
            <v>80.947810599316412</v>
          </cell>
          <cell r="AK1286">
            <v>1663</v>
          </cell>
          <cell r="AL1286" t="str">
            <v>Year Round</v>
          </cell>
        </row>
        <row r="1287">
          <cell r="Q1287" t="str">
            <v>DUCC1J</v>
          </cell>
          <cell r="R1287" t="str">
            <v>ORRI10</v>
          </cell>
          <cell r="X1287">
            <v>464</v>
          </cell>
          <cell r="Y1287" t="str">
            <v>C1B9</v>
          </cell>
          <cell r="AB1287" t="str">
            <v>No</v>
          </cell>
          <cell r="AC1287" t="str">
            <v>No</v>
          </cell>
          <cell r="AE1287">
            <v>4.7720386535742287E-2</v>
          </cell>
          <cell r="AF1287">
            <v>26.72315542221023</v>
          </cell>
          <cell r="AG1287">
            <v>1168</v>
          </cell>
          <cell r="AI1287">
            <v>0.14195824020928149</v>
          </cell>
          <cell r="AJ1287">
            <v>26.72315542221023</v>
          </cell>
          <cell r="AK1287">
            <v>2014</v>
          </cell>
          <cell r="AL1287" t="str">
            <v>Year Round</v>
          </cell>
        </row>
        <row r="1288">
          <cell r="Q1288" t="str">
            <v>DUCC1K</v>
          </cell>
          <cell r="R1288" t="str">
            <v>ORRI10</v>
          </cell>
          <cell r="X1288">
            <v>464</v>
          </cell>
          <cell r="Y1288" t="str">
            <v>C1FL</v>
          </cell>
          <cell r="AB1288" t="str">
            <v>No</v>
          </cell>
          <cell r="AC1288" t="str">
            <v>No</v>
          </cell>
          <cell r="AE1288">
            <v>4.7720386535742287E-2</v>
          </cell>
          <cell r="AF1288">
            <v>26.72315542221023</v>
          </cell>
          <cell r="AG1288">
            <v>1168</v>
          </cell>
          <cell r="AI1288">
            <v>0.14195824020928149</v>
          </cell>
          <cell r="AJ1288">
            <v>26.72315542221023</v>
          </cell>
          <cell r="AK1288">
            <v>2014</v>
          </cell>
          <cell r="AL1288" t="str">
            <v>Year Round</v>
          </cell>
        </row>
        <row r="1289">
          <cell r="Q1289" t="str">
            <v>PEHE10</v>
          </cell>
          <cell r="R1289" t="str">
            <v>PEHE20</v>
          </cell>
          <cell r="X1289">
            <v>240</v>
          </cell>
          <cell r="Y1289" t="str">
            <v>S143</v>
          </cell>
          <cell r="AB1289" t="str">
            <v>No</v>
          </cell>
          <cell r="AC1289" t="str">
            <v>No</v>
          </cell>
          <cell r="AE1289">
            <v>5.2369574154055641E-4</v>
          </cell>
          <cell r="AF1289">
            <v>0</v>
          </cell>
          <cell r="AG1289">
            <v>0</v>
          </cell>
          <cell r="AI1289">
            <v>5.2369574153797362E-4</v>
          </cell>
          <cell r="AJ1289">
            <v>0</v>
          </cell>
          <cell r="AK1289">
            <v>0</v>
          </cell>
          <cell r="AL1289" t="str">
            <v>Year Round</v>
          </cell>
        </row>
        <row r="1290">
          <cell r="Q1290" t="str">
            <v>PEHE10</v>
          </cell>
          <cell r="R1290" t="str">
            <v>PEHE20</v>
          </cell>
          <cell r="X1290">
            <v>240</v>
          </cell>
          <cell r="Y1290" t="str">
            <v>S144</v>
          </cell>
          <cell r="AB1290" t="str">
            <v>No</v>
          </cell>
          <cell r="AC1290" t="str">
            <v>No</v>
          </cell>
          <cell r="AE1290">
            <v>4.6468575747585038E-4</v>
          </cell>
          <cell r="AF1290">
            <v>0</v>
          </cell>
          <cell r="AG1290">
            <v>0</v>
          </cell>
          <cell r="AI1290">
            <v>4.6468575747355854E-4</v>
          </cell>
          <cell r="AJ1290">
            <v>0</v>
          </cell>
          <cell r="AK1290">
            <v>0</v>
          </cell>
          <cell r="AL1290" t="str">
            <v>Year Round</v>
          </cell>
        </row>
        <row r="1291">
          <cell r="Q1291" t="str">
            <v>PEHE20</v>
          </cell>
          <cell r="R1291" t="str">
            <v>PERS20</v>
          </cell>
          <cell r="X1291">
            <v>1090</v>
          </cell>
          <cell r="Y1291" t="str">
            <v>B121</v>
          </cell>
          <cell r="AB1291" t="str">
            <v>No</v>
          </cell>
          <cell r="AC1291" t="str">
            <v>No</v>
          </cell>
          <cell r="AE1291">
            <v>1.6174757713471666</v>
          </cell>
          <cell r="AF1291">
            <v>57.047824333099719</v>
          </cell>
          <cell r="AG1291">
            <v>14810</v>
          </cell>
          <cell r="AI1291">
            <v>1.0010264964700961</v>
          </cell>
          <cell r="AJ1291">
            <v>57.047824333099719</v>
          </cell>
          <cell r="AK1291">
            <v>11651</v>
          </cell>
          <cell r="AL1291" t="str">
            <v>Peak Security</v>
          </cell>
        </row>
        <row r="1292">
          <cell r="Q1292" t="str">
            <v>PERS10</v>
          </cell>
          <cell r="R1292" t="str">
            <v>WIOW1Q</v>
          </cell>
          <cell r="X1292">
            <v>120</v>
          </cell>
          <cell r="Y1292" t="str">
            <v>C1U9</v>
          </cell>
          <cell r="AB1292" t="str">
            <v>No</v>
          </cell>
          <cell r="AC1292" t="str">
            <v>No</v>
          </cell>
          <cell r="AE1292">
            <v>1.5562057018009515E-2</v>
          </cell>
          <cell r="AF1292">
            <v>76.856228385103847</v>
          </cell>
          <cell r="AG1292">
            <v>3390</v>
          </cell>
          <cell r="AI1292">
            <v>8.0808896652284565E-3</v>
          </cell>
          <cell r="AJ1292">
            <v>76.856228385103847</v>
          </cell>
          <cell r="AK1292">
            <v>2443</v>
          </cell>
          <cell r="AL1292" t="str">
            <v>Peak Security</v>
          </cell>
        </row>
        <row r="1293">
          <cell r="Q1293" t="str">
            <v>PERS10</v>
          </cell>
          <cell r="R1293" t="str">
            <v>WIOW1R</v>
          </cell>
          <cell r="X1293">
            <v>120</v>
          </cell>
          <cell r="Y1293" t="str">
            <v>C1TD</v>
          </cell>
          <cell r="AB1293" t="str">
            <v>No</v>
          </cell>
          <cell r="AC1293" t="str">
            <v>No</v>
          </cell>
          <cell r="AE1293">
            <v>1.5562057018009515E-2</v>
          </cell>
          <cell r="AF1293">
            <v>76.856228385103847</v>
          </cell>
          <cell r="AG1293">
            <v>3390</v>
          </cell>
          <cell r="AI1293">
            <v>8.0808896652284565E-3</v>
          </cell>
          <cell r="AJ1293">
            <v>76.856228385103847</v>
          </cell>
          <cell r="AK1293">
            <v>2443</v>
          </cell>
          <cell r="AL1293" t="str">
            <v>Peak Security</v>
          </cell>
        </row>
        <row r="1294">
          <cell r="Q1294" t="str">
            <v>PERS10</v>
          </cell>
          <cell r="R1294" t="str">
            <v>PERS20</v>
          </cell>
          <cell r="X1294">
            <v>240</v>
          </cell>
          <cell r="Y1294" t="str">
            <v>S152</v>
          </cell>
          <cell r="AB1294" t="str">
            <v>No</v>
          </cell>
          <cell r="AC1294" t="str">
            <v>No</v>
          </cell>
          <cell r="AE1294">
            <v>0.14998439097888808</v>
          </cell>
          <cell r="AF1294">
            <v>0</v>
          </cell>
          <cell r="AG1294">
            <v>0</v>
          </cell>
          <cell r="AI1294">
            <v>9.9620135060524528E-2</v>
          </cell>
          <cell r="AJ1294">
            <v>0</v>
          </cell>
          <cell r="AK1294">
            <v>0</v>
          </cell>
          <cell r="AL1294" t="str">
            <v>Peak Security</v>
          </cell>
        </row>
        <row r="1295">
          <cell r="Q1295" t="str">
            <v>PERS10</v>
          </cell>
          <cell r="R1295" t="str">
            <v>PERS20</v>
          </cell>
          <cell r="X1295">
            <v>240</v>
          </cell>
          <cell r="Y1295" t="str">
            <v>S150</v>
          </cell>
          <cell r="AB1295" t="str">
            <v>No</v>
          </cell>
          <cell r="AC1295" t="str">
            <v>No</v>
          </cell>
          <cell r="AE1295">
            <v>0.14722075855184019</v>
          </cell>
          <cell r="AF1295">
            <v>0</v>
          </cell>
          <cell r="AG1295">
            <v>0</v>
          </cell>
          <cell r="AI1295">
            <v>9.7784521142014122E-2</v>
          </cell>
          <cell r="AJ1295">
            <v>0</v>
          </cell>
          <cell r="AK1295">
            <v>0</v>
          </cell>
          <cell r="AL1295" t="str">
            <v>Peak Security</v>
          </cell>
        </row>
        <row r="1296">
          <cell r="Q1296" t="str">
            <v>ANSU10</v>
          </cell>
          <cell r="R1296" t="str">
            <v>PORA1Q</v>
          </cell>
          <cell r="X1296">
            <v>99</v>
          </cell>
          <cell r="Y1296" t="str">
            <v>T20161789</v>
          </cell>
          <cell r="AB1296" t="str">
            <v>No</v>
          </cell>
          <cell r="AC1296" t="str">
            <v>No</v>
          </cell>
          <cell r="AE1296">
            <v>9.2051675371542969E-3</v>
          </cell>
          <cell r="AF1296">
            <v>62.968056514275943</v>
          </cell>
          <cell r="AG1296">
            <v>326</v>
          </cell>
          <cell r="AI1296">
            <v>8.0998657716950168E-2</v>
          </cell>
          <cell r="AJ1296">
            <v>62.968056514275943</v>
          </cell>
          <cell r="AK1296">
            <v>966</v>
          </cell>
          <cell r="AL1296" t="str">
            <v>Year Round</v>
          </cell>
        </row>
        <row r="1297">
          <cell r="Q1297" t="str">
            <v>CRSS1Q</v>
          </cell>
          <cell r="R1297" t="str">
            <v>PORA1Q</v>
          </cell>
          <cell r="X1297">
            <v>99</v>
          </cell>
          <cell r="Y1297" t="str">
            <v>T20151686</v>
          </cell>
          <cell r="AB1297" t="str">
            <v>No</v>
          </cell>
          <cell r="AC1297" t="str">
            <v>No</v>
          </cell>
          <cell r="AE1297">
            <v>2.2833176265696672E-3</v>
          </cell>
          <cell r="AF1297">
            <v>125.31343756240329</v>
          </cell>
          <cell r="AG1297">
            <v>229</v>
          </cell>
          <cell r="AI1297">
            <v>4.7630187720621525E-2</v>
          </cell>
          <cell r="AJ1297">
            <v>125.31343756240329</v>
          </cell>
          <cell r="AK1297">
            <v>1046</v>
          </cell>
          <cell r="AL1297" t="str">
            <v>Year Round</v>
          </cell>
        </row>
        <row r="1298">
          <cell r="Q1298" t="str">
            <v>ACHR1R</v>
          </cell>
          <cell r="R1298" t="str">
            <v>PORA1R</v>
          </cell>
          <cell r="X1298">
            <v>99</v>
          </cell>
          <cell r="Y1298" t="str">
            <v>T20151685</v>
          </cell>
          <cell r="AB1298" t="str">
            <v>No</v>
          </cell>
          <cell r="AC1298" t="str">
            <v>No</v>
          </cell>
          <cell r="AE1298">
            <v>5.4103754187565679E-3</v>
          </cell>
          <cell r="AF1298">
            <v>36.919466180393357</v>
          </cell>
          <cell r="AG1298">
            <v>191</v>
          </cell>
          <cell r="AI1298">
            <v>8.6243386027291438E-2</v>
          </cell>
          <cell r="AJ1298">
            <v>36.919466180393357</v>
          </cell>
          <cell r="AK1298">
            <v>763</v>
          </cell>
          <cell r="AL1298" t="str">
            <v>Year Round</v>
          </cell>
        </row>
        <row r="1299">
          <cell r="Q1299" t="str">
            <v>CRSS1R</v>
          </cell>
          <cell r="R1299" t="str">
            <v>PORA1R</v>
          </cell>
          <cell r="X1299">
            <v>99</v>
          </cell>
          <cell r="Y1299" t="str">
            <v>T20151688</v>
          </cell>
          <cell r="AB1299" t="str">
            <v>No</v>
          </cell>
          <cell r="AC1299" t="str">
            <v>No</v>
          </cell>
          <cell r="AE1299">
            <v>2.2773246327570371E-3</v>
          </cell>
          <cell r="AF1299">
            <v>125.31343756240329</v>
          </cell>
          <cell r="AG1299">
            <v>229</v>
          </cell>
          <cell r="AI1299">
            <v>0.12768197854080196</v>
          </cell>
          <cell r="AJ1299">
            <v>125.31343756240329</v>
          </cell>
          <cell r="AK1299">
            <v>1712</v>
          </cell>
          <cell r="AL1299" t="str">
            <v>Year Round</v>
          </cell>
        </row>
        <row r="1300">
          <cell r="Q1300" t="str">
            <v>QUOI10</v>
          </cell>
          <cell r="R1300" t="str">
            <v>QUOI1Q</v>
          </cell>
          <cell r="X1300">
            <v>111</v>
          </cell>
          <cell r="Y1300" t="str">
            <v>C1ZE</v>
          </cell>
          <cell r="AB1300" t="str">
            <v>No</v>
          </cell>
          <cell r="AC1300" t="str">
            <v>No</v>
          </cell>
          <cell r="AE1300">
            <v>3.0000000000012411E-4</v>
          </cell>
          <cell r="AF1300">
            <v>4.1511697743239191</v>
          </cell>
          <cell r="AG1300">
            <v>21</v>
          </cell>
          <cell r="AI1300">
            <v>3.0000000000012411E-4</v>
          </cell>
          <cell r="AJ1300">
            <v>4.1511697743239191</v>
          </cell>
          <cell r="AK1300">
            <v>21</v>
          </cell>
          <cell r="AL1300" t="str">
            <v>Year Round</v>
          </cell>
        </row>
        <row r="1301">
          <cell r="Q1301" t="str">
            <v>RANN1Q</v>
          </cell>
          <cell r="R1301" t="str">
            <v>TUMB1Q</v>
          </cell>
          <cell r="X1301">
            <v>126</v>
          </cell>
          <cell r="Y1301" t="str">
            <v>C1FN</v>
          </cell>
          <cell r="AB1301" t="str">
            <v>No</v>
          </cell>
          <cell r="AC1301" t="str">
            <v>No</v>
          </cell>
          <cell r="AE1301">
            <v>0.17641800000000069</v>
          </cell>
          <cell r="AF1301">
            <v>61.748650393068296</v>
          </cell>
          <cell r="AG1301">
            <v>1667</v>
          </cell>
          <cell r="AI1301">
            <v>0.17641800000000069</v>
          </cell>
          <cell r="AJ1301">
            <v>61.748650393068296</v>
          </cell>
          <cell r="AK1301">
            <v>1667</v>
          </cell>
          <cell r="AL1301" t="str">
            <v>Year Round</v>
          </cell>
        </row>
        <row r="1302">
          <cell r="Q1302" t="str">
            <v>RANN1R</v>
          </cell>
          <cell r="R1302" t="str">
            <v>TUMB1R</v>
          </cell>
          <cell r="X1302">
            <v>126</v>
          </cell>
          <cell r="Y1302" t="str">
            <v>C1T3</v>
          </cell>
          <cell r="AB1302" t="str">
            <v>No</v>
          </cell>
          <cell r="AC1302" t="str">
            <v>No</v>
          </cell>
          <cell r="AE1302">
            <v>0.17641800000000069</v>
          </cell>
          <cell r="AF1302">
            <v>61.748650393068296</v>
          </cell>
          <cell r="AG1302">
            <v>1667</v>
          </cell>
          <cell r="AI1302">
            <v>0.17641800000000069</v>
          </cell>
          <cell r="AJ1302">
            <v>61.748650393068296</v>
          </cell>
          <cell r="AK1302">
            <v>1667</v>
          </cell>
          <cell r="AL1302" t="str">
            <v>Year Round</v>
          </cell>
        </row>
        <row r="1303">
          <cell r="Q1303" t="str">
            <v>SFEG1Q</v>
          </cell>
          <cell r="R1303" t="str">
            <v>SFEG1S</v>
          </cell>
          <cell r="X1303">
            <v>160</v>
          </cell>
          <cell r="Y1303" t="str">
            <v>C13H</v>
          </cell>
          <cell r="AB1303" t="str">
            <v>No</v>
          </cell>
          <cell r="AC1303" t="str">
            <v>No</v>
          </cell>
          <cell r="AE1303">
            <v>0</v>
          </cell>
          <cell r="AF1303">
            <v>1.0377924435809798</v>
          </cell>
          <cell r="AG1303">
            <v>0</v>
          </cell>
          <cell r="AI1303">
            <v>0</v>
          </cell>
          <cell r="AJ1303">
            <v>1.0377924435809798</v>
          </cell>
          <cell r="AK1303">
            <v>0</v>
          </cell>
          <cell r="AL1303" t="str">
            <v>Year Round</v>
          </cell>
        </row>
        <row r="1304">
          <cell r="Q1304" t="str">
            <v>SFEG1Q</v>
          </cell>
          <cell r="R1304" t="str">
            <v>SFER10</v>
          </cell>
          <cell r="X1304">
            <v>126</v>
          </cell>
          <cell r="Y1304" t="str">
            <v>C1U2</v>
          </cell>
          <cell r="AB1304" t="str">
            <v>No</v>
          </cell>
          <cell r="AC1304" t="str">
            <v>No</v>
          </cell>
          <cell r="AE1304">
            <v>2.2500000000002521E-2</v>
          </cell>
          <cell r="AF1304">
            <v>5.4484103288001435</v>
          </cell>
          <cell r="AG1304">
            <v>163</v>
          </cell>
          <cell r="AI1304">
            <v>2.2500000000009318E-2</v>
          </cell>
          <cell r="AJ1304">
            <v>5.4484103288001435</v>
          </cell>
          <cell r="AK1304">
            <v>163</v>
          </cell>
          <cell r="AL1304" t="str">
            <v>Year Round</v>
          </cell>
        </row>
        <row r="1305">
          <cell r="Q1305" t="str">
            <v>SFEG1R</v>
          </cell>
          <cell r="R1305" t="str">
            <v>SFEG1T</v>
          </cell>
          <cell r="X1305">
            <v>160</v>
          </cell>
          <cell r="Y1305" t="str">
            <v>C13J</v>
          </cell>
          <cell r="AB1305" t="str">
            <v>No</v>
          </cell>
          <cell r="AC1305" t="str">
            <v>No</v>
          </cell>
          <cell r="AE1305">
            <v>0</v>
          </cell>
          <cell r="AF1305">
            <v>1.0377924435809798</v>
          </cell>
          <cell r="AG1305">
            <v>0</v>
          </cell>
          <cell r="AI1305">
            <v>0</v>
          </cell>
          <cell r="AJ1305">
            <v>1.0377924435809798</v>
          </cell>
          <cell r="AK1305">
            <v>0</v>
          </cell>
          <cell r="AL1305" t="str">
            <v>Year Round</v>
          </cell>
        </row>
        <row r="1306">
          <cell r="Q1306" t="str">
            <v>SFEG1R</v>
          </cell>
          <cell r="R1306" t="str">
            <v>SFER10</v>
          </cell>
          <cell r="X1306">
            <v>126</v>
          </cell>
          <cell r="Y1306" t="str">
            <v>C1U3</v>
          </cell>
          <cell r="AB1306" t="str">
            <v>No</v>
          </cell>
          <cell r="AC1306" t="str">
            <v>No</v>
          </cell>
          <cell r="AE1306">
            <v>2.2500000000002521E-2</v>
          </cell>
          <cell r="AF1306">
            <v>5.4484103288001435</v>
          </cell>
          <cell r="AG1306">
            <v>163</v>
          </cell>
          <cell r="AI1306">
            <v>2.2500000000009318E-2</v>
          </cell>
          <cell r="AJ1306">
            <v>5.4484103288001435</v>
          </cell>
          <cell r="AK1306">
            <v>163</v>
          </cell>
          <cell r="AL1306" t="str">
            <v>Year Round</v>
          </cell>
        </row>
        <row r="1307">
          <cell r="Q1307" t="str">
            <v>SFEM1Q</v>
          </cell>
          <cell r="R1307" t="str">
            <v>SFER10</v>
          </cell>
          <cell r="X1307">
            <v>132</v>
          </cell>
          <cell r="Y1307" t="str">
            <v>C1S9</v>
          </cell>
          <cell r="AB1307" t="str">
            <v>No</v>
          </cell>
          <cell r="AC1307" t="str">
            <v>No</v>
          </cell>
          <cell r="AE1307">
            <v>4.5979999999992511E-3</v>
          </cell>
          <cell r="AF1307">
            <v>29.49230899795155</v>
          </cell>
          <cell r="AG1307">
            <v>324</v>
          </cell>
          <cell r="AI1307">
            <v>4.5979999999992511E-3</v>
          </cell>
          <cell r="AJ1307">
            <v>29.49230899795155</v>
          </cell>
          <cell r="AK1307">
            <v>324</v>
          </cell>
          <cell r="AL1307" t="str">
            <v>Year Round</v>
          </cell>
        </row>
        <row r="1308">
          <cell r="Q1308" t="str">
            <v>SFEM1R</v>
          </cell>
          <cell r="R1308" t="str">
            <v>SFER10</v>
          </cell>
          <cell r="X1308">
            <v>132</v>
          </cell>
          <cell r="Y1308" t="str">
            <v>C1U1</v>
          </cell>
          <cell r="AB1308" t="str">
            <v>No</v>
          </cell>
          <cell r="AC1308" t="str">
            <v>No</v>
          </cell>
          <cell r="AE1308">
            <v>4.5979999999992511E-3</v>
          </cell>
          <cell r="AF1308">
            <v>29.49230899795155</v>
          </cell>
          <cell r="AG1308">
            <v>324</v>
          </cell>
          <cell r="AI1308">
            <v>4.5979999999992511E-3</v>
          </cell>
          <cell r="AJ1308">
            <v>29.49230899795155</v>
          </cell>
          <cell r="AK1308">
            <v>324</v>
          </cell>
          <cell r="AL1308" t="str">
            <v>Year Round</v>
          </cell>
        </row>
        <row r="1309">
          <cell r="Q1309" t="str">
            <v>GARB1Q</v>
          </cell>
          <cell r="R1309" t="str">
            <v>SLOY10</v>
          </cell>
          <cell r="X1309">
            <v>132</v>
          </cell>
          <cell r="Y1309" t="str">
            <v>C1MD</v>
          </cell>
          <cell r="AB1309" t="str">
            <v>No</v>
          </cell>
          <cell r="AC1309" t="str">
            <v>No</v>
          </cell>
          <cell r="AE1309">
            <v>0.23931520968890641</v>
          </cell>
          <cell r="AF1309">
            <v>38.657768523391496</v>
          </cell>
          <cell r="AG1309">
            <v>1570</v>
          </cell>
          <cell r="AI1309">
            <v>0.29600440285550228</v>
          </cell>
          <cell r="AJ1309">
            <v>38.657768523391496</v>
          </cell>
          <cell r="AK1309">
            <v>1747</v>
          </cell>
          <cell r="AL1309" t="str">
            <v>Year Round</v>
          </cell>
        </row>
        <row r="1310">
          <cell r="Q1310" t="str">
            <v>GARB1R</v>
          </cell>
          <cell r="R1310" t="str">
            <v>SLOY10</v>
          </cell>
          <cell r="X1310">
            <v>132</v>
          </cell>
          <cell r="Y1310" t="str">
            <v>C1MC</v>
          </cell>
          <cell r="AB1310" t="str">
            <v>No</v>
          </cell>
          <cell r="AC1310" t="str">
            <v>No</v>
          </cell>
          <cell r="AE1310">
            <v>0.27629470815516155</v>
          </cell>
          <cell r="AF1310">
            <v>38.657768523391496</v>
          </cell>
          <cell r="AG1310">
            <v>1687</v>
          </cell>
          <cell r="AI1310">
            <v>0.33727770919533967</v>
          </cell>
          <cell r="AJ1310">
            <v>38.657768523391496</v>
          </cell>
          <cell r="AK1310">
            <v>1864</v>
          </cell>
          <cell r="AL1310" t="str">
            <v>Year Round</v>
          </cell>
        </row>
        <row r="1311">
          <cell r="Q1311" t="str">
            <v>GARB1S</v>
          </cell>
          <cell r="R1311" t="str">
            <v>SLOY10</v>
          </cell>
          <cell r="X1311">
            <v>132</v>
          </cell>
          <cell r="Y1311" t="str">
            <v>C1MF</v>
          </cell>
          <cell r="AB1311" t="str">
            <v>No</v>
          </cell>
          <cell r="AC1311" t="str">
            <v>No</v>
          </cell>
          <cell r="AE1311">
            <v>0.21947736386022365</v>
          </cell>
          <cell r="AF1311">
            <v>38.657768523391496</v>
          </cell>
          <cell r="AG1311">
            <v>1509</v>
          </cell>
          <cell r="AI1311">
            <v>0.27369526246356501</v>
          </cell>
          <cell r="AJ1311">
            <v>38.657768523391496</v>
          </cell>
          <cell r="AK1311">
            <v>1685</v>
          </cell>
          <cell r="AL1311" t="str">
            <v>Year Round</v>
          </cell>
        </row>
        <row r="1312">
          <cell r="Q1312" t="str">
            <v>GARB1T</v>
          </cell>
          <cell r="R1312" t="str">
            <v>SLOY10</v>
          </cell>
          <cell r="X1312">
            <v>132</v>
          </cell>
          <cell r="Y1312" t="str">
            <v>C1ME</v>
          </cell>
          <cell r="AB1312" t="str">
            <v>No</v>
          </cell>
          <cell r="AC1312" t="str">
            <v>No</v>
          </cell>
          <cell r="AE1312">
            <v>0.2215844842828098</v>
          </cell>
          <cell r="AF1312">
            <v>38.657768523391496</v>
          </cell>
          <cell r="AG1312">
            <v>1516</v>
          </cell>
          <cell r="AI1312">
            <v>0.27644837526040661</v>
          </cell>
          <cell r="AJ1312">
            <v>38.657768523391496</v>
          </cell>
          <cell r="AK1312">
            <v>1694</v>
          </cell>
          <cell r="AL1312" t="str">
            <v>Year Round</v>
          </cell>
        </row>
        <row r="1313">
          <cell r="Q1313" t="str">
            <v>INVR10</v>
          </cell>
          <cell r="R1313" t="str">
            <v>SLOY10</v>
          </cell>
          <cell r="X1313">
            <v>132</v>
          </cell>
          <cell r="Y1313" t="str">
            <v>C11G</v>
          </cell>
          <cell r="AB1313" t="str">
            <v>No</v>
          </cell>
          <cell r="AC1313" t="str">
            <v>No</v>
          </cell>
          <cell r="AE1313">
            <v>3.2141660082078673E-2</v>
          </cell>
          <cell r="AF1313">
            <v>29.110078042446482</v>
          </cell>
          <cell r="AG1313">
            <v>489</v>
          </cell>
          <cell r="AI1313">
            <v>3.2463857444700775E-2</v>
          </cell>
          <cell r="AJ1313">
            <v>29.110078042446482</v>
          </cell>
          <cell r="AK1313">
            <v>491</v>
          </cell>
          <cell r="AL1313" t="str">
            <v>Year Round</v>
          </cell>
        </row>
        <row r="1314">
          <cell r="Q1314" t="str">
            <v>SLOY10</v>
          </cell>
          <cell r="R1314" t="str">
            <v>SLOY1T</v>
          </cell>
          <cell r="X1314">
            <v>132</v>
          </cell>
          <cell r="Y1314" t="str">
            <v>C1VT</v>
          </cell>
          <cell r="AB1314" t="str">
            <v>No</v>
          </cell>
          <cell r="AC1314" t="str">
            <v>No</v>
          </cell>
          <cell r="AE1314">
            <v>3.2282248184933124E-2</v>
          </cell>
          <cell r="AF1314">
            <v>112.16854953501644</v>
          </cell>
          <cell r="AG1314">
            <v>2718</v>
          </cell>
          <cell r="AI1314">
            <v>5.8160822061025887E-2</v>
          </cell>
          <cell r="AJ1314">
            <v>112.16854953501644</v>
          </cell>
          <cell r="AK1314">
            <v>3648</v>
          </cell>
          <cell r="AL1314" t="str">
            <v>Year Round</v>
          </cell>
        </row>
        <row r="1315">
          <cell r="Q1315" t="str">
            <v>STRW10</v>
          </cell>
          <cell r="R1315" t="str">
            <v>STRW1C</v>
          </cell>
          <cell r="X1315">
            <v>200</v>
          </cell>
          <cell r="Y1315" t="str">
            <v>T20161790</v>
          </cell>
          <cell r="AB1315" t="str">
            <v>No</v>
          </cell>
          <cell r="AC1315" t="str">
            <v>No</v>
          </cell>
          <cell r="AE1315">
            <v>3.4238754566884201E-28</v>
          </cell>
          <cell r="AF1315">
            <v>7.2701837661584721</v>
          </cell>
          <cell r="AG1315">
            <v>0</v>
          </cell>
          <cell r="AI1315">
            <v>2.242496025000775E-3</v>
          </cell>
          <cell r="AJ1315">
            <v>7.2701837661584721</v>
          </cell>
          <cell r="AK1315">
            <v>344</v>
          </cell>
          <cell r="AL1315" t="str">
            <v>Year Round</v>
          </cell>
        </row>
        <row r="1316">
          <cell r="Q1316" t="str">
            <v>FOGG1Q</v>
          </cell>
          <cell r="R1316" t="str">
            <v>TARL1Q</v>
          </cell>
          <cell r="X1316">
            <v>132</v>
          </cell>
          <cell r="Y1316" t="str">
            <v>C1BP</v>
          </cell>
          <cell r="AB1316" t="str">
            <v>No</v>
          </cell>
          <cell r="AC1316" t="str">
            <v>No</v>
          </cell>
          <cell r="AE1316">
            <v>3.1199999999997294E-4</v>
          </cell>
          <cell r="AF1316">
            <v>89.769046369754747</v>
          </cell>
          <cell r="AG1316">
            <v>90</v>
          </cell>
          <cell r="AI1316">
            <v>3.1200000000005973E-4</v>
          </cell>
          <cell r="AJ1316">
            <v>89.769046369754747</v>
          </cell>
          <cell r="AK1316">
            <v>90</v>
          </cell>
          <cell r="AL1316" t="str">
            <v>Year Round</v>
          </cell>
        </row>
        <row r="1317">
          <cell r="Q1317" t="str">
            <v>FOGG1R</v>
          </cell>
          <cell r="R1317" t="str">
            <v>TARL1R</v>
          </cell>
          <cell r="X1317">
            <v>132</v>
          </cell>
          <cell r="Y1317" t="str">
            <v>C1BR</v>
          </cell>
          <cell r="AB1317" t="str">
            <v>No</v>
          </cell>
          <cell r="AC1317" t="str">
            <v>No</v>
          </cell>
          <cell r="AE1317">
            <v>3.1199999999997294E-4</v>
          </cell>
          <cell r="AF1317">
            <v>89.769046369754747</v>
          </cell>
          <cell r="AG1317">
            <v>90</v>
          </cell>
          <cell r="AI1317">
            <v>3.1200000000005973E-4</v>
          </cell>
          <cell r="AJ1317">
            <v>89.769046369754747</v>
          </cell>
          <cell r="AK1317">
            <v>90</v>
          </cell>
          <cell r="AL1317" t="str">
            <v>Year Round</v>
          </cell>
        </row>
        <row r="1318">
          <cell r="Q1318" t="str">
            <v>FERO1S</v>
          </cell>
          <cell r="R1318" t="str">
            <v>TAYN1R</v>
          </cell>
          <cell r="X1318">
            <v>99</v>
          </cell>
          <cell r="Y1318" t="str">
            <v>C1NG</v>
          </cell>
          <cell r="AB1318" t="str">
            <v>No</v>
          </cell>
          <cell r="AC1318" t="str">
            <v>No</v>
          </cell>
          <cell r="AE1318">
            <v>6.7839999999996618E-3</v>
          </cell>
          <cell r="AF1318">
            <v>19.432663506053846</v>
          </cell>
          <cell r="AG1318">
            <v>155</v>
          </cell>
          <cell r="AI1318">
            <v>6.7839999999996618E-3</v>
          </cell>
          <cell r="AJ1318">
            <v>19.432663506053846</v>
          </cell>
          <cell r="AK1318">
            <v>155</v>
          </cell>
          <cell r="AL1318" t="str">
            <v>Year Round</v>
          </cell>
        </row>
        <row r="1319">
          <cell r="Q1319" t="str">
            <v>BIHI1Q</v>
          </cell>
          <cell r="R1319" t="str">
            <v>TEAL10</v>
          </cell>
          <cell r="X1319">
            <v>229</v>
          </cell>
          <cell r="Y1319" t="str">
            <v>C1KS</v>
          </cell>
          <cell r="AB1319" t="str">
            <v>No</v>
          </cell>
          <cell r="AC1319" t="str">
            <v>No</v>
          </cell>
          <cell r="AE1319">
            <v>3.1721048142873515E-4</v>
          </cell>
          <cell r="AF1319">
            <v>14.529094210133715</v>
          </cell>
          <cell r="AG1319">
            <v>53</v>
          </cell>
          <cell r="AI1319">
            <v>7.9585498460699386E-3</v>
          </cell>
          <cell r="AJ1319">
            <v>14.529094210133715</v>
          </cell>
          <cell r="AK1319">
            <v>265</v>
          </cell>
          <cell r="AL1319" t="str">
            <v>Year Round</v>
          </cell>
        </row>
        <row r="1320">
          <cell r="Q1320" t="str">
            <v>BIHI1R</v>
          </cell>
          <cell r="R1320" t="str">
            <v>TEAL10</v>
          </cell>
          <cell r="X1320">
            <v>229</v>
          </cell>
          <cell r="Y1320" t="str">
            <v>C1LM</v>
          </cell>
          <cell r="AB1320" t="str">
            <v>No</v>
          </cell>
          <cell r="AC1320" t="str">
            <v>No</v>
          </cell>
          <cell r="AE1320">
            <v>3.1721048142889665E-4</v>
          </cell>
          <cell r="AF1320">
            <v>14.529094210133715</v>
          </cell>
          <cell r="AG1320">
            <v>53</v>
          </cell>
          <cell r="AI1320">
            <v>7.9585498460691285E-3</v>
          </cell>
          <cell r="AJ1320">
            <v>14.529094210133715</v>
          </cell>
          <cell r="AK1320">
            <v>265</v>
          </cell>
          <cell r="AL1320" t="str">
            <v>Year Round</v>
          </cell>
        </row>
        <row r="1321">
          <cell r="Q1321" t="str">
            <v>FETT20</v>
          </cell>
          <cell r="R1321" t="str">
            <v>TEAL20</v>
          </cell>
          <cell r="X1321">
            <v>955</v>
          </cell>
          <cell r="Y1321" t="str">
            <v>B18F</v>
          </cell>
          <cell r="AB1321" t="str">
            <v>No</v>
          </cell>
          <cell r="AC1321" t="str">
            <v>No</v>
          </cell>
          <cell r="AE1321">
            <v>1.6983523528268223</v>
          </cell>
          <cell r="AF1321">
            <v>100.13331350904372</v>
          </cell>
          <cell r="AG1321">
            <v>20136</v>
          </cell>
          <cell r="AI1321">
            <v>3.0450734318718182</v>
          </cell>
          <cell r="AJ1321">
            <v>100.13331350904372</v>
          </cell>
          <cell r="AK1321">
            <v>26962</v>
          </cell>
          <cell r="AL1321" t="str">
            <v>Year Round</v>
          </cell>
        </row>
        <row r="1322">
          <cell r="Q1322" t="str">
            <v>GLRB20</v>
          </cell>
          <cell r="R1322" t="str">
            <v>TEAL20</v>
          </cell>
          <cell r="X1322">
            <v>955</v>
          </cell>
          <cell r="Y1322" t="str">
            <v>B178</v>
          </cell>
          <cell r="AB1322" t="str">
            <v>No</v>
          </cell>
          <cell r="AC1322" t="str">
            <v>No</v>
          </cell>
          <cell r="AE1322">
            <v>0.64122457839737146</v>
          </cell>
          <cell r="AF1322">
            <v>46.501167733703127</v>
          </cell>
          <cell r="AG1322">
            <v>8543</v>
          </cell>
          <cell r="AI1322">
            <v>1.3655636199848775</v>
          </cell>
          <cell r="AJ1322">
            <v>46.501167733703127</v>
          </cell>
          <cell r="AK1322">
            <v>12466</v>
          </cell>
          <cell r="AL1322" t="str">
            <v>Year Round</v>
          </cell>
        </row>
        <row r="1323">
          <cell r="Q1323" t="str">
            <v>KINB2K</v>
          </cell>
          <cell r="R1323" t="str">
            <v>TEAL20</v>
          </cell>
          <cell r="X1323">
            <v>955</v>
          </cell>
          <cell r="Y1323" t="str">
            <v>B177</v>
          </cell>
          <cell r="AB1323" t="str">
            <v>No</v>
          </cell>
          <cell r="AC1323" t="str">
            <v>No</v>
          </cell>
          <cell r="AE1323">
            <v>0.89380729784605428</v>
          </cell>
          <cell r="AF1323">
            <v>102.59020510322134</v>
          </cell>
          <cell r="AG1323">
            <v>14791</v>
          </cell>
          <cell r="AI1323">
            <v>2.4195622309808362</v>
          </cell>
          <cell r="AJ1323">
            <v>102.59020510322134</v>
          </cell>
          <cell r="AK1323">
            <v>24335</v>
          </cell>
          <cell r="AL1323" t="str">
            <v>Year Round</v>
          </cell>
        </row>
        <row r="1324">
          <cell r="Q1324" t="str">
            <v>TEAL10</v>
          </cell>
          <cell r="R1324" t="str">
            <v>TEAL20</v>
          </cell>
          <cell r="X1324">
            <v>180</v>
          </cell>
          <cell r="Y1324" t="str">
            <v>S139</v>
          </cell>
          <cell r="AB1324" t="str">
            <v>No</v>
          </cell>
          <cell r="AC1324" t="str">
            <v>No</v>
          </cell>
          <cell r="AE1324">
            <v>2.7044051482120329E-2</v>
          </cell>
          <cell r="AF1324">
            <v>0</v>
          </cell>
          <cell r="AG1324">
            <v>0</v>
          </cell>
          <cell r="AI1324">
            <v>2.5586099389602462E-4</v>
          </cell>
          <cell r="AJ1324">
            <v>0</v>
          </cell>
          <cell r="AK1324">
            <v>0</v>
          </cell>
          <cell r="AL1324" t="str">
            <v>Peak Security</v>
          </cell>
        </row>
        <row r="1325">
          <cell r="Q1325" t="str">
            <v>TEAL10</v>
          </cell>
          <cell r="R1325" t="str">
            <v>TEAL20</v>
          </cell>
          <cell r="X1325">
            <v>180</v>
          </cell>
          <cell r="Y1325" t="str">
            <v>S138</v>
          </cell>
          <cell r="AB1325" t="str">
            <v>No</v>
          </cell>
          <cell r="AC1325" t="str">
            <v>No</v>
          </cell>
          <cell r="AE1325">
            <v>1.2849937985118782E-2</v>
          </cell>
          <cell r="AF1325">
            <v>0</v>
          </cell>
          <cell r="AG1325">
            <v>0</v>
          </cell>
          <cell r="AI1325">
            <v>1.2157194370630599E-4</v>
          </cell>
          <cell r="AJ1325">
            <v>0</v>
          </cell>
          <cell r="AK1325">
            <v>0</v>
          </cell>
          <cell r="AL1325" t="str">
            <v>Peak Security</v>
          </cell>
        </row>
        <row r="1326">
          <cell r="Q1326" t="str">
            <v>TEAL10</v>
          </cell>
          <cell r="R1326" t="str">
            <v>TEAL20</v>
          </cell>
          <cell r="X1326">
            <v>180</v>
          </cell>
          <cell r="Y1326" t="str">
            <v>S151</v>
          </cell>
          <cell r="AB1326" t="str">
            <v>No</v>
          </cell>
          <cell r="AC1326" t="str">
            <v>No</v>
          </cell>
          <cell r="AE1326">
            <v>2.6500466323261251E-2</v>
          </cell>
          <cell r="AF1326">
            <v>0</v>
          </cell>
          <cell r="AG1326">
            <v>0</v>
          </cell>
          <cell r="AI1326">
            <v>2.5071819052927458E-4</v>
          </cell>
          <cell r="AJ1326">
            <v>0</v>
          </cell>
          <cell r="AK1326">
            <v>0</v>
          </cell>
          <cell r="AL1326" t="str">
            <v>Peak Security</v>
          </cell>
        </row>
        <row r="1327">
          <cell r="Q1327" t="str">
            <v>TEAL20</v>
          </cell>
          <cell r="R1327" t="str">
            <v>WFIB20</v>
          </cell>
          <cell r="X1327">
            <v>955</v>
          </cell>
          <cell r="Y1327" t="str">
            <v>B179</v>
          </cell>
          <cell r="AB1327" t="str">
            <v>No</v>
          </cell>
          <cell r="AC1327" t="str">
            <v>No</v>
          </cell>
          <cell r="AE1327">
            <v>0.67458703536560694</v>
          </cell>
          <cell r="AF1327">
            <v>46.501167733703127</v>
          </cell>
          <cell r="AG1327">
            <v>8762</v>
          </cell>
          <cell r="AI1327">
            <v>1.4479002801669076</v>
          </cell>
          <cell r="AJ1327">
            <v>46.501167733703127</v>
          </cell>
          <cell r="AK1327">
            <v>12837</v>
          </cell>
          <cell r="AL1327" t="str">
            <v>Year Round</v>
          </cell>
        </row>
        <row r="1328">
          <cell r="Q1328" t="str">
            <v>TUMM1Q</v>
          </cell>
          <cell r="R1328" t="str">
            <v>TUMM20</v>
          </cell>
          <cell r="X1328">
            <v>240</v>
          </cell>
          <cell r="Y1328" t="str">
            <v>SS45</v>
          </cell>
          <cell r="AB1328" t="str">
            <v>No</v>
          </cell>
          <cell r="AC1328" t="str">
            <v>No</v>
          </cell>
          <cell r="AE1328">
            <v>1.9575376076639078E-4</v>
          </cell>
          <cell r="AF1328">
            <v>0</v>
          </cell>
          <cell r="AG1328">
            <v>0</v>
          </cell>
          <cell r="AI1328">
            <v>2.8247751477678291E-3</v>
          </cell>
          <cell r="AJ1328">
            <v>0</v>
          </cell>
          <cell r="AK1328">
            <v>0</v>
          </cell>
          <cell r="AL1328" t="str">
            <v>Year Round</v>
          </cell>
        </row>
        <row r="1329">
          <cell r="Q1329" t="str">
            <v>TUMM1R</v>
          </cell>
          <cell r="R1329" t="str">
            <v>TUMM20</v>
          </cell>
          <cell r="X1329">
            <v>240</v>
          </cell>
          <cell r="Y1329" t="str">
            <v>SS46</v>
          </cell>
          <cell r="AB1329" t="str">
            <v>No</v>
          </cell>
          <cell r="AC1329" t="str">
            <v>No</v>
          </cell>
          <cell r="AE1329">
            <v>1.9575376076645947E-4</v>
          </cell>
          <cell r="AF1329">
            <v>0</v>
          </cell>
          <cell r="AG1329">
            <v>0</v>
          </cell>
          <cell r="AI1329">
            <v>2.8247751477684813E-3</v>
          </cell>
          <cell r="AJ1329">
            <v>0</v>
          </cell>
          <cell r="AK1329">
            <v>0</v>
          </cell>
          <cell r="AL1329" t="str">
            <v>Year Round</v>
          </cell>
        </row>
        <row r="1330">
          <cell r="Q1330" t="str">
            <v>BONB40</v>
          </cell>
          <cell r="R1330" t="str">
            <v>TUMM4A</v>
          </cell>
          <cell r="X1330">
            <v>2780</v>
          </cell>
          <cell r="Y1330" t="str">
            <v>T20151691</v>
          </cell>
          <cell r="AB1330" t="str">
            <v>No</v>
          </cell>
          <cell r="AC1330" t="str">
            <v>No</v>
          </cell>
          <cell r="AE1330">
            <v>0.71649379003193259</v>
          </cell>
          <cell r="AF1330">
            <v>72.900000000000006</v>
          </cell>
          <cell r="AG1330">
            <v>20569</v>
          </cell>
          <cell r="AI1330">
            <v>2.6611248616206971</v>
          </cell>
          <cell r="AJ1330">
            <v>72.900000000000006</v>
          </cell>
          <cell r="AK1330">
            <v>39640</v>
          </cell>
          <cell r="AL1330" t="str">
            <v>Year Round</v>
          </cell>
        </row>
        <row r="1331">
          <cell r="Q1331" t="str">
            <v>MELG40</v>
          </cell>
          <cell r="R1331" t="str">
            <v>TUMM4A</v>
          </cell>
          <cell r="X1331">
            <v>2780</v>
          </cell>
          <cell r="Y1331" t="str">
            <v>T20161791</v>
          </cell>
          <cell r="AB1331" t="str">
            <v>No</v>
          </cell>
          <cell r="AC1331" t="str">
            <v>No</v>
          </cell>
          <cell r="AE1331">
            <v>0.55727294780261993</v>
          </cell>
          <cell r="AF1331">
            <v>53.19</v>
          </cell>
          <cell r="AG1331">
            <v>15008</v>
          </cell>
          <cell r="AI1331">
            <v>2.0697637812605381</v>
          </cell>
          <cell r="AJ1331">
            <v>53.19</v>
          </cell>
          <cell r="AK1331">
            <v>28923</v>
          </cell>
          <cell r="AL1331" t="str">
            <v>Year Round</v>
          </cell>
        </row>
        <row r="1332">
          <cell r="Q1332" t="str">
            <v>ERRO10</v>
          </cell>
          <cell r="R1332" t="str">
            <v>WHIB1A</v>
          </cell>
          <cell r="X1332">
            <v>132</v>
          </cell>
          <cell r="Y1332" t="str">
            <v>SSE1</v>
          </cell>
          <cell r="AB1332" t="str">
            <v>No</v>
          </cell>
          <cell r="AC1332" t="str">
            <v>No</v>
          </cell>
          <cell r="AE1332">
            <v>7.5351992830364742E-2</v>
          </cell>
          <cell r="AF1332">
            <v>12.635123000598428</v>
          </cell>
          <cell r="AG1332">
            <v>491</v>
          </cell>
          <cell r="AI1332">
            <v>1.2020838261494243E-3</v>
          </cell>
          <cell r="AJ1332">
            <v>12.635123000598428</v>
          </cell>
          <cell r="AK1332">
            <v>62</v>
          </cell>
          <cell r="AL1332" t="str">
            <v>Peak Security</v>
          </cell>
        </row>
        <row r="1333">
          <cell r="Q1333" t="str">
            <v>WHIB1A</v>
          </cell>
          <cell r="R1333" t="str">
            <v>WHIB1C</v>
          </cell>
          <cell r="X1333">
            <v>126</v>
          </cell>
          <cell r="Y1333" t="str">
            <v>SS33</v>
          </cell>
          <cell r="AB1333" t="str">
            <v>No</v>
          </cell>
          <cell r="AC1333" t="str">
            <v>No</v>
          </cell>
          <cell r="AE1333">
            <v>1.3563358709467007E-2</v>
          </cell>
          <cell r="AF1333">
            <v>60.861824099555214</v>
          </cell>
          <cell r="AG1333">
            <v>2363</v>
          </cell>
          <cell r="AI1333">
            <v>2.1637508870663838E-4</v>
          </cell>
          <cell r="AJ1333">
            <v>60.861824099555214</v>
          </cell>
          <cell r="AK1333">
            <v>298</v>
          </cell>
          <cell r="AL1333" t="str">
            <v>Peak Security</v>
          </cell>
        </row>
        <row r="1334">
          <cell r="Q1334" t="str">
            <v>ERRO10</v>
          </cell>
          <cell r="R1334" t="str">
            <v>WHIB1B</v>
          </cell>
          <cell r="X1334">
            <v>132</v>
          </cell>
          <cell r="Y1334" t="str">
            <v>SSE2</v>
          </cell>
          <cell r="AB1334" t="str">
            <v>No</v>
          </cell>
          <cell r="AC1334" t="str">
            <v>No</v>
          </cell>
          <cell r="AE1334">
            <v>0.12069656813096026</v>
          </cell>
          <cell r="AF1334">
            <v>12.635123000598428</v>
          </cell>
          <cell r="AG1334">
            <v>621</v>
          </cell>
          <cell r="AI1334">
            <v>6.8185061399941372E-4</v>
          </cell>
          <cell r="AJ1334">
            <v>12.635123000598428</v>
          </cell>
          <cell r="AK1334">
            <v>47</v>
          </cell>
          <cell r="AL1334" t="str">
            <v>Peak Security</v>
          </cell>
        </row>
        <row r="1335">
          <cell r="Q1335" t="str">
            <v>WHIB1B</v>
          </cell>
          <cell r="R1335" t="str">
            <v>WHIB1D</v>
          </cell>
          <cell r="X1335">
            <v>126</v>
          </cell>
          <cell r="Y1335" t="str">
            <v>SS34</v>
          </cell>
          <cell r="AB1335" t="str">
            <v>No</v>
          </cell>
          <cell r="AC1335" t="str">
            <v>No</v>
          </cell>
          <cell r="AE1335">
            <v>2.1725382263575604E-2</v>
          </cell>
          <cell r="AF1335">
            <v>60.861824099555214</v>
          </cell>
          <cell r="AG1335">
            <v>2990</v>
          </cell>
          <cell r="AI1335">
            <v>1.227331105203106E-4</v>
          </cell>
          <cell r="AJ1335">
            <v>60.861824099555214</v>
          </cell>
          <cell r="AK1335">
            <v>225</v>
          </cell>
          <cell r="AL1335" t="str">
            <v>Peak Security</v>
          </cell>
        </row>
        <row r="1336">
          <cell r="Q1336" t="str">
            <v>WHIB1C</v>
          </cell>
          <cell r="R1336" t="str">
            <v>WHIB1E</v>
          </cell>
          <cell r="X1336">
            <v>126</v>
          </cell>
          <cell r="Y1336" t="str">
            <v>SS35</v>
          </cell>
          <cell r="AB1336" t="str">
            <v>No</v>
          </cell>
          <cell r="AC1336" t="str">
            <v>No</v>
          </cell>
          <cell r="AE1336">
            <v>5.4253434837868063E-2</v>
          </cell>
          <cell r="AF1336">
            <v>9.2622975589602436</v>
          </cell>
          <cell r="AG1336">
            <v>360</v>
          </cell>
          <cell r="AI1336">
            <v>8.6550035482562077E-4</v>
          </cell>
          <cell r="AJ1336">
            <v>9.2622975589602436</v>
          </cell>
          <cell r="AK1336">
            <v>45</v>
          </cell>
          <cell r="AL1336" t="str">
            <v>Peak Security</v>
          </cell>
        </row>
        <row r="1337">
          <cell r="Q1337" t="str">
            <v>WHIB1D</v>
          </cell>
          <cell r="R1337" t="str">
            <v>WHIB1F</v>
          </cell>
          <cell r="X1337">
            <v>126</v>
          </cell>
          <cell r="Y1337" t="str">
            <v>SS36</v>
          </cell>
          <cell r="AB1337" t="str">
            <v>No</v>
          </cell>
          <cell r="AC1337" t="str">
            <v>No</v>
          </cell>
          <cell r="AE1337">
            <v>8.6901529054302429E-2</v>
          </cell>
          <cell r="AF1337">
            <v>9.2622975589602436</v>
          </cell>
          <cell r="AG1337">
            <v>455</v>
          </cell>
          <cell r="AI1337">
            <v>4.9093244208124251E-4</v>
          </cell>
          <cell r="AJ1337">
            <v>9.2622975589602436</v>
          </cell>
          <cell r="AK1337">
            <v>34</v>
          </cell>
          <cell r="AL1337" t="str">
            <v>Peak Security</v>
          </cell>
        </row>
        <row r="1338">
          <cell r="Q1338" t="str">
            <v>WHIB1E</v>
          </cell>
          <cell r="R1338" t="str">
            <v>WHIB1G</v>
          </cell>
          <cell r="X1338">
            <v>126</v>
          </cell>
          <cell r="Y1338" t="str">
            <v>SS37</v>
          </cell>
          <cell r="AB1338" t="str">
            <v>No</v>
          </cell>
          <cell r="AC1338" t="str">
            <v>No</v>
          </cell>
          <cell r="AE1338">
            <v>1.5070398566074455E-3</v>
          </cell>
          <cell r="AF1338">
            <v>9.1396595917420793</v>
          </cell>
          <cell r="AG1338">
            <v>355</v>
          </cell>
          <cell r="AI1338">
            <v>2.4041676523504198E-5</v>
          </cell>
          <cell r="AJ1338">
            <v>9.1396595917420793</v>
          </cell>
          <cell r="AK1338">
            <v>45</v>
          </cell>
          <cell r="AL1338" t="str">
            <v>Peak Security</v>
          </cell>
        </row>
        <row r="1339">
          <cell r="Q1339" t="str">
            <v>WHIB1F</v>
          </cell>
          <cell r="R1339" t="str">
            <v>WHIB1H</v>
          </cell>
          <cell r="X1339">
            <v>126</v>
          </cell>
          <cell r="Y1339" t="str">
            <v>SS38</v>
          </cell>
          <cell r="AB1339" t="str">
            <v>No</v>
          </cell>
          <cell r="AC1339" t="str">
            <v>No</v>
          </cell>
          <cell r="AE1339">
            <v>2.4139313626210706E-3</v>
          </cell>
          <cell r="AF1339">
            <v>9.1396595917420793</v>
          </cell>
          <cell r="AG1339">
            <v>449</v>
          </cell>
          <cell r="AI1339">
            <v>1.3637012279858804E-5</v>
          </cell>
          <cell r="AJ1339">
            <v>9.1396595917420793</v>
          </cell>
          <cell r="AK1339">
            <v>34</v>
          </cell>
          <cell r="AL1339" t="str">
            <v>Peak Security</v>
          </cell>
        </row>
        <row r="1340">
          <cell r="Q1340" t="str">
            <v>GRIF1T</v>
          </cell>
          <cell r="R1340" t="str">
            <v>WHIB1G</v>
          </cell>
          <cell r="X1340">
            <v>132</v>
          </cell>
          <cell r="Y1340" t="str">
            <v>SSE3</v>
          </cell>
          <cell r="AB1340" t="str">
            <v>No</v>
          </cell>
          <cell r="AC1340" t="str">
            <v>No</v>
          </cell>
          <cell r="AE1340">
            <v>0.21852077920815119</v>
          </cell>
          <cell r="AF1340">
            <v>36.763797313856209</v>
          </cell>
          <cell r="AG1340">
            <v>1427</v>
          </cell>
          <cell r="AI1340">
            <v>3.4860430958101552E-3</v>
          </cell>
          <cell r="AJ1340">
            <v>36.763797313856209</v>
          </cell>
          <cell r="AK1340">
            <v>180</v>
          </cell>
          <cell r="AL1340" t="str">
            <v>Peak Security</v>
          </cell>
        </row>
        <row r="1341">
          <cell r="Q1341" t="str">
            <v>GRIF1S</v>
          </cell>
          <cell r="R1341" t="str">
            <v>WHIB1H</v>
          </cell>
          <cell r="X1341">
            <v>132</v>
          </cell>
          <cell r="Y1341" t="str">
            <v>SSE4</v>
          </cell>
          <cell r="AB1341" t="str">
            <v>No</v>
          </cell>
          <cell r="AC1341" t="str">
            <v>No</v>
          </cell>
          <cell r="AE1341">
            <v>0.35002004757981703</v>
          </cell>
          <cell r="AF1341">
            <v>36.763797313856209</v>
          </cell>
          <cell r="AG1341">
            <v>1806</v>
          </cell>
          <cell r="AI1341">
            <v>1.9773667806024463E-3</v>
          </cell>
          <cell r="AJ1341">
            <v>36.763797313856209</v>
          </cell>
          <cell r="AK1341">
            <v>136</v>
          </cell>
          <cell r="AL1341" t="str">
            <v>Peak Security</v>
          </cell>
        </row>
        <row r="1342">
          <cell r="Q1342" t="str">
            <v>WIOW1Q</v>
          </cell>
          <cell r="R1342" t="str">
            <v>WOHI1Q</v>
          </cell>
          <cell r="X1342">
            <v>174</v>
          </cell>
          <cell r="Y1342" t="str">
            <v>C1MH</v>
          </cell>
          <cell r="AB1342" t="str">
            <v>No</v>
          </cell>
          <cell r="AC1342" t="str">
            <v>No</v>
          </cell>
          <cell r="AE1342">
            <v>1.6280410474735606E-4</v>
          </cell>
          <cell r="AF1342">
            <v>8.821235770438328</v>
          </cell>
          <cell r="AG1342">
            <v>40</v>
          </cell>
          <cell r="AI1342">
            <v>1.6263940527302268E-3</v>
          </cell>
          <cell r="AJ1342">
            <v>8.821235770438328</v>
          </cell>
          <cell r="AK1342">
            <v>126</v>
          </cell>
          <cell r="AL1342" t="str">
            <v>Year Round</v>
          </cell>
        </row>
        <row r="1343">
          <cell r="Q1343" t="str">
            <v>WIOW1R</v>
          </cell>
          <cell r="R1343" t="str">
            <v>WOHI1R</v>
          </cell>
          <cell r="X1343">
            <v>174</v>
          </cell>
          <cell r="Y1343" t="str">
            <v>C1MJ</v>
          </cell>
          <cell r="AB1343" t="str">
            <v>No</v>
          </cell>
          <cell r="AC1343" t="str">
            <v>No</v>
          </cell>
          <cell r="AE1343">
            <v>1.6280410474735606E-4</v>
          </cell>
          <cell r="AF1343">
            <v>8.821235770438328</v>
          </cell>
          <cell r="AG1343">
            <v>40</v>
          </cell>
          <cell r="AI1343">
            <v>1.6263940527302268E-3</v>
          </cell>
          <cell r="AJ1343">
            <v>8.821235770438328</v>
          </cell>
          <cell r="AK1343">
            <v>126</v>
          </cell>
          <cell r="AL1343" t="str">
            <v>Year Round</v>
          </cell>
        </row>
        <row r="1344">
          <cell r="Q1344" t="str">
            <v>FARI20</v>
          </cell>
          <cell r="R1344" t="str">
            <v>FARI2J</v>
          </cell>
          <cell r="X1344">
            <v>0</v>
          </cell>
          <cell r="Y1344" t="str">
            <v>None</v>
          </cell>
          <cell r="AB1344" t="str">
            <v>No</v>
          </cell>
          <cell r="AC1344" t="str">
            <v>No</v>
          </cell>
          <cell r="AE1344">
            <v>0</v>
          </cell>
          <cell r="AF1344">
            <v>0</v>
          </cell>
          <cell r="AG1344">
            <v>0</v>
          </cell>
          <cell r="AI1344">
            <v>0</v>
          </cell>
          <cell r="AJ1344">
            <v>0</v>
          </cell>
          <cell r="AK1344">
            <v>0</v>
          </cell>
          <cell r="AL1344" t="str">
            <v>Year Round</v>
          </cell>
        </row>
        <row r="1345">
          <cell r="Q1345" t="str">
            <v>FARI20</v>
          </cell>
          <cell r="R1345" t="str">
            <v>FARI2K</v>
          </cell>
          <cell r="X1345">
            <v>0</v>
          </cell>
          <cell r="Y1345" t="str">
            <v>None</v>
          </cell>
          <cell r="AB1345" t="str">
            <v>No</v>
          </cell>
          <cell r="AC1345" t="str">
            <v>No</v>
          </cell>
          <cell r="AE1345">
            <v>0</v>
          </cell>
          <cell r="AF1345">
            <v>0</v>
          </cell>
          <cell r="AG1345">
            <v>0</v>
          </cell>
          <cell r="AI1345">
            <v>0</v>
          </cell>
          <cell r="AJ1345">
            <v>0</v>
          </cell>
          <cell r="AK1345">
            <v>0</v>
          </cell>
          <cell r="AL1345" t="str">
            <v>Year Round</v>
          </cell>
        </row>
        <row r="1346">
          <cell r="Q1346" t="str">
            <v>HACK40</v>
          </cell>
          <cell r="R1346" t="str">
            <v>HIBU40</v>
          </cell>
          <cell r="X1346">
            <v>2500</v>
          </cell>
          <cell r="Y1346" t="str">
            <v>T201612003</v>
          </cell>
          <cell r="AB1346" t="str">
            <v>No</v>
          </cell>
          <cell r="AC1346" t="str">
            <v>No</v>
          </cell>
          <cell r="AE1346">
            <v>0</v>
          </cell>
          <cell r="AF1346">
            <v>69.99074072538582</v>
          </cell>
          <cell r="AG1346">
            <v>23184</v>
          </cell>
          <cell r="AI1346">
            <v>0</v>
          </cell>
          <cell r="AJ1346">
            <v>69.99074072538582</v>
          </cell>
          <cell r="AK1346">
            <v>45690</v>
          </cell>
          <cell r="AL1346" t="str">
            <v>Year Round</v>
          </cell>
        </row>
        <row r="1347">
          <cell r="Q1347" t="str">
            <v>HACK40</v>
          </cell>
          <cell r="R1347" t="str">
            <v>HIBU40</v>
          </cell>
          <cell r="X1347">
            <v>2500</v>
          </cell>
          <cell r="Y1347" t="str">
            <v>T201612004</v>
          </cell>
          <cell r="AB1347" t="str">
            <v>No</v>
          </cell>
          <cell r="AC1347" t="str">
            <v>No</v>
          </cell>
          <cell r="AE1347">
            <v>0</v>
          </cell>
          <cell r="AF1347">
            <v>69.99074072538582</v>
          </cell>
          <cell r="AG1347">
            <v>23184</v>
          </cell>
          <cell r="AI1347">
            <v>0</v>
          </cell>
          <cell r="AJ1347">
            <v>69.99074072538582</v>
          </cell>
          <cell r="AK1347">
            <v>45690</v>
          </cell>
          <cell r="AL1347" t="str">
            <v>Year Round</v>
          </cell>
        </row>
        <row r="1348">
          <cell r="Q1348" t="str">
            <v>HIBU40</v>
          </cell>
          <cell r="R1348" t="str">
            <v>SJOW40</v>
          </cell>
          <cell r="X1348">
            <v>2500</v>
          </cell>
          <cell r="Y1348" t="str">
            <v>T201612005</v>
          </cell>
          <cell r="AB1348" t="str">
            <v>No</v>
          </cell>
          <cell r="AC1348" t="str">
            <v>No</v>
          </cell>
          <cell r="AE1348">
            <v>0</v>
          </cell>
          <cell r="AF1348">
            <v>59.277872247010428</v>
          </cell>
          <cell r="AG1348">
            <v>19635</v>
          </cell>
          <cell r="AI1348">
            <v>0</v>
          </cell>
          <cell r="AJ1348">
            <v>59.277872247010428</v>
          </cell>
          <cell r="AK1348">
            <v>38696</v>
          </cell>
          <cell r="AL1348" t="str">
            <v>Year Round</v>
          </cell>
        </row>
        <row r="1349">
          <cell r="Q1349" t="str">
            <v>HIBU40</v>
          </cell>
          <cell r="R1349" t="str">
            <v>SJOW40</v>
          </cell>
          <cell r="X1349">
            <v>2500</v>
          </cell>
          <cell r="Y1349" t="str">
            <v>T201612006</v>
          </cell>
          <cell r="AB1349" t="str">
            <v>No</v>
          </cell>
          <cell r="AC1349" t="str">
            <v>No</v>
          </cell>
          <cell r="AE1349">
            <v>0</v>
          </cell>
          <cell r="AF1349">
            <v>59.277872247010428</v>
          </cell>
          <cell r="AG1349">
            <v>19635</v>
          </cell>
          <cell r="AI1349">
            <v>0</v>
          </cell>
          <cell r="AJ1349">
            <v>59.277872247010428</v>
          </cell>
          <cell r="AK1349">
            <v>38696</v>
          </cell>
          <cell r="AL1349" t="str">
            <v>Year Round</v>
          </cell>
        </row>
        <row r="1350">
          <cell r="Q1350" t="str">
            <v>ALNE1Q</v>
          </cell>
          <cell r="R1350" t="str">
            <v>FYRI10</v>
          </cell>
          <cell r="X1350">
            <v>229</v>
          </cell>
          <cell r="Y1350" t="str">
            <v>T201612007</v>
          </cell>
          <cell r="AB1350" t="str">
            <v>No</v>
          </cell>
          <cell r="AC1350" t="str">
            <v>No</v>
          </cell>
          <cell r="AE1350">
            <v>6.0000000000120009E-6</v>
          </cell>
          <cell r="AF1350">
            <v>3.5546001667246161</v>
          </cell>
          <cell r="AG1350">
            <v>4</v>
          </cell>
          <cell r="AI1350">
            <v>6.0000000000595813E-6</v>
          </cell>
          <cell r="AJ1350">
            <v>3.5546001667246161</v>
          </cell>
          <cell r="AK1350">
            <v>4</v>
          </cell>
          <cell r="AL1350" t="str">
            <v>Year Round</v>
          </cell>
        </row>
        <row r="1351">
          <cell r="Q1351" t="str">
            <v>ALNE1R</v>
          </cell>
          <cell r="R1351" t="str">
            <v>FYRI10</v>
          </cell>
          <cell r="X1351">
            <v>229</v>
          </cell>
          <cell r="Y1351" t="str">
            <v>T201612008</v>
          </cell>
          <cell r="AB1351" t="str">
            <v>No</v>
          </cell>
          <cell r="AC1351" t="str">
            <v>No</v>
          </cell>
          <cell r="AE1351">
            <v>6.0000000000120009E-6</v>
          </cell>
          <cell r="AF1351">
            <v>3.5546001667246161</v>
          </cell>
          <cell r="AG1351">
            <v>4</v>
          </cell>
          <cell r="AI1351">
            <v>6.0000000000595813E-6</v>
          </cell>
          <cell r="AJ1351">
            <v>3.5546001667246161</v>
          </cell>
          <cell r="AK1351">
            <v>4</v>
          </cell>
          <cell r="AL1351" t="str">
            <v>Year Round</v>
          </cell>
        </row>
        <row r="1352">
          <cell r="Q1352" t="str">
            <v>BEAU20</v>
          </cell>
          <cell r="R1352" t="str">
            <v>FYRI2K</v>
          </cell>
          <cell r="X1352">
            <v>702</v>
          </cell>
          <cell r="Y1352" t="str">
            <v>T201612011</v>
          </cell>
          <cell r="AB1352" t="str">
            <v>No</v>
          </cell>
          <cell r="AC1352" t="str">
            <v>No</v>
          </cell>
          <cell r="AE1352">
            <v>3.9195835640801008E-2</v>
          </cell>
          <cell r="AF1352">
            <v>38.027887943051553</v>
          </cell>
          <cell r="AG1352">
            <v>1683</v>
          </cell>
          <cell r="AI1352">
            <v>0.37342282488695122</v>
          </cell>
          <cell r="AJ1352">
            <v>38.027887943051553</v>
          </cell>
          <cell r="AK1352">
            <v>5196</v>
          </cell>
          <cell r="AL1352" t="str">
            <v>Year Round</v>
          </cell>
        </row>
        <row r="1353">
          <cell r="Q1353" t="str">
            <v>BEAU20</v>
          </cell>
          <cell r="R1353" t="str">
            <v>FYRI2J</v>
          </cell>
          <cell r="X1353">
            <v>702</v>
          </cell>
          <cell r="Y1353" t="str">
            <v>T201612012</v>
          </cell>
          <cell r="AB1353" t="str">
            <v>No</v>
          </cell>
          <cell r="AC1353" t="str">
            <v>No</v>
          </cell>
          <cell r="AE1353">
            <v>3.9195835640799828E-2</v>
          </cell>
          <cell r="AF1353">
            <v>38.027887943051553</v>
          </cell>
          <cell r="AG1353">
            <v>1683</v>
          </cell>
          <cell r="AI1353">
            <v>0.37342282488695849</v>
          </cell>
          <cell r="AJ1353">
            <v>38.027887943051553</v>
          </cell>
          <cell r="AK1353">
            <v>5196</v>
          </cell>
          <cell r="AL1353" t="str">
            <v>Year Round</v>
          </cell>
        </row>
        <row r="1354">
          <cell r="Q1354" t="str">
            <v>BROR1Q</v>
          </cell>
          <cell r="R1354" t="str">
            <v>LOCB10</v>
          </cell>
          <cell r="X1354">
            <v>126</v>
          </cell>
          <cell r="Y1354" t="str">
            <v>T201612013</v>
          </cell>
          <cell r="AB1354" t="str">
            <v>No</v>
          </cell>
          <cell r="AC1354" t="str">
            <v>No</v>
          </cell>
          <cell r="AE1354">
            <v>6.5532454988592519E-4</v>
          </cell>
          <cell r="AF1354">
            <v>57.389922130028182</v>
          </cell>
          <cell r="AG1354">
            <v>98</v>
          </cell>
          <cell r="AI1354">
            <v>3.2047079337807677E-2</v>
          </cell>
          <cell r="AJ1354">
            <v>57.389922130028182</v>
          </cell>
          <cell r="AK1354">
            <v>685</v>
          </cell>
          <cell r="AL1354" t="str">
            <v>Year Round</v>
          </cell>
        </row>
        <row r="1355">
          <cell r="Q1355" t="str">
            <v>CONN2J</v>
          </cell>
          <cell r="R1355" t="str">
            <v>LOCB20</v>
          </cell>
          <cell r="X1355">
            <v>702</v>
          </cell>
          <cell r="Y1355" t="str">
            <v>T201612014</v>
          </cell>
          <cell r="AB1355" t="str">
            <v>No</v>
          </cell>
          <cell r="AC1355" t="str">
            <v>No</v>
          </cell>
          <cell r="AE1355">
            <v>4.208121035235609E-2</v>
          </cell>
          <cell r="AF1355">
            <v>92.34316942994397</v>
          </cell>
          <cell r="AG1355">
            <v>2734</v>
          </cell>
          <cell r="AI1355">
            <v>0.3885317384246546</v>
          </cell>
          <cell r="AJ1355">
            <v>92.34316942994397</v>
          </cell>
          <cell r="AK1355">
            <v>8308</v>
          </cell>
          <cell r="AL1355" t="str">
            <v>Year Round</v>
          </cell>
        </row>
        <row r="1356">
          <cell r="Q1356" t="str">
            <v>FYRI10</v>
          </cell>
          <cell r="R1356" t="str">
            <v>FYRI2J</v>
          </cell>
          <cell r="X1356">
            <v>240</v>
          </cell>
          <cell r="Y1356" t="str">
            <v>T201612015</v>
          </cell>
          <cell r="AB1356" t="str">
            <v>No</v>
          </cell>
          <cell r="AC1356" t="str">
            <v>No</v>
          </cell>
          <cell r="AE1356">
            <v>3.3999999999747415E-5</v>
          </cell>
          <cell r="AF1356">
            <v>0</v>
          </cell>
          <cell r="AG1356">
            <v>0</v>
          </cell>
          <cell r="AI1356">
            <v>3.3999999999552102E-5</v>
          </cell>
          <cell r="AJ1356">
            <v>0</v>
          </cell>
          <cell r="AK1356">
            <v>0</v>
          </cell>
          <cell r="AL1356" t="str">
            <v>Year Round</v>
          </cell>
        </row>
        <row r="1357">
          <cell r="Q1357" t="str">
            <v>FYRI10</v>
          </cell>
          <cell r="R1357" t="str">
            <v>FYRI2K</v>
          </cell>
          <cell r="X1357">
            <v>240</v>
          </cell>
          <cell r="Y1357" t="str">
            <v>T201612016</v>
          </cell>
          <cell r="AB1357" t="str">
            <v>No</v>
          </cell>
          <cell r="AC1357" t="str">
            <v>No</v>
          </cell>
          <cell r="AE1357">
            <v>3.3999999999755912E-5</v>
          </cell>
          <cell r="AF1357">
            <v>0</v>
          </cell>
          <cell r="AG1357">
            <v>0</v>
          </cell>
          <cell r="AI1357">
            <v>3.3999999999535121E-5</v>
          </cell>
          <cell r="AJ1357">
            <v>0</v>
          </cell>
          <cell r="AK1357">
            <v>0</v>
          </cell>
          <cell r="AL1357" t="str">
            <v>Year Round</v>
          </cell>
        </row>
        <row r="1358">
          <cell r="Q1358" t="str">
            <v>FYRI2J</v>
          </cell>
          <cell r="R1358" t="str">
            <v>LOCB20</v>
          </cell>
          <cell r="X1358">
            <v>702</v>
          </cell>
          <cell r="Y1358" t="str">
            <v>SSEFYL1</v>
          </cell>
          <cell r="AB1358" t="str">
            <v>No</v>
          </cell>
          <cell r="AC1358" t="str">
            <v>No</v>
          </cell>
          <cell r="AE1358">
            <v>4.3035947917939292E-2</v>
          </cell>
          <cell r="AF1358">
            <v>40.940203344930381</v>
          </cell>
          <cell r="AG1358">
            <v>1853</v>
          </cell>
          <cell r="AI1358">
            <v>0.39785394628064424</v>
          </cell>
          <cell r="AJ1358">
            <v>40.940203344930381</v>
          </cell>
          <cell r="AK1358">
            <v>5635</v>
          </cell>
          <cell r="AL1358" t="str">
            <v>Year Round</v>
          </cell>
        </row>
        <row r="1359">
          <cell r="Q1359" t="str">
            <v>FYRI2K</v>
          </cell>
          <cell r="R1359" t="str">
            <v>LOCB20</v>
          </cell>
          <cell r="X1359">
            <v>702</v>
          </cell>
          <cell r="Y1359" t="str">
            <v>SSEFYL2</v>
          </cell>
          <cell r="AB1359" t="str">
            <v>No</v>
          </cell>
          <cell r="AC1359" t="str">
            <v>No</v>
          </cell>
          <cell r="AE1359">
            <v>4.3035947917938126E-2</v>
          </cell>
          <cell r="AF1359">
            <v>40.940203344930381</v>
          </cell>
          <cell r="AG1359">
            <v>1853</v>
          </cell>
          <cell r="AI1359">
            <v>0.39785394628065152</v>
          </cell>
          <cell r="AJ1359">
            <v>40.940203344930381</v>
          </cell>
          <cell r="AK1359">
            <v>5635</v>
          </cell>
          <cell r="AL1359" t="str">
            <v>Year Round</v>
          </cell>
        </row>
        <row r="1360">
          <cell r="Q1360" t="str">
            <v>LOCB10</v>
          </cell>
          <cell r="R1360" t="str">
            <v>LOCB20</v>
          </cell>
          <cell r="X1360">
            <v>240</v>
          </cell>
          <cell r="Y1360" t="str">
            <v>T201612018</v>
          </cell>
          <cell r="AB1360" t="str">
            <v>No</v>
          </cell>
          <cell r="AC1360" t="str">
            <v>No</v>
          </cell>
          <cell r="AE1360">
            <v>8.8769532215842301E-3</v>
          </cell>
          <cell r="AF1360">
            <v>0</v>
          </cell>
          <cell r="AG1360">
            <v>0</v>
          </cell>
          <cell r="AI1360">
            <v>1.0034846271343335E-2</v>
          </cell>
          <cell r="AJ1360">
            <v>0</v>
          </cell>
          <cell r="AK1360">
            <v>0</v>
          </cell>
          <cell r="AL1360" t="str">
            <v>Year Round</v>
          </cell>
        </row>
        <row r="1361">
          <cell r="Q1361" t="str">
            <v>LOCB10</v>
          </cell>
          <cell r="R1361" t="str">
            <v>LOCB20</v>
          </cell>
          <cell r="X1361">
            <v>240</v>
          </cell>
          <cell r="Y1361" t="str">
            <v>T201612019</v>
          </cell>
          <cell r="AB1361" t="str">
            <v>No</v>
          </cell>
          <cell r="AC1361" t="str">
            <v>No</v>
          </cell>
          <cell r="AE1361">
            <v>8.8769532215842301E-3</v>
          </cell>
          <cell r="AF1361">
            <v>0</v>
          </cell>
          <cell r="AG1361">
            <v>0</v>
          </cell>
          <cell r="AI1361">
            <v>1.0034846271343335E-2</v>
          </cell>
          <cell r="AJ1361">
            <v>0</v>
          </cell>
          <cell r="AK1361">
            <v>0</v>
          </cell>
          <cell r="AL1361" t="str">
            <v>Year Round</v>
          </cell>
        </row>
        <row r="1362">
          <cell r="Q1362" t="str">
            <v>LOCB10</v>
          </cell>
          <cell r="R1362" t="str">
            <v>MYBS1T</v>
          </cell>
          <cell r="X1362">
            <v>126</v>
          </cell>
          <cell r="Y1362" t="str">
            <v>T201612020</v>
          </cell>
          <cell r="AB1362" t="str">
            <v>No</v>
          </cell>
          <cell r="AC1362" t="str">
            <v>No</v>
          </cell>
          <cell r="AE1362">
            <v>4.874092547167609E-3</v>
          </cell>
          <cell r="AF1362">
            <v>211.73560330160939</v>
          </cell>
          <cell r="AG1362">
            <v>513</v>
          </cell>
          <cell r="AI1362">
            <v>0.19966067997978917</v>
          </cell>
          <cell r="AJ1362">
            <v>211.73560330160939</v>
          </cell>
          <cell r="AK1362">
            <v>3284</v>
          </cell>
          <cell r="AL1362" t="str">
            <v>Year Round</v>
          </cell>
        </row>
        <row r="1363">
          <cell r="Q1363" t="str">
            <v>LOCB10</v>
          </cell>
          <cell r="R1363" t="str">
            <v>SHIN10</v>
          </cell>
          <cell r="X1363">
            <v>126</v>
          </cell>
          <cell r="Y1363" t="str">
            <v>CLS1</v>
          </cell>
          <cell r="AB1363" t="str">
            <v>No</v>
          </cell>
          <cell r="AC1363" t="str">
            <v>No</v>
          </cell>
          <cell r="AE1363">
            <v>3.095473639326167E-2</v>
          </cell>
          <cell r="AF1363">
            <v>31.626724718130355</v>
          </cell>
          <cell r="AG1363">
            <v>500</v>
          </cell>
          <cell r="AI1363">
            <v>1.4823870498571338E-3</v>
          </cell>
          <cell r="AJ1363">
            <v>31.626724718130355</v>
          </cell>
          <cell r="AK1363">
            <v>109</v>
          </cell>
          <cell r="AL1363" t="str">
            <v>Peak Security</v>
          </cell>
        </row>
        <row r="1364">
          <cell r="Q1364" t="str">
            <v>LOCB10</v>
          </cell>
          <cell r="R1364" t="str">
            <v>SHIN10</v>
          </cell>
          <cell r="X1364">
            <v>126</v>
          </cell>
          <cell r="Y1364" t="str">
            <v>CLS2</v>
          </cell>
          <cell r="AB1364" t="str">
            <v>No</v>
          </cell>
          <cell r="AC1364" t="str">
            <v>No</v>
          </cell>
          <cell r="AE1364">
            <v>3.095473639326167E-2</v>
          </cell>
          <cell r="AF1364">
            <v>31.600779907040831</v>
          </cell>
          <cell r="AG1364">
            <v>499</v>
          </cell>
          <cell r="AI1364">
            <v>1.4823870498571338E-3</v>
          </cell>
          <cell r="AJ1364">
            <v>31.600779907040831</v>
          </cell>
          <cell r="AK1364">
            <v>109</v>
          </cell>
          <cell r="AL1364" t="str">
            <v>Peak Security</v>
          </cell>
        </row>
        <row r="1365">
          <cell r="Q1365" t="str">
            <v>LOCB20</v>
          </cell>
          <cell r="R1365" t="str">
            <v>STRB20</v>
          </cell>
          <cell r="X1365">
            <v>535</v>
          </cell>
          <cell r="Y1365" t="str">
            <v>T201612023</v>
          </cell>
          <cell r="AB1365" t="str">
            <v>No</v>
          </cell>
          <cell r="AC1365" t="str">
            <v>No</v>
          </cell>
          <cell r="AE1365">
            <v>1.2281177329239792E-2</v>
          </cell>
          <cell r="AF1365">
            <v>22.651342014613121</v>
          </cell>
          <cell r="AG1365">
            <v>648</v>
          </cell>
          <cell r="AI1365">
            <v>0.3418175080561317</v>
          </cell>
          <cell r="AJ1365">
            <v>22.651342014613121</v>
          </cell>
          <cell r="AK1365">
            <v>3419</v>
          </cell>
          <cell r="AL1365" t="str">
            <v>Year Round</v>
          </cell>
        </row>
        <row r="1366">
          <cell r="Q1366" t="str">
            <v>DUNH10</v>
          </cell>
          <cell r="R1366" t="str">
            <v>DUNH1Q</v>
          </cell>
          <cell r="X1366">
            <v>133</v>
          </cell>
          <cell r="Y1366" t="str">
            <v>T201612025</v>
          </cell>
          <cell r="AB1366" t="str">
            <v>No</v>
          </cell>
          <cell r="AC1366" t="str">
            <v>No</v>
          </cell>
          <cell r="AE1366">
            <v>3.0814879110195774E-27</v>
          </cell>
          <cell r="AF1366">
            <v>2.2579546439413387</v>
          </cell>
          <cell r="AG1366">
            <v>0</v>
          </cell>
          <cell r="AI1366">
            <v>0</v>
          </cell>
          <cell r="AJ1366">
            <v>2.2579546439413387</v>
          </cell>
          <cell r="AK1366">
            <v>0</v>
          </cell>
          <cell r="AL1366" t="str">
            <v>Year Round</v>
          </cell>
        </row>
        <row r="1367">
          <cell r="Q1367" t="str">
            <v>DUNH10</v>
          </cell>
          <cell r="R1367" t="str">
            <v>DUNH1R</v>
          </cell>
          <cell r="X1367">
            <v>133</v>
          </cell>
          <cell r="Y1367" t="str">
            <v>T201612026</v>
          </cell>
          <cell r="AB1367" t="str">
            <v>No</v>
          </cell>
          <cell r="AC1367" t="str">
            <v>No</v>
          </cell>
          <cell r="AE1367">
            <v>3.0814879110195774E-27</v>
          </cell>
          <cell r="AF1367">
            <v>2.2579546439413387</v>
          </cell>
          <cell r="AG1367">
            <v>0</v>
          </cell>
          <cell r="AI1367">
            <v>1.2325951644078309E-26</v>
          </cell>
          <cell r="AJ1367">
            <v>2.2579546439413387</v>
          </cell>
          <cell r="AK1367">
            <v>0</v>
          </cell>
          <cell r="AL1367" t="str">
            <v>Year Round</v>
          </cell>
        </row>
        <row r="1368">
          <cell r="Q1368" t="str">
            <v>FLIB40</v>
          </cell>
          <cell r="R1368" t="str">
            <v>HUNE40</v>
          </cell>
          <cell r="X1368">
            <v>2200</v>
          </cell>
          <cell r="Y1368" t="str">
            <v>WHVDC</v>
          </cell>
          <cell r="AB1368" t="str">
            <v>No</v>
          </cell>
          <cell r="AC1368" t="str">
            <v>No</v>
          </cell>
          <cell r="AE1368">
            <v>0</v>
          </cell>
          <cell r="AF1368">
            <v>2836.848</v>
          </cell>
          <cell r="AG1368">
            <v>773166</v>
          </cell>
          <cell r="AI1368">
            <v>0</v>
          </cell>
          <cell r="AJ1368">
            <v>2836.848</v>
          </cell>
          <cell r="AK1368">
            <v>1529541</v>
          </cell>
          <cell r="AL1368" t="str">
            <v>Year Round</v>
          </cell>
        </row>
        <row r="1369">
          <cell r="Q1369" t="str">
            <v>BLHI20</v>
          </cell>
          <cell r="R1369" t="str">
            <v>BLHI40</v>
          </cell>
          <cell r="X1369">
            <v>1200</v>
          </cell>
          <cell r="Y1369" t="str">
            <v>T201612027</v>
          </cell>
          <cell r="AB1369" t="str">
            <v>No</v>
          </cell>
          <cell r="AC1369" t="str">
            <v>No</v>
          </cell>
          <cell r="AE1369">
            <v>0</v>
          </cell>
          <cell r="AF1369">
            <v>0</v>
          </cell>
          <cell r="AG1369">
            <v>0</v>
          </cell>
          <cell r="AI1369">
            <v>5.2942050000001437E-3</v>
          </cell>
          <cell r="AJ1369">
            <v>0</v>
          </cell>
          <cell r="AK1369">
            <v>0</v>
          </cell>
          <cell r="AL1369" t="str">
            <v>Year Round</v>
          </cell>
        </row>
        <row r="1370">
          <cell r="Q1370" t="str">
            <v>BLHI20</v>
          </cell>
          <cell r="R1370" t="str">
            <v>BLHI40</v>
          </cell>
          <cell r="X1370">
            <v>1200</v>
          </cell>
          <cell r="Y1370" t="str">
            <v>T201612028</v>
          </cell>
          <cell r="AB1370" t="str">
            <v>No</v>
          </cell>
          <cell r="AC1370" t="str">
            <v>No</v>
          </cell>
          <cell r="AE1370">
            <v>0</v>
          </cell>
          <cell r="AF1370">
            <v>0</v>
          </cell>
          <cell r="AG1370">
            <v>0</v>
          </cell>
          <cell r="AI1370">
            <v>5.2942050000001437E-3</v>
          </cell>
          <cell r="AJ1370">
            <v>0</v>
          </cell>
          <cell r="AK1370">
            <v>0</v>
          </cell>
          <cell r="AL1370" t="str">
            <v>Year Round</v>
          </cell>
        </row>
        <row r="1371">
          <cell r="Q1371" t="str">
            <v>BLHI20</v>
          </cell>
          <cell r="R1371" t="str">
            <v>BLHI40</v>
          </cell>
          <cell r="X1371">
            <v>1200</v>
          </cell>
          <cell r="Y1371" t="str">
            <v>T201612029</v>
          </cell>
          <cell r="AB1371" t="str">
            <v>No</v>
          </cell>
          <cell r="AC1371" t="str">
            <v>No</v>
          </cell>
          <cell r="AE1371">
            <v>0</v>
          </cell>
          <cell r="AF1371">
            <v>0</v>
          </cell>
          <cell r="AG1371">
            <v>0</v>
          </cell>
          <cell r="AI1371">
            <v>5.2942050000001437E-3</v>
          </cell>
          <cell r="AJ1371">
            <v>0</v>
          </cell>
          <cell r="AK1371">
            <v>0</v>
          </cell>
          <cell r="AL1371" t="str">
            <v>Year Round</v>
          </cell>
        </row>
        <row r="1372">
          <cell r="Q1372" t="str">
            <v>BLHI20</v>
          </cell>
          <cell r="R1372" t="str">
            <v>BLHI40</v>
          </cell>
          <cell r="X1372">
            <v>1200</v>
          </cell>
          <cell r="Y1372" t="str">
            <v>T201612030</v>
          </cell>
          <cell r="AB1372" t="str">
            <v>No</v>
          </cell>
          <cell r="AC1372" t="str">
            <v>No</v>
          </cell>
          <cell r="AE1372">
            <v>0</v>
          </cell>
          <cell r="AF1372">
            <v>0</v>
          </cell>
          <cell r="AG1372">
            <v>0</v>
          </cell>
          <cell r="AI1372">
            <v>5.2942050000001437E-3</v>
          </cell>
          <cell r="AJ1372">
            <v>0</v>
          </cell>
          <cell r="AK1372">
            <v>0</v>
          </cell>
          <cell r="AL1372" t="str">
            <v>Year Round</v>
          </cell>
        </row>
        <row r="1373">
          <cell r="Q1373" t="str">
            <v>EHAU10</v>
          </cell>
          <cell r="R1373" t="str">
            <v>HARE10</v>
          </cell>
          <cell r="X1373">
            <v>201</v>
          </cell>
          <cell r="Y1373" t="str">
            <v>T201812051</v>
          </cell>
          <cell r="AB1373" t="str">
            <v>No</v>
          </cell>
          <cell r="AC1373" t="str">
            <v>No</v>
          </cell>
          <cell r="AE1373">
            <v>0</v>
          </cell>
          <cell r="AF1373">
            <v>41.430692978533322</v>
          </cell>
          <cell r="AG1373">
            <v>0</v>
          </cell>
          <cell r="AI1373">
            <v>0</v>
          </cell>
          <cell r="AJ1373">
            <v>41.430692978533322</v>
          </cell>
          <cell r="AK1373">
            <v>0</v>
          </cell>
          <cell r="AL1373" t="str">
            <v>Year Round</v>
          </cell>
        </row>
        <row r="1374">
          <cell r="Q1374" t="str">
            <v>THOM20</v>
          </cell>
          <cell r="R1374" t="str">
            <v>THOM41</v>
          </cell>
          <cell r="X1374">
            <v>750</v>
          </cell>
          <cell r="Y1374" t="str">
            <v>F362</v>
          </cell>
          <cell r="AB1374" t="str">
            <v>No</v>
          </cell>
          <cell r="AC1374" t="str">
            <v>No</v>
          </cell>
          <cell r="AE1374">
            <v>7.8377009656941846E-2</v>
          </cell>
          <cell r="AF1374">
            <v>0</v>
          </cell>
          <cell r="AG1374">
            <v>0</v>
          </cell>
          <cell r="AI1374">
            <v>8.9118449949792261E-2</v>
          </cell>
          <cell r="AJ1374">
            <v>0</v>
          </cell>
          <cell r="AK1374">
            <v>0</v>
          </cell>
          <cell r="AL1374" t="str">
            <v>Year Round</v>
          </cell>
        </row>
        <row r="1375">
          <cell r="Q1375" t="str">
            <v>THOM20</v>
          </cell>
          <cell r="R1375" t="str">
            <v>THOM41</v>
          </cell>
          <cell r="X1375">
            <v>750</v>
          </cell>
          <cell r="Y1375" t="str">
            <v>F363</v>
          </cell>
          <cell r="AB1375" t="str">
            <v>No</v>
          </cell>
          <cell r="AC1375" t="str">
            <v>No</v>
          </cell>
          <cell r="AE1375">
            <v>8.0151083857130684E-2</v>
          </cell>
          <cell r="AF1375">
            <v>0</v>
          </cell>
          <cell r="AG1375">
            <v>0</v>
          </cell>
          <cell r="AI1375">
            <v>9.1135658101886452E-2</v>
          </cell>
          <cell r="AJ1375">
            <v>0</v>
          </cell>
          <cell r="AK1375">
            <v>0</v>
          </cell>
          <cell r="AL1375" t="str">
            <v>Year Round</v>
          </cell>
        </row>
        <row r="1376">
          <cell r="Q1376" t="str">
            <v>THOM20</v>
          </cell>
          <cell r="R1376" t="str">
            <v>THOM46</v>
          </cell>
          <cell r="X1376">
            <v>1100</v>
          </cell>
          <cell r="Y1376" t="str">
            <v>F336</v>
          </cell>
          <cell r="AB1376" t="str">
            <v>No</v>
          </cell>
          <cell r="AC1376" t="str">
            <v>No</v>
          </cell>
          <cell r="AE1376">
            <v>0.12293201342634552</v>
          </cell>
          <cell r="AF1376">
            <v>0</v>
          </cell>
          <cell r="AG1376">
            <v>0</v>
          </cell>
          <cell r="AI1376">
            <v>0.10716589424318582</v>
          </cell>
          <cell r="AJ1376">
            <v>0</v>
          </cell>
          <cell r="AK1376">
            <v>0</v>
          </cell>
          <cell r="AL1376" t="str">
            <v>Peak Security</v>
          </cell>
        </row>
        <row r="1377">
          <cell r="Q1377" t="str">
            <v>BEAU1T</v>
          </cell>
          <cell r="R1377" t="str">
            <v>KNOC10</v>
          </cell>
          <cell r="X1377">
            <v>131.99993845498565</v>
          </cell>
          <cell r="Y1377" t="str">
            <v>TMP2017001</v>
          </cell>
          <cell r="AB1377" t="str">
            <v>No</v>
          </cell>
          <cell r="AC1377" t="str">
            <v>No</v>
          </cell>
          <cell r="AE1377">
            <v>7.8440175876803298E-2</v>
          </cell>
          <cell r="AF1377">
            <v>46.129876711655655</v>
          </cell>
          <cell r="AG1377">
            <v>974</v>
          </cell>
          <cell r="AI1377">
            <v>0.17013243345320617</v>
          </cell>
          <cell r="AJ1377">
            <v>46.129876711655655</v>
          </cell>
          <cell r="AK1377">
            <v>1434</v>
          </cell>
          <cell r="AL1377" t="str">
            <v>Year Round</v>
          </cell>
        </row>
        <row r="1378">
          <cell r="Q1378" t="str">
            <v>BEAU1N</v>
          </cell>
          <cell r="R1378" t="str">
            <v>KNOC10</v>
          </cell>
          <cell r="X1378">
            <v>131.99993845498565</v>
          </cell>
          <cell r="Y1378" t="str">
            <v>TMP2017002</v>
          </cell>
          <cell r="AB1378" t="str">
            <v>No</v>
          </cell>
          <cell r="AC1378" t="str">
            <v>No</v>
          </cell>
          <cell r="AE1378">
            <v>7.8053866806746641E-2</v>
          </cell>
          <cell r="AF1378">
            <v>46.052039683905974</v>
          </cell>
          <cell r="AG1378">
            <v>970</v>
          </cell>
          <cell r="AI1378">
            <v>0.16929455029679058</v>
          </cell>
          <cell r="AJ1378">
            <v>46.052039683905974</v>
          </cell>
          <cell r="AK1378">
            <v>1428</v>
          </cell>
          <cell r="AL1378" t="str">
            <v>Year Round</v>
          </cell>
        </row>
        <row r="1379">
          <cell r="Q1379" t="str">
            <v>BLHI10</v>
          </cell>
          <cell r="R1379" t="str">
            <v>DORE12</v>
          </cell>
          <cell r="X1379">
            <v>279.99945375777571</v>
          </cell>
          <cell r="Y1379" t="str">
            <v>TMP2017003</v>
          </cell>
          <cell r="AB1379" t="str">
            <v>No</v>
          </cell>
          <cell r="AC1379" t="str">
            <v>No</v>
          </cell>
          <cell r="AE1379">
            <v>0</v>
          </cell>
          <cell r="AF1379">
            <v>51.889622179048985</v>
          </cell>
          <cell r="AG1379">
            <v>0</v>
          </cell>
          <cell r="AI1379">
            <v>0.46601940000000125</v>
          </cell>
          <cell r="AJ1379">
            <v>51.889622179048985</v>
          </cell>
          <cell r="AK1379">
            <v>3996</v>
          </cell>
          <cell r="AL1379" t="str">
            <v>Year Round</v>
          </cell>
        </row>
        <row r="1380">
          <cell r="Q1380" t="str">
            <v>BLHI10</v>
          </cell>
          <cell r="R1380" t="str">
            <v>DORE11</v>
          </cell>
          <cell r="X1380">
            <v>279.99945375777571</v>
          </cell>
          <cell r="Y1380" t="str">
            <v>TMP2017004</v>
          </cell>
          <cell r="AB1380" t="str">
            <v>No</v>
          </cell>
          <cell r="AC1380" t="str">
            <v>No</v>
          </cell>
          <cell r="AE1380">
            <v>0</v>
          </cell>
          <cell r="AF1380">
            <v>51.889622179048985</v>
          </cell>
          <cell r="AG1380">
            <v>0</v>
          </cell>
          <cell r="AI1380">
            <v>0.46601940000000125</v>
          </cell>
          <cell r="AJ1380">
            <v>51.889622179048985</v>
          </cell>
          <cell r="AK1380">
            <v>3996</v>
          </cell>
          <cell r="AL1380" t="str">
            <v>Year Round</v>
          </cell>
        </row>
        <row r="1381">
          <cell r="Q1381" t="str">
            <v>BOAG1R</v>
          </cell>
          <cell r="R1381" t="str">
            <v>TOMT10</v>
          </cell>
          <cell r="X1381">
            <v>131.99993845498565</v>
          </cell>
          <cell r="Y1381" t="str">
            <v>TMP2017005</v>
          </cell>
          <cell r="AB1381" t="str">
            <v>No</v>
          </cell>
          <cell r="AC1381" t="str">
            <v>No</v>
          </cell>
          <cell r="AE1381">
            <v>1.1631600000000701E-2</v>
          </cell>
          <cell r="AF1381">
            <v>36.582183636229537</v>
          </cell>
          <cell r="AG1381">
            <v>329</v>
          </cell>
          <cell r="AI1381">
            <v>1.1631600000000701E-2</v>
          </cell>
          <cell r="AJ1381">
            <v>36.582183636229537</v>
          </cell>
          <cell r="AK1381">
            <v>329</v>
          </cell>
          <cell r="AL1381" t="str">
            <v>Year Round</v>
          </cell>
        </row>
        <row r="1382">
          <cell r="Q1382" t="str">
            <v>BOAG1Q</v>
          </cell>
          <cell r="R1382" t="str">
            <v>TOMT10</v>
          </cell>
          <cell r="X1382">
            <v>131.99993845498565</v>
          </cell>
          <cell r="Y1382" t="str">
            <v>TMP2017006</v>
          </cell>
          <cell r="AB1382" t="str">
            <v>No</v>
          </cell>
          <cell r="AC1382" t="str">
            <v>No</v>
          </cell>
          <cell r="AE1382">
            <v>5.3825203046021092E-3</v>
          </cell>
          <cell r="AF1382">
            <v>36.582183636229537</v>
          </cell>
          <cell r="AG1382">
            <v>224</v>
          </cell>
          <cell r="AI1382">
            <v>2.8646097166181664E-2</v>
          </cell>
          <cell r="AJ1382">
            <v>36.582183636229537</v>
          </cell>
          <cell r="AK1382">
            <v>517</v>
          </cell>
          <cell r="AL1382" t="str">
            <v>Year Round</v>
          </cell>
        </row>
        <row r="1383">
          <cell r="Q1383" t="str">
            <v>DOUN20</v>
          </cell>
          <cell r="R1383" t="str">
            <v>THSO20</v>
          </cell>
          <cell r="X1383">
            <v>964.99781801783752</v>
          </cell>
          <cell r="Y1383" t="str">
            <v>TMP2017007</v>
          </cell>
          <cell r="AB1383" t="str">
            <v>No</v>
          </cell>
          <cell r="AC1383" t="str">
            <v>No</v>
          </cell>
          <cell r="AE1383">
            <v>5.9100321136126956E-3</v>
          </cell>
          <cell r="AF1383">
            <v>18.456649048944026</v>
          </cell>
          <cell r="AG1383">
            <v>473</v>
          </cell>
          <cell r="AI1383">
            <v>1.8518052792212369E-2</v>
          </cell>
          <cell r="AJ1383">
            <v>18.456649048944026</v>
          </cell>
          <cell r="AK1383">
            <v>837</v>
          </cell>
          <cell r="AL1383" t="str">
            <v>Year Round</v>
          </cell>
        </row>
        <row r="1384">
          <cell r="Q1384" t="str">
            <v>DOUN20</v>
          </cell>
          <cell r="R1384" t="str">
            <v>THSO20</v>
          </cell>
          <cell r="X1384">
            <v>964.99781801783752</v>
          </cell>
          <cell r="Y1384" t="str">
            <v>TMP2017008</v>
          </cell>
          <cell r="AB1384" t="str">
            <v>No</v>
          </cell>
          <cell r="AC1384" t="str">
            <v>No</v>
          </cell>
          <cell r="AE1384">
            <v>5.9100321136126956E-3</v>
          </cell>
          <cell r="AF1384">
            <v>18.456649048944026</v>
          </cell>
          <cell r="AG1384">
            <v>473</v>
          </cell>
          <cell r="AI1384">
            <v>1.8518052792212369E-2</v>
          </cell>
          <cell r="AJ1384">
            <v>18.456649048944026</v>
          </cell>
          <cell r="AK1384">
            <v>837</v>
          </cell>
          <cell r="AL1384" t="str">
            <v>Year Round</v>
          </cell>
        </row>
        <row r="1385">
          <cell r="Q1385" t="str">
            <v>FAAR1R</v>
          </cell>
          <cell r="R1385" t="str">
            <v>TOMT10</v>
          </cell>
          <cell r="X1385">
            <v>131.99993845498565</v>
          </cell>
          <cell r="Y1385" t="str">
            <v>TMP2017009</v>
          </cell>
          <cell r="AB1385" t="str">
            <v>No</v>
          </cell>
          <cell r="AC1385" t="str">
            <v>No</v>
          </cell>
          <cell r="AE1385">
            <v>0</v>
          </cell>
          <cell r="AF1385">
            <v>41.511697743239189</v>
          </cell>
          <cell r="AG1385">
            <v>0</v>
          </cell>
          <cell r="AI1385">
            <v>0.16891160440000258</v>
          </cell>
          <cell r="AJ1385">
            <v>41.511697743239189</v>
          </cell>
          <cell r="AK1385">
            <v>1337</v>
          </cell>
          <cell r="AL1385" t="str">
            <v>Year Round</v>
          </cell>
        </row>
        <row r="1386">
          <cell r="Q1386" t="str">
            <v>FAAR1Q</v>
          </cell>
          <cell r="R1386" t="str">
            <v>TOMT10</v>
          </cell>
          <cell r="X1386">
            <v>131.99993845498565</v>
          </cell>
          <cell r="Y1386" t="str">
            <v>TMP2017010</v>
          </cell>
          <cell r="AB1386" t="str">
            <v>No</v>
          </cell>
          <cell r="AC1386" t="str">
            <v>No</v>
          </cell>
          <cell r="AE1386">
            <v>0</v>
          </cell>
          <cell r="AF1386">
            <v>41.511697743239189</v>
          </cell>
          <cell r="AG1386">
            <v>0</v>
          </cell>
          <cell r="AI1386">
            <v>0.16891160440000258</v>
          </cell>
          <cell r="AJ1386">
            <v>41.511697743239189</v>
          </cell>
          <cell r="AK1386">
            <v>1337</v>
          </cell>
          <cell r="AL1386" t="str">
            <v>Year Round</v>
          </cell>
        </row>
        <row r="1387">
          <cell r="Q1387" t="str">
            <v>KNOC20</v>
          </cell>
          <cell r="R1387" t="str">
            <v>TOMT20</v>
          </cell>
          <cell r="X1387">
            <v>954.99998774384801</v>
          </cell>
          <cell r="Y1387" t="str">
            <v>TMP2017011</v>
          </cell>
          <cell r="AB1387" t="str">
            <v>No</v>
          </cell>
          <cell r="AC1387" t="str">
            <v>No</v>
          </cell>
          <cell r="AE1387">
            <v>2.2565929933797184E-5</v>
          </cell>
          <cell r="AF1387">
            <v>28.763608907445235</v>
          </cell>
          <cell r="AG1387">
            <v>41</v>
          </cell>
          <cell r="AI1387">
            <v>4.6426208635397771E-3</v>
          </cell>
          <cell r="AJ1387">
            <v>28.763608907445235</v>
          </cell>
          <cell r="AK1387">
            <v>594</v>
          </cell>
          <cell r="AL1387" t="str">
            <v>Year Round</v>
          </cell>
        </row>
        <row r="1388">
          <cell r="Q1388" t="str">
            <v>KNOC20</v>
          </cell>
          <cell r="R1388" t="str">
            <v>TOMT20</v>
          </cell>
          <cell r="X1388">
            <v>954.99998774384801</v>
          </cell>
          <cell r="Y1388" t="str">
            <v>TMP2017012</v>
          </cell>
          <cell r="AB1388" t="str">
            <v>No</v>
          </cell>
          <cell r="AC1388" t="str">
            <v>No</v>
          </cell>
          <cell r="AE1388">
            <v>2.2565929933797184E-5</v>
          </cell>
          <cell r="AF1388">
            <v>28.763608907445235</v>
          </cell>
          <cell r="AG1388">
            <v>41</v>
          </cell>
          <cell r="AI1388">
            <v>4.6426208635397771E-3</v>
          </cell>
          <cell r="AJ1388">
            <v>28.763608907445235</v>
          </cell>
          <cell r="AK1388">
            <v>594</v>
          </cell>
          <cell r="AL1388" t="str">
            <v>Year Round</v>
          </cell>
        </row>
        <row r="1389">
          <cell r="Q1389" t="str">
            <v>MYBS11</v>
          </cell>
          <cell r="R1389" t="str">
            <v>SPIT10</v>
          </cell>
          <cell r="X1389">
            <v>125.9999828217057</v>
          </cell>
          <cell r="Y1389" t="str">
            <v>TMP2017013</v>
          </cell>
          <cell r="AB1389" t="str">
            <v>No</v>
          </cell>
          <cell r="AC1389" t="str">
            <v>No</v>
          </cell>
          <cell r="AE1389">
            <v>8.2559250000025322E-4</v>
          </cell>
          <cell r="AF1389">
            <v>10.351979624720274</v>
          </cell>
          <cell r="AG1389">
            <v>47</v>
          </cell>
          <cell r="AI1389">
            <v>3.861797848313617E-3</v>
          </cell>
          <cell r="AJ1389">
            <v>10.351979624720274</v>
          </cell>
          <cell r="AK1389">
            <v>101</v>
          </cell>
          <cell r="AL1389" t="str">
            <v>Year Round</v>
          </cell>
        </row>
        <row r="1390">
          <cell r="Q1390" t="str">
            <v>MYBS11</v>
          </cell>
          <cell r="R1390" t="str">
            <v>SPIT10</v>
          </cell>
          <cell r="X1390">
            <v>125.9999828217057</v>
          </cell>
          <cell r="Y1390" t="str">
            <v>TMP2017014</v>
          </cell>
          <cell r="AB1390" t="str">
            <v>No</v>
          </cell>
          <cell r="AC1390" t="str">
            <v>No</v>
          </cell>
          <cell r="AE1390">
            <v>8.2559250000025322E-4</v>
          </cell>
          <cell r="AF1390">
            <v>10.351979624720274</v>
          </cell>
          <cell r="AG1390">
            <v>47</v>
          </cell>
          <cell r="AI1390">
            <v>3.861797848313617E-3</v>
          </cell>
          <cell r="AJ1390">
            <v>10.351979624720274</v>
          </cell>
          <cell r="AK1390">
            <v>101</v>
          </cell>
          <cell r="AL1390" t="str">
            <v>Year Round</v>
          </cell>
        </row>
        <row r="1391">
          <cell r="Q1391" t="str">
            <v>MYBS12</v>
          </cell>
          <cell r="R1391" t="str">
            <v>SPIT10</v>
          </cell>
          <cell r="X1391">
            <v>463.9991601216588</v>
          </cell>
          <cell r="Y1391" t="str">
            <v>TMP2017015</v>
          </cell>
          <cell r="AB1391" t="str">
            <v>No</v>
          </cell>
          <cell r="AC1391" t="str">
            <v>No</v>
          </cell>
          <cell r="AE1391">
            <v>3.8231917675728594E-4</v>
          </cell>
          <cell r="AF1391">
            <v>12.972405544762246</v>
          </cell>
          <cell r="AG1391">
            <v>74</v>
          </cell>
          <cell r="AI1391">
            <v>7.5178328590874417E-5</v>
          </cell>
          <cell r="AJ1391">
            <v>12.972405544762246</v>
          </cell>
          <cell r="AK1391">
            <v>33</v>
          </cell>
          <cell r="AL1391" t="str">
            <v>Peak Security</v>
          </cell>
        </row>
        <row r="1392">
          <cell r="Q1392" t="str">
            <v>MYBS1T</v>
          </cell>
          <cell r="R1392" t="str">
            <v>SPIT10</v>
          </cell>
          <cell r="X1392">
            <v>463.9991601216588</v>
          </cell>
          <cell r="Y1392" t="str">
            <v>TMP2017016</v>
          </cell>
          <cell r="AB1392" t="str">
            <v>No</v>
          </cell>
          <cell r="AC1392" t="str">
            <v>No</v>
          </cell>
          <cell r="AE1392">
            <v>6.8941983739420452E-5</v>
          </cell>
          <cell r="AF1392">
            <v>12.972405544762246</v>
          </cell>
          <cell r="AG1392">
            <v>31</v>
          </cell>
          <cell r="AI1392">
            <v>2.8241161240518237E-3</v>
          </cell>
          <cell r="AJ1392">
            <v>12.972405544762246</v>
          </cell>
          <cell r="AK1392">
            <v>201</v>
          </cell>
          <cell r="AL1392" t="str">
            <v>Year Round</v>
          </cell>
        </row>
        <row r="1393">
          <cell r="Q1393" t="str">
            <v>SPIT20</v>
          </cell>
          <cell r="R1393" t="str">
            <v>THSO20</v>
          </cell>
          <cell r="X1393">
            <v>964.99781801783752</v>
          </cell>
          <cell r="Y1393" t="str">
            <v>TMP2017017</v>
          </cell>
          <cell r="AB1393" t="str">
            <v>No</v>
          </cell>
          <cell r="AC1393" t="str">
            <v>No</v>
          </cell>
          <cell r="AE1393">
            <v>3.3067181468831078E-3</v>
          </cell>
          <cell r="AF1393">
            <v>14.501652824170305</v>
          </cell>
          <cell r="AG1393">
            <v>313</v>
          </cell>
          <cell r="AI1393">
            <v>1.2094814077095579E-2</v>
          </cell>
          <cell r="AJ1393">
            <v>14.501652824170305</v>
          </cell>
          <cell r="AK1393">
            <v>599</v>
          </cell>
        </row>
        <row r="1394">
          <cell r="Q1394" t="str">
            <v>SPIT20</v>
          </cell>
          <cell r="R1394" t="str">
            <v>THSO20</v>
          </cell>
          <cell r="X1394">
            <v>964.99781801783752</v>
          </cell>
          <cell r="Y1394" t="str">
            <v>TMP2017018</v>
          </cell>
          <cell r="AB1394" t="str">
            <v>No</v>
          </cell>
          <cell r="AC1394" t="str">
            <v>No</v>
          </cell>
          <cell r="AE1394">
            <v>3.3067181468831078E-3</v>
          </cell>
          <cell r="AF1394">
            <v>14.501652824170305</v>
          </cell>
          <cell r="AG1394">
            <v>313</v>
          </cell>
          <cell r="AI1394">
            <v>1.2094814077095579E-2</v>
          </cell>
          <cell r="AJ1394">
            <v>14.501652824170305</v>
          </cell>
          <cell r="AK1394">
            <v>599</v>
          </cell>
        </row>
        <row r="1395">
          <cell r="Q1395" t="str">
            <v>SPIT10</v>
          </cell>
          <cell r="R1395" t="str">
            <v>SPIT20</v>
          </cell>
          <cell r="X1395">
            <v>360</v>
          </cell>
          <cell r="Y1395" t="str">
            <v>TMP2017020</v>
          </cell>
          <cell r="AB1395" t="str">
            <v>No</v>
          </cell>
          <cell r="AC1395" t="str">
            <v>No</v>
          </cell>
          <cell r="AE1395">
            <v>2.115906848641199E-4</v>
          </cell>
          <cell r="AF1395">
            <v>0</v>
          </cell>
          <cell r="AG1395">
            <v>0</v>
          </cell>
          <cell r="AI1395">
            <v>5.8990036290382011E-5</v>
          </cell>
          <cell r="AJ1395">
            <v>0</v>
          </cell>
          <cell r="AK1395">
            <v>0</v>
          </cell>
        </row>
        <row r="1396">
          <cell r="Q1396" t="str">
            <v>SPIT10</v>
          </cell>
          <cell r="R1396" t="str">
            <v>SPIT20</v>
          </cell>
          <cell r="X1396">
            <v>360</v>
          </cell>
          <cell r="Y1396" t="str">
            <v>TMP2017021</v>
          </cell>
          <cell r="AB1396" t="str">
            <v>No</v>
          </cell>
          <cell r="AC1396" t="str">
            <v>No</v>
          </cell>
          <cell r="AE1396">
            <v>2.115906848641199E-4</v>
          </cell>
          <cell r="AF1396">
            <v>0</v>
          </cell>
          <cell r="AG1396">
            <v>0</v>
          </cell>
          <cell r="AI1396">
            <v>5.8990036290382011E-5</v>
          </cell>
          <cell r="AJ1396">
            <v>0</v>
          </cell>
          <cell r="AK1396">
            <v>0</v>
          </cell>
        </row>
        <row r="1397">
          <cell r="Q1397" t="str">
            <v>SPIT10</v>
          </cell>
          <cell r="R1397" t="str">
            <v>SPIT20</v>
          </cell>
          <cell r="X1397">
            <v>240</v>
          </cell>
          <cell r="Y1397" t="str">
            <v>TMP2017022</v>
          </cell>
          <cell r="AB1397" t="str">
            <v>No</v>
          </cell>
          <cell r="AC1397" t="str">
            <v>No</v>
          </cell>
          <cell r="AE1397">
            <v>1.8029495505432743E-4</v>
          </cell>
          <cell r="AF1397">
            <v>0</v>
          </cell>
          <cell r="AG1397">
            <v>0</v>
          </cell>
          <cell r="AI1397">
            <v>5.0265000788941064E-5</v>
          </cell>
          <cell r="AJ1397">
            <v>0</v>
          </cell>
          <cell r="AK1397">
            <v>0</v>
          </cell>
        </row>
        <row r="1398">
          <cell r="Q1398" t="str">
            <v>SPIT10</v>
          </cell>
          <cell r="R1398" t="str">
            <v>SPIT20</v>
          </cell>
          <cell r="X1398">
            <v>240</v>
          </cell>
          <cell r="Y1398" t="str">
            <v>TMP2017023</v>
          </cell>
          <cell r="AB1398" t="str">
            <v>No</v>
          </cell>
          <cell r="AC1398" t="str">
            <v>No</v>
          </cell>
          <cell r="AE1398">
            <v>1.8029495505432743E-4</v>
          </cell>
          <cell r="AF1398">
            <v>0</v>
          </cell>
          <cell r="AG1398">
            <v>0</v>
          </cell>
          <cell r="AI1398">
            <v>5.0265000788941064E-5</v>
          </cell>
          <cell r="AJ1398">
            <v>0</v>
          </cell>
          <cell r="AK1398">
            <v>0</v>
          </cell>
        </row>
        <row r="1399">
          <cell r="Q1399" t="str">
            <v>TOMT10</v>
          </cell>
          <cell r="R1399" t="str">
            <v>TOMT20</v>
          </cell>
          <cell r="X1399">
            <v>240</v>
          </cell>
          <cell r="Y1399" t="str">
            <v>TMP2017024</v>
          </cell>
          <cell r="AB1399" t="str">
            <v>No</v>
          </cell>
          <cell r="AC1399" t="str">
            <v>No</v>
          </cell>
          <cell r="AE1399">
            <v>1.7716325266798949E-5</v>
          </cell>
          <cell r="AF1399">
            <v>0</v>
          </cell>
          <cell r="AG1399">
            <v>0</v>
          </cell>
          <cell r="AI1399">
            <v>3.6448833063993298E-3</v>
          </cell>
          <cell r="AJ1399">
            <v>0</v>
          </cell>
          <cell r="AK1399">
            <v>0</v>
          </cell>
        </row>
        <row r="1400">
          <cell r="Q1400" t="str">
            <v>TOMT10</v>
          </cell>
          <cell r="R1400" t="str">
            <v>TOMT20</v>
          </cell>
          <cell r="X1400">
            <v>240</v>
          </cell>
          <cell r="Y1400" t="str">
            <v>TMP2017025</v>
          </cell>
          <cell r="AB1400" t="str">
            <v>No</v>
          </cell>
          <cell r="AC1400" t="str">
            <v>No</v>
          </cell>
          <cell r="AE1400">
            <v>1.7716325266798949E-5</v>
          </cell>
          <cell r="AF1400">
            <v>0</v>
          </cell>
          <cell r="AG1400">
            <v>0</v>
          </cell>
          <cell r="AI1400">
            <v>3.6448833063993298E-3</v>
          </cell>
          <cell r="AJ1400">
            <v>0</v>
          </cell>
          <cell r="AK1400">
            <v>0</v>
          </cell>
        </row>
        <row r="1401">
          <cell r="Q1401" t="str">
            <v>TOMT10</v>
          </cell>
          <cell r="R1401" t="str">
            <v>TOMT20</v>
          </cell>
          <cell r="X1401">
            <v>240</v>
          </cell>
          <cell r="Y1401" t="str">
            <v>TMP2017026</v>
          </cell>
          <cell r="AB1401" t="str">
            <v>No</v>
          </cell>
          <cell r="AC1401" t="str">
            <v>No</v>
          </cell>
          <cell r="AE1401">
            <v>1.7716325266798949E-5</v>
          </cell>
          <cell r="AF1401">
            <v>0</v>
          </cell>
          <cell r="AG1401">
            <v>0</v>
          </cell>
          <cell r="AI1401">
            <v>3.6448833063993298E-3</v>
          </cell>
          <cell r="AJ1401">
            <v>0</v>
          </cell>
          <cell r="AK1401">
            <v>0</v>
          </cell>
        </row>
        <row r="1402">
          <cell r="Q1402" t="str">
            <v>TOMT10</v>
          </cell>
          <cell r="R1402" t="str">
            <v>TOMT20</v>
          </cell>
          <cell r="X1402">
            <v>240</v>
          </cell>
          <cell r="Y1402" t="str">
            <v>TMP2017027</v>
          </cell>
          <cell r="AB1402" t="str">
            <v>No</v>
          </cell>
          <cell r="AC1402" t="str">
            <v>No</v>
          </cell>
          <cell r="AE1402">
            <v>1.7716325266798949E-5</v>
          </cell>
          <cell r="AF1402">
            <v>0</v>
          </cell>
          <cell r="AG1402">
            <v>0</v>
          </cell>
          <cell r="AI1402">
            <v>3.6448833063993298E-3</v>
          </cell>
          <cell r="AJ1402">
            <v>0</v>
          </cell>
          <cell r="AK1402">
            <v>0</v>
          </cell>
        </row>
        <row r="1403">
          <cell r="Q1403" t="str">
            <v>COAL10</v>
          </cell>
          <cell r="R1403" t="str">
            <v>COAL40</v>
          </cell>
          <cell r="X1403">
            <v>360</v>
          </cell>
          <cell r="Y1403" t="str">
            <v>TMP2017028</v>
          </cell>
          <cell r="AB1403" t="str">
            <v>No</v>
          </cell>
          <cell r="AC1403" t="str">
            <v>No</v>
          </cell>
          <cell r="AE1403">
            <v>1.6188396284562613E-4</v>
          </cell>
          <cell r="AF1403">
            <v>0</v>
          </cell>
          <cell r="AG1403">
            <v>0</v>
          </cell>
          <cell r="AI1403">
            <v>3.6303412976504162E-2</v>
          </cell>
          <cell r="AJ1403">
            <v>0</v>
          </cell>
          <cell r="AK1403">
            <v>0</v>
          </cell>
        </row>
        <row r="1404">
          <cell r="Q1404" t="str">
            <v>CURR10</v>
          </cell>
          <cell r="R1404" t="str">
            <v>CURR20</v>
          </cell>
          <cell r="X1404">
            <v>240</v>
          </cell>
          <cell r="Y1404" t="str">
            <v>TMP2017029</v>
          </cell>
          <cell r="AB1404" t="str">
            <v>No</v>
          </cell>
          <cell r="AC1404" t="str">
            <v>No</v>
          </cell>
          <cell r="AE1404">
            <v>2.2042872092385084E-2</v>
          </cell>
          <cell r="AF1404">
            <v>0</v>
          </cell>
          <cell r="AG1404">
            <v>0</v>
          </cell>
          <cell r="AI1404">
            <v>2.2042872092383058E-2</v>
          </cell>
          <cell r="AJ1404">
            <v>0</v>
          </cell>
          <cell r="AK1404">
            <v>0</v>
          </cell>
        </row>
        <row r="1405">
          <cell r="Q1405" t="str">
            <v>COAL10</v>
          </cell>
          <cell r="R1405" t="str">
            <v>KYPE10</v>
          </cell>
          <cell r="X1405">
            <v>241.20539546204182</v>
          </cell>
          <cell r="Y1405" t="str">
            <v>TMP2017030</v>
          </cell>
          <cell r="AB1405" t="str">
            <v>No</v>
          </cell>
          <cell r="AC1405" t="str">
            <v>No</v>
          </cell>
          <cell r="AE1405">
            <v>0</v>
          </cell>
          <cell r="AF1405">
            <v>48.741991739450967</v>
          </cell>
          <cell r="AG1405">
            <v>0</v>
          </cell>
          <cell r="AI1405">
            <v>0.10235276251199851</v>
          </cell>
          <cell r="AJ1405">
            <v>48.741991739450967</v>
          </cell>
          <cell r="AK1405">
            <v>3016</v>
          </cell>
        </row>
        <row r="1406">
          <cell r="Q1406" t="str">
            <v>COAL10</v>
          </cell>
          <cell r="R1406" t="str">
            <v>MIDM10</v>
          </cell>
          <cell r="X1406">
            <v>121.63153591071683</v>
          </cell>
          <cell r="Y1406" t="str">
            <v>TMP2017031</v>
          </cell>
          <cell r="AB1406" t="str">
            <v>No</v>
          </cell>
          <cell r="AC1406" t="str">
            <v>No</v>
          </cell>
          <cell r="AE1406">
            <v>0</v>
          </cell>
          <cell r="AF1406">
            <v>37.27328780075662</v>
          </cell>
          <cell r="AG1406">
            <v>0</v>
          </cell>
          <cell r="AI1406">
            <v>4.6786527899999646E-2</v>
          </cell>
          <cell r="AJ1406">
            <v>37.27328780075662</v>
          </cell>
          <cell r="AK1406">
            <v>1331</v>
          </cell>
        </row>
        <row r="1407">
          <cell r="Q1407" t="str">
            <v>EALI20</v>
          </cell>
          <cell r="R1407" t="str">
            <v>WISD2B</v>
          </cell>
          <cell r="X1407">
            <v>665</v>
          </cell>
          <cell r="Y1407" t="str">
            <v>TMP2017032</v>
          </cell>
          <cell r="AB1407" t="str">
            <v>No</v>
          </cell>
          <cell r="AC1407" t="str">
            <v>No</v>
          </cell>
          <cell r="AE1407">
            <v>5.0699196612399054E-5</v>
          </cell>
          <cell r="AF1407">
            <v>92.494559261501976</v>
          </cell>
          <cell r="AG1407">
            <v>1473</v>
          </cell>
          <cell r="AI1407">
            <v>3.1180463264249511E-3</v>
          </cell>
          <cell r="AJ1407">
            <v>92.494559261501976</v>
          </cell>
          <cell r="AK1407">
            <v>11549</v>
          </cell>
        </row>
        <row r="1408">
          <cell r="Q1408" t="str">
            <v>FAUG10</v>
          </cell>
          <cell r="R1408" t="str">
            <v>MILS1Q</v>
          </cell>
          <cell r="X1408">
            <v>203</v>
          </cell>
          <cell r="Y1408" t="str">
            <v>TMP2017033</v>
          </cell>
          <cell r="AB1408" t="str">
            <v>No</v>
          </cell>
          <cell r="AC1408" t="str">
            <v>No</v>
          </cell>
          <cell r="AE1408">
            <v>6.0589802513580786E-28</v>
          </cell>
          <cell r="AF1408">
            <v>15.566886653714697</v>
          </cell>
          <cell r="AG1408">
            <v>0</v>
          </cell>
          <cell r="AI1408">
            <v>2.7200271584655149E-2</v>
          </cell>
          <cell r="AJ1408">
            <v>15.566886653714697</v>
          </cell>
          <cell r="AK1408">
            <v>466</v>
          </cell>
        </row>
        <row r="1409">
          <cell r="Q1409" t="str">
            <v>LOCL1S</v>
          </cell>
          <cell r="R1409" t="str">
            <v>MILS1Q</v>
          </cell>
          <cell r="X1409">
            <v>203</v>
          </cell>
          <cell r="Y1409" t="str">
            <v>TMP2017034</v>
          </cell>
          <cell r="AB1409" t="str">
            <v>No</v>
          </cell>
          <cell r="AC1409" t="str">
            <v>No</v>
          </cell>
          <cell r="AE1409">
            <v>5.819888774443335E-29</v>
          </cell>
          <cell r="AF1409">
            <v>6.4862027723811231</v>
          </cell>
          <cell r="AG1409">
            <v>0</v>
          </cell>
          <cell r="AI1409">
            <v>1.131919110000496E-2</v>
          </cell>
          <cell r="AJ1409">
            <v>6.4862027723811231</v>
          </cell>
          <cell r="AK1409">
            <v>194</v>
          </cell>
        </row>
        <row r="1410">
          <cell r="Q1410" t="str">
            <v>GILB10</v>
          </cell>
          <cell r="R1410" t="str">
            <v>THSO10</v>
          </cell>
          <cell r="X1410">
            <v>335</v>
          </cell>
          <cell r="Y1410" t="str">
            <v>TMP2017035</v>
          </cell>
          <cell r="AB1410" t="str">
            <v>No</v>
          </cell>
          <cell r="AC1410" t="str">
            <v>No</v>
          </cell>
          <cell r="AE1410">
            <v>0</v>
          </cell>
          <cell r="AF1410">
            <v>62.267546614858787</v>
          </cell>
          <cell r="AG1410">
            <v>0</v>
          </cell>
          <cell r="AI1410">
            <v>1.1695074999785488E-9</v>
          </cell>
          <cell r="AJ1410">
            <v>62.267546614858787</v>
          </cell>
          <cell r="AK1410">
            <v>0</v>
          </cell>
        </row>
        <row r="1411">
          <cell r="Q1411" t="str">
            <v>GILB10</v>
          </cell>
          <cell r="R1411" t="str">
            <v>THSO10</v>
          </cell>
          <cell r="X1411">
            <v>335</v>
          </cell>
          <cell r="Y1411" t="str">
            <v>TMP2017036</v>
          </cell>
          <cell r="AB1411" t="str">
            <v>No</v>
          </cell>
          <cell r="AC1411" t="str">
            <v>No</v>
          </cell>
          <cell r="AE1411">
            <v>0</v>
          </cell>
          <cell r="AF1411">
            <v>62.267546614858787</v>
          </cell>
          <cell r="AG1411">
            <v>0</v>
          </cell>
          <cell r="AI1411">
            <v>1.1695074999785488E-9</v>
          </cell>
          <cell r="AJ1411">
            <v>62.267546614858787</v>
          </cell>
          <cell r="AK1411">
            <v>0</v>
          </cell>
        </row>
        <row r="1412">
          <cell r="Q1412" t="str">
            <v>ABBA10</v>
          </cell>
          <cell r="R1412" t="str">
            <v>DYCE1Q</v>
          </cell>
          <cell r="X1412">
            <v>113</v>
          </cell>
          <cell r="Y1412" t="str">
            <v>TMP2017037</v>
          </cell>
          <cell r="AB1412" t="str">
            <v>No</v>
          </cell>
          <cell r="AC1412" t="str">
            <v>No</v>
          </cell>
          <cell r="AE1412">
            <v>0</v>
          </cell>
          <cell r="AF1412">
            <v>24.647570535048267</v>
          </cell>
          <cell r="AG1412">
            <v>0</v>
          </cell>
          <cell r="AI1412">
            <v>0.17629940789999593</v>
          </cell>
          <cell r="AJ1412">
            <v>24.647570535048267</v>
          </cell>
          <cell r="AK1412">
            <v>1708</v>
          </cell>
        </row>
        <row r="1413">
          <cell r="Q1413" t="str">
            <v>BLHI10</v>
          </cell>
          <cell r="R1413" t="str">
            <v>BLHI20</v>
          </cell>
          <cell r="X1413">
            <v>240</v>
          </cell>
          <cell r="Y1413" t="str">
            <v>None</v>
          </cell>
          <cell r="AB1413" t="str">
            <v>No</v>
          </cell>
          <cell r="AC1413" t="str">
            <v>No</v>
          </cell>
          <cell r="AE1413">
            <v>0</v>
          </cell>
          <cell r="AF1413">
            <v>0</v>
          </cell>
          <cell r="AG1413">
            <v>0</v>
          </cell>
          <cell r="AI1413">
            <v>0.11335623781458815</v>
          </cell>
          <cell r="AJ1413">
            <v>0</v>
          </cell>
          <cell r="AK1413">
            <v>0</v>
          </cell>
        </row>
        <row r="1414">
          <cell r="Q1414" t="str">
            <v>THSO10</v>
          </cell>
          <cell r="R1414" t="str">
            <v>THSO20</v>
          </cell>
          <cell r="X1414">
            <v>240</v>
          </cell>
          <cell r="Y1414" t="str">
            <v>None</v>
          </cell>
          <cell r="AB1414" t="str">
            <v>No</v>
          </cell>
          <cell r="AC1414" t="str">
            <v>No</v>
          </cell>
          <cell r="AE1414">
            <v>5.4768000000003192E-4</v>
          </cell>
          <cell r="AF1414">
            <v>0</v>
          </cell>
          <cell r="AG1414">
            <v>0</v>
          </cell>
          <cell r="AI1414">
            <v>5.4863885931755272E-4</v>
          </cell>
          <cell r="AJ1414">
            <v>0</v>
          </cell>
          <cell r="AK1414">
            <v>0</v>
          </cell>
        </row>
        <row r="1415">
          <cell r="Q1415" t="str">
            <v>THSO10</v>
          </cell>
          <cell r="R1415" t="str">
            <v>THSO20</v>
          </cell>
          <cell r="X1415">
            <v>240</v>
          </cell>
          <cell r="Y1415" t="str">
            <v>None</v>
          </cell>
          <cell r="AB1415" t="str">
            <v>No</v>
          </cell>
          <cell r="AC1415" t="str">
            <v>No</v>
          </cell>
          <cell r="AE1415">
            <v>5.4768000000003192E-4</v>
          </cell>
          <cell r="AF1415">
            <v>0</v>
          </cell>
          <cell r="AG1415">
            <v>0</v>
          </cell>
          <cell r="AI1415">
            <v>5.4863885931755272E-4</v>
          </cell>
          <cell r="AJ1415">
            <v>0</v>
          </cell>
          <cell r="AK1415">
            <v>0</v>
          </cell>
        </row>
        <row r="1416">
          <cell r="Q1416" t="str">
            <v>BLHI20</v>
          </cell>
          <cell r="R1416" t="str">
            <v>SPIT20</v>
          </cell>
          <cell r="X1416">
            <v>1200</v>
          </cell>
          <cell r="Y1416" t="str">
            <v>CHVDC</v>
          </cell>
          <cell r="AB1416" t="str">
            <v>No</v>
          </cell>
          <cell r="AC1416" t="str">
            <v>No</v>
          </cell>
          <cell r="AE1416">
            <v>0</v>
          </cell>
          <cell r="AF1416">
            <v>2424.66</v>
          </cell>
          <cell r="AG1416">
            <v>75018</v>
          </cell>
          <cell r="AI1416">
            <v>0</v>
          </cell>
          <cell r="AJ1416">
            <v>2424.66</v>
          </cell>
          <cell r="AK1416">
            <v>184705</v>
          </cell>
        </row>
        <row r="1417">
          <cell r="Q1417" t="str">
            <v>ECLA40_EME</v>
          </cell>
          <cell r="R1417" t="str">
            <v>ECLA40_SEP</v>
          </cell>
          <cell r="X1417">
            <v>2000</v>
          </cell>
          <cell r="Y1417" t="str">
            <v>None</v>
          </cell>
          <cell r="AB1417" t="str">
            <v>No</v>
          </cell>
          <cell r="AC1417" t="str">
            <v>No</v>
          </cell>
          <cell r="AE1417">
            <v>0</v>
          </cell>
          <cell r="AF1417">
            <v>0</v>
          </cell>
          <cell r="AG1417">
            <v>0</v>
          </cell>
          <cell r="AI1417">
            <v>0</v>
          </cell>
          <cell r="AJ1417">
            <v>0</v>
          </cell>
          <cell r="AK1417">
            <v>0</v>
          </cell>
        </row>
        <row r="1418">
          <cell r="Q1418" t="str">
            <v>KENG40</v>
          </cell>
          <cell r="R1418" t="str">
            <v>WIMB40</v>
          </cell>
          <cell r="X1418">
            <v>2000</v>
          </cell>
          <cell r="Y1418" t="str">
            <v>A71E</v>
          </cell>
          <cell r="AB1418" t="str">
            <v>No</v>
          </cell>
          <cell r="AC1418" t="str">
            <v>No</v>
          </cell>
          <cell r="AE1418">
            <v>1.3365271485503226E-2</v>
          </cell>
          <cell r="AF1418">
            <v>132.63551449417136</v>
          </cell>
          <cell r="AG1418">
            <v>17706</v>
          </cell>
          <cell r="AI1418">
            <v>1.0734961114340002E-2</v>
          </cell>
          <cell r="AJ1418">
            <v>132.63551449417136</v>
          </cell>
          <cell r="AK1418">
            <v>15868</v>
          </cell>
        </row>
        <row r="1419">
          <cell r="Q1419" t="str">
            <v>KENG40</v>
          </cell>
          <cell r="R1419" t="str">
            <v>WIMB40</v>
          </cell>
          <cell r="X1419">
            <v>2000</v>
          </cell>
          <cell r="Y1419" t="str">
            <v>A71F</v>
          </cell>
          <cell r="AB1419" t="str">
            <v>No</v>
          </cell>
          <cell r="AC1419" t="str">
            <v>No</v>
          </cell>
          <cell r="AE1419">
            <v>1.3365271485503226E-2</v>
          </cell>
          <cell r="AF1419">
            <v>132.63551449417136</v>
          </cell>
          <cell r="AG1419">
            <v>17706</v>
          </cell>
          <cell r="AI1419">
            <v>1.0734961114340002E-2</v>
          </cell>
          <cell r="AJ1419">
            <v>132.63551449417136</v>
          </cell>
          <cell r="AK1419">
            <v>15868</v>
          </cell>
        </row>
        <row r="1420">
          <cell r="Q1420" t="str">
            <v>BRFO40</v>
          </cell>
          <cell r="R1420" t="str">
            <v>LEIS4A</v>
          </cell>
          <cell r="X1420">
            <v>2780</v>
          </cell>
          <cell r="Y1420" t="str">
            <v>A650</v>
          </cell>
          <cell r="AB1420" t="str">
            <v>No</v>
          </cell>
          <cell r="AC1420" t="str">
            <v>No</v>
          </cell>
          <cell r="AE1420">
            <v>0.28003703794670398</v>
          </cell>
          <cell r="AF1420">
            <v>42.356997999999997</v>
          </cell>
          <cell r="AG1420">
            <v>10451</v>
          </cell>
          <cell r="AI1420">
            <v>0.6569133116122633</v>
          </cell>
          <cell r="AJ1420">
            <v>42.356997999999997</v>
          </cell>
          <cell r="AK1420">
            <v>16007</v>
          </cell>
        </row>
        <row r="1421">
          <cell r="Q1421" t="str">
            <v>BRFO40</v>
          </cell>
          <cell r="R1421" t="str">
            <v>LEIS4B</v>
          </cell>
          <cell r="X1421">
            <v>2780</v>
          </cell>
          <cell r="Y1421" t="str">
            <v>A653</v>
          </cell>
          <cell r="AB1421" t="str">
            <v>No</v>
          </cell>
          <cell r="AC1421" t="str">
            <v>No</v>
          </cell>
          <cell r="AE1421">
            <v>0.28003703794670354</v>
          </cell>
          <cell r="AF1421">
            <v>42.356997999999997</v>
          </cell>
          <cell r="AG1421">
            <v>10451</v>
          </cell>
          <cell r="AI1421">
            <v>0.65691331161226219</v>
          </cell>
          <cell r="AJ1421">
            <v>42.356997999999997</v>
          </cell>
          <cell r="AK1421">
            <v>16007</v>
          </cell>
        </row>
        <row r="1422">
          <cell r="Q1422" t="str">
            <v>LEIS4A</v>
          </cell>
          <cell r="R1422" t="str">
            <v>SIZE40</v>
          </cell>
          <cell r="X1422">
            <v>2780</v>
          </cell>
          <cell r="Y1422" t="str">
            <v>A650Ext</v>
          </cell>
          <cell r="AB1422" t="str">
            <v>No</v>
          </cell>
          <cell r="AC1422" t="str">
            <v>No</v>
          </cell>
          <cell r="AE1422">
            <v>5.4789855250437537E-3</v>
          </cell>
          <cell r="AF1422">
            <v>0.81</v>
          </cell>
          <cell r="AG1422">
            <v>200</v>
          </cell>
          <cell r="AI1422">
            <v>1.2852651748934782E-2</v>
          </cell>
          <cell r="AJ1422">
            <v>0.81</v>
          </cell>
          <cell r="AK1422">
            <v>306</v>
          </cell>
        </row>
        <row r="1423">
          <cell r="Q1423" t="str">
            <v>LEIS4B</v>
          </cell>
          <cell r="R1423" t="str">
            <v>SIZE40</v>
          </cell>
          <cell r="X1423">
            <v>2780</v>
          </cell>
          <cell r="Y1423" t="str">
            <v>A653Ext</v>
          </cell>
          <cell r="AB1423" t="str">
            <v>No</v>
          </cell>
          <cell r="AC1423" t="str">
            <v>No</v>
          </cell>
          <cell r="AE1423">
            <v>5.4789855250441909E-3</v>
          </cell>
          <cell r="AF1423">
            <v>0.81</v>
          </cell>
          <cell r="AG1423">
            <v>200</v>
          </cell>
          <cell r="AI1423">
            <v>1.2852651748936125E-2</v>
          </cell>
          <cell r="AJ1423">
            <v>0.81</v>
          </cell>
          <cell r="AK1423">
            <v>306</v>
          </cell>
        </row>
        <row r="1424">
          <cell r="Q1424" t="str">
            <v>BLHI10</v>
          </cell>
          <cell r="R1424" t="str">
            <v>BLHI20</v>
          </cell>
          <cell r="X1424">
            <v>360</v>
          </cell>
          <cell r="Y1424" t="str">
            <v>T201819001</v>
          </cell>
          <cell r="AB1424" t="str">
            <v>No</v>
          </cell>
          <cell r="AC1424" t="str">
            <v>No</v>
          </cell>
          <cell r="AE1424">
            <v>0</v>
          </cell>
          <cell r="AF1424">
            <v>0</v>
          </cell>
          <cell r="AG1424">
            <v>0</v>
          </cell>
          <cell r="AI1424">
            <v>0.14010722784276067</v>
          </cell>
          <cell r="AJ1424">
            <v>0</v>
          </cell>
          <cell r="AK1424">
            <v>0</v>
          </cell>
        </row>
        <row r="1425">
          <cell r="Q1425" t="str">
            <v>DALL20</v>
          </cell>
          <cell r="R1425" t="str">
            <v>INVR20</v>
          </cell>
          <cell r="X1425">
            <v>1371.7842395945499</v>
          </cell>
          <cell r="Y1425" t="str">
            <v>B12S</v>
          </cell>
          <cell r="AB1425" t="str">
            <v>No</v>
          </cell>
          <cell r="AC1425" t="str">
            <v>No</v>
          </cell>
          <cell r="AE1425">
            <v>2.1509806807875217E-3</v>
          </cell>
          <cell r="AF1425">
            <v>27.025806337470048</v>
          </cell>
          <cell r="AG1425">
            <v>4027</v>
          </cell>
          <cell r="AI1425">
            <v>3.6770710753434812E-4</v>
          </cell>
          <cell r="AJ1425">
            <v>27.025806337470048</v>
          </cell>
          <cell r="AK1425">
            <v>1665</v>
          </cell>
        </row>
        <row r="1426">
          <cell r="Q1426" t="str">
            <v>DALL20</v>
          </cell>
          <cell r="R1426" t="str">
            <v>WIYH20</v>
          </cell>
          <cell r="X1426">
            <v>1371.784302</v>
          </cell>
          <cell r="Y1426" t="str">
            <v>B131</v>
          </cell>
          <cell r="AB1426" t="str">
            <v>No</v>
          </cell>
          <cell r="AC1426" t="str">
            <v>No</v>
          </cell>
          <cell r="AE1426">
            <v>1.4567828485237843E-2</v>
          </cell>
          <cell r="AF1426">
            <v>93.661499107901136</v>
          </cell>
          <cell r="AG1426">
            <v>19511</v>
          </cell>
          <cell r="AI1426">
            <v>8.4227741059157216E-3</v>
          </cell>
          <cell r="AJ1426">
            <v>93.661499107901136</v>
          </cell>
          <cell r="AK1426">
            <v>14836</v>
          </cell>
        </row>
        <row r="1427">
          <cell r="Q1427" t="str">
            <v>DEVO10</v>
          </cell>
          <cell r="R1427" t="str">
            <v>WFIE1B</v>
          </cell>
          <cell r="X1427">
            <v>161.18464815236001</v>
          </cell>
          <cell r="Y1427" t="str">
            <v>C1W3</v>
          </cell>
          <cell r="AB1427" t="str">
            <v>No</v>
          </cell>
          <cell r="AC1427" t="str">
            <v>No</v>
          </cell>
          <cell r="AE1427">
            <v>4.6201599999988472E-3</v>
          </cell>
          <cell r="AF1427">
            <v>91.176193445444056</v>
          </cell>
          <cell r="AG1427">
            <v>3647</v>
          </cell>
          <cell r="AI1427">
            <v>4.6201599999988472E-3</v>
          </cell>
          <cell r="AJ1427">
            <v>91.176193445444056</v>
          </cell>
          <cell r="AK1427">
            <v>3647</v>
          </cell>
        </row>
        <row r="1428">
          <cell r="Q1428" t="str">
            <v>INVR20</v>
          </cell>
          <cell r="R1428" t="str">
            <v>WIYH20</v>
          </cell>
          <cell r="X1428">
            <v>1371.7842395945499</v>
          </cell>
          <cell r="Y1428" t="str">
            <v>B12T</v>
          </cell>
          <cell r="AB1428" t="str">
            <v>No</v>
          </cell>
          <cell r="AC1428" t="str">
            <v>No</v>
          </cell>
          <cell r="AE1428">
            <v>1.2895832894027081E-2</v>
          </cell>
          <cell r="AF1428">
            <v>66.63569157194739</v>
          </cell>
          <cell r="AG1428">
            <v>15485</v>
          </cell>
          <cell r="AI1428">
            <v>9.330070140685584E-3</v>
          </cell>
          <cell r="AJ1428">
            <v>66.63569157194739</v>
          </cell>
          <cell r="AK1428">
            <v>13171</v>
          </cell>
        </row>
        <row r="1429">
          <cell r="Q1429" t="str">
            <v>MELG10</v>
          </cell>
          <cell r="R1429" t="str">
            <v>MELG40</v>
          </cell>
          <cell r="X1429">
            <v>480</v>
          </cell>
          <cell r="Y1429" t="str">
            <v>T201819004</v>
          </cell>
          <cell r="AB1429" t="str">
            <v>No</v>
          </cell>
          <cell r="AC1429" t="str">
            <v>No</v>
          </cell>
          <cell r="AE1429">
            <v>0</v>
          </cell>
          <cell r="AF1429">
            <v>0</v>
          </cell>
          <cell r="AG1429">
            <v>0</v>
          </cell>
          <cell r="AI1429">
            <v>1.0852557971445054E-4</v>
          </cell>
          <cell r="AJ1429">
            <v>0</v>
          </cell>
          <cell r="AK1429">
            <v>0</v>
          </cell>
        </row>
        <row r="1430">
          <cell r="Q1430" t="str">
            <v>CANT40</v>
          </cell>
          <cell r="R1430" t="str">
            <v>RICH40</v>
          </cell>
          <cell r="X1430">
            <v>2420</v>
          </cell>
          <cell r="Y1430" t="str">
            <v>T201819005</v>
          </cell>
          <cell r="AB1430" t="str">
            <v>No</v>
          </cell>
          <cell r="AC1430" t="str">
            <v>No</v>
          </cell>
          <cell r="AE1430">
            <v>0</v>
          </cell>
          <cell r="AF1430">
            <v>25</v>
          </cell>
          <cell r="AG1430">
            <v>0</v>
          </cell>
          <cell r="AI1430">
            <v>0</v>
          </cell>
          <cell r="AJ1430">
            <v>25</v>
          </cell>
          <cell r="AK1430">
            <v>0</v>
          </cell>
        </row>
        <row r="1431">
          <cell r="Q1431" t="str">
            <v>KENG40</v>
          </cell>
          <cell r="R1431" t="str">
            <v>SJOW40</v>
          </cell>
          <cell r="X1431">
            <v>2000</v>
          </cell>
          <cell r="Y1431" t="str">
            <v>A690</v>
          </cell>
          <cell r="AB1431" t="str">
            <v>No</v>
          </cell>
          <cell r="AC1431" t="str">
            <v>No</v>
          </cell>
          <cell r="AE1431">
            <v>2.9509822215081801E-2</v>
          </cell>
          <cell r="AF1431">
            <v>61.216391305002162</v>
          </cell>
          <cell r="AG1431">
            <v>20238</v>
          </cell>
          <cell r="AI1431">
            <v>5.1097807631026018E-2</v>
          </cell>
          <cell r="AJ1431">
            <v>61.216391305002162</v>
          </cell>
          <cell r="AK1431">
            <v>26631</v>
          </cell>
        </row>
        <row r="1432">
          <cell r="Q1432" t="str">
            <v>KENG40</v>
          </cell>
          <cell r="R1432" t="str">
            <v>SJOW40</v>
          </cell>
          <cell r="X1432">
            <v>2000</v>
          </cell>
          <cell r="Y1432" t="str">
            <v>A689</v>
          </cell>
          <cell r="AB1432" t="str">
            <v>No</v>
          </cell>
          <cell r="AC1432" t="str">
            <v>No</v>
          </cell>
          <cell r="AE1432">
            <v>2.9509822215081801E-2</v>
          </cell>
          <cell r="AF1432">
            <v>61.216391305002162</v>
          </cell>
          <cell r="AG1432">
            <v>20238</v>
          </cell>
          <cell r="AI1432">
            <v>5.1097807631026018E-2</v>
          </cell>
          <cell r="AJ1432">
            <v>61.216391305002162</v>
          </cell>
          <cell r="AK1432">
            <v>26631</v>
          </cell>
        </row>
        <row r="1433">
          <cell r="Q1433" t="str">
            <v>KENG40</v>
          </cell>
          <cell r="R1433" t="str">
            <v>WISD4A</v>
          </cell>
          <cell r="X1433">
            <v>1770</v>
          </cell>
          <cell r="Y1433" t="str">
            <v>A692</v>
          </cell>
          <cell r="AB1433" t="str">
            <v>No</v>
          </cell>
          <cell r="AC1433" t="str">
            <v>No</v>
          </cell>
          <cell r="AE1433">
            <v>6.273305574618724E-3</v>
          </cell>
          <cell r="AF1433">
            <v>30.608195652501081</v>
          </cell>
          <cell r="AG1433">
            <v>5421</v>
          </cell>
          <cell r="AI1433">
            <v>1.7451276925270053E-2</v>
          </cell>
          <cell r="AJ1433">
            <v>30.608195652501081</v>
          </cell>
          <cell r="AK1433">
            <v>9041</v>
          </cell>
        </row>
        <row r="1434">
          <cell r="Q1434" t="str">
            <v>KENG40</v>
          </cell>
          <cell r="R1434" t="str">
            <v>WISD4B</v>
          </cell>
          <cell r="X1434">
            <v>1770</v>
          </cell>
          <cell r="Y1434" t="str">
            <v>A691</v>
          </cell>
          <cell r="AB1434" t="str">
            <v>No</v>
          </cell>
          <cell r="AC1434" t="str">
            <v>No</v>
          </cell>
          <cell r="AE1434">
            <v>6.273305574618724E-3</v>
          </cell>
          <cell r="AF1434">
            <v>30.608195652501081</v>
          </cell>
          <cell r="AG1434">
            <v>5421</v>
          </cell>
          <cell r="AI1434">
            <v>1.7451276925270053E-2</v>
          </cell>
          <cell r="AJ1434">
            <v>30.608195652501081</v>
          </cell>
          <cell r="AK1434">
            <v>9041</v>
          </cell>
        </row>
        <row r="1435">
          <cell r="Q1435" t="str">
            <v>CANT40</v>
          </cell>
          <cell r="R1435" t="str">
            <v>RICH40</v>
          </cell>
          <cell r="X1435">
            <v>2420</v>
          </cell>
          <cell r="Y1435" t="str">
            <v>T201819006</v>
          </cell>
          <cell r="AB1435" t="str">
            <v>No</v>
          </cell>
          <cell r="AC1435" t="str">
            <v>No</v>
          </cell>
          <cell r="AE1435">
            <v>0</v>
          </cell>
          <cell r="AF1435">
            <v>25</v>
          </cell>
          <cell r="AG1435">
            <v>0</v>
          </cell>
          <cell r="AI1435">
            <v>0</v>
          </cell>
          <cell r="AJ1435">
            <v>25</v>
          </cell>
          <cell r="AK1435">
            <v>0</v>
          </cell>
        </row>
        <row r="1436">
          <cell r="Q1436" t="str">
            <v>WIMB20</v>
          </cell>
          <cell r="R1436" t="str">
            <v>WIMB40</v>
          </cell>
          <cell r="X1436">
            <v>950</v>
          </cell>
          <cell r="Y1436" t="str">
            <v>T201819007</v>
          </cell>
          <cell r="AB1436" t="str">
            <v>No</v>
          </cell>
          <cell r="AC1436" t="str">
            <v>No</v>
          </cell>
          <cell r="AE1436">
            <v>9.9794027091757456E-2</v>
          </cell>
          <cell r="AF1436">
            <v>0</v>
          </cell>
          <cell r="AG1436">
            <v>0</v>
          </cell>
          <cell r="AI1436">
            <v>8.015437632040627E-2</v>
          </cell>
          <cell r="AJ1436">
            <v>0</v>
          </cell>
          <cell r="AK1436">
            <v>0</v>
          </cell>
        </row>
      </sheetData>
      <sheetData sheetId="14">
        <row r="4">
          <cell r="F4">
            <v>42811.494293981479</v>
          </cell>
        </row>
        <row r="5">
          <cell r="F5">
            <v>43032.476851851854</v>
          </cell>
        </row>
        <row r="17">
          <cell r="H17" t="str">
            <v>B0</v>
          </cell>
          <cell r="I17" t="str">
            <v>B1</v>
          </cell>
          <cell r="J17" t="str">
            <v>B2</v>
          </cell>
          <cell r="K17" t="str">
            <v>B3b</v>
          </cell>
          <cell r="L17" t="str">
            <v>B4</v>
          </cell>
          <cell r="M17" t="str">
            <v>B5</v>
          </cell>
          <cell r="N17" t="str">
            <v>B6</v>
          </cell>
          <cell r="O17" t="str">
            <v>EC1</v>
          </cell>
          <cell r="P17" t="str">
            <v>B7</v>
          </cell>
          <cell r="Q17" t="str">
            <v>B7a</v>
          </cell>
          <cell r="R17" t="str">
            <v>B11</v>
          </cell>
          <cell r="S17" t="str">
            <v>B16</v>
          </cell>
          <cell r="T17" t="str">
            <v>EC3</v>
          </cell>
          <cell r="U17" t="str">
            <v>EC5</v>
          </cell>
          <cell r="V17" t="str">
            <v>B14</v>
          </cell>
          <cell r="W17" t="str">
            <v>B15</v>
          </cell>
          <cell r="X17" t="str">
            <v>SC1</v>
          </cell>
          <cell r="Y17" t="str">
            <v>NW1</v>
          </cell>
          <cell r="Z17" t="str">
            <v>NW2</v>
          </cell>
          <cell r="AA17" t="str">
            <v>NW3</v>
          </cell>
          <cell r="AB17" t="str">
            <v>NW4</v>
          </cell>
          <cell r="AC17" t="str">
            <v>MW1</v>
          </cell>
          <cell r="AD17" t="str">
            <v>SW1</v>
          </cell>
          <cell r="AE17" t="str">
            <v>SW2</v>
          </cell>
          <cell r="AF17" t="str">
            <v>B8</v>
          </cell>
          <cell r="AG17" t="str">
            <v>B9</v>
          </cell>
          <cell r="AH17" t="str">
            <v>B10</v>
          </cell>
          <cell r="AI17" t="str">
            <v>B12</v>
          </cell>
          <cell r="AJ17" t="str">
            <v>B13</v>
          </cell>
          <cell r="AK17" t="str">
            <v>B17</v>
          </cell>
        </row>
        <row r="18">
          <cell r="A18" t="str">
            <v>WHVDC</v>
          </cell>
        </row>
        <row r="19">
          <cell r="A19" t="str">
            <v>CHVDC</v>
          </cell>
        </row>
        <row r="20">
          <cell r="H20">
            <v>0</v>
          </cell>
          <cell r="I20">
            <v>0</v>
          </cell>
          <cell r="J20">
            <v>0</v>
          </cell>
          <cell r="K20">
            <v>0</v>
          </cell>
          <cell r="L20">
            <v>0</v>
          </cell>
          <cell r="M20">
            <v>0</v>
          </cell>
          <cell r="N20">
            <v>2200</v>
          </cell>
          <cell r="O20">
            <v>0</v>
          </cell>
          <cell r="P20">
            <v>2200</v>
          </cell>
          <cell r="Q20">
            <v>2200</v>
          </cell>
          <cell r="R20">
            <v>2200</v>
          </cell>
          <cell r="S20">
            <v>2200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row r="25">
          <cell r="A25" t="str">
            <v xml:space="preserve">Boundary </v>
          </cell>
          <cell r="L25" t="str">
            <v>Boundary</v>
          </cell>
        </row>
        <row r="26">
          <cell r="A26" t="str">
            <v>B16</v>
          </cell>
          <cell r="I26">
            <v>-564.59602660550661</v>
          </cell>
          <cell r="J26">
            <v>-499.5574960046294</v>
          </cell>
          <cell r="L26" t="str">
            <v>B1</v>
          </cell>
          <cell r="T26">
            <v>-0.82158094513584112</v>
          </cell>
          <cell r="U26">
            <v>22.180058248781236</v>
          </cell>
        </row>
        <row r="27">
          <cell r="A27" t="str">
            <v>B16</v>
          </cell>
          <cell r="I27">
            <v>-480.52208471970135</v>
          </cell>
          <cell r="J27">
            <v>-413.52339864066943</v>
          </cell>
          <cell r="L27" t="str">
            <v>B1</v>
          </cell>
          <cell r="T27">
            <v>-0.82158094513584112</v>
          </cell>
          <cell r="U27">
            <v>22.180058248781236</v>
          </cell>
        </row>
        <row r="28">
          <cell r="A28" t="str">
            <v>B16</v>
          </cell>
          <cell r="I28">
            <v>-1560.923055916461</v>
          </cell>
          <cell r="J28">
            <v>-914.52888031572002</v>
          </cell>
          <cell r="L28" t="str">
            <v>B1</v>
          </cell>
          <cell r="T28">
            <v>20.215529973328419</v>
          </cell>
          <cell r="U28">
            <v>28.936933754624995</v>
          </cell>
        </row>
        <row r="29">
          <cell r="A29" t="str">
            <v>B16</v>
          </cell>
          <cell r="I29">
            <v>-986.09160993037437</v>
          </cell>
          <cell r="J29">
            <v>-770.39072195740323</v>
          </cell>
          <cell r="L29" t="str">
            <v>B1</v>
          </cell>
          <cell r="T29">
            <v>20.265494209545317</v>
          </cell>
          <cell r="U29">
            <v>29.008453610667321</v>
          </cell>
        </row>
        <row r="30">
          <cell r="A30" t="str">
            <v>B16</v>
          </cell>
          <cell r="I30">
            <v>-976.51790497959394</v>
          </cell>
          <cell r="J30">
            <v>-762.91120038500128</v>
          </cell>
          <cell r="L30" t="str">
            <v>B1</v>
          </cell>
          <cell r="T30">
            <v>277.73357222526067</v>
          </cell>
          <cell r="U30">
            <v>533.20811042953767</v>
          </cell>
        </row>
        <row r="31">
          <cell r="A31" t="str">
            <v>B16</v>
          </cell>
          <cell r="I31">
            <v>-1347.3761079828887</v>
          </cell>
          <cell r="J31">
            <v>-1276.9189903199047</v>
          </cell>
          <cell r="L31" t="str">
            <v>B1</v>
          </cell>
          <cell r="T31">
            <v>-36.645323104311252</v>
          </cell>
          <cell r="U31">
            <v>-122.2978980446088</v>
          </cell>
        </row>
        <row r="32">
          <cell r="A32" t="str">
            <v>B16</v>
          </cell>
          <cell r="I32">
            <v>-1056.6854267316364</v>
          </cell>
          <cell r="J32">
            <v>-1035.3092328179821</v>
          </cell>
          <cell r="L32" t="str">
            <v>B1</v>
          </cell>
          <cell r="T32">
            <v>-36.741002799100222</v>
          </cell>
          <cell r="U32">
            <v>-122.61721370530032</v>
          </cell>
        </row>
        <row r="33">
          <cell r="A33" t="str">
            <v>B16</v>
          </cell>
          <cell r="I33">
            <v>-254.69648173071164</v>
          </cell>
          <cell r="J33">
            <v>61.865876473027498</v>
          </cell>
          <cell r="L33" t="str">
            <v>B1</v>
          </cell>
          <cell r="T33">
            <v>68.63105845020803</v>
          </cell>
          <cell r="U33">
            <v>194.74973704389541</v>
          </cell>
        </row>
        <row r="34">
          <cell r="A34" t="str">
            <v>B16</v>
          </cell>
          <cell r="I34">
            <v>-38.885183941352786</v>
          </cell>
          <cell r="J34">
            <v>-595.02331509684404</v>
          </cell>
          <cell r="L34" t="str">
            <v>B1</v>
          </cell>
          <cell r="T34">
            <v>19.235231856234517</v>
          </cell>
          <cell r="U34">
            <v>35.903884010993281</v>
          </cell>
        </row>
        <row r="35">
          <cell r="A35" t="str">
            <v>B16</v>
          </cell>
          <cell r="I35">
            <v>-38.885183941352786</v>
          </cell>
          <cell r="J35">
            <v>-595.02331509684404</v>
          </cell>
          <cell r="L35" t="str">
            <v>B1</v>
          </cell>
          <cell r="T35">
            <v>-20.180863016710056</v>
          </cell>
          <cell r="U35">
            <v>-16.312917639245359</v>
          </cell>
        </row>
        <row r="36">
          <cell r="A36" t="str">
            <v>B16</v>
          </cell>
          <cell r="I36">
            <v>-1247.9906564315663</v>
          </cell>
          <cell r="J36">
            <v>-973.27100461759574</v>
          </cell>
          <cell r="L36" t="str">
            <v>B1</v>
          </cell>
          <cell r="T36">
            <v>-8.0000000000002256</v>
          </cell>
          <cell r="U36">
            <v>-40.200000000000664</v>
          </cell>
        </row>
        <row r="37">
          <cell r="A37" t="str">
            <v>B16</v>
          </cell>
          <cell r="I37">
            <v>-133.30959902330198</v>
          </cell>
          <cell r="J37">
            <v>-132.0441391623938</v>
          </cell>
          <cell r="L37" t="str">
            <v>B1</v>
          </cell>
          <cell r="T37">
            <v>2.8364854553711059</v>
          </cell>
          <cell r="U37">
            <v>-2.8020053433121044</v>
          </cell>
        </row>
        <row r="38">
          <cell r="A38" t="str">
            <v>B16</v>
          </cell>
          <cell r="I38">
            <v>-494.72727234820672</v>
          </cell>
          <cell r="J38">
            <v>-433.84381652683169</v>
          </cell>
          <cell r="L38" t="str">
            <v>B1</v>
          </cell>
          <cell r="T38">
            <v>2.8378010794228548</v>
          </cell>
          <cell r="U38">
            <v>-14.076194585121412</v>
          </cell>
        </row>
        <row r="39">
          <cell r="A39" t="str">
            <v>B16</v>
          </cell>
          <cell r="I39">
            <v>-1131.2929498281421</v>
          </cell>
          <cell r="J39">
            <v>-924.68788505532711</v>
          </cell>
          <cell r="L39" t="str">
            <v>B1</v>
          </cell>
          <cell r="T39">
            <v>-10.62757893353843</v>
          </cell>
          <cell r="U39">
            <v>-5.6453234776233705</v>
          </cell>
        </row>
        <row r="40">
          <cell r="A40" t="str">
            <v>B16</v>
          </cell>
          <cell r="I40">
            <v>248.23094887544406</v>
          </cell>
          <cell r="J40">
            <v>391.24291333969757</v>
          </cell>
          <cell r="L40" t="str">
            <v>B1</v>
          </cell>
          <cell r="T40">
            <v>-10.62757893353843</v>
          </cell>
          <cell r="U40">
            <v>-5.6453234776233705</v>
          </cell>
        </row>
        <row r="41">
          <cell r="A41" t="str">
            <v>B16</v>
          </cell>
          <cell r="I41">
            <v>-951.73401953236134</v>
          </cell>
          <cell r="J41">
            <v>-480.15335641009614</v>
          </cell>
          <cell r="L41" t="str">
            <v>B1</v>
          </cell>
          <cell r="T41">
            <v>121.80863016710254</v>
          </cell>
          <cell r="U41">
            <v>74.999999999995012</v>
          </cell>
        </row>
        <row r="42">
          <cell r="A42" t="str">
            <v>B11</v>
          </cell>
          <cell r="I42">
            <v>-564.59602660550661</v>
          </cell>
          <cell r="J42">
            <v>-499.5574960046294</v>
          </cell>
          <cell r="L42" t="str">
            <v>B1</v>
          </cell>
          <cell r="T42">
            <v>121.80863016710254</v>
          </cell>
          <cell r="U42">
            <v>74.999999999995012</v>
          </cell>
        </row>
        <row r="43">
          <cell r="A43" t="str">
            <v>B11</v>
          </cell>
          <cell r="I43">
            <v>-480.52208471970135</v>
          </cell>
          <cell r="J43">
            <v>-413.52339864066943</v>
          </cell>
          <cell r="L43" t="str">
            <v>B1</v>
          </cell>
          <cell r="T43">
            <v>206.37715412006483</v>
          </cell>
          <cell r="U43">
            <v>370.42344443387321</v>
          </cell>
        </row>
        <row r="44">
          <cell r="A44" t="str">
            <v>B11</v>
          </cell>
          <cell r="I44">
            <v>-254.69648173071164</v>
          </cell>
          <cell r="J44">
            <v>61.865876473027498</v>
          </cell>
          <cell r="L44" t="str">
            <v>B1</v>
          </cell>
          <cell r="T44">
            <v>0</v>
          </cell>
          <cell r="U44">
            <v>65.800000000004744</v>
          </cell>
        </row>
        <row r="45">
          <cell r="A45" t="str">
            <v>B11</v>
          </cell>
          <cell r="I45">
            <v>-948.05795993452296</v>
          </cell>
          <cell r="J45">
            <v>-969.20104843051593</v>
          </cell>
          <cell r="L45" t="str">
            <v>B1</v>
          </cell>
          <cell r="T45">
            <v>-12.821911000908511</v>
          </cell>
          <cell r="U45">
            <v>3.8467411538493463</v>
          </cell>
        </row>
        <row r="46">
          <cell r="A46" t="str">
            <v>B11</v>
          </cell>
          <cell r="I46">
            <v>-948.05795993452296</v>
          </cell>
          <cell r="J46">
            <v>-969.20104843051593</v>
          </cell>
          <cell r="L46" t="str">
            <v>B1</v>
          </cell>
          <cell r="T46">
            <v>-53.513604646537871</v>
          </cell>
          <cell r="U46">
            <v>-148.84466684643715</v>
          </cell>
        </row>
        <row r="47">
          <cell r="A47" t="str">
            <v>B11</v>
          </cell>
          <cell r="I47">
            <v>0.16857090089452278</v>
          </cell>
          <cell r="J47">
            <v>-18.15657793100992</v>
          </cell>
          <cell r="L47" t="str">
            <v>B1</v>
          </cell>
          <cell r="T47">
            <v>36.645323104310648</v>
          </cell>
          <cell r="U47">
            <v>122.29789804461087</v>
          </cell>
        </row>
        <row r="48">
          <cell r="A48" t="str">
            <v>B11</v>
          </cell>
          <cell r="I48">
            <v>-38.885183941352786</v>
          </cell>
          <cell r="J48">
            <v>-595.02331509684404</v>
          </cell>
          <cell r="L48" t="str">
            <v>B1</v>
          </cell>
          <cell r="T48">
            <v>36.741002799100507</v>
          </cell>
          <cell r="U48">
            <v>122.61721370530056</v>
          </cell>
        </row>
        <row r="49">
          <cell r="A49" t="str">
            <v>B11</v>
          </cell>
          <cell r="I49">
            <v>-38.885183941352786</v>
          </cell>
          <cell r="J49">
            <v>-595.02331509684404</v>
          </cell>
          <cell r="L49" t="str">
            <v>B1</v>
          </cell>
          <cell r="T49">
            <v>-93.906819428243736</v>
          </cell>
          <cell r="U49">
            <v>-55.099872579002295</v>
          </cell>
        </row>
        <row r="50">
          <cell r="A50" t="str">
            <v>B11</v>
          </cell>
          <cell r="I50">
            <v>-133.30959902330198</v>
          </cell>
          <cell r="J50">
            <v>-132.0441391623938</v>
          </cell>
          <cell r="L50" t="str">
            <v>B1</v>
          </cell>
          <cell r="T50">
            <v>-93.906819428243736</v>
          </cell>
          <cell r="U50">
            <v>-55.099872579002295</v>
          </cell>
        </row>
        <row r="51">
          <cell r="A51" t="str">
            <v>B11</v>
          </cell>
          <cell r="I51">
            <v>-494.72727234820672</v>
          </cell>
          <cell r="J51">
            <v>-433.84381652683169</v>
          </cell>
          <cell r="L51" t="str">
            <v>B1</v>
          </cell>
          <cell r="T51">
            <v>16.093255626594061</v>
          </cell>
          <cell r="U51">
            <v>33.640492402841112</v>
          </cell>
        </row>
        <row r="52">
          <cell r="A52" t="str">
            <v>B11</v>
          </cell>
          <cell r="I52">
            <v>-650.32766454326475</v>
          </cell>
          <cell r="J52">
            <v>-669.8471519451773</v>
          </cell>
          <cell r="L52" t="str">
            <v>B1</v>
          </cell>
          <cell r="T52">
            <v>0</v>
          </cell>
          <cell r="U52">
            <v>38.639999999999837</v>
          </cell>
        </row>
        <row r="53">
          <cell r="A53" t="str">
            <v>B11</v>
          </cell>
          <cell r="I53">
            <v>-572.76564950599527</v>
          </cell>
          <cell r="J53">
            <v>-589.95712464896349</v>
          </cell>
          <cell r="L53" t="str">
            <v>B1</v>
          </cell>
          <cell r="T53">
            <v>0</v>
          </cell>
          <cell r="U53">
            <v>19.949999999999964</v>
          </cell>
        </row>
        <row r="54">
          <cell r="A54" t="str">
            <v>B11</v>
          </cell>
          <cell r="I54">
            <v>79.504183406448448</v>
          </cell>
          <cell r="J54">
            <v>64.404331085212903</v>
          </cell>
          <cell r="L54" t="str">
            <v>B1</v>
          </cell>
          <cell r="T54">
            <v>0</v>
          </cell>
          <cell r="U54">
            <v>19.949999999999964</v>
          </cell>
        </row>
        <row r="55">
          <cell r="A55" t="str">
            <v>B11</v>
          </cell>
          <cell r="I55">
            <v>79.945873314262045</v>
          </cell>
          <cell r="J55">
            <v>64.762132924575212</v>
          </cell>
          <cell r="L55" t="str">
            <v>B0</v>
          </cell>
          <cell r="T55">
            <v>-16.379083589941356</v>
          </cell>
          <cell r="U55">
            <v>-120.83416413943836</v>
          </cell>
        </row>
        <row r="56">
          <cell r="A56" t="str">
            <v>B11</v>
          </cell>
          <cell r="I56">
            <v>248.23094887544406</v>
          </cell>
          <cell r="J56">
            <v>391.24291333969757</v>
          </cell>
          <cell r="L56" t="str">
            <v>B0</v>
          </cell>
          <cell r="T56">
            <v>31.136631308777847</v>
          </cell>
          <cell r="U56">
            <v>104.31316302055507</v>
          </cell>
        </row>
        <row r="57">
          <cell r="A57" t="str">
            <v>B7a</v>
          </cell>
          <cell r="I57">
            <v>-252.60786778087569</v>
          </cell>
          <cell r="J57">
            <v>-597.62203010620829</v>
          </cell>
          <cell r="L57" t="str">
            <v>B0</v>
          </cell>
          <cell r="T57">
            <v>31.136631308777847</v>
          </cell>
          <cell r="U57">
            <v>104.31316302055507</v>
          </cell>
        </row>
        <row r="58">
          <cell r="A58" t="str">
            <v>B7a</v>
          </cell>
          <cell r="I58">
            <v>-251.24325828710636</v>
          </cell>
          <cell r="J58">
            <v>-594.39362434381951</v>
          </cell>
          <cell r="L58" t="str">
            <v>B0</v>
          </cell>
          <cell r="T58">
            <v>5.8633686912210692</v>
          </cell>
          <cell r="U58">
            <v>14.782836979443324</v>
          </cell>
        </row>
        <row r="59">
          <cell r="A59" t="str">
            <v>B7a</v>
          </cell>
          <cell r="I59">
            <v>-526.26592885782759</v>
          </cell>
          <cell r="J59">
            <v>-1344.1675143573179</v>
          </cell>
          <cell r="L59" t="str">
            <v>B0</v>
          </cell>
          <cell r="T59">
            <v>5.8633686912210692</v>
          </cell>
          <cell r="U59">
            <v>14.782836979443037</v>
          </cell>
        </row>
        <row r="60">
          <cell r="A60" t="str">
            <v>B7a</v>
          </cell>
          <cell r="I60">
            <v>-15.544885615398735</v>
          </cell>
          <cell r="J60">
            <v>-522.06239375035193</v>
          </cell>
          <cell r="L60" t="str">
            <v>B0</v>
          </cell>
          <cell r="T60">
            <v>-23.999999999999773</v>
          </cell>
          <cell r="U60">
            <v>-23.999999999999332</v>
          </cell>
        </row>
        <row r="61">
          <cell r="A61" t="str">
            <v>B7a</v>
          </cell>
          <cell r="I61">
            <v>-15.544885615398735</v>
          </cell>
          <cell r="J61">
            <v>-522.06239375035193</v>
          </cell>
          <cell r="L61" t="str">
            <v>B0</v>
          </cell>
          <cell r="T61">
            <v>16.379083589940908</v>
          </cell>
          <cell r="U61">
            <v>24.934164139437872</v>
          </cell>
        </row>
        <row r="62">
          <cell r="A62" t="str">
            <v>B7a</v>
          </cell>
          <cell r="I62">
            <v>-15.148326217948123</v>
          </cell>
          <cell r="J62">
            <v>-428.4278157203326</v>
          </cell>
          <cell r="L62" t="str">
            <v>B0</v>
          </cell>
          <cell r="T62">
            <v>0</v>
          </cell>
          <cell r="U62">
            <v>38.639999999999837</v>
          </cell>
        </row>
        <row r="63">
          <cell r="A63" t="str">
            <v>B7a</v>
          </cell>
          <cell r="I63">
            <v>-15.148326217948123</v>
          </cell>
          <cell r="J63">
            <v>-428.4278157203326</v>
          </cell>
        </row>
        <row r="64">
          <cell r="A64" t="str">
            <v>B7a</v>
          </cell>
          <cell r="I64">
            <v>-504.46031346984847</v>
          </cell>
          <cell r="J64">
            <v>-1313.9636103252096</v>
          </cell>
        </row>
        <row r="65">
          <cell r="A65" t="str">
            <v>B7</v>
          </cell>
          <cell r="I65">
            <v>-15.544885615398735</v>
          </cell>
          <cell r="J65">
            <v>-522.06239375035193</v>
          </cell>
        </row>
        <row r="66">
          <cell r="A66" t="str">
            <v>B7</v>
          </cell>
          <cell r="I66">
            <v>-15.544885615398735</v>
          </cell>
          <cell r="J66">
            <v>-522.06239375035193</v>
          </cell>
          <cell r="T66">
            <v>41.865436753922289</v>
          </cell>
          <cell r="U66">
            <v>89.540613988239343</v>
          </cell>
        </row>
        <row r="67">
          <cell r="A67" t="str">
            <v>B7</v>
          </cell>
          <cell r="I67">
            <v>-15.148326217948123</v>
          </cell>
          <cell r="J67">
            <v>-428.4278157203326</v>
          </cell>
          <cell r="T67">
            <v>20.013342228151146</v>
          </cell>
          <cell r="U67">
            <v>62.814676450965919</v>
          </cell>
        </row>
        <row r="68">
          <cell r="A68" t="str">
            <v>B7</v>
          </cell>
          <cell r="I68">
            <v>-15.148326217948123</v>
          </cell>
          <cell r="J68">
            <v>-428.4278157203326</v>
          </cell>
        </row>
        <row r="69">
          <cell r="A69" t="str">
            <v>B7</v>
          </cell>
          <cell r="I69">
            <v>-38.885183941352786</v>
          </cell>
          <cell r="J69">
            <v>-595.02331509684404</v>
          </cell>
        </row>
        <row r="70">
          <cell r="A70" t="str">
            <v>B7</v>
          </cell>
          <cell r="I70">
            <v>-38.885183941352786</v>
          </cell>
          <cell r="J70">
            <v>-595.02331509684404</v>
          </cell>
        </row>
        <row r="71">
          <cell r="A71" t="str">
            <v>B6</v>
          </cell>
          <cell r="I71">
            <v>-195.92251349290916</v>
          </cell>
          <cell r="J71">
            <v>-822.9760965937237</v>
          </cell>
        </row>
        <row r="72">
          <cell r="A72" t="str">
            <v>B6</v>
          </cell>
          <cell r="I72">
            <v>-10.220558081855595</v>
          </cell>
          <cell r="J72">
            <v>-76.390725763745237</v>
          </cell>
        </row>
        <row r="73">
          <cell r="A73" t="str">
            <v>B6</v>
          </cell>
          <cell r="I73">
            <v>-171.97198928767256</v>
          </cell>
          <cell r="J73">
            <v>-811.93584884411973</v>
          </cell>
        </row>
        <row r="74">
          <cell r="A74" t="str">
            <v>B6</v>
          </cell>
          <cell r="I74">
            <v>-3.9265692714374634</v>
          </cell>
          <cell r="J74">
            <v>-75.290274112469859</v>
          </cell>
        </row>
        <row r="75">
          <cell r="A75" t="str">
            <v>B6</v>
          </cell>
          <cell r="I75">
            <v>-305.43107476523505</v>
          </cell>
          <cell r="J75">
            <v>-1061.013768390138</v>
          </cell>
        </row>
        <row r="76">
          <cell r="A76" t="str">
            <v>B6</v>
          </cell>
          <cell r="I76">
            <v>-305.45574657412192</v>
          </cell>
          <cell r="J76">
            <v>-1061.0678839458712</v>
          </cell>
        </row>
        <row r="80">
          <cell r="I80">
            <v>-642.58798230117918</v>
          </cell>
          <cell r="J80">
            <v>-545.6442136473006</v>
          </cell>
        </row>
        <row r="81">
          <cell r="I81">
            <v>-336.16324189857653</v>
          </cell>
          <cell r="J81">
            <v>-377.93414291552131</v>
          </cell>
        </row>
        <row r="82">
          <cell r="I82">
            <v>-190.4078276863977</v>
          </cell>
          <cell r="J82">
            <v>-686.14315812161794</v>
          </cell>
        </row>
        <row r="83">
          <cell r="I83">
            <v>-17.737250371302341</v>
          </cell>
          <cell r="J83">
            <v>-393.98954276344881</v>
          </cell>
        </row>
        <row r="84">
          <cell r="I84">
            <v>-175.82441993247826</v>
          </cell>
          <cell r="J84">
            <v>-692.13490943578154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LocalAssetCharging"/>
      <sheetName val="Gen Input"/>
      <sheetName val="Transport"/>
      <sheetName val="Tariff"/>
      <sheetName val="Output"/>
      <sheetName val="Tariff Comparison"/>
      <sheetName val="Chart1"/>
      <sheetName val="Tx Network"/>
      <sheetName val="Gen Low Carbon-Carbon split"/>
      <sheetName val="Method 1"/>
      <sheetName val="Final Tariffs"/>
      <sheetName val="Connection map"/>
      <sheetName val="HVDC"/>
      <sheetName val="Sheet1"/>
      <sheetName val="Chart4"/>
      <sheetName val="2016-2017 TT with Diversity 1 -"/>
    </sheetNames>
    <sheetDataSet>
      <sheetData sheetId="0" refreshError="1"/>
      <sheetData sheetId="1" refreshError="1"/>
      <sheetData sheetId="2" refreshError="1"/>
      <sheetData sheetId="3" refreshError="1">
        <row r="13">
          <cell r="B13" t="str">
            <v>ABHA4A</v>
          </cell>
          <cell r="E13">
            <v>120.22790243316172</v>
          </cell>
          <cell r="L13">
            <v>14</v>
          </cell>
        </row>
        <row r="14">
          <cell r="E14">
            <v>120.22790243316172</v>
          </cell>
          <cell r="L14">
            <v>14</v>
          </cell>
        </row>
        <row r="15">
          <cell r="E15">
            <v>40.093199623084907</v>
          </cell>
          <cell r="L15">
            <v>1</v>
          </cell>
        </row>
        <row r="16">
          <cell r="E16">
            <v>173.55740171162327</v>
          </cell>
          <cell r="L16">
            <v>10</v>
          </cell>
        </row>
        <row r="17">
          <cell r="E17">
            <v>0</v>
          </cell>
          <cell r="L17">
            <v>1</v>
          </cell>
        </row>
        <row r="18">
          <cell r="E18">
            <v>0</v>
          </cell>
          <cell r="L18">
            <v>1</v>
          </cell>
        </row>
        <row r="19">
          <cell r="E19">
            <v>80.86</v>
          </cell>
          <cell r="L19">
            <v>5</v>
          </cell>
        </row>
        <row r="20">
          <cell r="E20">
            <v>-3.1968902577971221</v>
          </cell>
          <cell r="L20">
            <v>1</v>
          </cell>
        </row>
        <row r="21">
          <cell r="E21">
            <v>-3.1968902577971221</v>
          </cell>
          <cell r="L21">
            <v>1</v>
          </cell>
        </row>
        <row r="22">
          <cell r="E22">
            <v>102.38331970303578</v>
          </cell>
          <cell r="L22">
            <v>14</v>
          </cell>
        </row>
        <row r="23">
          <cell r="E23">
            <v>102.38331970303578</v>
          </cell>
          <cell r="L23">
            <v>14</v>
          </cell>
        </row>
        <row r="24">
          <cell r="E24">
            <v>31.125115997572827</v>
          </cell>
          <cell r="L24">
            <v>9</v>
          </cell>
        </row>
        <row r="25">
          <cell r="E25">
            <v>24.918149579646904</v>
          </cell>
          <cell r="L25">
            <v>13</v>
          </cell>
        </row>
        <row r="26">
          <cell r="E26">
            <v>31.125115997572827</v>
          </cell>
          <cell r="L26">
            <v>9</v>
          </cell>
        </row>
        <row r="27">
          <cell r="E27">
            <v>24.918149579646904</v>
          </cell>
          <cell r="L27">
            <v>13</v>
          </cell>
        </row>
        <row r="28">
          <cell r="E28">
            <v>0</v>
          </cell>
          <cell r="L28">
            <v>1</v>
          </cell>
        </row>
        <row r="29">
          <cell r="E29">
            <v>18.338562041373333</v>
          </cell>
          <cell r="L29">
            <v>1</v>
          </cell>
        </row>
        <row r="30">
          <cell r="E30">
            <v>18.338562041373333</v>
          </cell>
          <cell r="L30">
            <v>1</v>
          </cell>
        </row>
        <row r="31">
          <cell r="E31">
            <v>-5.1000000000000005</v>
          </cell>
          <cell r="L31">
            <v>1</v>
          </cell>
        </row>
        <row r="32">
          <cell r="E32">
            <v>0</v>
          </cell>
          <cell r="L32">
            <v>1</v>
          </cell>
        </row>
        <row r="33">
          <cell r="E33">
            <v>0</v>
          </cell>
          <cell r="L33">
            <v>2</v>
          </cell>
        </row>
        <row r="34">
          <cell r="E34">
            <v>13.642145537700646</v>
          </cell>
          <cell r="L34">
            <v>1</v>
          </cell>
        </row>
        <row r="35">
          <cell r="E35">
            <v>500</v>
          </cell>
          <cell r="L35">
            <v>2</v>
          </cell>
        </row>
        <row r="36">
          <cell r="E36">
            <v>0</v>
          </cell>
          <cell r="L36">
            <v>2</v>
          </cell>
        </row>
        <row r="37">
          <cell r="E37">
            <v>112.12540615690429</v>
          </cell>
          <cell r="L37">
            <v>13</v>
          </cell>
        </row>
        <row r="38">
          <cell r="E38">
            <v>100.27786741687203</v>
          </cell>
          <cell r="L38">
            <v>14</v>
          </cell>
        </row>
        <row r="39">
          <cell r="E39">
            <v>26.343262558415315</v>
          </cell>
          <cell r="L39">
            <v>2</v>
          </cell>
        </row>
        <row r="40">
          <cell r="E40">
            <v>26.343262558415315</v>
          </cell>
          <cell r="L40">
            <v>2</v>
          </cell>
        </row>
        <row r="41">
          <cell r="E41">
            <v>23.950529123995747</v>
          </cell>
          <cell r="L41">
            <v>2</v>
          </cell>
        </row>
        <row r="42">
          <cell r="E42">
            <v>20.850529123995745</v>
          </cell>
          <cell r="L42">
            <v>2</v>
          </cell>
        </row>
        <row r="43">
          <cell r="E43">
            <v>0</v>
          </cell>
          <cell r="L43">
            <v>10</v>
          </cell>
        </row>
        <row r="44">
          <cell r="E44">
            <v>24.247435656668959</v>
          </cell>
          <cell r="L44">
            <v>2</v>
          </cell>
        </row>
        <row r="45">
          <cell r="E45">
            <v>170.17793876768189</v>
          </cell>
          <cell r="L45">
            <v>9</v>
          </cell>
        </row>
        <row r="46">
          <cell r="E46">
            <v>286.71453409566726</v>
          </cell>
          <cell r="L46">
            <v>12</v>
          </cell>
        </row>
        <row r="47">
          <cell r="E47">
            <v>0</v>
          </cell>
          <cell r="L47">
            <v>12</v>
          </cell>
        </row>
        <row r="48">
          <cell r="E48">
            <v>12.636316061032591</v>
          </cell>
          <cell r="L48">
            <v>1</v>
          </cell>
        </row>
        <row r="49">
          <cell r="E49">
            <v>0</v>
          </cell>
          <cell r="L49">
            <v>1</v>
          </cell>
        </row>
        <row r="50">
          <cell r="E50">
            <v>205.77991824334634</v>
          </cell>
          <cell r="L50">
            <v>12</v>
          </cell>
        </row>
        <row r="51">
          <cell r="E51">
            <v>496.86378412910614</v>
          </cell>
          <cell r="L51">
            <v>11</v>
          </cell>
        </row>
        <row r="52">
          <cell r="E52">
            <v>0</v>
          </cell>
          <cell r="L52">
            <v>12</v>
          </cell>
        </row>
        <row r="53">
          <cell r="E53">
            <v>0</v>
          </cell>
          <cell r="L53">
            <v>12</v>
          </cell>
        </row>
        <row r="54">
          <cell r="E54">
            <v>-22.78</v>
          </cell>
          <cell r="L54">
            <v>1</v>
          </cell>
        </row>
        <row r="55">
          <cell r="E55">
            <v>11.675118244114213</v>
          </cell>
          <cell r="L55">
            <v>2</v>
          </cell>
        </row>
        <row r="56">
          <cell r="E56">
            <v>11.675118244114213</v>
          </cell>
          <cell r="L56">
            <v>2</v>
          </cell>
        </row>
        <row r="57">
          <cell r="E57">
            <v>334.2</v>
          </cell>
          <cell r="L57">
            <v>7</v>
          </cell>
        </row>
        <row r="58">
          <cell r="E58">
            <v>82.8</v>
          </cell>
          <cell r="L58">
            <v>7</v>
          </cell>
        </row>
        <row r="59">
          <cell r="E59">
            <v>82.8</v>
          </cell>
          <cell r="L59">
            <v>7</v>
          </cell>
        </row>
        <row r="60">
          <cell r="E60">
            <v>0</v>
          </cell>
          <cell r="L60">
            <v>1</v>
          </cell>
        </row>
        <row r="61">
          <cell r="E61">
            <v>0</v>
          </cell>
          <cell r="L61">
            <v>1</v>
          </cell>
        </row>
        <row r="62">
          <cell r="E62">
            <v>240.31085997561723</v>
          </cell>
          <cell r="L62">
            <v>6</v>
          </cell>
        </row>
        <row r="63">
          <cell r="E63">
            <v>448.3</v>
          </cell>
          <cell r="L63">
            <v>8</v>
          </cell>
        </row>
        <row r="64">
          <cell r="E64">
            <v>0</v>
          </cell>
          <cell r="L64">
            <v>1</v>
          </cell>
        </row>
        <row r="65">
          <cell r="E65">
            <v>0</v>
          </cell>
          <cell r="L65">
            <v>2</v>
          </cell>
        </row>
        <row r="66">
          <cell r="E66">
            <v>212.74866028068948</v>
          </cell>
          <cell r="L66">
            <v>3</v>
          </cell>
        </row>
        <row r="67">
          <cell r="E67">
            <v>0</v>
          </cell>
          <cell r="L67">
            <v>3</v>
          </cell>
        </row>
        <row r="68">
          <cell r="E68">
            <v>0</v>
          </cell>
          <cell r="L68">
            <v>3</v>
          </cell>
        </row>
        <row r="69">
          <cell r="E69">
            <v>11.172957210777158</v>
          </cell>
          <cell r="L69">
            <v>1</v>
          </cell>
        </row>
        <row r="70">
          <cell r="E70">
            <v>11.172957210777158</v>
          </cell>
          <cell r="L70">
            <v>1</v>
          </cell>
        </row>
        <row r="71">
          <cell r="E71">
            <v>0</v>
          </cell>
          <cell r="L71">
            <v>6</v>
          </cell>
        </row>
        <row r="72">
          <cell r="E72">
            <v>837.63495169569842</v>
          </cell>
          <cell r="L72">
            <v>11</v>
          </cell>
        </row>
        <row r="73">
          <cell r="E73">
            <v>50.814580826795805</v>
          </cell>
          <cell r="L73">
            <v>2</v>
          </cell>
        </row>
        <row r="74">
          <cell r="E74">
            <v>0</v>
          </cell>
          <cell r="L74">
            <v>2</v>
          </cell>
        </row>
        <row r="75">
          <cell r="E75">
            <v>147.13458347121261</v>
          </cell>
          <cell r="L75">
            <v>13</v>
          </cell>
        </row>
        <row r="76">
          <cell r="E76">
            <v>0</v>
          </cell>
          <cell r="L76">
            <v>2</v>
          </cell>
        </row>
        <row r="77">
          <cell r="E77">
            <v>0</v>
          </cell>
          <cell r="L77">
            <v>2</v>
          </cell>
        </row>
        <row r="78">
          <cell r="E78">
            <v>228.78093607235704</v>
          </cell>
          <cell r="L78">
            <v>9</v>
          </cell>
        </row>
        <row r="79">
          <cell r="E79">
            <v>228.78093607235704</v>
          </cell>
          <cell r="L79">
            <v>9</v>
          </cell>
        </row>
        <row r="80">
          <cell r="E80">
            <v>35.218402199296065</v>
          </cell>
          <cell r="L80">
            <v>2</v>
          </cell>
        </row>
        <row r="81">
          <cell r="E81">
            <v>476.64738290023712</v>
          </cell>
          <cell r="L81">
            <v>5</v>
          </cell>
        </row>
        <row r="82">
          <cell r="E82">
            <v>0</v>
          </cell>
          <cell r="L82">
            <v>5</v>
          </cell>
        </row>
        <row r="83">
          <cell r="E83">
            <v>0</v>
          </cell>
          <cell r="L83">
            <v>1</v>
          </cell>
        </row>
        <row r="84">
          <cell r="E84">
            <v>361.15450652127146</v>
          </cell>
          <cell r="L84">
            <v>4</v>
          </cell>
        </row>
        <row r="85">
          <cell r="E85">
            <v>577.03414176741626</v>
          </cell>
          <cell r="L85">
            <v>9</v>
          </cell>
        </row>
        <row r="86">
          <cell r="E86">
            <v>7.4969593042800717</v>
          </cell>
          <cell r="L86">
            <v>1</v>
          </cell>
        </row>
        <row r="87">
          <cell r="E87">
            <v>7.4969593042800717</v>
          </cell>
          <cell r="L87">
            <v>1</v>
          </cell>
        </row>
        <row r="88">
          <cell r="E88">
            <v>78.412076322856706</v>
          </cell>
          <cell r="L88">
            <v>9</v>
          </cell>
        </row>
        <row r="89">
          <cell r="E89">
            <v>39.608907297815144</v>
          </cell>
          <cell r="L89">
            <v>12</v>
          </cell>
        </row>
        <row r="90">
          <cell r="E90">
            <v>78.412076322856706</v>
          </cell>
          <cell r="L90">
            <v>9</v>
          </cell>
        </row>
        <row r="91">
          <cell r="E91">
            <v>39.608907297815144</v>
          </cell>
          <cell r="L91">
            <v>12</v>
          </cell>
        </row>
        <row r="92">
          <cell r="E92">
            <v>78.412076322856706</v>
          </cell>
          <cell r="L92">
            <v>9</v>
          </cell>
        </row>
        <row r="93">
          <cell r="E93">
            <v>39.608907297815144</v>
          </cell>
          <cell r="L93">
            <v>12</v>
          </cell>
        </row>
        <row r="94">
          <cell r="E94">
            <v>0</v>
          </cell>
          <cell r="L94">
            <v>9</v>
          </cell>
        </row>
        <row r="95">
          <cell r="E95">
            <v>0</v>
          </cell>
          <cell r="L95">
            <v>5</v>
          </cell>
        </row>
        <row r="96">
          <cell r="E96">
            <v>0</v>
          </cell>
          <cell r="L96">
            <v>5</v>
          </cell>
        </row>
        <row r="97">
          <cell r="E97">
            <v>817.64108770250982</v>
          </cell>
          <cell r="L97">
            <v>13</v>
          </cell>
        </row>
        <row r="98">
          <cell r="E98">
            <v>8.5732418872391012</v>
          </cell>
          <cell r="L98">
            <v>1</v>
          </cell>
        </row>
        <row r="99">
          <cell r="E99">
            <v>7.2035808479539192</v>
          </cell>
          <cell r="L99">
            <v>1</v>
          </cell>
        </row>
        <row r="100">
          <cell r="E100">
            <v>0</v>
          </cell>
          <cell r="L100">
            <v>1</v>
          </cell>
        </row>
        <row r="101">
          <cell r="E101">
            <v>25.024312040256163</v>
          </cell>
          <cell r="L101">
            <v>2</v>
          </cell>
        </row>
        <row r="102">
          <cell r="E102">
            <v>25.024312040256163</v>
          </cell>
          <cell r="L102">
            <v>2</v>
          </cell>
        </row>
        <row r="103">
          <cell r="E103">
            <v>105.58256746028343</v>
          </cell>
          <cell r="L103">
            <v>14</v>
          </cell>
        </row>
        <row r="104">
          <cell r="E104">
            <v>105.58256746028343</v>
          </cell>
          <cell r="L104">
            <v>14</v>
          </cell>
        </row>
        <row r="105">
          <cell r="E105">
            <v>43.994819460930302</v>
          </cell>
          <cell r="L105">
            <v>1</v>
          </cell>
        </row>
        <row r="106">
          <cell r="E106">
            <v>285.35493860553737</v>
          </cell>
          <cell r="L106">
            <v>9</v>
          </cell>
        </row>
        <row r="107">
          <cell r="E107">
            <v>0</v>
          </cell>
          <cell r="L107">
            <v>2</v>
          </cell>
        </row>
        <row r="108">
          <cell r="E108">
            <v>173.8</v>
          </cell>
          <cell r="L108">
            <v>8</v>
          </cell>
        </row>
        <row r="109">
          <cell r="E109">
            <v>359.7</v>
          </cell>
          <cell r="L109">
            <v>8</v>
          </cell>
        </row>
        <row r="110">
          <cell r="E110">
            <v>-22.781442185893606</v>
          </cell>
          <cell r="L110">
            <v>1</v>
          </cell>
        </row>
        <row r="111">
          <cell r="E111">
            <v>-1.021442185893604</v>
          </cell>
          <cell r="L111">
            <v>1</v>
          </cell>
        </row>
        <row r="112">
          <cell r="E112">
            <v>-5.6563511491274205</v>
          </cell>
          <cell r="L112">
            <v>2</v>
          </cell>
        </row>
        <row r="113">
          <cell r="E113">
            <v>202.7695018913561</v>
          </cell>
          <cell r="L113">
            <v>11</v>
          </cell>
        </row>
        <row r="114">
          <cell r="E114">
            <v>295.19022101168878</v>
          </cell>
          <cell r="L114">
            <v>6</v>
          </cell>
        </row>
        <row r="115">
          <cell r="E115">
            <v>0</v>
          </cell>
          <cell r="L115">
            <v>6</v>
          </cell>
        </row>
        <row r="116">
          <cell r="E116">
            <v>0</v>
          </cell>
          <cell r="L116">
            <v>6</v>
          </cell>
        </row>
        <row r="117">
          <cell r="E117">
            <v>173.55740171162327</v>
          </cell>
          <cell r="L117">
            <v>10</v>
          </cell>
        </row>
        <row r="118">
          <cell r="E118">
            <v>385.74225752639904</v>
          </cell>
          <cell r="L118">
            <v>4</v>
          </cell>
        </row>
        <row r="119">
          <cell r="E119">
            <v>0</v>
          </cell>
          <cell r="L119">
            <v>4</v>
          </cell>
        </row>
        <row r="120">
          <cell r="E120">
            <v>0</v>
          </cell>
          <cell r="L120">
            <v>4</v>
          </cell>
        </row>
        <row r="121">
          <cell r="E121">
            <v>0</v>
          </cell>
          <cell r="L121">
            <v>4</v>
          </cell>
        </row>
        <row r="122">
          <cell r="E122">
            <v>0</v>
          </cell>
          <cell r="L122">
            <v>9</v>
          </cell>
        </row>
        <row r="123">
          <cell r="E123">
            <v>1.5548066714301236</v>
          </cell>
          <cell r="L123">
            <v>1</v>
          </cell>
        </row>
        <row r="124">
          <cell r="E124">
            <v>10.474195907029026</v>
          </cell>
          <cell r="L124">
            <v>2</v>
          </cell>
        </row>
        <row r="125">
          <cell r="E125">
            <v>7.3741959070290264</v>
          </cell>
          <cell r="L125">
            <v>2</v>
          </cell>
        </row>
        <row r="126">
          <cell r="E126">
            <v>-6.8000000000000007</v>
          </cell>
          <cell r="L126">
            <v>1</v>
          </cell>
        </row>
        <row r="127">
          <cell r="E127">
            <v>95.061674829786568</v>
          </cell>
          <cell r="L127">
            <v>6</v>
          </cell>
        </row>
        <row r="128">
          <cell r="E128">
            <v>475.7</v>
          </cell>
          <cell r="L128">
            <v>8</v>
          </cell>
        </row>
        <row r="129">
          <cell r="E129">
            <v>5.2403479722714437</v>
          </cell>
          <cell r="L129">
            <v>2</v>
          </cell>
        </row>
        <row r="130">
          <cell r="E130">
            <v>25.154730613863101</v>
          </cell>
          <cell r="L130">
            <v>1</v>
          </cell>
        </row>
        <row r="131">
          <cell r="E131">
            <v>46.661868597430036</v>
          </cell>
          <cell r="L131">
            <v>2</v>
          </cell>
        </row>
        <row r="132">
          <cell r="E132">
            <v>46.661868597430036</v>
          </cell>
          <cell r="L132">
            <v>2</v>
          </cell>
        </row>
        <row r="133">
          <cell r="E133">
            <v>45.100136328235642</v>
          </cell>
          <cell r="L133">
            <v>13</v>
          </cell>
        </row>
        <row r="134">
          <cell r="E134">
            <v>406.76268981544985</v>
          </cell>
          <cell r="L134">
            <v>11</v>
          </cell>
        </row>
        <row r="135">
          <cell r="E135">
            <v>503.1</v>
          </cell>
          <cell r="L135">
            <v>7</v>
          </cell>
        </row>
        <row r="136">
          <cell r="E136">
            <v>0</v>
          </cell>
          <cell r="L136">
            <v>10</v>
          </cell>
        </row>
        <row r="137">
          <cell r="E137">
            <v>0</v>
          </cell>
          <cell r="L137">
            <v>10</v>
          </cell>
        </row>
        <row r="138">
          <cell r="E138">
            <v>0</v>
          </cell>
          <cell r="L138">
            <v>10</v>
          </cell>
        </row>
        <row r="139">
          <cell r="E139">
            <v>328.61626304373925</v>
          </cell>
          <cell r="L139">
            <v>12</v>
          </cell>
        </row>
        <row r="140">
          <cell r="E140">
            <v>328.61626304373925</v>
          </cell>
          <cell r="L140">
            <v>12</v>
          </cell>
        </row>
        <row r="141">
          <cell r="E141">
            <v>-13.600000000000001</v>
          </cell>
          <cell r="L141">
            <v>1</v>
          </cell>
        </row>
        <row r="142">
          <cell r="E142">
            <v>-12.58</v>
          </cell>
          <cell r="L142">
            <v>1</v>
          </cell>
        </row>
        <row r="143">
          <cell r="E143">
            <v>18.305930119584598</v>
          </cell>
          <cell r="L143">
            <v>1</v>
          </cell>
        </row>
        <row r="144">
          <cell r="E144">
            <v>18.305930119584598</v>
          </cell>
          <cell r="L144">
            <v>1</v>
          </cell>
        </row>
        <row r="145">
          <cell r="E145">
            <v>0</v>
          </cell>
          <cell r="L145">
            <v>11</v>
          </cell>
        </row>
        <row r="146">
          <cell r="E146">
            <v>-2.5500000000000003</v>
          </cell>
          <cell r="L146">
            <v>1</v>
          </cell>
        </row>
        <row r="147">
          <cell r="E147">
            <v>-2.5500000000000003</v>
          </cell>
          <cell r="L147">
            <v>1</v>
          </cell>
        </row>
        <row r="148">
          <cell r="E148">
            <v>69.814165715437298</v>
          </cell>
          <cell r="L148">
            <v>2</v>
          </cell>
        </row>
        <row r="149">
          <cell r="E149">
            <v>0</v>
          </cell>
          <cell r="L149">
            <v>2</v>
          </cell>
        </row>
        <row r="150">
          <cell r="E150">
            <v>0</v>
          </cell>
          <cell r="L150">
            <v>2</v>
          </cell>
        </row>
        <row r="151">
          <cell r="E151">
            <v>0</v>
          </cell>
          <cell r="L151">
            <v>2</v>
          </cell>
        </row>
        <row r="152">
          <cell r="E152">
            <v>0</v>
          </cell>
          <cell r="L152">
            <v>2</v>
          </cell>
        </row>
        <row r="153">
          <cell r="E153">
            <v>32.230252308450517</v>
          </cell>
          <cell r="L153">
            <v>2</v>
          </cell>
        </row>
        <row r="154">
          <cell r="E154">
            <v>32.230252308450517</v>
          </cell>
          <cell r="L154">
            <v>2</v>
          </cell>
        </row>
        <row r="155">
          <cell r="E155">
            <v>44.506133966563532</v>
          </cell>
          <cell r="L155">
            <v>2</v>
          </cell>
        </row>
        <row r="156">
          <cell r="E156">
            <v>0</v>
          </cell>
          <cell r="L156">
            <v>2</v>
          </cell>
        </row>
        <row r="157">
          <cell r="E157">
            <v>0</v>
          </cell>
          <cell r="L157">
            <v>2</v>
          </cell>
        </row>
        <row r="158">
          <cell r="E158">
            <v>0</v>
          </cell>
          <cell r="L158">
            <v>6</v>
          </cell>
        </row>
        <row r="159">
          <cell r="E159">
            <v>0</v>
          </cell>
          <cell r="L159">
            <v>1</v>
          </cell>
        </row>
        <row r="160">
          <cell r="E160">
            <v>0</v>
          </cell>
          <cell r="L160">
            <v>9</v>
          </cell>
        </row>
        <row r="161">
          <cell r="E161">
            <v>0</v>
          </cell>
          <cell r="L161">
            <v>7</v>
          </cell>
        </row>
        <row r="162">
          <cell r="E162">
            <v>11.201999999999998</v>
          </cell>
          <cell r="L162">
            <v>1</v>
          </cell>
        </row>
        <row r="163">
          <cell r="E163">
            <v>486.6</v>
          </cell>
          <cell r="L163">
            <v>7</v>
          </cell>
        </row>
        <row r="164">
          <cell r="E164">
            <v>619.96664347360991</v>
          </cell>
          <cell r="L164">
            <v>13</v>
          </cell>
        </row>
        <row r="165">
          <cell r="E165">
            <v>0</v>
          </cell>
          <cell r="L165">
            <v>10</v>
          </cell>
        </row>
        <row r="166">
          <cell r="E166">
            <v>38.614804985098552</v>
          </cell>
          <cell r="L166">
            <v>2</v>
          </cell>
        </row>
        <row r="167">
          <cell r="E167">
            <v>0</v>
          </cell>
          <cell r="L167">
            <v>2</v>
          </cell>
        </row>
        <row r="168">
          <cell r="E168">
            <v>0</v>
          </cell>
          <cell r="L168">
            <v>2</v>
          </cell>
        </row>
        <row r="169">
          <cell r="E169">
            <v>0</v>
          </cell>
          <cell r="L169">
            <v>2</v>
          </cell>
        </row>
        <row r="170">
          <cell r="E170">
            <v>0</v>
          </cell>
          <cell r="L170">
            <v>2</v>
          </cell>
        </row>
        <row r="171">
          <cell r="E171">
            <v>29.632000000000001</v>
          </cell>
          <cell r="L171">
            <v>1</v>
          </cell>
        </row>
        <row r="172">
          <cell r="E172">
            <v>0</v>
          </cell>
          <cell r="L172">
            <v>5</v>
          </cell>
        </row>
        <row r="173">
          <cell r="E173">
            <v>0</v>
          </cell>
          <cell r="L173">
            <v>5</v>
          </cell>
        </row>
        <row r="174">
          <cell r="E174">
            <v>445.05625988940307</v>
          </cell>
          <cell r="L174">
            <v>5</v>
          </cell>
        </row>
        <row r="175">
          <cell r="E175">
            <v>28.766206022236815</v>
          </cell>
          <cell r="L175">
            <v>2</v>
          </cell>
        </row>
        <row r="176">
          <cell r="E176">
            <v>28.766206022236815</v>
          </cell>
          <cell r="L176">
            <v>2</v>
          </cell>
        </row>
        <row r="177">
          <cell r="E177">
            <v>0</v>
          </cell>
          <cell r="L177">
            <v>2</v>
          </cell>
        </row>
        <row r="178">
          <cell r="E178">
            <v>0</v>
          </cell>
          <cell r="L178">
            <v>2</v>
          </cell>
        </row>
        <row r="179">
          <cell r="E179">
            <v>0</v>
          </cell>
          <cell r="L179">
            <v>2</v>
          </cell>
        </row>
        <row r="180">
          <cell r="E180">
            <v>0.5</v>
          </cell>
          <cell r="L180">
            <v>13</v>
          </cell>
        </row>
        <row r="181">
          <cell r="E181">
            <v>0</v>
          </cell>
          <cell r="L181">
            <v>1</v>
          </cell>
        </row>
        <row r="182">
          <cell r="E182">
            <v>22.377652491907035</v>
          </cell>
          <cell r="L182">
            <v>2</v>
          </cell>
        </row>
        <row r="183">
          <cell r="E183">
            <v>22.377652491907035</v>
          </cell>
          <cell r="L183">
            <v>2</v>
          </cell>
        </row>
        <row r="184">
          <cell r="E184">
            <v>28.204490875162648</v>
          </cell>
          <cell r="L184">
            <v>2</v>
          </cell>
        </row>
        <row r="185">
          <cell r="E185">
            <v>28.204490875162648</v>
          </cell>
          <cell r="L185">
            <v>2</v>
          </cell>
        </row>
        <row r="186">
          <cell r="E186">
            <v>10.619244192847914</v>
          </cell>
          <cell r="L186">
            <v>2</v>
          </cell>
        </row>
        <row r="187">
          <cell r="E187">
            <v>0</v>
          </cell>
          <cell r="L187">
            <v>2</v>
          </cell>
        </row>
        <row r="188">
          <cell r="E188">
            <v>-31.28</v>
          </cell>
          <cell r="L188">
            <v>1</v>
          </cell>
        </row>
        <row r="189">
          <cell r="E189">
            <v>0</v>
          </cell>
          <cell r="L189">
            <v>4</v>
          </cell>
        </row>
        <row r="190">
          <cell r="E190">
            <v>0</v>
          </cell>
          <cell r="L190">
            <v>2</v>
          </cell>
        </row>
        <row r="191">
          <cell r="E191">
            <v>30</v>
          </cell>
          <cell r="L191">
            <v>2</v>
          </cell>
        </row>
        <row r="192">
          <cell r="E192">
            <v>0</v>
          </cell>
          <cell r="L192">
            <v>2</v>
          </cell>
        </row>
        <row r="193">
          <cell r="E193">
            <v>0</v>
          </cell>
          <cell r="L193">
            <v>2</v>
          </cell>
        </row>
        <row r="194">
          <cell r="E194">
            <v>0</v>
          </cell>
          <cell r="L194">
            <v>1</v>
          </cell>
        </row>
        <row r="195">
          <cell r="E195">
            <v>226.05525204501924</v>
          </cell>
          <cell r="L195">
            <v>6</v>
          </cell>
        </row>
        <row r="196">
          <cell r="E196">
            <v>0</v>
          </cell>
          <cell r="L196">
            <v>1</v>
          </cell>
        </row>
        <row r="197">
          <cell r="E197">
            <v>0</v>
          </cell>
          <cell r="L197">
            <v>2</v>
          </cell>
        </row>
        <row r="198">
          <cell r="E198">
            <v>32.564737831838627</v>
          </cell>
          <cell r="L198">
            <v>2</v>
          </cell>
        </row>
        <row r="199">
          <cell r="E199">
            <v>0</v>
          </cell>
          <cell r="L199">
            <v>2</v>
          </cell>
        </row>
        <row r="200">
          <cell r="E200">
            <v>49.820060265376512</v>
          </cell>
          <cell r="L200">
            <v>2</v>
          </cell>
        </row>
        <row r="201">
          <cell r="E201">
            <v>39.404256072821816</v>
          </cell>
          <cell r="L201">
            <v>2</v>
          </cell>
        </row>
        <row r="202">
          <cell r="E202">
            <v>39.404256072821816</v>
          </cell>
          <cell r="L202">
            <v>2</v>
          </cell>
        </row>
        <row r="203">
          <cell r="E203">
            <v>0</v>
          </cell>
          <cell r="L203">
            <v>13</v>
          </cell>
        </row>
        <row r="204">
          <cell r="E204">
            <v>0</v>
          </cell>
          <cell r="L204">
            <v>6</v>
          </cell>
        </row>
        <row r="205">
          <cell r="E205">
            <v>4.751029502988656</v>
          </cell>
          <cell r="L205">
            <v>1</v>
          </cell>
        </row>
        <row r="206">
          <cell r="E206">
            <v>-17.850000000000001</v>
          </cell>
          <cell r="L206">
            <v>1</v>
          </cell>
        </row>
        <row r="207">
          <cell r="E207">
            <v>185.6</v>
          </cell>
          <cell r="L207">
            <v>7</v>
          </cell>
        </row>
        <row r="208">
          <cell r="E208">
            <v>0</v>
          </cell>
          <cell r="L208">
            <v>7</v>
          </cell>
        </row>
        <row r="209">
          <cell r="E209">
            <v>78.570010318351791</v>
          </cell>
          <cell r="L209">
            <v>5</v>
          </cell>
        </row>
        <row r="210">
          <cell r="E210">
            <v>9.6780568200226842</v>
          </cell>
          <cell r="L210">
            <v>2</v>
          </cell>
        </row>
        <row r="211">
          <cell r="E211">
            <v>9.6780568200226842</v>
          </cell>
          <cell r="L211">
            <v>2</v>
          </cell>
        </row>
        <row r="212">
          <cell r="E212">
            <v>32.041323307383585</v>
          </cell>
          <cell r="L212">
            <v>2</v>
          </cell>
        </row>
        <row r="213">
          <cell r="E213">
            <v>32.041323307383585</v>
          </cell>
          <cell r="L213">
            <v>2</v>
          </cell>
        </row>
        <row r="214">
          <cell r="E214">
            <v>5.2349883057218394</v>
          </cell>
          <cell r="L214">
            <v>1</v>
          </cell>
        </row>
        <row r="215">
          <cell r="E215">
            <v>12.859019951947774</v>
          </cell>
          <cell r="L215">
            <v>1</v>
          </cell>
        </row>
        <row r="216">
          <cell r="E216">
            <v>12.859019951947774</v>
          </cell>
          <cell r="L216">
            <v>1</v>
          </cell>
        </row>
        <row r="217">
          <cell r="E217">
            <v>-2.0287524974422944</v>
          </cell>
          <cell r="L217">
            <v>1</v>
          </cell>
        </row>
        <row r="218">
          <cell r="E218">
            <v>63.093808665951023</v>
          </cell>
          <cell r="L218">
            <v>2</v>
          </cell>
        </row>
        <row r="219">
          <cell r="E219">
            <v>-5.4469975171456433</v>
          </cell>
          <cell r="L219">
            <v>2</v>
          </cell>
        </row>
        <row r="220">
          <cell r="E220">
            <v>-5.4469975171456433</v>
          </cell>
          <cell r="L220">
            <v>2</v>
          </cell>
        </row>
        <row r="221">
          <cell r="E221">
            <v>0</v>
          </cell>
          <cell r="L221">
            <v>2</v>
          </cell>
        </row>
        <row r="222">
          <cell r="E222">
            <v>18.639760432742186</v>
          </cell>
          <cell r="L222">
            <v>2</v>
          </cell>
        </row>
        <row r="223">
          <cell r="E223">
            <v>18.639760432742186</v>
          </cell>
          <cell r="L223">
            <v>2</v>
          </cell>
        </row>
        <row r="224">
          <cell r="E224">
            <v>0</v>
          </cell>
          <cell r="L224">
            <v>11</v>
          </cell>
        </row>
        <row r="225">
          <cell r="E225">
            <v>0</v>
          </cell>
          <cell r="L225">
            <v>11</v>
          </cell>
        </row>
        <row r="226">
          <cell r="E226">
            <v>7.2426973553564018</v>
          </cell>
          <cell r="L226">
            <v>1</v>
          </cell>
        </row>
        <row r="227">
          <cell r="E227">
            <v>7.2426973553564018</v>
          </cell>
          <cell r="L227">
            <v>1</v>
          </cell>
        </row>
        <row r="228">
          <cell r="E228">
            <v>21.619769586298236</v>
          </cell>
          <cell r="L228">
            <v>1</v>
          </cell>
        </row>
        <row r="229">
          <cell r="E229">
            <v>21.619769586298236</v>
          </cell>
          <cell r="L229">
            <v>1</v>
          </cell>
        </row>
        <row r="230">
          <cell r="E230">
            <v>222.44616264094552</v>
          </cell>
          <cell r="L230">
            <v>13</v>
          </cell>
        </row>
        <row r="231">
          <cell r="E231">
            <v>202.02596255665955</v>
          </cell>
          <cell r="L231">
            <v>9</v>
          </cell>
        </row>
        <row r="232">
          <cell r="E232">
            <v>-5.2562311608502403</v>
          </cell>
          <cell r="L232">
            <v>2</v>
          </cell>
        </row>
        <row r="233">
          <cell r="E233">
            <v>0.62999999523162842</v>
          </cell>
          <cell r="L233">
            <v>2</v>
          </cell>
        </row>
        <row r="234">
          <cell r="E234">
            <v>0</v>
          </cell>
          <cell r="L234">
            <v>2</v>
          </cell>
        </row>
        <row r="235">
          <cell r="E235">
            <v>23.138702271725219</v>
          </cell>
          <cell r="L235">
            <v>2</v>
          </cell>
        </row>
        <row r="236">
          <cell r="E236">
            <v>0</v>
          </cell>
          <cell r="L236">
            <v>2</v>
          </cell>
        </row>
        <row r="237">
          <cell r="E237">
            <v>392.4</v>
          </cell>
          <cell r="L237">
            <v>7</v>
          </cell>
        </row>
        <row r="238">
          <cell r="E238">
            <v>59.2</v>
          </cell>
          <cell r="L238">
            <v>8</v>
          </cell>
        </row>
        <row r="239">
          <cell r="E239">
            <v>0</v>
          </cell>
          <cell r="L239">
            <v>1</v>
          </cell>
        </row>
        <row r="240">
          <cell r="E240">
            <v>86.241020111648396</v>
          </cell>
          <cell r="L240">
            <v>2</v>
          </cell>
        </row>
        <row r="241">
          <cell r="E241">
            <v>0</v>
          </cell>
          <cell r="L241">
            <v>5</v>
          </cell>
        </row>
        <row r="242">
          <cell r="E242">
            <v>0</v>
          </cell>
          <cell r="L242">
            <v>2</v>
          </cell>
        </row>
        <row r="243">
          <cell r="E243">
            <v>0</v>
          </cell>
          <cell r="L243">
            <v>2</v>
          </cell>
        </row>
        <row r="244">
          <cell r="E244">
            <v>25.870967649420162</v>
          </cell>
          <cell r="L244">
            <v>2</v>
          </cell>
        </row>
        <row r="245">
          <cell r="E245">
            <v>25.870967649420162</v>
          </cell>
          <cell r="L245">
            <v>2</v>
          </cell>
        </row>
        <row r="246">
          <cell r="E246">
            <v>7.3839426327796325</v>
          </cell>
          <cell r="L246">
            <v>2</v>
          </cell>
        </row>
        <row r="247">
          <cell r="E247">
            <v>15.955921571100601</v>
          </cell>
          <cell r="L247">
            <v>2</v>
          </cell>
        </row>
        <row r="248">
          <cell r="E248">
            <v>15.955921571100601</v>
          </cell>
          <cell r="L248">
            <v>2</v>
          </cell>
        </row>
        <row r="249">
          <cell r="E249">
            <v>25.784434230834865</v>
          </cell>
          <cell r="L249">
            <v>1</v>
          </cell>
        </row>
        <row r="250">
          <cell r="E250">
            <v>25.784434230834865</v>
          </cell>
          <cell r="L250">
            <v>1</v>
          </cell>
        </row>
        <row r="251">
          <cell r="E251">
            <v>297.829231689138</v>
          </cell>
          <cell r="L251">
            <v>5</v>
          </cell>
        </row>
        <row r="252">
          <cell r="E252">
            <v>416.13807791599743</v>
          </cell>
          <cell r="L252">
            <v>9</v>
          </cell>
        </row>
        <row r="253">
          <cell r="E253">
            <v>0</v>
          </cell>
          <cell r="L253">
            <v>9</v>
          </cell>
        </row>
        <row r="254">
          <cell r="E254">
            <v>0</v>
          </cell>
          <cell r="L254">
            <v>9</v>
          </cell>
        </row>
        <row r="255">
          <cell r="E255">
            <v>0</v>
          </cell>
          <cell r="L255">
            <v>9</v>
          </cell>
        </row>
        <row r="256">
          <cell r="E256">
            <v>0.68250000476837158</v>
          </cell>
          <cell r="L256">
            <v>2</v>
          </cell>
        </row>
        <row r="257">
          <cell r="E257">
            <v>0.68250000476837158</v>
          </cell>
          <cell r="L257">
            <v>2</v>
          </cell>
        </row>
        <row r="258">
          <cell r="E258">
            <v>0</v>
          </cell>
          <cell r="L258">
            <v>2</v>
          </cell>
        </row>
        <row r="259">
          <cell r="E259">
            <v>550.1</v>
          </cell>
          <cell r="L259">
            <v>7</v>
          </cell>
        </row>
        <row r="260">
          <cell r="E260">
            <v>0</v>
          </cell>
          <cell r="L260">
            <v>1</v>
          </cell>
        </row>
        <row r="261">
          <cell r="E261">
            <v>0</v>
          </cell>
          <cell r="L261">
            <v>1</v>
          </cell>
        </row>
        <row r="262">
          <cell r="E262">
            <v>0</v>
          </cell>
          <cell r="L262">
            <v>1</v>
          </cell>
        </row>
        <row r="263">
          <cell r="E263">
            <v>0</v>
          </cell>
          <cell r="L263">
            <v>1</v>
          </cell>
        </row>
        <row r="264">
          <cell r="E264">
            <v>11.130398268616009</v>
          </cell>
          <cell r="L264">
            <v>2</v>
          </cell>
        </row>
        <row r="265">
          <cell r="E265">
            <v>11.130398268616009</v>
          </cell>
          <cell r="L265">
            <v>2</v>
          </cell>
        </row>
        <row r="266">
          <cell r="E266">
            <v>0</v>
          </cell>
          <cell r="L266">
            <v>2</v>
          </cell>
        </row>
        <row r="267">
          <cell r="E267">
            <v>0</v>
          </cell>
          <cell r="L267">
            <v>2</v>
          </cell>
        </row>
        <row r="268">
          <cell r="E268">
            <v>360.68370729948515</v>
          </cell>
          <cell r="L268">
            <v>14</v>
          </cell>
        </row>
        <row r="269">
          <cell r="E269">
            <v>0</v>
          </cell>
          <cell r="L269">
            <v>1</v>
          </cell>
        </row>
        <row r="270">
          <cell r="E270">
            <v>0</v>
          </cell>
          <cell r="L270">
            <v>1</v>
          </cell>
        </row>
        <row r="271">
          <cell r="E271">
            <v>0</v>
          </cell>
          <cell r="L271">
            <v>2</v>
          </cell>
        </row>
        <row r="272">
          <cell r="E272">
            <v>3.4284940540252538</v>
          </cell>
          <cell r="L272">
            <v>1</v>
          </cell>
        </row>
        <row r="273">
          <cell r="E273">
            <v>323.54173476636765</v>
          </cell>
          <cell r="L273">
            <v>13</v>
          </cell>
        </row>
        <row r="274">
          <cell r="E274">
            <v>156.15</v>
          </cell>
          <cell r="L274">
            <v>8</v>
          </cell>
        </row>
        <row r="275">
          <cell r="E275">
            <v>156.15</v>
          </cell>
          <cell r="L275">
            <v>8</v>
          </cell>
        </row>
        <row r="276">
          <cell r="E276">
            <v>0</v>
          </cell>
          <cell r="L276">
            <v>5</v>
          </cell>
        </row>
        <row r="277">
          <cell r="E277">
            <v>0</v>
          </cell>
          <cell r="L277">
            <v>1</v>
          </cell>
        </row>
        <row r="278">
          <cell r="E278">
            <v>0</v>
          </cell>
          <cell r="L278">
            <v>1</v>
          </cell>
        </row>
        <row r="279">
          <cell r="E279">
            <v>0</v>
          </cell>
          <cell r="L279">
            <v>5</v>
          </cell>
        </row>
        <row r="280">
          <cell r="E280">
            <v>0</v>
          </cell>
          <cell r="L280">
            <v>3</v>
          </cell>
        </row>
        <row r="281">
          <cell r="E281">
            <v>188.42096385435138</v>
          </cell>
          <cell r="L281">
            <v>5</v>
          </cell>
        </row>
        <row r="282">
          <cell r="E282">
            <v>0</v>
          </cell>
          <cell r="L282">
            <v>5</v>
          </cell>
        </row>
        <row r="283">
          <cell r="E283">
            <v>0</v>
          </cell>
          <cell r="L283">
            <v>3</v>
          </cell>
        </row>
        <row r="284">
          <cell r="E284">
            <v>53.568927190906301</v>
          </cell>
          <cell r="L284">
            <v>5</v>
          </cell>
        </row>
        <row r="285">
          <cell r="E285">
            <v>0</v>
          </cell>
          <cell r="L285">
            <v>5</v>
          </cell>
        </row>
        <row r="286">
          <cell r="E286">
            <v>0</v>
          </cell>
          <cell r="L286">
            <v>3</v>
          </cell>
        </row>
        <row r="287">
          <cell r="E287">
            <v>57.983696441351391</v>
          </cell>
          <cell r="L287">
            <v>5</v>
          </cell>
        </row>
        <row r="288">
          <cell r="E288">
            <v>0</v>
          </cell>
          <cell r="L288">
            <v>5</v>
          </cell>
        </row>
        <row r="289">
          <cell r="E289">
            <v>-25.500000000000004</v>
          </cell>
          <cell r="L289">
            <v>1</v>
          </cell>
        </row>
        <row r="290">
          <cell r="E290">
            <v>0</v>
          </cell>
          <cell r="L290">
            <v>1</v>
          </cell>
        </row>
        <row r="291">
          <cell r="E291">
            <v>0</v>
          </cell>
          <cell r="L291">
            <v>6</v>
          </cell>
        </row>
        <row r="292">
          <cell r="E292">
            <v>23.907304464589345</v>
          </cell>
          <cell r="L292">
            <v>1</v>
          </cell>
        </row>
        <row r="293">
          <cell r="E293">
            <v>0</v>
          </cell>
          <cell r="L293">
            <v>1</v>
          </cell>
        </row>
        <row r="294">
          <cell r="E294">
            <v>0</v>
          </cell>
          <cell r="L294">
            <v>4</v>
          </cell>
        </row>
        <row r="295">
          <cell r="E295">
            <v>86.143261465723498</v>
          </cell>
          <cell r="L295">
            <v>6</v>
          </cell>
        </row>
        <row r="296">
          <cell r="E296">
            <v>0</v>
          </cell>
          <cell r="L296">
            <v>2</v>
          </cell>
        </row>
        <row r="297">
          <cell r="E297">
            <v>0</v>
          </cell>
          <cell r="L297">
            <v>2</v>
          </cell>
        </row>
        <row r="298">
          <cell r="E298">
            <v>0</v>
          </cell>
          <cell r="L298">
            <v>1</v>
          </cell>
        </row>
        <row r="299">
          <cell r="E299">
            <v>0</v>
          </cell>
          <cell r="L299">
            <v>2</v>
          </cell>
        </row>
        <row r="300">
          <cell r="E300">
            <v>0</v>
          </cell>
          <cell r="L300">
            <v>2</v>
          </cell>
        </row>
        <row r="301">
          <cell r="E301">
            <v>501.37856429133518</v>
          </cell>
          <cell r="L301">
            <v>13</v>
          </cell>
        </row>
        <row r="302">
          <cell r="E302">
            <v>0</v>
          </cell>
          <cell r="L302">
            <v>1</v>
          </cell>
        </row>
        <row r="303">
          <cell r="E303">
            <v>0</v>
          </cell>
          <cell r="L303">
            <v>1</v>
          </cell>
        </row>
        <row r="304">
          <cell r="E304">
            <v>12.8334932978625</v>
          </cell>
          <cell r="L304">
            <v>3</v>
          </cell>
        </row>
        <row r="305">
          <cell r="E305">
            <v>0</v>
          </cell>
          <cell r="L305">
            <v>1</v>
          </cell>
        </row>
        <row r="306">
          <cell r="E306">
            <v>9.773316961158379</v>
          </cell>
          <cell r="L306">
            <v>1</v>
          </cell>
        </row>
        <row r="307">
          <cell r="E307">
            <v>9.773316961158379</v>
          </cell>
          <cell r="L307">
            <v>1</v>
          </cell>
        </row>
        <row r="308">
          <cell r="E308">
            <v>98.598398889928575</v>
          </cell>
          <cell r="L308">
            <v>6</v>
          </cell>
        </row>
        <row r="309">
          <cell r="E309">
            <v>64.362820906999005</v>
          </cell>
          <cell r="L309">
            <v>6</v>
          </cell>
        </row>
        <row r="310">
          <cell r="E310">
            <v>17.019175528386661</v>
          </cell>
          <cell r="L310">
            <v>1</v>
          </cell>
        </row>
        <row r="311">
          <cell r="E311">
            <v>17.019175528386661</v>
          </cell>
          <cell r="L311">
            <v>1</v>
          </cell>
        </row>
        <row r="312">
          <cell r="E312">
            <v>23.069924404528223</v>
          </cell>
          <cell r="L312">
            <v>2</v>
          </cell>
        </row>
        <row r="313">
          <cell r="E313">
            <v>0</v>
          </cell>
          <cell r="L313">
            <v>2</v>
          </cell>
        </row>
        <row r="314">
          <cell r="E314">
            <v>0</v>
          </cell>
          <cell r="L314">
            <v>2</v>
          </cell>
        </row>
        <row r="315">
          <cell r="E315">
            <v>0</v>
          </cell>
          <cell r="L315">
            <v>2</v>
          </cell>
        </row>
        <row r="316">
          <cell r="E316">
            <v>0</v>
          </cell>
          <cell r="L316">
            <v>2</v>
          </cell>
        </row>
        <row r="317">
          <cell r="E317">
            <v>0</v>
          </cell>
          <cell r="L317">
            <v>2</v>
          </cell>
        </row>
        <row r="318">
          <cell r="E318">
            <v>0</v>
          </cell>
          <cell r="L318">
            <v>2</v>
          </cell>
        </row>
        <row r="319">
          <cell r="E319">
            <v>0</v>
          </cell>
          <cell r="L319">
            <v>5</v>
          </cell>
        </row>
        <row r="320">
          <cell r="E320">
            <v>0</v>
          </cell>
          <cell r="L320">
            <v>5</v>
          </cell>
        </row>
        <row r="321">
          <cell r="E321">
            <v>15.33572297140422</v>
          </cell>
          <cell r="L321">
            <v>2</v>
          </cell>
        </row>
        <row r="322">
          <cell r="E322">
            <v>31.485722971404222</v>
          </cell>
          <cell r="L322">
            <v>2</v>
          </cell>
        </row>
        <row r="323">
          <cell r="E323">
            <v>9.8752832908202794</v>
          </cell>
          <cell r="L323">
            <v>1</v>
          </cell>
        </row>
        <row r="324">
          <cell r="E324">
            <v>9.8752832908202794</v>
          </cell>
          <cell r="L324">
            <v>1</v>
          </cell>
        </row>
        <row r="325">
          <cell r="E325">
            <v>0</v>
          </cell>
          <cell r="L325">
            <v>1</v>
          </cell>
        </row>
        <row r="326">
          <cell r="E326">
            <v>-5.1000000000000005</v>
          </cell>
          <cell r="L326">
            <v>1</v>
          </cell>
        </row>
        <row r="327">
          <cell r="E327">
            <v>-23.57</v>
          </cell>
          <cell r="L327">
            <v>1</v>
          </cell>
        </row>
        <row r="328">
          <cell r="E328">
            <v>-8.2731116506863849</v>
          </cell>
          <cell r="L328">
            <v>2</v>
          </cell>
        </row>
        <row r="329">
          <cell r="E329">
            <v>5.1305736611249211</v>
          </cell>
          <cell r="L329">
            <v>2</v>
          </cell>
        </row>
        <row r="330">
          <cell r="E330">
            <v>5.1305736611249211</v>
          </cell>
          <cell r="L330">
            <v>2</v>
          </cell>
        </row>
        <row r="331">
          <cell r="E331">
            <v>18.605928474101866</v>
          </cell>
          <cell r="L331">
            <v>2</v>
          </cell>
        </row>
        <row r="332">
          <cell r="E332">
            <v>0</v>
          </cell>
          <cell r="L332">
            <v>2</v>
          </cell>
        </row>
        <row r="333">
          <cell r="E333">
            <v>16.443032597771136</v>
          </cell>
          <cell r="L333">
            <v>2</v>
          </cell>
        </row>
        <row r="334">
          <cell r="E334">
            <v>14.320036303445507</v>
          </cell>
          <cell r="L334">
            <v>2</v>
          </cell>
        </row>
        <row r="335">
          <cell r="E335">
            <v>14.320036303445507</v>
          </cell>
          <cell r="L335">
            <v>2</v>
          </cell>
        </row>
        <row r="336">
          <cell r="E336">
            <v>0</v>
          </cell>
          <cell r="L336">
            <v>1</v>
          </cell>
        </row>
        <row r="337">
          <cell r="E337">
            <v>18.184127681511402</v>
          </cell>
          <cell r="L337">
            <v>2</v>
          </cell>
        </row>
        <row r="338">
          <cell r="E338">
            <v>18.184127681511402</v>
          </cell>
          <cell r="L338">
            <v>2</v>
          </cell>
        </row>
        <row r="339">
          <cell r="E339">
            <v>81.09</v>
          </cell>
          <cell r="L339">
            <v>11</v>
          </cell>
        </row>
        <row r="340">
          <cell r="E340">
            <v>670.5</v>
          </cell>
          <cell r="L340">
            <v>7</v>
          </cell>
        </row>
        <row r="341">
          <cell r="E341">
            <v>2.9159922060078354</v>
          </cell>
          <cell r="L341">
            <v>9</v>
          </cell>
        </row>
        <row r="342">
          <cell r="E342">
            <v>0</v>
          </cell>
          <cell r="L342">
            <v>1</v>
          </cell>
        </row>
        <row r="343">
          <cell r="E343">
            <v>0</v>
          </cell>
          <cell r="L343">
            <v>1</v>
          </cell>
        </row>
        <row r="344">
          <cell r="E344">
            <v>165.76343233978182</v>
          </cell>
          <cell r="L344">
            <v>5</v>
          </cell>
        </row>
        <row r="345">
          <cell r="E345">
            <v>69.373260738107206</v>
          </cell>
          <cell r="L345">
            <v>2</v>
          </cell>
        </row>
        <row r="346">
          <cell r="E346">
            <v>0</v>
          </cell>
          <cell r="L346">
            <v>2</v>
          </cell>
        </row>
        <row r="347">
          <cell r="E347">
            <v>0</v>
          </cell>
          <cell r="L347">
            <v>2</v>
          </cell>
        </row>
        <row r="348">
          <cell r="E348">
            <v>127</v>
          </cell>
          <cell r="L348">
            <v>3</v>
          </cell>
        </row>
        <row r="349">
          <cell r="E349">
            <v>-3.1600702009582089</v>
          </cell>
          <cell r="L349">
            <v>1</v>
          </cell>
        </row>
        <row r="350">
          <cell r="E350">
            <v>-3.1600702009582089</v>
          </cell>
          <cell r="L350">
            <v>1</v>
          </cell>
        </row>
        <row r="351">
          <cell r="E351">
            <v>0</v>
          </cell>
          <cell r="L351">
            <v>6</v>
          </cell>
        </row>
        <row r="352">
          <cell r="E352">
            <v>88.022671543072846</v>
          </cell>
          <cell r="L352">
            <v>12</v>
          </cell>
        </row>
        <row r="353">
          <cell r="E353">
            <v>88.022671543072846</v>
          </cell>
          <cell r="L353">
            <v>12</v>
          </cell>
        </row>
        <row r="354">
          <cell r="E354">
            <v>167.10617299935484</v>
          </cell>
          <cell r="L354">
            <v>12</v>
          </cell>
        </row>
        <row r="355">
          <cell r="E355">
            <v>0</v>
          </cell>
          <cell r="L355">
            <v>2</v>
          </cell>
        </row>
        <row r="356">
          <cell r="E356">
            <v>19.629659321370887</v>
          </cell>
          <cell r="L356">
            <v>2</v>
          </cell>
        </row>
        <row r="357">
          <cell r="E357">
            <v>19.629659321370887</v>
          </cell>
          <cell r="L357">
            <v>2</v>
          </cell>
        </row>
        <row r="358">
          <cell r="E358">
            <v>0</v>
          </cell>
          <cell r="L358">
            <v>2</v>
          </cell>
        </row>
        <row r="359">
          <cell r="E359">
            <v>0</v>
          </cell>
          <cell r="L359">
            <v>4</v>
          </cell>
        </row>
        <row r="360">
          <cell r="E360">
            <v>0</v>
          </cell>
          <cell r="L360">
            <v>2</v>
          </cell>
        </row>
        <row r="361">
          <cell r="E361">
            <v>0</v>
          </cell>
          <cell r="L361">
            <v>4</v>
          </cell>
        </row>
        <row r="362">
          <cell r="E362">
            <v>0</v>
          </cell>
          <cell r="L362">
            <v>4</v>
          </cell>
        </row>
        <row r="363">
          <cell r="E363">
            <v>0</v>
          </cell>
          <cell r="L363">
            <v>8</v>
          </cell>
        </row>
        <row r="364">
          <cell r="E364">
            <v>118.7</v>
          </cell>
          <cell r="L364">
            <v>7</v>
          </cell>
        </row>
        <row r="365">
          <cell r="E365">
            <v>300.5</v>
          </cell>
          <cell r="L365">
            <v>8</v>
          </cell>
        </row>
        <row r="366">
          <cell r="E366">
            <v>0</v>
          </cell>
          <cell r="L366">
            <v>2</v>
          </cell>
        </row>
        <row r="367">
          <cell r="E367">
            <v>0</v>
          </cell>
          <cell r="L367">
            <v>4</v>
          </cell>
        </row>
        <row r="368">
          <cell r="E368">
            <v>287.1730483837315</v>
          </cell>
          <cell r="L368">
            <v>4</v>
          </cell>
        </row>
        <row r="369">
          <cell r="E369">
            <v>1.6</v>
          </cell>
          <cell r="L369">
            <v>4</v>
          </cell>
        </row>
        <row r="370">
          <cell r="E370">
            <v>92.761247555633958</v>
          </cell>
          <cell r="L370">
            <v>3</v>
          </cell>
        </row>
        <row r="371">
          <cell r="E371">
            <v>0</v>
          </cell>
          <cell r="L371">
            <v>3</v>
          </cell>
        </row>
        <row r="372">
          <cell r="E372">
            <v>18.550920870080134</v>
          </cell>
          <cell r="L372">
            <v>2</v>
          </cell>
        </row>
        <row r="373">
          <cell r="E373">
            <v>0</v>
          </cell>
          <cell r="L373">
            <v>2</v>
          </cell>
        </row>
        <row r="374">
          <cell r="E374">
            <v>113.62338050933495</v>
          </cell>
          <cell r="L374">
            <v>3</v>
          </cell>
        </row>
        <row r="375">
          <cell r="E375">
            <v>0</v>
          </cell>
          <cell r="L375">
            <v>3</v>
          </cell>
        </row>
        <row r="376">
          <cell r="E376">
            <v>0</v>
          </cell>
          <cell r="L376">
            <v>3</v>
          </cell>
        </row>
        <row r="377">
          <cell r="E377">
            <v>0</v>
          </cell>
          <cell r="L377">
            <v>3</v>
          </cell>
        </row>
        <row r="378">
          <cell r="E378">
            <v>0</v>
          </cell>
          <cell r="L378">
            <v>5</v>
          </cell>
        </row>
        <row r="379">
          <cell r="E379">
            <v>20.185261096857207</v>
          </cell>
          <cell r="L379">
            <v>2</v>
          </cell>
        </row>
        <row r="380">
          <cell r="E380">
            <v>115.69199315351879</v>
          </cell>
          <cell r="L380">
            <v>4</v>
          </cell>
        </row>
        <row r="381">
          <cell r="E381">
            <v>0</v>
          </cell>
          <cell r="L381">
            <v>7</v>
          </cell>
        </row>
        <row r="382">
          <cell r="E382">
            <v>0</v>
          </cell>
          <cell r="L382">
            <v>7</v>
          </cell>
        </row>
        <row r="383">
          <cell r="E383">
            <v>0</v>
          </cell>
          <cell r="L383">
            <v>14</v>
          </cell>
        </row>
        <row r="384">
          <cell r="E384">
            <v>0</v>
          </cell>
          <cell r="L384">
            <v>14</v>
          </cell>
        </row>
        <row r="385">
          <cell r="E385">
            <v>0</v>
          </cell>
          <cell r="L385">
            <v>2</v>
          </cell>
        </row>
        <row r="386">
          <cell r="E386">
            <v>0</v>
          </cell>
          <cell r="L386">
            <v>2</v>
          </cell>
        </row>
        <row r="387">
          <cell r="E387">
            <v>0</v>
          </cell>
          <cell r="L387">
            <v>5</v>
          </cell>
        </row>
        <row r="388">
          <cell r="E388">
            <v>0.90204348950154634</v>
          </cell>
          <cell r="L388">
            <v>2</v>
          </cell>
        </row>
        <row r="389">
          <cell r="E389">
            <v>0.90204348950154634</v>
          </cell>
          <cell r="L389">
            <v>2</v>
          </cell>
        </row>
        <row r="390">
          <cell r="E390">
            <v>205.77991824334634</v>
          </cell>
          <cell r="L390">
            <v>12</v>
          </cell>
        </row>
        <row r="391">
          <cell r="E391">
            <v>288.37304838373149</v>
          </cell>
          <cell r="L391">
            <v>4</v>
          </cell>
        </row>
        <row r="392">
          <cell r="E392">
            <v>87.179872598434727</v>
          </cell>
          <cell r="L392">
            <v>10</v>
          </cell>
        </row>
        <row r="393">
          <cell r="E393">
            <v>409.53327881214312</v>
          </cell>
          <cell r="L393">
            <v>14</v>
          </cell>
        </row>
        <row r="394">
          <cell r="E394">
            <v>0</v>
          </cell>
          <cell r="L394">
            <v>1</v>
          </cell>
        </row>
        <row r="395">
          <cell r="E395">
            <v>23.732234105168885</v>
          </cell>
          <cell r="L395">
            <v>2</v>
          </cell>
        </row>
        <row r="396">
          <cell r="E396">
            <v>23.732234105168885</v>
          </cell>
          <cell r="L396">
            <v>2</v>
          </cell>
        </row>
        <row r="397">
          <cell r="E397">
            <v>0</v>
          </cell>
          <cell r="L397">
            <v>1</v>
          </cell>
        </row>
        <row r="398">
          <cell r="E398">
            <v>37.783948765898856</v>
          </cell>
          <cell r="L398">
            <v>1</v>
          </cell>
        </row>
        <row r="399">
          <cell r="E399">
            <v>37.783948765898856</v>
          </cell>
          <cell r="L399">
            <v>1</v>
          </cell>
        </row>
        <row r="400">
          <cell r="E400">
            <v>0</v>
          </cell>
          <cell r="L400">
            <v>1</v>
          </cell>
        </row>
        <row r="401">
          <cell r="E401">
            <v>0</v>
          </cell>
          <cell r="L401">
            <v>1</v>
          </cell>
        </row>
        <row r="402">
          <cell r="E402">
            <v>0</v>
          </cell>
          <cell r="L402">
            <v>1</v>
          </cell>
        </row>
        <row r="403">
          <cell r="E403">
            <v>0</v>
          </cell>
          <cell r="L403">
            <v>1</v>
          </cell>
        </row>
        <row r="404">
          <cell r="E404">
            <v>0</v>
          </cell>
          <cell r="L404">
            <v>1</v>
          </cell>
        </row>
        <row r="405">
          <cell r="E405">
            <v>0</v>
          </cell>
          <cell r="L405">
            <v>2</v>
          </cell>
        </row>
        <row r="406">
          <cell r="E406">
            <v>0.85000002384185791</v>
          </cell>
          <cell r="L406">
            <v>2</v>
          </cell>
        </row>
        <row r="407">
          <cell r="E407">
            <v>0.85000002384185791</v>
          </cell>
          <cell r="L407">
            <v>2</v>
          </cell>
        </row>
        <row r="408">
          <cell r="E408">
            <v>0</v>
          </cell>
          <cell r="L408">
            <v>8</v>
          </cell>
        </row>
        <row r="409">
          <cell r="E409">
            <v>661.17066090761364</v>
          </cell>
          <cell r="L409">
            <v>14</v>
          </cell>
        </row>
        <row r="410">
          <cell r="E410">
            <v>0</v>
          </cell>
          <cell r="L410">
            <v>8</v>
          </cell>
        </row>
        <row r="411">
          <cell r="E411">
            <v>91.7</v>
          </cell>
          <cell r="L411">
            <v>8</v>
          </cell>
        </row>
        <row r="412">
          <cell r="E412">
            <v>536.12209306901934</v>
          </cell>
          <cell r="L412">
            <v>13</v>
          </cell>
        </row>
        <row r="413">
          <cell r="E413">
            <v>0</v>
          </cell>
          <cell r="L413">
            <v>13</v>
          </cell>
        </row>
        <row r="414">
          <cell r="E414">
            <v>0</v>
          </cell>
          <cell r="L414">
            <v>13</v>
          </cell>
        </row>
        <row r="415">
          <cell r="E415">
            <v>0</v>
          </cell>
          <cell r="L415">
            <v>13</v>
          </cell>
        </row>
        <row r="416">
          <cell r="E416">
            <v>21.652049931581306</v>
          </cell>
          <cell r="L416">
            <v>2</v>
          </cell>
        </row>
        <row r="417">
          <cell r="E417">
            <v>21.652049931581306</v>
          </cell>
          <cell r="L417">
            <v>2</v>
          </cell>
        </row>
        <row r="418">
          <cell r="E418">
            <v>53.71375383007291</v>
          </cell>
          <cell r="L418">
            <v>5</v>
          </cell>
        </row>
        <row r="419">
          <cell r="E419">
            <v>0</v>
          </cell>
          <cell r="L419">
            <v>2</v>
          </cell>
        </row>
        <row r="420">
          <cell r="E420">
            <v>0</v>
          </cell>
          <cell r="L420">
            <v>2</v>
          </cell>
        </row>
        <row r="421">
          <cell r="E421">
            <v>81.33718069121359</v>
          </cell>
          <cell r="L421">
            <v>2</v>
          </cell>
        </row>
        <row r="422">
          <cell r="E422">
            <v>221.95493624733487</v>
          </cell>
          <cell r="L422">
            <v>5</v>
          </cell>
        </row>
        <row r="423">
          <cell r="E423">
            <v>0</v>
          </cell>
          <cell r="L423">
            <v>5</v>
          </cell>
        </row>
        <row r="424">
          <cell r="E424">
            <v>0</v>
          </cell>
          <cell r="L424">
            <v>5</v>
          </cell>
        </row>
        <row r="425">
          <cell r="E425">
            <v>727.29262422655097</v>
          </cell>
          <cell r="L425">
            <v>5</v>
          </cell>
        </row>
        <row r="426">
          <cell r="E426">
            <v>0</v>
          </cell>
          <cell r="L426">
            <v>5</v>
          </cell>
        </row>
        <row r="427">
          <cell r="E427">
            <v>19.454209590809825</v>
          </cell>
          <cell r="L427">
            <v>1</v>
          </cell>
        </row>
        <row r="428">
          <cell r="E428">
            <v>0</v>
          </cell>
          <cell r="L428">
            <v>1</v>
          </cell>
        </row>
        <row r="429">
          <cell r="E429">
            <v>131.77056182864678</v>
          </cell>
          <cell r="L429">
            <v>11</v>
          </cell>
        </row>
        <row r="430">
          <cell r="E430">
            <v>0</v>
          </cell>
          <cell r="L430">
            <v>11</v>
          </cell>
        </row>
        <row r="431">
          <cell r="E431">
            <v>0</v>
          </cell>
          <cell r="L431">
            <v>11</v>
          </cell>
        </row>
        <row r="432">
          <cell r="E432">
            <v>-10.173255358588685</v>
          </cell>
          <cell r="L432">
            <v>2</v>
          </cell>
        </row>
        <row r="433">
          <cell r="E433">
            <v>302.75400817387685</v>
          </cell>
          <cell r="L433">
            <v>6</v>
          </cell>
        </row>
        <row r="434">
          <cell r="E434">
            <v>33.753494334925662</v>
          </cell>
          <cell r="L434">
            <v>2</v>
          </cell>
        </row>
        <row r="435">
          <cell r="E435">
            <v>33.753494334925662</v>
          </cell>
          <cell r="L435">
            <v>2</v>
          </cell>
        </row>
        <row r="436">
          <cell r="E436">
            <v>2.2493530982140797</v>
          </cell>
          <cell r="L436">
            <v>1</v>
          </cell>
        </row>
        <row r="437">
          <cell r="E437">
            <v>15.460228446235858</v>
          </cell>
          <cell r="L437">
            <v>2</v>
          </cell>
        </row>
        <row r="438">
          <cell r="E438">
            <v>15.460228446235858</v>
          </cell>
          <cell r="L438">
            <v>2</v>
          </cell>
        </row>
        <row r="439">
          <cell r="E439">
            <v>0</v>
          </cell>
          <cell r="L439">
            <v>1</v>
          </cell>
        </row>
        <row r="440">
          <cell r="E440">
            <v>0</v>
          </cell>
          <cell r="L440">
            <v>5</v>
          </cell>
        </row>
        <row r="441">
          <cell r="E441">
            <v>-3.8300987897600001</v>
          </cell>
          <cell r="L441">
            <v>1</v>
          </cell>
        </row>
        <row r="442">
          <cell r="E442">
            <v>0</v>
          </cell>
          <cell r="L442">
            <v>2</v>
          </cell>
        </row>
        <row r="443">
          <cell r="E443">
            <v>28.902525996525249</v>
          </cell>
          <cell r="L443">
            <v>2</v>
          </cell>
        </row>
        <row r="444">
          <cell r="E444">
            <v>0</v>
          </cell>
          <cell r="L444">
            <v>2</v>
          </cell>
        </row>
        <row r="445">
          <cell r="E445">
            <v>35.873680046274501</v>
          </cell>
          <cell r="L445">
            <v>2</v>
          </cell>
        </row>
        <row r="446">
          <cell r="E446">
            <v>35.873680046274501</v>
          </cell>
          <cell r="L446">
            <v>2</v>
          </cell>
        </row>
        <row r="447">
          <cell r="E447">
            <v>27.92185730825145</v>
          </cell>
          <cell r="L447">
            <v>2</v>
          </cell>
        </row>
        <row r="448">
          <cell r="E448">
            <v>0</v>
          </cell>
          <cell r="L448">
            <v>2</v>
          </cell>
        </row>
        <row r="449">
          <cell r="E449">
            <v>0</v>
          </cell>
          <cell r="L449">
            <v>2</v>
          </cell>
        </row>
        <row r="450">
          <cell r="E450">
            <v>0</v>
          </cell>
          <cell r="L450">
            <v>2</v>
          </cell>
        </row>
        <row r="451">
          <cell r="E451">
            <v>167.63918493455924</v>
          </cell>
          <cell r="L451">
            <v>11</v>
          </cell>
        </row>
        <row r="452">
          <cell r="E452">
            <v>59.591780736600896</v>
          </cell>
          <cell r="L452">
            <v>1</v>
          </cell>
        </row>
        <row r="453">
          <cell r="E453">
            <v>0</v>
          </cell>
          <cell r="L453">
            <v>1</v>
          </cell>
        </row>
        <row r="454">
          <cell r="E454">
            <v>0</v>
          </cell>
          <cell r="L454">
            <v>1</v>
          </cell>
        </row>
        <row r="455">
          <cell r="E455">
            <v>244.70017825079859</v>
          </cell>
          <cell r="L455">
            <v>5</v>
          </cell>
        </row>
        <row r="456">
          <cell r="E456">
            <v>0</v>
          </cell>
          <cell r="L456">
            <v>5</v>
          </cell>
        </row>
        <row r="457">
          <cell r="E457">
            <v>404</v>
          </cell>
          <cell r="L457">
            <v>8</v>
          </cell>
        </row>
        <row r="458">
          <cell r="E458">
            <v>0</v>
          </cell>
          <cell r="L458">
            <v>1</v>
          </cell>
        </row>
        <row r="459">
          <cell r="E459">
            <v>0</v>
          </cell>
          <cell r="L459">
            <v>1</v>
          </cell>
        </row>
        <row r="460">
          <cell r="E460">
            <v>210.37877059399378</v>
          </cell>
          <cell r="L460">
            <v>3</v>
          </cell>
        </row>
        <row r="461">
          <cell r="E461">
            <v>0</v>
          </cell>
          <cell r="L461">
            <v>3</v>
          </cell>
        </row>
        <row r="462">
          <cell r="E462">
            <v>0</v>
          </cell>
          <cell r="L462">
            <v>3</v>
          </cell>
        </row>
        <row r="463">
          <cell r="E463">
            <v>0</v>
          </cell>
          <cell r="L463">
            <v>3</v>
          </cell>
        </row>
        <row r="464">
          <cell r="E464">
            <v>0</v>
          </cell>
          <cell r="L464">
            <v>3</v>
          </cell>
        </row>
        <row r="465">
          <cell r="E465">
            <v>0</v>
          </cell>
          <cell r="L465">
            <v>14</v>
          </cell>
        </row>
        <row r="466">
          <cell r="E466">
            <v>0</v>
          </cell>
          <cell r="L466">
            <v>1</v>
          </cell>
        </row>
        <row r="467">
          <cell r="E467">
            <v>-11.111538554022475</v>
          </cell>
          <cell r="L467">
            <v>1</v>
          </cell>
        </row>
        <row r="468">
          <cell r="E468">
            <v>0</v>
          </cell>
          <cell r="L468">
            <v>9</v>
          </cell>
        </row>
        <row r="469">
          <cell r="E469">
            <v>0</v>
          </cell>
          <cell r="L469">
            <v>9</v>
          </cell>
        </row>
        <row r="470">
          <cell r="E470">
            <v>206.86526702089213</v>
          </cell>
          <cell r="L470">
            <v>13</v>
          </cell>
        </row>
        <row r="471">
          <cell r="E471">
            <v>87.17024841696086</v>
          </cell>
          <cell r="L471">
            <v>11</v>
          </cell>
        </row>
        <row r="472">
          <cell r="E472">
            <v>0</v>
          </cell>
          <cell r="L472">
            <v>2</v>
          </cell>
        </row>
        <row r="473">
          <cell r="E473">
            <v>0</v>
          </cell>
          <cell r="L473">
            <v>2</v>
          </cell>
        </row>
        <row r="474">
          <cell r="E474">
            <v>240.45580486632343</v>
          </cell>
          <cell r="L474">
            <v>14</v>
          </cell>
        </row>
        <row r="475">
          <cell r="E475">
            <v>278.34411593366769</v>
          </cell>
          <cell r="L475">
            <v>6</v>
          </cell>
        </row>
        <row r="476">
          <cell r="E476">
            <v>0</v>
          </cell>
          <cell r="L476">
            <v>6</v>
          </cell>
        </row>
        <row r="477">
          <cell r="E477">
            <v>0</v>
          </cell>
          <cell r="L477">
            <v>6</v>
          </cell>
        </row>
        <row r="478">
          <cell r="E478">
            <v>8.5050000000000008</v>
          </cell>
          <cell r="L478">
            <v>9</v>
          </cell>
        </row>
        <row r="479">
          <cell r="E479">
            <v>8.5050000000000008</v>
          </cell>
          <cell r="L479">
            <v>9</v>
          </cell>
        </row>
        <row r="480">
          <cell r="E480">
            <v>0</v>
          </cell>
          <cell r="L480">
            <v>9</v>
          </cell>
        </row>
        <row r="481">
          <cell r="E481">
            <v>19.47045231814613</v>
          </cell>
          <cell r="L481">
            <v>2</v>
          </cell>
        </row>
        <row r="482">
          <cell r="E482">
            <v>19.47045231814613</v>
          </cell>
          <cell r="L482">
            <v>2</v>
          </cell>
        </row>
        <row r="483">
          <cell r="E483">
            <v>0</v>
          </cell>
          <cell r="L483">
            <v>2</v>
          </cell>
        </row>
        <row r="484">
          <cell r="E484">
            <v>0</v>
          </cell>
          <cell r="L484">
            <v>2</v>
          </cell>
        </row>
        <row r="485">
          <cell r="E485">
            <v>29.404339613718413</v>
          </cell>
          <cell r="L485">
            <v>2</v>
          </cell>
        </row>
        <row r="486">
          <cell r="E486">
            <v>29.404339613718413</v>
          </cell>
          <cell r="L486">
            <v>2</v>
          </cell>
        </row>
        <row r="487">
          <cell r="E487">
            <v>-2.0336246351699501</v>
          </cell>
          <cell r="L487">
            <v>2</v>
          </cell>
        </row>
        <row r="488">
          <cell r="E488">
            <v>22.106375364830051</v>
          </cell>
          <cell r="L488">
            <v>2</v>
          </cell>
        </row>
        <row r="489">
          <cell r="E489">
            <v>325.52555234574015</v>
          </cell>
          <cell r="L489">
            <v>6</v>
          </cell>
        </row>
        <row r="490">
          <cell r="E490">
            <v>0</v>
          </cell>
          <cell r="L490">
            <v>6</v>
          </cell>
        </row>
        <row r="491">
          <cell r="E491">
            <v>0</v>
          </cell>
          <cell r="L491">
            <v>12</v>
          </cell>
        </row>
        <row r="492">
          <cell r="E492">
            <v>0</v>
          </cell>
          <cell r="L492">
            <v>12</v>
          </cell>
        </row>
        <row r="493">
          <cell r="E493">
            <v>0</v>
          </cell>
          <cell r="L493">
            <v>12</v>
          </cell>
        </row>
        <row r="494">
          <cell r="E494">
            <v>161.20223426069361</v>
          </cell>
          <cell r="L494">
            <v>12</v>
          </cell>
        </row>
        <row r="495">
          <cell r="E495">
            <v>19.370229817950218</v>
          </cell>
          <cell r="L495">
            <v>11</v>
          </cell>
        </row>
        <row r="496">
          <cell r="E496">
            <v>0</v>
          </cell>
          <cell r="L496">
            <v>2</v>
          </cell>
        </row>
        <row r="497">
          <cell r="E497">
            <v>0</v>
          </cell>
          <cell r="L497">
            <v>2</v>
          </cell>
        </row>
        <row r="498">
          <cell r="E498">
            <v>0</v>
          </cell>
          <cell r="L498">
            <v>2</v>
          </cell>
        </row>
        <row r="499">
          <cell r="E499">
            <v>0</v>
          </cell>
          <cell r="L499">
            <v>1</v>
          </cell>
        </row>
        <row r="500">
          <cell r="E500">
            <v>0</v>
          </cell>
          <cell r="L500">
            <v>1</v>
          </cell>
        </row>
        <row r="501">
          <cell r="E501">
            <v>0</v>
          </cell>
          <cell r="L501">
            <v>1</v>
          </cell>
        </row>
        <row r="502">
          <cell r="E502">
            <v>0</v>
          </cell>
          <cell r="L502">
            <v>1</v>
          </cell>
        </row>
        <row r="503">
          <cell r="E503">
            <v>0</v>
          </cell>
          <cell r="L503">
            <v>12</v>
          </cell>
        </row>
        <row r="504">
          <cell r="E504">
            <v>0</v>
          </cell>
          <cell r="L504">
            <v>12</v>
          </cell>
        </row>
        <row r="505">
          <cell r="E505">
            <v>529.26264232554411</v>
          </cell>
          <cell r="L505">
            <v>13</v>
          </cell>
        </row>
        <row r="506">
          <cell r="E506">
            <v>0</v>
          </cell>
          <cell r="L506">
            <v>1</v>
          </cell>
        </row>
        <row r="507">
          <cell r="E507">
            <v>0</v>
          </cell>
          <cell r="L507">
            <v>1</v>
          </cell>
        </row>
        <row r="508">
          <cell r="E508">
            <v>0</v>
          </cell>
          <cell r="L508">
            <v>1</v>
          </cell>
        </row>
        <row r="509">
          <cell r="E509">
            <v>0</v>
          </cell>
          <cell r="L509">
            <v>1</v>
          </cell>
        </row>
        <row r="510">
          <cell r="E510">
            <v>16.003486596753579</v>
          </cell>
          <cell r="L510">
            <v>1</v>
          </cell>
        </row>
        <row r="511">
          <cell r="E511">
            <v>16.003486596753579</v>
          </cell>
          <cell r="L511">
            <v>1</v>
          </cell>
        </row>
        <row r="512">
          <cell r="E512">
            <v>12.355552258559813</v>
          </cell>
          <cell r="L512">
            <v>1</v>
          </cell>
        </row>
        <row r="513">
          <cell r="E513">
            <v>12.355552258559813</v>
          </cell>
          <cell r="L513">
            <v>1</v>
          </cell>
        </row>
        <row r="514">
          <cell r="E514">
            <v>75.826865603665937</v>
          </cell>
          <cell r="L514">
            <v>4</v>
          </cell>
        </row>
        <row r="515">
          <cell r="E515">
            <v>0</v>
          </cell>
          <cell r="L515">
            <v>4</v>
          </cell>
        </row>
        <row r="516">
          <cell r="E516">
            <v>23.874209590809826</v>
          </cell>
          <cell r="L516">
            <v>1</v>
          </cell>
        </row>
        <row r="517">
          <cell r="E517">
            <v>83.4720738125894</v>
          </cell>
          <cell r="L517">
            <v>10</v>
          </cell>
        </row>
        <row r="518">
          <cell r="E518">
            <v>0</v>
          </cell>
          <cell r="L518">
            <v>2</v>
          </cell>
        </row>
        <row r="519">
          <cell r="E519">
            <v>0</v>
          </cell>
          <cell r="L519">
            <v>2</v>
          </cell>
        </row>
        <row r="520">
          <cell r="E520">
            <v>693.59188061798159</v>
          </cell>
          <cell r="L520">
            <v>13</v>
          </cell>
        </row>
        <row r="521">
          <cell r="E521">
            <v>0</v>
          </cell>
          <cell r="L521">
            <v>13</v>
          </cell>
        </row>
        <row r="522">
          <cell r="E522">
            <v>3.9133458730417683</v>
          </cell>
          <cell r="L522">
            <v>2</v>
          </cell>
        </row>
        <row r="523">
          <cell r="E523">
            <v>0</v>
          </cell>
          <cell r="L523">
            <v>2</v>
          </cell>
        </row>
        <row r="524">
          <cell r="E524">
            <v>21.5</v>
          </cell>
          <cell r="L524">
            <v>2</v>
          </cell>
        </row>
        <row r="525">
          <cell r="E525">
            <v>0</v>
          </cell>
          <cell r="L525">
            <v>11</v>
          </cell>
        </row>
        <row r="526">
          <cell r="E526">
            <v>0</v>
          </cell>
          <cell r="L526">
            <v>13</v>
          </cell>
        </row>
        <row r="527">
          <cell r="E527">
            <v>0</v>
          </cell>
          <cell r="L527">
            <v>13</v>
          </cell>
        </row>
        <row r="528">
          <cell r="E528">
            <v>425.47213183371298</v>
          </cell>
          <cell r="L528">
            <v>13</v>
          </cell>
        </row>
        <row r="529">
          <cell r="E529">
            <v>83.850026412463066</v>
          </cell>
          <cell r="L529">
            <v>14</v>
          </cell>
        </row>
        <row r="530">
          <cell r="E530">
            <v>59.17</v>
          </cell>
          <cell r="L530">
            <v>1</v>
          </cell>
        </row>
        <row r="531">
          <cell r="E531">
            <v>123.54337826739831</v>
          </cell>
          <cell r="L531">
            <v>9</v>
          </cell>
        </row>
        <row r="532">
          <cell r="E532">
            <v>0</v>
          </cell>
          <cell r="L532">
            <v>12</v>
          </cell>
        </row>
        <row r="533">
          <cell r="E533">
            <v>123.54337826739831</v>
          </cell>
          <cell r="L533">
            <v>9</v>
          </cell>
        </row>
        <row r="534">
          <cell r="E534">
            <v>0</v>
          </cell>
          <cell r="L534">
            <v>12</v>
          </cell>
        </row>
        <row r="535">
          <cell r="E535">
            <v>0</v>
          </cell>
          <cell r="L535">
            <v>1</v>
          </cell>
        </row>
        <row r="536">
          <cell r="E536">
            <v>0</v>
          </cell>
          <cell r="L536">
            <v>1</v>
          </cell>
        </row>
        <row r="537">
          <cell r="E537">
            <v>341.94660900085034</v>
          </cell>
          <cell r="L537">
            <v>13</v>
          </cell>
        </row>
        <row r="538">
          <cell r="E538">
            <v>0</v>
          </cell>
          <cell r="L538">
            <v>2</v>
          </cell>
        </row>
        <row r="539">
          <cell r="E539">
            <v>0</v>
          </cell>
          <cell r="L539">
            <v>2</v>
          </cell>
        </row>
        <row r="540">
          <cell r="E540">
            <v>0</v>
          </cell>
          <cell r="L540">
            <v>5</v>
          </cell>
        </row>
        <row r="541">
          <cell r="E541">
            <v>0</v>
          </cell>
          <cell r="L541">
            <v>5</v>
          </cell>
        </row>
        <row r="542">
          <cell r="E542">
            <v>0</v>
          </cell>
          <cell r="L542">
            <v>5</v>
          </cell>
        </row>
        <row r="543">
          <cell r="E543">
            <v>0</v>
          </cell>
          <cell r="L543">
            <v>2</v>
          </cell>
        </row>
        <row r="544">
          <cell r="E544">
            <v>0</v>
          </cell>
          <cell r="L544">
            <v>2</v>
          </cell>
        </row>
        <row r="545">
          <cell r="E545">
            <v>17</v>
          </cell>
          <cell r="L545">
            <v>2</v>
          </cell>
        </row>
        <row r="546">
          <cell r="E546">
            <v>0</v>
          </cell>
          <cell r="L546">
            <v>2</v>
          </cell>
        </row>
        <row r="547">
          <cell r="E547">
            <v>0</v>
          </cell>
          <cell r="L547">
            <v>2</v>
          </cell>
        </row>
        <row r="548">
          <cell r="E548">
            <v>0</v>
          </cell>
          <cell r="L548">
            <v>2</v>
          </cell>
        </row>
        <row r="549">
          <cell r="E549">
            <v>0</v>
          </cell>
          <cell r="L549">
            <v>1</v>
          </cell>
        </row>
        <row r="550">
          <cell r="E550">
            <v>0</v>
          </cell>
          <cell r="L550">
            <v>1</v>
          </cell>
        </row>
        <row r="551">
          <cell r="E551">
            <v>0</v>
          </cell>
          <cell r="L551">
            <v>1</v>
          </cell>
        </row>
        <row r="552">
          <cell r="E552">
            <v>0</v>
          </cell>
          <cell r="L552">
            <v>1</v>
          </cell>
        </row>
        <row r="553">
          <cell r="E553">
            <v>-2.3448052387593759</v>
          </cell>
          <cell r="L553">
            <v>1</v>
          </cell>
        </row>
        <row r="554">
          <cell r="E554">
            <v>-2.3448052387593759</v>
          </cell>
          <cell r="L554">
            <v>1</v>
          </cell>
        </row>
        <row r="555">
          <cell r="E555">
            <v>0</v>
          </cell>
          <cell r="L555">
            <v>1</v>
          </cell>
        </row>
        <row r="556">
          <cell r="E556">
            <v>75.594213357186163</v>
          </cell>
          <cell r="L556">
            <v>2</v>
          </cell>
        </row>
        <row r="557">
          <cell r="E557">
            <v>316.5</v>
          </cell>
          <cell r="L557">
            <v>8</v>
          </cell>
        </row>
        <row r="558">
          <cell r="E558">
            <v>0</v>
          </cell>
          <cell r="L558">
            <v>2</v>
          </cell>
        </row>
        <row r="559">
          <cell r="E559">
            <v>0</v>
          </cell>
          <cell r="L559">
            <v>2</v>
          </cell>
        </row>
        <row r="560">
          <cell r="E560">
            <v>81.040755769649962</v>
          </cell>
          <cell r="L560">
            <v>5</v>
          </cell>
        </row>
        <row r="561">
          <cell r="E561">
            <v>0</v>
          </cell>
          <cell r="L561">
            <v>5</v>
          </cell>
        </row>
        <row r="562">
          <cell r="E562">
            <v>0</v>
          </cell>
          <cell r="L562">
            <v>2</v>
          </cell>
        </row>
        <row r="563">
          <cell r="E563">
            <v>0</v>
          </cell>
          <cell r="L563">
            <v>2</v>
          </cell>
        </row>
        <row r="564">
          <cell r="E564">
            <v>0</v>
          </cell>
          <cell r="L564">
            <v>2</v>
          </cell>
        </row>
        <row r="565">
          <cell r="E565">
            <v>0</v>
          </cell>
          <cell r="L565">
            <v>2</v>
          </cell>
        </row>
        <row r="566">
          <cell r="E566">
            <v>0</v>
          </cell>
          <cell r="L566">
            <v>2</v>
          </cell>
        </row>
        <row r="567">
          <cell r="E567">
            <v>0</v>
          </cell>
          <cell r="L567">
            <v>2</v>
          </cell>
        </row>
        <row r="568">
          <cell r="E568">
            <v>11.952689006915927</v>
          </cell>
          <cell r="L568">
            <v>2</v>
          </cell>
        </row>
        <row r="569">
          <cell r="E569">
            <v>678.27249689526377</v>
          </cell>
          <cell r="L569">
            <v>12</v>
          </cell>
        </row>
        <row r="570">
          <cell r="E570">
            <v>429.75830803785732</v>
          </cell>
          <cell r="L570">
            <v>11</v>
          </cell>
        </row>
        <row r="571">
          <cell r="E571">
            <v>92.638606040606362</v>
          </cell>
          <cell r="L571">
            <v>13</v>
          </cell>
        </row>
        <row r="572">
          <cell r="E572">
            <v>92.638606040606362</v>
          </cell>
          <cell r="L572">
            <v>13</v>
          </cell>
        </row>
        <row r="573">
          <cell r="E573">
            <v>405.14506943450789</v>
          </cell>
          <cell r="L573">
            <v>11</v>
          </cell>
        </row>
        <row r="574">
          <cell r="E574">
            <v>30.635119533768734</v>
          </cell>
          <cell r="L574">
            <v>5</v>
          </cell>
        </row>
        <row r="575">
          <cell r="E575">
            <v>30.635119533768734</v>
          </cell>
          <cell r="L575">
            <v>5</v>
          </cell>
        </row>
        <row r="576">
          <cell r="E576">
            <v>498.30466159146124</v>
          </cell>
          <cell r="L576">
            <v>9</v>
          </cell>
        </row>
        <row r="577">
          <cell r="E577">
            <v>461.50602843763312</v>
          </cell>
          <cell r="L577">
            <v>3</v>
          </cell>
        </row>
        <row r="578">
          <cell r="E578">
            <v>0</v>
          </cell>
          <cell r="L578">
            <v>3</v>
          </cell>
        </row>
        <row r="579">
          <cell r="E579">
            <v>174.15132380354427</v>
          </cell>
          <cell r="L579">
            <v>13</v>
          </cell>
        </row>
        <row r="580">
          <cell r="E580">
            <v>174.15132380354427</v>
          </cell>
          <cell r="L580">
            <v>13</v>
          </cell>
        </row>
        <row r="581">
          <cell r="E581">
            <v>101.1</v>
          </cell>
          <cell r="L581">
            <v>8</v>
          </cell>
        </row>
        <row r="582">
          <cell r="E582">
            <v>0</v>
          </cell>
          <cell r="L582">
            <v>8</v>
          </cell>
        </row>
        <row r="583">
          <cell r="E583">
            <v>57.756703292238157</v>
          </cell>
          <cell r="L583">
            <v>3</v>
          </cell>
        </row>
        <row r="584">
          <cell r="E584">
            <v>92.9</v>
          </cell>
          <cell r="L584">
            <v>8</v>
          </cell>
        </row>
        <row r="585">
          <cell r="E585">
            <v>0</v>
          </cell>
          <cell r="L585">
            <v>8</v>
          </cell>
        </row>
        <row r="586">
          <cell r="E586">
            <v>0</v>
          </cell>
          <cell r="L586">
            <v>8</v>
          </cell>
        </row>
        <row r="587">
          <cell r="E587">
            <v>-13.600000000000001</v>
          </cell>
          <cell r="L587">
            <v>1</v>
          </cell>
        </row>
        <row r="588">
          <cell r="E588">
            <v>-6.3580000000000005</v>
          </cell>
          <cell r="L588">
            <v>1</v>
          </cell>
        </row>
        <row r="589">
          <cell r="E589">
            <v>476.96596623179653</v>
          </cell>
          <cell r="L589">
            <v>3</v>
          </cell>
        </row>
        <row r="590">
          <cell r="E590">
            <v>228.70987690326578</v>
          </cell>
          <cell r="L590">
            <v>4</v>
          </cell>
        </row>
        <row r="591">
          <cell r="E591">
            <v>0</v>
          </cell>
          <cell r="L591">
            <v>7</v>
          </cell>
        </row>
        <row r="592">
          <cell r="E592">
            <v>14.7</v>
          </cell>
          <cell r="L592">
            <v>7</v>
          </cell>
        </row>
        <row r="593">
          <cell r="E593">
            <v>18.90882588992871</v>
          </cell>
          <cell r="L593">
            <v>2</v>
          </cell>
        </row>
        <row r="594">
          <cell r="E594">
            <v>18.90882588992871</v>
          </cell>
          <cell r="L594">
            <v>2</v>
          </cell>
        </row>
        <row r="595">
          <cell r="E595">
            <v>0</v>
          </cell>
          <cell r="L595">
            <v>2</v>
          </cell>
        </row>
        <row r="596">
          <cell r="E596">
            <v>0</v>
          </cell>
          <cell r="L596">
            <v>2</v>
          </cell>
        </row>
        <row r="597">
          <cell r="E597">
            <v>32.667593341158891</v>
          </cell>
          <cell r="L597">
            <v>2</v>
          </cell>
        </row>
        <row r="598">
          <cell r="E598">
            <v>32.667593341158891</v>
          </cell>
          <cell r="L598">
            <v>2</v>
          </cell>
        </row>
        <row r="599">
          <cell r="E599">
            <v>7.3525070698047807</v>
          </cell>
          <cell r="L599">
            <v>1</v>
          </cell>
        </row>
        <row r="600">
          <cell r="E600">
            <v>0</v>
          </cell>
          <cell r="L600">
            <v>1</v>
          </cell>
        </row>
        <row r="601">
          <cell r="E601">
            <v>11.126613252869966</v>
          </cell>
          <cell r="L601">
            <v>1</v>
          </cell>
        </row>
        <row r="602">
          <cell r="E602">
            <v>11.126613252869966</v>
          </cell>
          <cell r="L602">
            <v>1</v>
          </cell>
        </row>
        <row r="603">
          <cell r="E603">
            <v>227.65448797236567</v>
          </cell>
          <cell r="L603">
            <v>9</v>
          </cell>
        </row>
        <row r="604">
          <cell r="E604">
            <v>159.8387197557044</v>
          </cell>
          <cell r="L604">
            <v>10</v>
          </cell>
        </row>
        <row r="605">
          <cell r="E605">
            <v>292.2</v>
          </cell>
          <cell r="L605">
            <v>8</v>
          </cell>
        </row>
        <row r="606">
          <cell r="E606">
            <v>0</v>
          </cell>
          <cell r="L606">
            <v>8</v>
          </cell>
        </row>
        <row r="607">
          <cell r="E607">
            <v>0</v>
          </cell>
          <cell r="L607">
            <v>8</v>
          </cell>
        </row>
        <row r="608">
          <cell r="E608">
            <v>119.0345691314005</v>
          </cell>
          <cell r="L608">
            <v>6</v>
          </cell>
        </row>
        <row r="609">
          <cell r="E609">
            <v>38.674383457690062</v>
          </cell>
          <cell r="L609">
            <v>1</v>
          </cell>
        </row>
        <row r="610">
          <cell r="E610">
            <v>0</v>
          </cell>
          <cell r="L610">
            <v>1</v>
          </cell>
        </row>
        <row r="611">
          <cell r="E611">
            <v>0</v>
          </cell>
          <cell r="L611">
            <v>4</v>
          </cell>
        </row>
        <row r="612">
          <cell r="E612">
            <v>0</v>
          </cell>
          <cell r="L612">
            <v>4</v>
          </cell>
        </row>
        <row r="613">
          <cell r="E613">
            <v>335.29558959591998</v>
          </cell>
          <cell r="L613">
            <v>4</v>
          </cell>
        </row>
        <row r="614">
          <cell r="E614">
            <v>0</v>
          </cell>
          <cell r="L614">
            <v>4</v>
          </cell>
        </row>
        <row r="615">
          <cell r="E615">
            <v>0</v>
          </cell>
          <cell r="L615">
            <v>4</v>
          </cell>
        </row>
        <row r="616">
          <cell r="E616">
            <v>54.257524546576448</v>
          </cell>
          <cell r="L616">
            <v>5</v>
          </cell>
        </row>
        <row r="617">
          <cell r="E617">
            <v>41.538697665139736</v>
          </cell>
          <cell r="L617">
            <v>2</v>
          </cell>
        </row>
        <row r="618">
          <cell r="E618">
            <v>38.838697665139733</v>
          </cell>
          <cell r="L618">
            <v>2</v>
          </cell>
        </row>
        <row r="619">
          <cell r="E619">
            <v>49.150543349843403</v>
          </cell>
          <cell r="L619">
            <v>3</v>
          </cell>
        </row>
        <row r="620">
          <cell r="E620">
            <v>2.7769982779794038</v>
          </cell>
          <cell r="L620">
            <v>1</v>
          </cell>
        </row>
        <row r="621">
          <cell r="E621">
            <v>2.7769982779794038</v>
          </cell>
          <cell r="L621">
            <v>1</v>
          </cell>
        </row>
        <row r="622">
          <cell r="E622">
            <v>34.514960724992662</v>
          </cell>
          <cell r="L622">
            <v>2</v>
          </cell>
        </row>
        <row r="623">
          <cell r="E623">
            <v>34.514960724992662</v>
          </cell>
          <cell r="L623">
            <v>2</v>
          </cell>
        </row>
        <row r="624">
          <cell r="E624">
            <v>130.62955870234231</v>
          </cell>
          <cell r="L624">
            <v>10</v>
          </cell>
        </row>
        <row r="625">
          <cell r="E625">
            <v>0</v>
          </cell>
          <cell r="L625">
            <v>4</v>
          </cell>
        </row>
        <row r="626">
          <cell r="E626">
            <v>0</v>
          </cell>
          <cell r="L626">
            <v>4</v>
          </cell>
        </row>
        <row r="627">
          <cell r="E627">
            <v>-6.12</v>
          </cell>
          <cell r="L627">
            <v>1</v>
          </cell>
        </row>
        <row r="628">
          <cell r="E628">
            <v>0</v>
          </cell>
          <cell r="L628">
            <v>1</v>
          </cell>
        </row>
        <row r="629">
          <cell r="E629">
            <v>0</v>
          </cell>
          <cell r="L629">
            <v>4</v>
          </cell>
        </row>
        <row r="630">
          <cell r="E630">
            <v>416.30052027404236</v>
          </cell>
          <cell r="L630">
            <v>6</v>
          </cell>
        </row>
        <row r="631">
          <cell r="E631">
            <v>-6.7155943766614543</v>
          </cell>
          <cell r="L631">
            <v>1</v>
          </cell>
        </row>
        <row r="632">
          <cell r="E632">
            <v>-6.7155943766614543</v>
          </cell>
          <cell r="L632">
            <v>1</v>
          </cell>
        </row>
        <row r="633">
          <cell r="E633">
            <v>207.3324148465168</v>
          </cell>
          <cell r="L633">
            <v>10</v>
          </cell>
        </row>
        <row r="634">
          <cell r="E634">
            <v>0</v>
          </cell>
          <cell r="L634">
            <v>7</v>
          </cell>
        </row>
        <row r="635">
          <cell r="E635">
            <v>435.2</v>
          </cell>
          <cell r="L635">
            <v>7</v>
          </cell>
        </row>
        <row r="636">
          <cell r="E636">
            <v>228.78093607235704</v>
          </cell>
          <cell r="L636">
            <v>9</v>
          </cell>
        </row>
        <row r="637">
          <cell r="E637">
            <v>131.48462079666365</v>
          </cell>
          <cell r="L637">
            <v>12</v>
          </cell>
        </row>
        <row r="638">
          <cell r="E638">
            <v>37.040882869211366</v>
          </cell>
          <cell r="L638">
            <v>2</v>
          </cell>
        </row>
        <row r="639">
          <cell r="E639">
            <v>24.377037501313293</v>
          </cell>
          <cell r="L639">
            <v>1</v>
          </cell>
        </row>
        <row r="640">
          <cell r="E640">
            <v>24.377037501313293</v>
          </cell>
          <cell r="L640">
            <v>1</v>
          </cell>
        </row>
        <row r="641">
          <cell r="E641">
            <v>387.63831072481207</v>
          </cell>
          <cell r="L641">
            <v>4</v>
          </cell>
        </row>
        <row r="642">
          <cell r="E642">
            <v>0</v>
          </cell>
          <cell r="L642">
            <v>4</v>
          </cell>
        </row>
        <row r="643">
          <cell r="E643">
            <v>61.762820906999004</v>
          </cell>
          <cell r="L643">
            <v>6</v>
          </cell>
        </row>
        <row r="644">
          <cell r="E644">
            <v>0</v>
          </cell>
          <cell r="L644">
            <v>2</v>
          </cell>
        </row>
        <row r="645">
          <cell r="E645">
            <v>0</v>
          </cell>
          <cell r="L645">
            <v>2</v>
          </cell>
        </row>
        <row r="646">
          <cell r="E646">
            <v>230.34</v>
          </cell>
          <cell r="L646">
            <v>8</v>
          </cell>
        </row>
        <row r="647">
          <cell r="E647">
            <v>166.27931226541833</v>
          </cell>
          <cell r="L647">
            <v>9</v>
          </cell>
        </row>
        <row r="648">
          <cell r="E648">
            <v>166.27931226541833</v>
          </cell>
          <cell r="L648">
            <v>9</v>
          </cell>
        </row>
        <row r="649">
          <cell r="E649">
            <v>0</v>
          </cell>
          <cell r="L649">
            <v>9</v>
          </cell>
        </row>
        <row r="650">
          <cell r="E650">
            <v>33.152928769680948</v>
          </cell>
          <cell r="L650">
            <v>2</v>
          </cell>
        </row>
        <row r="651">
          <cell r="E651">
            <v>29.552928865048379</v>
          </cell>
          <cell r="L651">
            <v>2</v>
          </cell>
        </row>
        <row r="652">
          <cell r="E652">
            <v>59.088079777651096</v>
          </cell>
          <cell r="L652">
            <v>5</v>
          </cell>
        </row>
        <row r="653">
          <cell r="E653">
            <v>0</v>
          </cell>
          <cell r="L653">
            <v>5</v>
          </cell>
        </row>
        <row r="654">
          <cell r="E654">
            <v>-98.4861850818682</v>
          </cell>
          <cell r="L654">
            <v>3</v>
          </cell>
        </row>
        <row r="655">
          <cell r="E655">
            <v>19.737362293644903</v>
          </cell>
          <cell r="L655">
            <v>2</v>
          </cell>
        </row>
        <row r="656">
          <cell r="E656">
            <v>13.537362293644904</v>
          </cell>
          <cell r="L656">
            <v>2</v>
          </cell>
        </row>
        <row r="657">
          <cell r="E657">
            <v>154</v>
          </cell>
          <cell r="L657">
            <v>7</v>
          </cell>
        </row>
        <row r="658">
          <cell r="E658">
            <v>316.74770238085028</v>
          </cell>
          <cell r="L658">
            <v>14</v>
          </cell>
        </row>
        <row r="659">
          <cell r="E659">
            <v>280.24281380807253</v>
          </cell>
          <cell r="L659">
            <v>11</v>
          </cell>
        </row>
        <row r="660">
          <cell r="E660">
            <v>28.351394206874531</v>
          </cell>
          <cell r="L660">
            <v>1</v>
          </cell>
        </row>
        <row r="661">
          <cell r="E661">
            <v>28.351394206874531</v>
          </cell>
          <cell r="L661">
            <v>1</v>
          </cell>
        </row>
        <row r="662">
          <cell r="E662">
            <v>0</v>
          </cell>
          <cell r="L662">
            <v>2</v>
          </cell>
        </row>
        <row r="663">
          <cell r="E663">
            <v>0</v>
          </cell>
          <cell r="L663">
            <v>2</v>
          </cell>
        </row>
        <row r="664">
          <cell r="E664">
            <v>10.7</v>
          </cell>
          <cell r="L664">
            <v>1</v>
          </cell>
        </row>
        <row r="665">
          <cell r="E665">
            <v>10.7</v>
          </cell>
          <cell r="L665">
            <v>1</v>
          </cell>
        </row>
        <row r="666">
          <cell r="E666">
            <v>0</v>
          </cell>
          <cell r="L666">
            <v>1</v>
          </cell>
        </row>
        <row r="667">
          <cell r="E667">
            <v>-5.7120000000000006</v>
          </cell>
          <cell r="L667">
            <v>1</v>
          </cell>
        </row>
        <row r="668">
          <cell r="E668">
            <v>0</v>
          </cell>
          <cell r="L668">
            <v>5</v>
          </cell>
        </row>
        <row r="669">
          <cell r="E669">
            <v>74.645274618724429</v>
          </cell>
          <cell r="L669">
            <v>5</v>
          </cell>
        </row>
        <row r="670">
          <cell r="E670">
            <v>-25.014413887500002</v>
          </cell>
          <cell r="L670">
            <v>1</v>
          </cell>
        </row>
        <row r="671">
          <cell r="E671">
            <v>231.8</v>
          </cell>
          <cell r="L671">
            <v>8</v>
          </cell>
        </row>
        <row r="672">
          <cell r="E672">
            <v>25.871725671897249</v>
          </cell>
          <cell r="L672">
            <v>2</v>
          </cell>
        </row>
        <row r="673">
          <cell r="E673">
            <v>25.871725671897249</v>
          </cell>
          <cell r="L673">
            <v>2</v>
          </cell>
        </row>
        <row r="674">
          <cell r="E674">
            <v>49.076561715658471</v>
          </cell>
          <cell r="L674">
            <v>2</v>
          </cell>
        </row>
        <row r="675">
          <cell r="E675">
            <v>49.076561715658471</v>
          </cell>
          <cell r="L675">
            <v>2</v>
          </cell>
        </row>
        <row r="676">
          <cell r="E676">
            <v>0</v>
          </cell>
          <cell r="L676">
            <v>11</v>
          </cell>
        </row>
        <row r="677">
          <cell r="E677">
            <v>0</v>
          </cell>
          <cell r="L677">
            <v>9</v>
          </cell>
        </row>
        <row r="678">
          <cell r="E678">
            <v>0</v>
          </cell>
          <cell r="L678">
            <v>9</v>
          </cell>
        </row>
        <row r="679">
          <cell r="E679">
            <v>541.98314506629936</v>
          </cell>
          <cell r="L679">
            <v>12</v>
          </cell>
        </row>
        <row r="680">
          <cell r="E680">
            <v>0</v>
          </cell>
          <cell r="L680">
            <v>12</v>
          </cell>
        </row>
        <row r="681">
          <cell r="E681">
            <v>0</v>
          </cell>
          <cell r="L681">
            <v>12</v>
          </cell>
        </row>
        <row r="682">
          <cell r="E682">
            <v>541.98314506629936</v>
          </cell>
          <cell r="L682">
            <v>12</v>
          </cell>
        </row>
        <row r="683">
          <cell r="E683">
            <v>578.54357682004922</v>
          </cell>
          <cell r="L683">
            <v>5</v>
          </cell>
        </row>
        <row r="684">
          <cell r="E684">
            <v>-23.755900132088247</v>
          </cell>
          <cell r="L684">
            <v>1</v>
          </cell>
        </row>
        <row r="685">
          <cell r="E685">
            <v>0</v>
          </cell>
          <cell r="L685">
            <v>1</v>
          </cell>
        </row>
        <row r="686">
          <cell r="E686">
            <v>0</v>
          </cell>
          <cell r="L686">
            <v>1</v>
          </cell>
        </row>
        <row r="687">
          <cell r="E687">
            <v>0</v>
          </cell>
          <cell r="L687">
            <v>1</v>
          </cell>
        </row>
        <row r="688">
          <cell r="E688">
            <v>0</v>
          </cell>
          <cell r="L688">
            <v>1</v>
          </cell>
        </row>
        <row r="689">
          <cell r="E689">
            <v>0</v>
          </cell>
          <cell r="L689">
            <v>1</v>
          </cell>
        </row>
        <row r="690">
          <cell r="E690">
            <v>347.98022006724642</v>
          </cell>
          <cell r="L690">
            <v>4</v>
          </cell>
        </row>
        <row r="691">
          <cell r="E691">
            <v>0</v>
          </cell>
          <cell r="L691">
            <v>2</v>
          </cell>
        </row>
        <row r="692">
          <cell r="E692">
            <v>0</v>
          </cell>
          <cell r="L692">
            <v>2</v>
          </cell>
        </row>
        <row r="693">
          <cell r="E693">
            <v>0</v>
          </cell>
          <cell r="L693">
            <v>2</v>
          </cell>
        </row>
        <row r="694">
          <cell r="E694">
            <v>0</v>
          </cell>
          <cell r="L694">
            <v>2</v>
          </cell>
        </row>
        <row r="695">
          <cell r="E695">
            <v>18.537779655273887</v>
          </cell>
          <cell r="L695">
            <v>2</v>
          </cell>
        </row>
        <row r="696">
          <cell r="E696">
            <v>18.537779655273887</v>
          </cell>
          <cell r="L696">
            <v>2</v>
          </cell>
        </row>
        <row r="697">
          <cell r="E697">
            <v>246.87050075826602</v>
          </cell>
          <cell r="L697">
            <v>3</v>
          </cell>
        </row>
        <row r="698">
          <cell r="E698">
            <v>0</v>
          </cell>
          <cell r="L698">
            <v>7</v>
          </cell>
        </row>
        <row r="699">
          <cell r="E699">
            <v>54.192683080417524</v>
          </cell>
          <cell r="L699">
            <v>3</v>
          </cell>
        </row>
        <row r="700">
          <cell r="E700">
            <v>204.70384242181231</v>
          </cell>
          <cell r="L700">
            <v>4</v>
          </cell>
        </row>
        <row r="701">
          <cell r="E701">
            <v>204.70384242181231</v>
          </cell>
          <cell r="L701">
            <v>4</v>
          </cell>
        </row>
        <row r="702">
          <cell r="E702">
            <v>430.23400064214496</v>
          </cell>
          <cell r="L702">
            <v>4</v>
          </cell>
        </row>
        <row r="703">
          <cell r="E703">
            <v>0</v>
          </cell>
          <cell r="L703">
            <v>4</v>
          </cell>
        </row>
        <row r="704">
          <cell r="E704">
            <v>181.2</v>
          </cell>
          <cell r="L704">
            <v>7</v>
          </cell>
        </row>
        <row r="705">
          <cell r="E705">
            <v>0</v>
          </cell>
          <cell r="L705">
            <v>7</v>
          </cell>
        </row>
        <row r="706">
          <cell r="E706">
            <v>380.61742246043889</v>
          </cell>
          <cell r="L706">
            <v>3</v>
          </cell>
        </row>
        <row r="707">
          <cell r="E707">
            <v>101.7425744939122</v>
          </cell>
          <cell r="L707">
            <v>3</v>
          </cell>
        </row>
        <row r="708">
          <cell r="E708">
            <v>0</v>
          </cell>
          <cell r="L708">
            <v>3</v>
          </cell>
        </row>
        <row r="709">
          <cell r="E709">
            <v>24.973100520080756</v>
          </cell>
          <cell r="L709">
            <v>2</v>
          </cell>
        </row>
        <row r="710">
          <cell r="E710">
            <v>24.973100520080756</v>
          </cell>
          <cell r="L710">
            <v>2</v>
          </cell>
        </row>
        <row r="711">
          <cell r="E711">
            <v>0</v>
          </cell>
          <cell r="L711">
            <v>2</v>
          </cell>
        </row>
        <row r="712">
          <cell r="E712">
            <v>0</v>
          </cell>
          <cell r="L712">
            <v>2</v>
          </cell>
        </row>
        <row r="713">
          <cell r="E713">
            <v>0</v>
          </cell>
          <cell r="L713">
            <v>2</v>
          </cell>
        </row>
        <row r="714">
          <cell r="E714">
            <v>28.175809765299903</v>
          </cell>
          <cell r="L714">
            <v>2</v>
          </cell>
        </row>
        <row r="715">
          <cell r="E715">
            <v>28.175809765299903</v>
          </cell>
          <cell r="L715">
            <v>2</v>
          </cell>
        </row>
        <row r="716">
          <cell r="E716">
            <v>0</v>
          </cell>
          <cell r="L716">
            <v>1</v>
          </cell>
        </row>
        <row r="717">
          <cell r="E717">
            <v>52.587453513009386</v>
          </cell>
          <cell r="L717">
            <v>2</v>
          </cell>
        </row>
        <row r="718">
          <cell r="E718">
            <v>0</v>
          </cell>
          <cell r="L718">
            <v>1</v>
          </cell>
        </row>
        <row r="719">
          <cell r="E719">
            <v>5.490021914695645</v>
          </cell>
          <cell r="L719">
            <v>1</v>
          </cell>
        </row>
        <row r="720">
          <cell r="E720">
            <v>5.490021914695645</v>
          </cell>
          <cell r="L720">
            <v>1</v>
          </cell>
        </row>
        <row r="721">
          <cell r="E721">
            <v>0</v>
          </cell>
          <cell r="L721">
            <v>1</v>
          </cell>
        </row>
        <row r="722">
          <cell r="E722">
            <v>0</v>
          </cell>
          <cell r="L722">
            <v>5</v>
          </cell>
        </row>
        <row r="723">
          <cell r="E723">
            <v>0</v>
          </cell>
          <cell r="L723">
            <v>5</v>
          </cell>
        </row>
        <row r="724">
          <cell r="E724">
            <v>0</v>
          </cell>
          <cell r="L724">
            <v>3</v>
          </cell>
        </row>
        <row r="725">
          <cell r="E725">
            <v>0</v>
          </cell>
          <cell r="L725">
            <v>3</v>
          </cell>
        </row>
        <row r="726">
          <cell r="E726">
            <v>568.50841680545079</v>
          </cell>
          <cell r="L726">
            <v>9</v>
          </cell>
        </row>
        <row r="727">
          <cell r="E727">
            <v>0</v>
          </cell>
          <cell r="L727">
            <v>6</v>
          </cell>
        </row>
        <row r="728">
          <cell r="E728">
            <v>474.67097704635637</v>
          </cell>
          <cell r="L728">
            <v>10</v>
          </cell>
        </row>
        <row r="729">
          <cell r="E729">
            <v>0</v>
          </cell>
          <cell r="L729">
            <v>10</v>
          </cell>
        </row>
        <row r="730">
          <cell r="E730">
            <v>0</v>
          </cell>
          <cell r="L730">
            <v>10</v>
          </cell>
        </row>
        <row r="731">
          <cell r="E731">
            <v>0</v>
          </cell>
          <cell r="L731">
            <v>10</v>
          </cell>
        </row>
        <row r="732">
          <cell r="E732">
            <v>8.926246070937939</v>
          </cell>
          <cell r="L732">
            <v>1</v>
          </cell>
        </row>
        <row r="733">
          <cell r="E733">
            <v>8.926246070937939</v>
          </cell>
          <cell r="L733">
            <v>1</v>
          </cell>
        </row>
        <row r="734">
          <cell r="E734">
            <v>52.791283730141714</v>
          </cell>
          <cell r="L734">
            <v>14</v>
          </cell>
        </row>
        <row r="735">
          <cell r="E735">
            <v>52.791283730141714</v>
          </cell>
          <cell r="L735">
            <v>14</v>
          </cell>
        </row>
        <row r="736">
          <cell r="E736">
            <v>12.933477805745557</v>
          </cell>
          <cell r="L736">
            <v>1</v>
          </cell>
        </row>
        <row r="737">
          <cell r="E737">
            <v>12.933477805745557</v>
          </cell>
          <cell r="L737">
            <v>1</v>
          </cell>
        </row>
        <row r="738">
          <cell r="E738">
            <v>0</v>
          </cell>
          <cell r="L738">
            <v>1</v>
          </cell>
        </row>
        <row r="739">
          <cell r="E739">
            <v>0</v>
          </cell>
          <cell r="L739">
            <v>1</v>
          </cell>
        </row>
        <row r="740">
          <cell r="E740">
            <v>19.363936092050356</v>
          </cell>
          <cell r="L740">
            <v>2</v>
          </cell>
        </row>
        <row r="741">
          <cell r="E741">
            <v>19.363936092050356</v>
          </cell>
          <cell r="L741">
            <v>2</v>
          </cell>
        </row>
        <row r="742">
          <cell r="E742">
            <v>12</v>
          </cell>
          <cell r="L742">
            <v>5</v>
          </cell>
        </row>
        <row r="743">
          <cell r="E743">
            <v>178.46875069252181</v>
          </cell>
          <cell r="L743">
            <v>5</v>
          </cell>
        </row>
        <row r="744">
          <cell r="E744">
            <v>0</v>
          </cell>
          <cell r="L744">
            <v>5</v>
          </cell>
        </row>
        <row r="745">
          <cell r="E745">
            <v>-2.9126191523437619</v>
          </cell>
          <cell r="L745">
            <v>1</v>
          </cell>
        </row>
        <row r="746">
          <cell r="E746">
            <v>19.18738084765624</v>
          </cell>
          <cell r="L746">
            <v>1</v>
          </cell>
        </row>
        <row r="747">
          <cell r="E747">
            <v>0</v>
          </cell>
          <cell r="L747">
            <v>5</v>
          </cell>
        </row>
        <row r="748">
          <cell r="E748">
            <v>163.38107971832676</v>
          </cell>
          <cell r="L748">
            <v>5</v>
          </cell>
        </row>
        <row r="749">
          <cell r="E749">
            <v>0</v>
          </cell>
          <cell r="L749">
            <v>5</v>
          </cell>
        </row>
        <row r="750">
          <cell r="E750">
            <v>125.14984471103352</v>
          </cell>
          <cell r="L750">
            <v>9</v>
          </cell>
        </row>
        <row r="751">
          <cell r="E751">
            <v>125.14984471103352</v>
          </cell>
          <cell r="L751">
            <v>9</v>
          </cell>
        </row>
        <row r="752">
          <cell r="E752">
            <v>0</v>
          </cell>
          <cell r="L752">
            <v>9</v>
          </cell>
        </row>
        <row r="753">
          <cell r="E753">
            <v>0</v>
          </cell>
          <cell r="L753">
            <v>9</v>
          </cell>
        </row>
        <row r="754">
          <cell r="E754">
            <v>2.0499999999999998</v>
          </cell>
          <cell r="L754">
            <v>5</v>
          </cell>
        </row>
        <row r="755">
          <cell r="E755">
            <v>2.0499999999999998</v>
          </cell>
          <cell r="L755">
            <v>5</v>
          </cell>
        </row>
        <row r="756">
          <cell r="E756">
            <v>0</v>
          </cell>
          <cell r="L756">
            <v>3</v>
          </cell>
        </row>
        <row r="757">
          <cell r="E757">
            <v>22.697547666469678</v>
          </cell>
          <cell r="L757">
            <v>2</v>
          </cell>
        </row>
        <row r="758">
          <cell r="E758">
            <v>0</v>
          </cell>
          <cell r="L758">
            <v>2</v>
          </cell>
        </row>
        <row r="759">
          <cell r="E759">
            <v>0</v>
          </cell>
          <cell r="L759">
            <v>2</v>
          </cell>
        </row>
        <row r="760">
          <cell r="E760">
            <v>0</v>
          </cell>
          <cell r="L760">
            <v>2</v>
          </cell>
        </row>
        <row r="761">
          <cell r="E761">
            <v>299.46795032486284</v>
          </cell>
          <cell r="L761">
            <v>9</v>
          </cell>
        </row>
        <row r="762">
          <cell r="E762">
            <v>28.992577741284371</v>
          </cell>
          <cell r="L762">
            <v>6</v>
          </cell>
        </row>
        <row r="763">
          <cell r="E763">
            <v>0</v>
          </cell>
          <cell r="L763">
            <v>6</v>
          </cell>
        </row>
        <row r="764">
          <cell r="E764">
            <v>0</v>
          </cell>
          <cell r="L764">
            <v>10</v>
          </cell>
        </row>
        <row r="765">
          <cell r="E765">
            <v>0</v>
          </cell>
          <cell r="L765">
            <v>6</v>
          </cell>
        </row>
        <row r="766">
          <cell r="E766">
            <v>0</v>
          </cell>
          <cell r="L766">
            <v>6</v>
          </cell>
        </row>
        <row r="767">
          <cell r="E767">
            <v>1.1277054807518025</v>
          </cell>
          <cell r="L767">
            <v>1</v>
          </cell>
        </row>
        <row r="768">
          <cell r="E768">
            <v>1.1277054807518025</v>
          </cell>
          <cell r="L768">
            <v>1</v>
          </cell>
        </row>
        <row r="769">
          <cell r="E769">
            <v>173.31796623114468</v>
          </cell>
          <cell r="L769">
            <v>3</v>
          </cell>
        </row>
        <row r="770">
          <cell r="E770">
            <v>0</v>
          </cell>
          <cell r="L770">
            <v>3</v>
          </cell>
        </row>
        <row r="771">
          <cell r="E771">
            <v>205.96697691812335</v>
          </cell>
          <cell r="L771">
            <v>10</v>
          </cell>
        </row>
        <row r="772">
          <cell r="E772">
            <v>239.77239120218871</v>
          </cell>
          <cell r="L772">
            <v>10</v>
          </cell>
        </row>
        <row r="773">
          <cell r="E773">
            <v>0</v>
          </cell>
          <cell r="L773">
            <v>10</v>
          </cell>
        </row>
        <row r="774">
          <cell r="E774">
            <v>0</v>
          </cell>
          <cell r="L774">
            <v>10</v>
          </cell>
        </row>
        <row r="775">
          <cell r="E775">
            <v>524.4</v>
          </cell>
          <cell r="L775">
            <v>8</v>
          </cell>
        </row>
        <row r="776">
          <cell r="E776">
            <v>245.1</v>
          </cell>
          <cell r="L776">
            <v>7</v>
          </cell>
        </row>
        <row r="777">
          <cell r="E777">
            <v>293.35278289706594</v>
          </cell>
          <cell r="L777">
            <v>9</v>
          </cell>
        </row>
        <row r="778">
          <cell r="E778">
            <v>0</v>
          </cell>
          <cell r="L778">
            <v>9</v>
          </cell>
        </row>
        <row r="779">
          <cell r="E779">
            <v>0</v>
          </cell>
          <cell r="L779">
            <v>9</v>
          </cell>
        </row>
        <row r="780">
          <cell r="E780">
            <v>0</v>
          </cell>
          <cell r="L780">
            <v>9</v>
          </cell>
        </row>
        <row r="781">
          <cell r="E781">
            <v>217.20228287184921</v>
          </cell>
          <cell r="L781">
            <v>9</v>
          </cell>
        </row>
        <row r="782">
          <cell r="E782">
            <v>89.808870334254166</v>
          </cell>
          <cell r="L782">
            <v>4</v>
          </cell>
        </row>
        <row r="783">
          <cell r="E783">
            <v>89.808870334254166</v>
          </cell>
          <cell r="L783">
            <v>4</v>
          </cell>
        </row>
        <row r="784">
          <cell r="E784">
            <v>342.28019558198218</v>
          </cell>
          <cell r="L784">
            <v>9</v>
          </cell>
        </row>
        <row r="785">
          <cell r="E785">
            <v>263.99269026110017</v>
          </cell>
          <cell r="L785">
            <v>3</v>
          </cell>
        </row>
        <row r="786">
          <cell r="E786">
            <v>259.8</v>
          </cell>
          <cell r="L786">
            <v>7</v>
          </cell>
        </row>
        <row r="787">
          <cell r="E787">
            <v>0</v>
          </cell>
          <cell r="L787">
            <v>2</v>
          </cell>
        </row>
        <row r="788">
          <cell r="E788">
            <v>9.8374031118622085</v>
          </cell>
          <cell r="L788">
            <v>2</v>
          </cell>
        </row>
        <row r="789">
          <cell r="E789">
            <v>9.8374031118622085</v>
          </cell>
          <cell r="L789">
            <v>2</v>
          </cell>
        </row>
        <row r="790">
          <cell r="E790">
            <v>0</v>
          </cell>
          <cell r="L790">
            <v>2</v>
          </cell>
        </row>
        <row r="791">
          <cell r="E791">
            <v>21.191010401885091</v>
          </cell>
          <cell r="L791">
            <v>2</v>
          </cell>
        </row>
        <row r="792">
          <cell r="E792">
            <v>21.191010401885091</v>
          </cell>
          <cell r="L792">
            <v>2</v>
          </cell>
        </row>
        <row r="793">
          <cell r="E793">
            <v>612.97648968817487</v>
          </cell>
          <cell r="L793">
            <v>12</v>
          </cell>
        </row>
        <row r="794">
          <cell r="E794">
            <v>0</v>
          </cell>
          <cell r="L794">
            <v>12</v>
          </cell>
        </row>
        <row r="795">
          <cell r="E795">
            <v>0</v>
          </cell>
          <cell r="L795">
            <v>12</v>
          </cell>
        </row>
        <row r="796">
          <cell r="E796">
            <v>317.08511233506806</v>
          </cell>
          <cell r="L796">
            <v>4</v>
          </cell>
        </row>
        <row r="797">
          <cell r="E797">
            <v>28.475808066680358</v>
          </cell>
          <cell r="L797">
            <v>2</v>
          </cell>
        </row>
        <row r="798">
          <cell r="E798">
            <v>28.475808066680358</v>
          </cell>
          <cell r="L798">
            <v>2</v>
          </cell>
        </row>
        <row r="799">
          <cell r="E799">
            <v>58.6</v>
          </cell>
          <cell r="L799">
            <v>10</v>
          </cell>
        </row>
        <row r="800">
          <cell r="E800">
            <v>0</v>
          </cell>
          <cell r="L800">
            <v>10</v>
          </cell>
        </row>
        <row r="801">
          <cell r="E801">
            <v>0</v>
          </cell>
          <cell r="L801">
            <v>10</v>
          </cell>
        </row>
        <row r="802">
          <cell r="E802">
            <v>0</v>
          </cell>
          <cell r="L802">
            <v>10</v>
          </cell>
        </row>
        <row r="803">
          <cell r="E803">
            <v>0</v>
          </cell>
          <cell r="L803">
            <v>10</v>
          </cell>
        </row>
        <row r="804">
          <cell r="E804">
            <v>0</v>
          </cell>
          <cell r="L804">
            <v>2</v>
          </cell>
        </row>
        <row r="805">
          <cell r="E805">
            <v>0</v>
          </cell>
          <cell r="L805">
            <v>2</v>
          </cell>
        </row>
        <row r="806">
          <cell r="E806">
            <v>8</v>
          </cell>
          <cell r="L806">
            <v>2</v>
          </cell>
        </row>
        <row r="807">
          <cell r="E807">
            <v>8</v>
          </cell>
          <cell r="L807">
            <v>2</v>
          </cell>
        </row>
        <row r="808">
          <cell r="E808">
            <v>35.934594907678246</v>
          </cell>
          <cell r="L808">
            <v>5</v>
          </cell>
        </row>
        <row r="809">
          <cell r="E809">
            <v>56.55</v>
          </cell>
          <cell r="L809">
            <v>8</v>
          </cell>
        </row>
        <row r="810">
          <cell r="E810">
            <v>56.55</v>
          </cell>
          <cell r="L810">
            <v>8</v>
          </cell>
        </row>
        <row r="811">
          <cell r="E811">
            <v>301.95</v>
          </cell>
          <cell r="L811">
            <v>7</v>
          </cell>
        </row>
        <row r="812">
          <cell r="E812">
            <v>301.95</v>
          </cell>
          <cell r="L812">
            <v>7</v>
          </cell>
        </row>
        <row r="813">
          <cell r="E813">
            <v>645.97873596208819</v>
          </cell>
          <cell r="L813">
            <v>12</v>
          </cell>
        </row>
        <row r="814">
          <cell r="E814">
            <v>22.74</v>
          </cell>
          <cell r="L814">
            <v>1</v>
          </cell>
        </row>
        <row r="815">
          <cell r="E815">
            <v>22.74</v>
          </cell>
          <cell r="L815">
            <v>1</v>
          </cell>
        </row>
        <row r="816">
          <cell r="E816">
            <v>56.339215619927124</v>
          </cell>
          <cell r="L816">
            <v>9</v>
          </cell>
        </row>
        <row r="817">
          <cell r="E817">
            <v>383.25914394974109</v>
          </cell>
          <cell r="L817">
            <v>12</v>
          </cell>
        </row>
        <row r="818">
          <cell r="E818">
            <v>172.6979953406946</v>
          </cell>
          <cell r="L818">
            <v>13</v>
          </cell>
        </row>
        <row r="819">
          <cell r="E819">
            <v>0</v>
          </cell>
          <cell r="L819">
            <v>12</v>
          </cell>
        </row>
        <row r="820">
          <cell r="E820">
            <v>0</v>
          </cell>
          <cell r="L820">
            <v>12</v>
          </cell>
        </row>
        <row r="821">
          <cell r="E821">
            <v>0</v>
          </cell>
          <cell r="L821">
            <v>2</v>
          </cell>
        </row>
        <row r="822">
          <cell r="E822">
            <v>81.875708083041943</v>
          </cell>
          <cell r="L822">
            <v>2</v>
          </cell>
        </row>
        <row r="823">
          <cell r="E823">
            <v>0</v>
          </cell>
          <cell r="L823">
            <v>2</v>
          </cell>
        </row>
        <row r="824">
          <cell r="E824">
            <v>0</v>
          </cell>
          <cell r="L824">
            <v>2</v>
          </cell>
        </row>
        <row r="825">
          <cell r="E825">
            <v>0</v>
          </cell>
          <cell r="L825">
            <v>2</v>
          </cell>
        </row>
        <row r="826">
          <cell r="E826">
            <v>0</v>
          </cell>
          <cell r="L826">
            <v>2</v>
          </cell>
        </row>
        <row r="827">
          <cell r="E827">
            <v>0</v>
          </cell>
          <cell r="L827">
            <v>2</v>
          </cell>
        </row>
        <row r="828">
          <cell r="E828">
            <v>0</v>
          </cell>
          <cell r="L828">
            <v>2</v>
          </cell>
        </row>
        <row r="829">
          <cell r="E829">
            <v>494.09315656960575</v>
          </cell>
          <cell r="L829">
            <v>5</v>
          </cell>
        </row>
        <row r="830">
          <cell r="E830">
            <v>18.587605973640102</v>
          </cell>
          <cell r="L830">
            <v>1</v>
          </cell>
        </row>
        <row r="831">
          <cell r="E831">
            <v>18.587605973640102</v>
          </cell>
          <cell r="L831">
            <v>1</v>
          </cell>
        </row>
        <row r="832">
          <cell r="E832">
            <v>19.90747248751487</v>
          </cell>
          <cell r="L832">
            <v>9</v>
          </cell>
        </row>
        <row r="833">
          <cell r="E833">
            <v>19.90747248751487</v>
          </cell>
          <cell r="L833">
            <v>9</v>
          </cell>
        </row>
        <row r="834">
          <cell r="E834">
            <v>0</v>
          </cell>
          <cell r="L834">
            <v>9</v>
          </cell>
        </row>
        <row r="835">
          <cell r="E835">
            <v>335.97732262763122</v>
          </cell>
          <cell r="L835">
            <v>11</v>
          </cell>
        </row>
        <row r="836">
          <cell r="E836">
            <v>0</v>
          </cell>
          <cell r="L836">
            <v>11</v>
          </cell>
        </row>
        <row r="837">
          <cell r="E837">
            <v>0</v>
          </cell>
          <cell r="L837">
            <v>11</v>
          </cell>
        </row>
        <row r="838">
          <cell r="E838">
            <v>0</v>
          </cell>
          <cell r="L838">
            <v>11</v>
          </cell>
        </row>
        <row r="839">
          <cell r="E839">
            <v>60.43835076031958</v>
          </cell>
          <cell r="L839">
            <v>6</v>
          </cell>
        </row>
        <row r="840">
          <cell r="E840">
            <v>240.65448797236567</v>
          </cell>
          <cell r="L840">
            <v>9</v>
          </cell>
        </row>
        <row r="841">
          <cell r="E841">
            <v>0</v>
          </cell>
          <cell r="L841">
            <v>9</v>
          </cell>
        </row>
        <row r="842">
          <cell r="E842">
            <v>0</v>
          </cell>
          <cell r="L842">
            <v>2</v>
          </cell>
        </row>
        <row r="843">
          <cell r="E843">
            <v>0</v>
          </cell>
          <cell r="L843">
            <v>1</v>
          </cell>
        </row>
        <row r="844">
          <cell r="E844">
            <v>0</v>
          </cell>
          <cell r="L844">
            <v>1</v>
          </cell>
        </row>
        <row r="845">
          <cell r="E845">
            <v>0</v>
          </cell>
          <cell r="L845">
            <v>1</v>
          </cell>
        </row>
        <row r="846">
          <cell r="E846">
            <v>0</v>
          </cell>
          <cell r="L846">
            <v>1</v>
          </cell>
        </row>
        <row r="847">
          <cell r="E847">
            <v>0</v>
          </cell>
          <cell r="L847">
            <v>1</v>
          </cell>
        </row>
        <row r="848">
          <cell r="E848">
            <v>0</v>
          </cell>
          <cell r="L848">
            <v>1</v>
          </cell>
        </row>
        <row r="849">
          <cell r="E849">
            <v>0</v>
          </cell>
          <cell r="L849">
            <v>1</v>
          </cell>
        </row>
        <row r="850">
          <cell r="E850">
            <v>0</v>
          </cell>
          <cell r="L850">
            <v>1</v>
          </cell>
        </row>
        <row r="851">
          <cell r="E851">
            <v>0</v>
          </cell>
          <cell r="L851">
            <v>1</v>
          </cell>
        </row>
        <row r="852">
          <cell r="E852">
            <v>-17.510000000000002</v>
          </cell>
          <cell r="L852">
            <v>1</v>
          </cell>
        </row>
        <row r="853">
          <cell r="E853">
            <v>0</v>
          </cell>
          <cell r="L853">
            <v>1</v>
          </cell>
        </row>
        <row r="854">
          <cell r="E854">
            <v>0</v>
          </cell>
          <cell r="L854">
            <v>1</v>
          </cell>
        </row>
        <row r="855">
          <cell r="E855">
            <v>0</v>
          </cell>
          <cell r="L855">
            <v>1</v>
          </cell>
        </row>
        <row r="856">
          <cell r="E856">
            <v>0</v>
          </cell>
          <cell r="L856">
            <v>1</v>
          </cell>
        </row>
        <row r="857">
          <cell r="E857">
            <v>0</v>
          </cell>
          <cell r="L857">
            <v>1</v>
          </cell>
        </row>
        <row r="858">
          <cell r="E858">
            <v>0</v>
          </cell>
          <cell r="L858">
            <v>1</v>
          </cell>
        </row>
        <row r="859">
          <cell r="E859">
            <v>0</v>
          </cell>
          <cell r="L859">
            <v>1</v>
          </cell>
        </row>
        <row r="860">
          <cell r="E860">
            <v>0</v>
          </cell>
          <cell r="L860">
            <v>1</v>
          </cell>
        </row>
        <row r="861">
          <cell r="E861">
            <v>0</v>
          </cell>
          <cell r="L861">
            <v>1</v>
          </cell>
        </row>
        <row r="862">
          <cell r="E862">
            <v>0</v>
          </cell>
          <cell r="L862">
            <v>1</v>
          </cell>
        </row>
        <row r="863">
          <cell r="E863">
            <v>0</v>
          </cell>
          <cell r="L863">
            <v>1</v>
          </cell>
        </row>
        <row r="864">
          <cell r="E864">
            <v>0</v>
          </cell>
          <cell r="L864">
            <v>1</v>
          </cell>
        </row>
        <row r="865">
          <cell r="E865">
            <v>0</v>
          </cell>
          <cell r="L865">
            <v>1</v>
          </cell>
        </row>
        <row r="866">
          <cell r="E866">
            <v>0</v>
          </cell>
          <cell r="L866">
            <v>1</v>
          </cell>
        </row>
        <row r="867">
          <cell r="E867">
            <v>0</v>
          </cell>
          <cell r="L867">
            <v>7</v>
          </cell>
        </row>
        <row r="868">
          <cell r="E868">
            <v>0</v>
          </cell>
          <cell r="L868">
            <v>7</v>
          </cell>
        </row>
        <row r="869">
          <cell r="E869">
            <v>0</v>
          </cell>
          <cell r="L869">
            <v>2</v>
          </cell>
        </row>
        <row r="870">
          <cell r="E870">
            <v>0</v>
          </cell>
          <cell r="L870">
            <v>2</v>
          </cell>
        </row>
        <row r="871">
          <cell r="E871">
            <v>0</v>
          </cell>
          <cell r="L871">
            <v>2</v>
          </cell>
        </row>
        <row r="872">
          <cell r="E872">
            <v>0</v>
          </cell>
          <cell r="L872">
            <v>2</v>
          </cell>
        </row>
        <row r="873">
          <cell r="E873">
            <v>0</v>
          </cell>
          <cell r="L873">
            <v>2</v>
          </cell>
        </row>
        <row r="874">
          <cell r="E874">
            <v>0</v>
          </cell>
          <cell r="L874">
            <v>2</v>
          </cell>
        </row>
        <row r="875">
          <cell r="E875">
            <v>0</v>
          </cell>
          <cell r="L875">
            <v>2</v>
          </cell>
        </row>
        <row r="876">
          <cell r="E876">
            <v>10.921258274594944</v>
          </cell>
          <cell r="L876">
            <v>2</v>
          </cell>
        </row>
        <row r="877">
          <cell r="E877">
            <v>0</v>
          </cell>
          <cell r="L877">
            <v>1</v>
          </cell>
        </row>
        <row r="878">
          <cell r="E878">
            <v>0</v>
          </cell>
          <cell r="L878">
            <v>1</v>
          </cell>
        </row>
        <row r="879">
          <cell r="E879">
            <v>0</v>
          </cell>
          <cell r="L879">
            <v>1</v>
          </cell>
        </row>
        <row r="880">
          <cell r="E880">
            <v>0</v>
          </cell>
          <cell r="L880">
            <v>1</v>
          </cell>
        </row>
        <row r="881">
          <cell r="E881">
            <v>0</v>
          </cell>
          <cell r="L881">
            <v>1</v>
          </cell>
        </row>
        <row r="882">
          <cell r="E882">
            <v>0</v>
          </cell>
          <cell r="L882">
            <v>1</v>
          </cell>
        </row>
        <row r="883">
          <cell r="E883">
            <v>0</v>
          </cell>
          <cell r="L883">
            <v>1</v>
          </cell>
        </row>
        <row r="884">
          <cell r="E884">
            <v>0</v>
          </cell>
          <cell r="L884">
            <v>1</v>
          </cell>
        </row>
        <row r="885">
          <cell r="E885">
            <v>0</v>
          </cell>
          <cell r="L885">
            <v>1</v>
          </cell>
        </row>
        <row r="886">
          <cell r="E886">
            <v>0</v>
          </cell>
          <cell r="L886">
            <v>1</v>
          </cell>
        </row>
        <row r="887">
          <cell r="E887">
            <v>0</v>
          </cell>
          <cell r="L887">
            <v>1</v>
          </cell>
        </row>
        <row r="888">
          <cell r="E888">
            <v>0</v>
          </cell>
          <cell r="L888">
            <v>2</v>
          </cell>
        </row>
        <row r="889">
          <cell r="E889">
            <v>0</v>
          </cell>
          <cell r="L889">
            <v>2</v>
          </cell>
        </row>
        <row r="890">
          <cell r="E890">
            <v>0</v>
          </cell>
          <cell r="L890">
            <v>2</v>
          </cell>
        </row>
        <row r="891">
          <cell r="E891">
            <v>0</v>
          </cell>
          <cell r="L891">
            <v>2</v>
          </cell>
        </row>
        <row r="892">
          <cell r="E892">
            <v>0</v>
          </cell>
          <cell r="L892">
            <v>2</v>
          </cell>
        </row>
        <row r="893">
          <cell r="E893">
            <v>0</v>
          </cell>
          <cell r="L893">
            <v>1</v>
          </cell>
        </row>
        <row r="894">
          <cell r="E894">
            <v>0</v>
          </cell>
          <cell r="L894">
            <v>8</v>
          </cell>
        </row>
        <row r="895">
          <cell r="E895">
            <v>0</v>
          </cell>
          <cell r="L895">
            <v>9</v>
          </cell>
        </row>
        <row r="896">
          <cell r="E896">
            <v>0</v>
          </cell>
          <cell r="L896">
            <v>1</v>
          </cell>
        </row>
        <row r="897">
          <cell r="E897">
            <v>0</v>
          </cell>
          <cell r="L897">
            <v>1</v>
          </cell>
        </row>
        <row r="898">
          <cell r="E898">
            <v>0</v>
          </cell>
          <cell r="L898">
            <v>2</v>
          </cell>
        </row>
        <row r="899">
          <cell r="E899">
            <v>0</v>
          </cell>
          <cell r="L899">
            <v>4</v>
          </cell>
        </row>
        <row r="900">
          <cell r="E900">
            <v>0</v>
          </cell>
          <cell r="L900">
            <v>9</v>
          </cell>
        </row>
        <row r="901">
          <cell r="E901">
            <v>0</v>
          </cell>
          <cell r="L901">
            <v>4</v>
          </cell>
        </row>
        <row r="902">
          <cell r="E902">
            <v>0</v>
          </cell>
          <cell r="L902">
            <v>8</v>
          </cell>
        </row>
        <row r="903">
          <cell r="E903">
            <v>0</v>
          </cell>
          <cell r="L903">
            <v>1</v>
          </cell>
        </row>
        <row r="904">
          <cell r="E904">
            <v>0</v>
          </cell>
          <cell r="L904">
            <v>1</v>
          </cell>
        </row>
        <row r="905">
          <cell r="E905">
            <v>16.071922634485841</v>
          </cell>
          <cell r="L905">
            <v>1</v>
          </cell>
        </row>
        <row r="906">
          <cell r="E906">
            <v>16.071922634485841</v>
          </cell>
          <cell r="L906">
            <v>1</v>
          </cell>
        </row>
        <row r="907">
          <cell r="E907">
            <v>0</v>
          </cell>
          <cell r="L907">
            <v>9</v>
          </cell>
        </row>
        <row r="908">
          <cell r="E908">
            <v>0</v>
          </cell>
          <cell r="L908">
            <v>1</v>
          </cell>
        </row>
        <row r="909">
          <cell r="E909">
            <v>0</v>
          </cell>
          <cell r="L909">
            <v>1</v>
          </cell>
        </row>
        <row r="910">
          <cell r="E910">
            <v>0</v>
          </cell>
          <cell r="L910">
            <v>2</v>
          </cell>
        </row>
        <row r="911">
          <cell r="E911">
            <v>0</v>
          </cell>
          <cell r="L911">
            <v>2</v>
          </cell>
        </row>
        <row r="912">
          <cell r="E912">
            <v>0</v>
          </cell>
          <cell r="L912">
            <v>2</v>
          </cell>
        </row>
        <row r="913">
          <cell r="E913">
            <v>0</v>
          </cell>
          <cell r="L913">
            <v>2</v>
          </cell>
        </row>
        <row r="914">
          <cell r="E914">
            <v>0</v>
          </cell>
          <cell r="L914">
            <v>2</v>
          </cell>
        </row>
        <row r="915">
          <cell r="E915">
            <v>0</v>
          </cell>
          <cell r="L915">
            <v>6</v>
          </cell>
        </row>
        <row r="916">
          <cell r="E916">
            <v>0</v>
          </cell>
          <cell r="L916">
            <v>2</v>
          </cell>
        </row>
        <row r="917">
          <cell r="E917">
            <v>0</v>
          </cell>
          <cell r="L917">
            <v>2</v>
          </cell>
        </row>
        <row r="918">
          <cell r="E918">
            <v>0</v>
          </cell>
          <cell r="L918">
            <v>2</v>
          </cell>
        </row>
        <row r="919">
          <cell r="E919">
            <v>0</v>
          </cell>
          <cell r="L919">
            <v>12</v>
          </cell>
        </row>
        <row r="920">
          <cell r="E920">
            <v>0</v>
          </cell>
          <cell r="L920">
            <v>3</v>
          </cell>
        </row>
        <row r="921">
          <cell r="E921">
            <v>0</v>
          </cell>
          <cell r="L921">
            <v>9</v>
          </cell>
        </row>
        <row r="922">
          <cell r="E922">
            <v>0</v>
          </cell>
          <cell r="L922">
            <v>9</v>
          </cell>
        </row>
        <row r="923">
          <cell r="E923">
            <v>0</v>
          </cell>
          <cell r="L923">
            <v>9</v>
          </cell>
        </row>
        <row r="924">
          <cell r="E924">
            <v>0</v>
          </cell>
          <cell r="L924">
            <v>9</v>
          </cell>
        </row>
        <row r="925">
          <cell r="E925">
            <v>0</v>
          </cell>
          <cell r="L925">
            <v>2</v>
          </cell>
        </row>
        <row r="926">
          <cell r="E926">
            <v>0</v>
          </cell>
          <cell r="L926">
            <v>11</v>
          </cell>
        </row>
        <row r="927">
          <cell r="E927">
            <v>0</v>
          </cell>
          <cell r="L927">
            <v>11</v>
          </cell>
        </row>
        <row r="928">
          <cell r="E928">
            <v>0</v>
          </cell>
          <cell r="L928">
            <v>11</v>
          </cell>
        </row>
        <row r="929">
          <cell r="E929">
            <v>0</v>
          </cell>
          <cell r="L929">
            <v>2</v>
          </cell>
        </row>
        <row r="930">
          <cell r="E930">
            <v>0</v>
          </cell>
          <cell r="L930">
            <v>1</v>
          </cell>
        </row>
        <row r="931">
          <cell r="E931">
            <v>0</v>
          </cell>
          <cell r="L931">
            <v>2</v>
          </cell>
        </row>
        <row r="932">
          <cell r="E932">
            <v>0</v>
          </cell>
          <cell r="L932">
            <v>2</v>
          </cell>
        </row>
        <row r="933">
          <cell r="E933">
            <v>0</v>
          </cell>
          <cell r="L933">
            <v>2</v>
          </cell>
        </row>
        <row r="934">
          <cell r="E934">
            <v>0</v>
          </cell>
          <cell r="L934">
            <v>2</v>
          </cell>
        </row>
        <row r="935">
          <cell r="E935">
            <v>0</v>
          </cell>
          <cell r="L935">
            <v>2</v>
          </cell>
        </row>
        <row r="936">
          <cell r="E936">
            <v>0</v>
          </cell>
          <cell r="L936">
            <v>2</v>
          </cell>
        </row>
        <row r="937">
          <cell r="E937">
            <v>0</v>
          </cell>
          <cell r="L937">
            <v>7</v>
          </cell>
        </row>
        <row r="938">
          <cell r="E938">
            <v>0</v>
          </cell>
          <cell r="L938">
            <v>7</v>
          </cell>
        </row>
        <row r="939">
          <cell r="E939">
            <v>0</v>
          </cell>
          <cell r="L939">
            <v>7</v>
          </cell>
        </row>
        <row r="940">
          <cell r="E940">
            <v>0</v>
          </cell>
          <cell r="L940">
            <v>5</v>
          </cell>
        </row>
        <row r="941">
          <cell r="E941">
            <v>0</v>
          </cell>
          <cell r="L941">
            <v>10</v>
          </cell>
        </row>
        <row r="942">
          <cell r="E942">
            <v>0</v>
          </cell>
          <cell r="L942">
            <v>1</v>
          </cell>
        </row>
        <row r="943">
          <cell r="E943">
            <v>0</v>
          </cell>
          <cell r="L943">
            <v>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ion Over the years"/>
      <sheetName val="Notes and Inputs"/>
      <sheetName val="1516 Neg Dem Node List"/>
      <sheetName val="Interconnector data"/>
      <sheetName val="1516 Gen Node list"/>
      <sheetName val="TEC Register Local Sub -ve Gen"/>
      <sheetName val="Embedded Register"/>
      <sheetName val="Generator mapped to Nodes"/>
      <sheetName val="Substation tariffs"/>
      <sheetName val="1718 Node List Contracted"/>
      <sheetName val="1617 Node List Contracted"/>
      <sheetName val="1819 Node List Contracted"/>
      <sheetName val="1920 Node List Contracted"/>
      <sheetName val="Date Data"/>
      <sheetName val="RPI"/>
      <sheetName val="Expansion constant"/>
      <sheetName val="Sheet1"/>
      <sheetName val="Demand &amp; Negative Demand"/>
      <sheetName val="offshore revenue"/>
      <sheetName val="Sheet2"/>
    </sheetNames>
    <sheetDataSet>
      <sheetData sheetId="0" refreshError="1"/>
      <sheetData sheetId="1" refreshError="1"/>
      <sheetData sheetId="2" refreshError="1"/>
      <sheetData sheetId="3" refreshError="1">
        <row r="6">
          <cell r="Z6">
            <v>295</v>
          </cell>
          <cell r="AE6" t="str">
            <v>AUCH20</v>
          </cell>
        </row>
        <row r="7">
          <cell r="Z7">
            <v>0</v>
          </cell>
          <cell r="AE7" t="str">
            <v>AUCH20</v>
          </cell>
        </row>
        <row r="8">
          <cell r="Z8">
            <v>0</v>
          </cell>
          <cell r="AE8" t="str">
            <v>CANT40</v>
          </cell>
        </row>
        <row r="9">
          <cell r="Z9">
            <v>1200</v>
          </cell>
          <cell r="AE9" t="str">
            <v>GRAI40</v>
          </cell>
        </row>
        <row r="10">
          <cell r="Z10">
            <v>500</v>
          </cell>
          <cell r="AE10" t="str">
            <v>CONQ40</v>
          </cell>
        </row>
        <row r="11">
          <cell r="Z11">
            <v>0</v>
          </cell>
          <cell r="AE11" t="str">
            <v>FAWL40</v>
          </cell>
        </row>
        <row r="12">
          <cell r="Z12">
            <v>74</v>
          </cell>
          <cell r="AE12" t="str">
            <v>Embedded</v>
          </cell>
        </row>
        <row r="13">
          <cell r="Z13">
            <v>0</v>
          </cell>
          <cell r="AE13" t="str">
            <v>PEHE40</v>
          </cell>
        </row>
        <row r="14">
          <cell r="Z14">
            <v>0</v>
          </cell>
          <cell r="AE14" t="str">
            <v>BLYT4A</v>
          </cell>
        </row>
        <row r="15">
          <cell r="Z15">
            <v>2000</v>
          </cell>
          <cell r="AE15" t="str">
            <v>SELL40</v>
          </cell>
        </row>
        <row r="16">
          <cell r="Z16">
            <v>0</v>
          </cell>
          <cell r="AE16" t="str">
            <v>SELL40</v>
          </cell>
        </row>
        <row r="17">
          <cell r="Z17">
            <v>0</v>
          </cell>
          <cell r="AE17" t="str">
            <v>EXET40</v>
          </cell>
        </row>
        <row r="18">
          <cell r="Z18">
            <v>4069</v>
          </cell>
        </row>
        <row r="19">
          <cell r="Z19">
            <v>3995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 Party"/>
      <sheetName val="Station"/>
      <sheetName val="TEC Changes"/>
      <sheetName val="rptTECJan 14"/>
      <sheetName val="Wider Tariffs"/>
      <sheetName val="Small Gens Tariff"/>
      <sheetName val="Local Cct Tariffs"/>
      <sheetName val="Local Subs Tariffs"/>
      <sheetName val="ETUoS Charge"/>
      <sheetName val="Generation"/>
      <sheetName val="Backing"/>
      <sheetName val="BCDO"/>
      <sheetName val="INPUT"/>
      <sheetName val="SAP_LU"/>
      <sheetName val="LU"/>
      <sheetName val="Analysis"/>
      <sheetName val="Single_Station"/>
      <sheetName val="Winners &amp; Losers"/>
      <sheetName val="2013-14 Calc"/>
      <sheetName val="2013-14 Model"/>
      <sheetName val="2013-14 Tariffs"/>
      <sheetName val="Rezoning Table"/>
      <sheetName val="Charge Changes 2013-14"/>
      <sheetName val="Sheet1"/>
      <sheetName val="Sheet2"/>
      <sheetName val="ETUoS - Dong"/>
      <sheetName val="Offshore Summary"/>
    </sheetNames>
    <sheetDataSet>
      <sheetData sheetId="0"/>
      <sheetData sheetId="1"/>
      <sheetData sheetId="2">
        <row r="5">
          <cell r="A5" t="str">
            <v>Aberthaw</v>
          </cell>
          <cell r="B5">
            <v>1620</v>
          </cell>
          <cell r="C5">
            <v>1620</v>
          </cell>
          <cell r="D5">
            <v>1620</v>
          </cell>
          <cell r="E5">
            <v>1620</v>
          </cell>
          <cell r="F5">
            <v>1620</v>
          </cell>
          <cell r="G5">
            <v>1620</v>
          </cell>
          <cell r="H5">
            <v>1620</v>
          </cell>
          <cell r="I5">
            <v>1620</v>
          </cell>
          <cell r="J5">
            <v>1620</v>
          </cell>
          <cell r="K5">
            <v>1620</v>
          </cell>
          <cell r="L5">
            <v>1620</v>
          </cell>
          <cell r="M5">
            <v>1620</v>
          </cell>
        </row>
        <row r="6">
          <cell r="A6" t="str">
            <v>A'Chruach</v>
          </cell>
          <cell r="B6">
            <v>0</v>
          </cell>
          <cell r="C6">
            <v>0</v>
          </cell>
          <cell r="D6">
            <v>0</v>
          </cell>
          <cell r="E6">
            <v>0</v>
          </cell>
          <cell r="F6">
            <v>0</v>
          </cell>
          <cell r="G6">
            <v>0</v>
          </cell>
          <cell r="H6">
            <v>0</v>
          </cell>
          <cell r="I6">
            <v>0</v>
          </cell>
          <cell r="J6">
            <v>0</v>
          </cell>
          <cell r="K6">
            <v>0</v>
          </cell>
          <cell r="L6">
            <v>0</v>
          </cell>
          <cell r="M6">
            <v>0</v>
          </cell>
        </row>
        <row r="7">
          <cell r="A7" t="str">
            <v>Aigas</v>
          </cell>
          <cell r="B7">
            <v>20</v>
          </cell>
          <cell r="C7">
            <v>20</v>
          </cell>
          <cell r="D7">
            <v>20</v>
          </cell>
          <cell r="E7">
            <v>20</v>
          </cell>
          <cell r="F7">
            <v>20</v>
          </cell>
          <cell r="G7">
            <v>20</v>
          </cell>
          <cell r="H7">
            <v>20</v>
          </cell>
          <cell r="I7">
            <v>20</v>
          </cell>
          <cell r="J7">
            <v>20</v>
          </cell>
          <cell r="K7">
            <v>20</v>
          </cell>
          <cell r="L7">
            <v>20</v>
          </cell>
          <cell r="M7">
            <v>20</v>
          </cell>
        </row>
        <row r="8">
          <cell r="A8" t="str">
            <v>An Suidhe</v>
          </cell>
          <cell r="B8">
            <v>20.7</v>
          </cell>
          <cell r="C8">
            <v>20.7</v>
          </cell>
          <cell r="D8">
            <v>20.7</v>
          </cell>
          <cell r="E8">
            <v>20.7</v>
          </cell>
          <cell r="F8">
            <v>20.7</v>
          </cell>
          <cell r="G8">
            <v>20.7</v>
          </cell>
          <cell r="H8">
            <v>20.7</v>
          </cell>
          <cell r="I8">
            <v>20.7</v>
          </cell>
          <cell r="J8">
            <v>20.7</v>
          </cell>
          <cell r="K8">
            <v>20.7</v>
          </cell>
          <cell r="L8">
            <v>20.7</v>
          </cell>
          <cell r="M8">
            <v>20.7</v>
          </cell>
        </row>
        <row r="9">
          <cell r="A9" t="str">
            <v>Arecleoch</v>
          </cell>
          <cell r="B9">
            <v>114</v>
          </cell>
          <cell r="C9">
            <v>114</v>
          </cell>
          <cell r="D9">
            <v>114</v>
          </cell>
          <cell r="E9">
            <v>114</v>
          </cell>
          <cell r="F9">
            <v>114</v>
          </cell>
          <cell r="G9">
            <v>114</v>
          </cell>
          <cell r="H9">
            <v>114</v>
          </cell>
          <cell r="I9">
            <v>114</v>
          </cell>
          <cell r="J9">
            <v>114</v>
          </cell>
          <cell r="K9">
            <v>114</v>
          </cell>
          <cell r="L9">
            <v>114</v>
          </cell>
          <cell r="M9">
            <v>114</v>
          </cell>
        </row>
        <row r="10">
          <cell r="A10" t="str">
            <v>Baglan Bay</v>
          </cell>
          <cell r="B10">
            <v>552</v>
          </cell>
          <cell r="C10">
            <v>552</v>
          </cell>
          <cell r="D10">
            <v>552</v>
          </cell>
          <cell r="E10">
            <v>552</v>
          </cell>
          <cell r="F10">
            <v>552</v>
          </cell>
          <cell r="G10">
            <v>552</v>
          </cell>
          <cell r="H10">
            <v>552</v>
          </cell>
          <cell r="I10">
            <v>552</v>
          </cell>
          <cell r="J10">
            <v>552</v>
          </cell>
          <cell r="K10">
            <v>552</v>
          </cell>
          <cell r="L10">
            <v>552</v>
          </cell>
          <cell r="M10">
            <v>552</v>
          </cell>
        </row>
        <row r="11">
          <cell r="A11" t="str">
            <v>Barking</v>
          </cell>
          <cell r="B11">
            <v>950</v>
          </cell>
          <cell r="C11">
            <v>950</v>
          </cell>
          <cell r="D11">
            <v>950</v>
          </cell>
          <cell r="E11">
            <v>950</v>
          </cell>
          <cell r="F11">
            <v>950</v>
          </cell>
          <cell r="G11">
            <v>950</v>
          </cell>
          <cell r="H11">
            <v>950</v>
          </cell>
          <cell r="I11">
            <v>950</v>
          </cell>
          <cell r="J11">
            <v>950</v>
          </cell>
          <cell r="K11">
            <v>950</v>
          </cell>
          <cell r="L11">
            <v>950</v>
          </cell>
          <cell r="M11">
            <v>950</v>
          </cell>
        </row>
        <row r="12">
          <cell r="A12" t="str">
            <v>Barrow</v>
          </cell>
          <cell r="B12">
            <v>90</v>
          </cell>
          <cell r="C12">
            <v>90</v>
          </cell>
          <cell r="D12">
            <v>90</v>
          </cell>
          <cell r="E12">
            <v>90</v>
          </cell>
          <cell r="F12">
            <v>90</v>
          </cell>
          <cell r="G12">
            <v>90</v>
          </cell>
          <cell r="H12">
            <v>90</v>
          </cell>
          <cell r="I12">
            <v>90</v>
          </cell>
          <cell r="J12">
            <v>90</v>
          </cell>
          <cell r="K12">
            <v>90</v>
          </cell>
          <cell r="L12">
            <v>90</v>
          </cell>
          <cell r="M12">
            <v>90</v>
          </cell>
        </row>
        <row r="13">
          <cell r="A13" t="str">
            <v>Barry</v>
          </cell>
          <cell r="B13">
            <v>142</v>
          </cell>
          <cell r="C13">
            <v>142</v>
          </cell>
          <cell r="D13">
            <v>142</v>
          </cell>
          <cell r="E13">
            <v>142</v>
          </cell>
          <cell r="F13">
            <v>142</v>
          </cell>
          <cell r="G13">
            <v>142</v>
          </cell>
          <cell r="H13">
            <v>142</v>
          </cell>
          <cell r="I13">
            <v>142</v>
          </cell>
          <cell r="J13">
            <v>142</v>
          </cell>
          <cell r="K13">
            <v>142</v>
          </cell>
          <cell r="L13">
            <v>142</v>
          </cell>
          <cell r="M13">
            <v>142</v>
          </cell>
        </row>
        <row r="14">
          <cell r="A14" t="str">
            <v>Black Law</v>
          </cell>
          <cell r="B14">
            <v>118</v>
          </cell>
          <cell r="C14">
            <v>118</v>
          </cell>
          <cell r="D14">
            <v>118</v>
          </cell>
          <cell r="E14">
            <v>118</v>
          </cell>
          <cell r="F14">
            <v>118</v>
          </cell>
          <cell r="G14">
            <v>118</v>
          </cell>
          <cell r="H14">
            <v>118</v>
          </cell>
          <cell r="I14">
            <v>118</v>
          </cell>
          <cell r="J14">
            <v>118</v>
          </cell>
          <cell r="K14">
            <v>118</v>
          </cell>
          <cell r="L14">
            <v>118</v>
          </cell>
          <cell r="M14">
            <v>118</v>
          </cell>
        </row>
        <row r="15">
          <cell r="A15" t="str">
            <v>Brimsdown</v>
          </cell>
          <cell r="B15">
            <v>408</v>
          </cell>
          <cell r="C15">
            <v>408</v>
          </cell>
          <cell r="D15">
            <v>408</v>
          </cell>
          <cell r="E15">
            <v>408</v>
          </cell>
          <cell r="F15">
            <v>408</v>
          </cell>
          <cell r="G15">
            <v>408</v>
          </cell>
          <cell r="H15">
            <v>408</v>
          </cell>
          <cell r="I15">
            <v>408</v>
          </cell>
          <cell r="J15">
            <v>408</v>
          </cell>
          <cell r="K15">
            <v>408</v>
          </cell>
          <cell r="L15">
            <v>408</v>
          </cell>
          <cell r="M15">
            <v>408</v>
          </cell>
        </row>
        <row r="16">
          <cell r="A16" t="str">
            <v>Carraig Gheal</v>
          </cell>
          <cell r="B16">
            <v>46</v>
          </cell>
          <cell r="C16">
            <v>46</v>
          </cell>
          <cell r="D16">
            <v>46</v>
          </cell>
          <cell r="E16">
            <v>46</v>
          </cell>
          <cell r="F16">
            <v>46</v>
          </cell>
          <cell r="G16">
            <v>46</v>
          </cell>
          <cell r="H16">
            <v>46</v>
          </cell>
          <cell r="I16">
            <v>46</v>
          </cell>
          <cell r="J16">
            <v>46</v>
          </cell>
          <cell r="K16">
            <v>46</v>
          </cell>
          <cell r="L16">
            <v>46</v>
          </cell>
          <cell r="M16">
            <v>46</v>
          </cell>
        </row>
        <row r="17">
          <cell r="A17" t="str">
            <v>Carrington</v>
          </cell>
          <cell r="B17">
            <v>0</v>
          </cell>
          <cell r="C17">
            <v>0</v>
          </cell>
          <cell r="D17">
            <v>0</v>
          </cell>
          <cell r="E17">
            <v>0</v>
          </cell>
          <cell r="F17">
            <v>0</v>
          </cell>
          <cell r="G17">
            <v>0</v>
          </cell>
          <cell r="H17">
            <v>0</v>
          </cell>
          <cell r="I17">
            <v>0</v>
          </cell>
          <cell r="J17">
            <v>0</v>
          </cell>
          <cell r="K17">
            <v>0</v>
          </cell>
          <cell r="L17">
            <v>0</v>
          </cell>
          <cell r="M17">
            <v>0</v>
          </cell>
        </row>
        <row r="18">
          <cell r="A18" t="str">
            <v>Clunie</v>
          </cell>
          <cell r="B18">
            <v>61.2</v>
          </cell>
          <cell r="C18">
            <v>61.2</v>
          </cell>
          <cell r="D18">
            <v>61.2</v>
          </cell>
          <cell r="E18">
            <v>61.2</v>
          </cell>
          <cell r="F18">
            <v>61.2</v>
          </cell>
          <cell r="G18">
            <v>61.2</v>
          </cell>
          <cell r="H18">
            <v>61.2</v>
          </cell>
          <cell r="I18">
            <v>61.2</v>
          </cell>
          <cell r="J18">
            <v>61.2</v>
          </cell>
          <cell r="K18">
            <v>61.2</v>
          </cell>
          <cell r="L18">
            <v>61.2</v>
          </cell>
          <cell r="M18">
            <v>61.2</v>
          </cell>
        </row>
        <row r="19">
          <cell r="A19" t="str">
            <v>Clyde (North)</v>
          </cell>
          <cell r="B19">
            <v>220.8</v>
          </cell>
          <cell r="C19">
            <v>220.8</v>
          </cell>
          <cell r="D19">
            <v>220.8</v>
          </cell>
          <cell r="E19">
            <v>220.8</v>
          </cell>
          <cell r="F19">
            <v>220.8</v>
          </cell>
          <cell r="G19">
            <v>220.8</v>
          </cell>
          <cell r="H19">
            <v>220.8</v>
          </cell>
          <cell r="I19">
            <v>220.8</v>
          </cell>
          <cell r="J19">
            <v>220.8</v>
          </cell>
          <cell r="K19">
            <v>220.8</v>
          </cell>
          <cell r="L19">
            <v>220.8</v>
          </cell>
          <cell r="M19">
            <v>220.8</v>
          </cell>
        </row>
        <row r="20">
          <cell r="A20" t="str">
            <v>Clyde (South)</v>
          </cell>
          <cell r="B20">
            <v>128.80000000000001</v>
          </cell>
          <cell r="C20">
            <v>128.80000000000001</v>
          </cell>
          <cell r="D20">
            <v>128.80000000000001</v>
          </cell>
          <cell r="E20">
            <v>128.80000000000001</v>
          </cell>
          <cell r="F20">
            <v>128.80000000000001</v>
          </cell>
          <cell r="G20">
            <v>128.80000000000001</v>
          </cell>
          <cell r="H20">
            <v>128.80000000000001</v>
          </cell>
          <cell r="I20">
            <v>128.80000000000001</v>
          </cell>
          <cell r="J20">
            <v>128.80000000000001</v>
          </cell>
          <cell r="K20">
            <v>128.80000000000001</v>
          </cell>
          <cell r="L20">
            <v>128.80000000000001</v>
          </cell>
          <cell r="M20">
            <v>128.80000000000001</v>
          </cell>
        </row>
        <row r="21">
          <cell r="A21" t="str">
            <v>Cockenzie</v>
          </cell>
          <cell r="B21">
            <v>0</v>
          </cell>
          <cell r="C21">
            <v>0</v>
          </cell>
          <cell r="D21">
            <v>0</v>
          </cell>
          <cell r="E21">
            <v>0</v>
          </cell>
          <cell r="F21">
            <v>0</v>
          </cell>
          <cell r="G21">
            <v>0</v>
          </cell>
          <cell r="H21">
            <v>0</v>
          </cell>
          <cell r="I21">
            <v>0</v>
          </cell>
          <cell r="J21">
            <v>0</v>
          </cell>
          <cell r="K21">
            <v>0</v>
          </cell>
          <cell r="L21">
            <v>0</v>
          </cell>
          <cell r="M21">
            <v>0</v>
          </cell>
        </row>
        <row r="22">
          <cell r="A22" t="str">
            <v>Connahs Quay</v>
          </cell>
          <cell r="B22">
            <v>1380</v>
          </cell>
          <cell r="C22">
            <v>1380</v>
          </cell>
          <cell r="D22">
            <v>1380</v>
          </cell>
          <cell r="E22">
            <v>1380</v>
          </cell>
          <cell r="F22">
            <v>1380</v>
          </cell>
          <cell r="G22">
            <v>1380</v>
          </cell>
          <cell r="H22">
            <v>1380</v>
          </cell>
          <cell r="I22">
            <v>1380</v>
          </cell>
          <cell r="J22">
            <v>1380</v>
          </cell>
          <cell r="K22">
            <v>1380</v>
          </cell>
          <cell r="L22">
            <v>1380</v>
          </cell>
          <cell r="M22">
            <v>1380</v>
          </cell>
        </row>
        <row r="23">
          <cell r="A23" t="str">
            <v>Corby</v>
          </cell>
          <cell r="B23">
            <v>401</v>
          </cell>
          <cell r="C23">
            <v>401</v>
          </cell>
          <cell r="D23">
            <v>401</v>
          </cell>
          <cell r="E23">
            <v>401</v>
          </cell>
          <cell r="F23">
            <v>401</v>
          </cell>
          <cell r="G23">
            <v>401</v>
          </cell>
          <cell r="H23">
            <v>401</v>
          </cell>
          <cell r="I23">
            <v>401</v>
          </cell>
          <cell r="J23">
            <v>401</v>
          </cell>
          <cell r="K23">
            <v>401</v>
          </cell>
          <cell r="L23">
            <v>401</v>
          </cell>
          <cell r="M23">
            <v>401</v>
          </cell>
        </row>
        <row r="24">
          <cell r="A24" t="str">
            <v>Coryton</v>
          </cell>
          <cell r="B24">
            <v>800</v>
          </cell>
          <cell r="C24">
            <v>800</v>
          </cell>
          <cell r="D24">
            <v>800</v>
          </cell>
          <cell r="E24">
            <v>800</v>
          </cell>
          <cell r="F24">
            <v>800</v>
          </cell>
          <cell r="G24">
            <v>800</v>
          </cell>
          <cell r="H24">
            <v>800</v>
          </cell>
          <cell r="I24">
            <v>800</v>
          </cell>
          <cell r="J24">
            <v>800</v>
          </cell>
          <cell r="K24">
            <v>800</v>
          </cell>
          <cell r="L24">
            <v>800</v>
          </cell>
          <cell r="M24">
            <v>800</v>
          </cell>
        </row>
        <row r="25">
          <cell r="A25" t="str">
            <v>Cottam</v>
          </cell>
          <cell r="B25">
            <v>2000</v>
          </cell>
          <cell r="C25">
            <v>2000</v>
          </cell>
          <cell r="D25">
            <v>2000</v>
          </cell>
          <cell r="E25">
            <v>2000</v>
          </cell>
          <cell r="F25">
            <v>2000</v>
          </cell>
          <cell r="G25">
            <v>2000</v>
          </cell>
          <cell r="H25">
            <v>2000</v>
          </cell>
          <cell r="I25">
            <v>2000</v>
          </cell>
          <cell r="J25">
            <v>2000</v>
          </cell>
          <cell r="K25">
            <v>2000</v>
          </cell>
          <cell r="L25">
            <v>2000</v>
          </cell>
          <cell r="M25">
            <v>2000</v>
          </cell>
        </row>
        <row r="26">
          <cell r="A26" t="str">
            <v>Cottam Development Centre</v>
          </cell>
          <cell r="B26">
            <v>395</v>
          </cell>
          <cell r="C26">
            <v>395</v>
          </cell>
          <cell r="D26">
            <v>395</v>
          </cell>
          <cell r="E26">
            <v>395</v>
          </cell>
          <cell r="F26">
            <v>395</v>
          </cell>
          <cell r="G26">
            <v>395</v>
          </cell>
          <cell r="H26">
            <v>395</v>
          </cell>
          <cell r="I26">
            <v>395</v>
          </cell>
          <cell r="J26">
            <v>395</v>
          </cell>
          <cell r="K26">
            <v>395</v>
          </cell>
          <cell r="L26">
            <v>395</v>
          </cell>
          <cell r="M26">
            <v>395</v>
          </cell>
        </row>
        <row r="27">
          <cell r="A27" t="str">
            <v>Cowes</v>
          </cell>
          <cell r="B27">
            <v>0</v>
          </cell>
          <cell r="C27">
            <v>0</v>
          </cell>
          <cell r="D27">
            <v>0</v>
          </cell>
          <cell r="E27">
            <v>0</v>
          </cell>
          <cell r="F27">
            <v>0</v>
          </cell>
          <cell r="G27">
            <v>0</v>
          </cell>
          <cell r="H27">
            <v>0</v>
          </cell>
          <cell r="I27">
            <v>0</v>
          </cell>
          <cell r="J27">
            <v>0</v>
          </cell>
          <cell r="K27">
            <v>0</v>
          </cell>
          <cell r="L27">
            <v>0</v>
          </cell>
          <cell r="M27">
            <v>0</v>
          </cell>
        </row>
        <row r="28">
          <cell r="A28" t="str">
            <v>Cruachan</v>
          </cell>
          <cell r="B28">
            <v>440</v>
          </cell>
          <cell r="C28">
            <v>440</v>
          </cell>
          <cell r="D28">
            <v>440</v>
          </cell>
          <cell r="E28">
            <v>440</v>
          </cell>
          <cell r="F28">
            <v>440</v>
          </cell>
          <cell r="G28">
            <v>440</v>
          </cell>
          <cell r="H28">
            <v>440</v>
          </cell>
          <cell r="I28">
            <v>440</v>
          </cell>
          <cell r="J28">
            <v>440</v>
          </cell>
          <cell r="K28">
            <v>440</v>
          </cell>
          <cell r="L28">
            <v>440</v>
          </cell>
          <cell r="M28">
            <v>440</v>
          </cell>
        </row>
        <row r="29">
          <cell r="A29" t="str">
            <v>Crystal Rig</v>
          </cell>
          <cell r="B29">
            <v>138</v>
          </cell>
          <cell r="C29">
            <v>138</v>
          </cell>
          <cell r="D29">
            <v>138</v>
          </cell>
          <cell r="E29">
            <v>138</v>
          </cell>
          <cell r="F29">
            <v>138</v>
          </cell>
          <cell r="G29">
            <v>138</v>
          </cell>
          <cell r="H29">
            <v>138</v>
          </cell>
          <cell r="I29">
            <v>138</v>
          </cell>
          <cell r="J29">
            <v>138</v>
          </cell>
          <cell r="K29">
            <v>138</v>
          </cell>
          <cell r="L29">
            <v>138</v>
          </cell>
          <cell r="M29">
            <v>138</v>
          </cell>
        </row>
        <row r="30">
          <cell r="A30" t="str">
            <v>Culligran</v>
          </cell>
          <cell r="B30">
            <v>19.100000000000001</v>
          </cell>
          <cell r="C30">
            <v>19.100000000000001</v>
          </cell>
          <cell r="D30">
            <v>19.100000000000001</v>
          </cell>
          <cell r="E30">
            <v>19.100000000000001</v>
          </cell>
          <cell r="F30">
            <v>19.100000000000001</v>
          </cell>
          <cell r="G30">
            <v>19.100000000000001</v>
          </cell>
          <cell r="H30">
            <v>19.100000000000001</v>
          </cell>
          <cell r="I30">
            <v>19.100000000000001</v>
          </cell>
          <cell r="J30">
            <v>19.100000000000001</v>
          </cell>
          <cell r="K30">
            <v>19.100000000000001</v>
          </cell>
          <cell r="L30">
            <v>19.100000000000001</v>
          </cell>
          <cell r="M30">
            <v>19.100000000000001</v>
          </cell>
        </row>
        <row r="31">
          <cell r="A31" t="str">
            <v>Damhead Creek</v>
          </cell>
          <cell r="B31">
            <v>805</v>
          </cell>
          <cell r="C31">
            <v>805</v>
          </cell>
          <cell r="D31">
            <v>805</v>
          </cell>
          <cell r="E31">
            <v>805</v>
          </cell>
          <cell r="F31">
            <v>805</v>
          </cell>
          <cell r="G31">
            <v>805</v>
          </cell>
          <cell r="H31">
            <v>805</v>
          </cell>
          <cell r="I31">
            <v>805</v>
          </cell>
          <cell r="J31">
            <v>805</v>
          </cell>
          <cell r="K31">
            <v>805</v>
          </cell>
          <cell r="L31">
            <v>805</v>
          </cell>
          <cell r="M31">
            <v>805</v>
          </cell>
        </row>
        <row r="32">
          <cell r="A32" t="str">
            <v>Deanie</v>
          </cell>
          <cell r="B32">
            <v>38</v>
          </cell>
          <cell r="C32">
            <v>38</v>
          </cell>
          <cell r="D32">
            <v>38</v>
          </cell>
          <cell r="E32">
            <v>38</v>
          </cell>
          <cell r="F32">
            <v>38</v>
          </cell>
          <cell r="G32">
            <v>38</v>
          </cell>
          <cell r="H32">
            <v>38</v>
          </cell>
          <cell r="I32">
            <v>38</v>
          </cell>
          <cell r="J32">
            <v>38</v>
          </cell>
          <cell r="K32">
            <v>38</v>
          </cell>
          <cell r="L32">
            <v>38</v>
          </cell>
          <cell r="M32">
            <v>38</v>
          </cell>
        </row>
        <row r="33">
          <cell r="A33" t="str">
            <v>Deeside</v>
          </cell>
          <cell r="B33">
            <v>515</v>
          </cell>
          <cell r="C33">
            <v>515</v>
          </cell>
          <cell r="D33">
            <v>515</v>
          </cell>
          <cell r="E33">
            <v>515</v>
          </cell>
          <cell r="F33">
            <v>515</v>
          </cell>
          <cell r="G33">
            <v>515</v>
          </cell>
          <cell r="H33">
            <v>515</v>
          </cell>
          <cell r="I33">
            <v>515</v>
          </cell>
          <cell r="J33">
            <v>515</v>
          </cell>
          <cell r="K33">
            <v>515</v>
          </cell>
          <cell r="L33">
            <v>515</v>
          </cell>
          <cell r="M33">
            <v>515</v>
          </cell>
        </row>
        <row r="34">
          <cell r="A34" t="str">
            <v>Dersalloch</v>
          </cell>
          <cell r="B34">
            <v>0</v>
          </cell>
          <cell r="C34">
            <v>0</v>
          </cell>
          <cell r="D34">
            <v>0</v>
          </cell>
          <cell r="E34">
            <v>0</v>
          </cell>
          <cell r="F34">
            <v>0</v>
          </cell>
          <cell r="G34">
            <v>0</v>
          </cell>
          <cell r="H34">
            <v>0</v>
          </cell>
          <cell r="I34">
            <v>0</v>
          </cell>
          <cell r="J34">
            <v>0</v>
          </cell>
          <cell r="K34">
            <v>0</v>
          </cell>
          <cell r="L34">
            <v>0</v>
          </cell>
          <cell r="M34">
            <v>0</v>
          </cell>
        </row>
        <row r="35">
          <cell r="A35" t="str">
            <v>Derwent</v>
          </cell>
          <cell r="B35">
            <v>0</v>
          </cell>
          <cell r="C35">
            <v>0</v>
          </cell>
          <cell r="D35">
            <v>0</v>
          </cell>
          <cell r="E35">
            <v>0</v>
          </cell>
          <cell r="F35">
            <v>0</v>
          </cell>
          <cell r="G35">
            <v>0</v>
          </cell>
          <cell r="H35">
            <v>0</v>
          </cell>
          <cell r="I35">
            <v>0</v>
          </cell>
          <cell r="J35">
            <v>0</v>
          </cell>
          <cell r="K35">
            <v>0</v>
          </cell>
          <cell r="L35">
            <v>0</v>
          </cell>
          <cell r="M35">
            <v>0</v>
          </cell>
        </row>
        <row r="36">
          <cell r="A36" t="str">
            <v>Didcot</v>
          </cell>
          <cell r="B36">
            <v>0</v>
          </cell>
          <cell r="C36">
            <v>0</v>
          </cell>
          <cell r="D36">
            <v>0</v>
          </cell>
          <cell r="E36">
            <v>0</v>
          </cell>
          <cell r="F36">
            <v>0</v>
          </cell>
          <cell r="G36">
            <v>0</v>
          </cell>
          <cell r="H36">
            <v>0</v>
          </cell>
          <cell r="I36">
            <v>0</v>
          </cell>
          <cell r="J36">
            <v>0</v>
          </cell>
          <cell r="K36">
            <v>0</v>
          </cell>
          <cell r="L36">
            <v>0</v>
          </cell>
          <cell r="M36">
            <v>0</v>
          </cell>
        </row>
        <row r="37">
          <cell r="A37" t="str">
            <v>Didcot B</v>
          </cell>
          <cell r="B37">
            <v>1550</v>
          </cell>
          <cell r="C37">
            <v>1550</v>
          </cell>
          <cell r="D37">
            <v>1550</v>
          </cell>
          <cell r="E37">
            <v>1550</v>
          </cell>
          <cell r="F37">
            <v>1550</v>
          </cell>
          <cell r="G37">
            <v>1550</v>
          </cell>
          <cell r="H37">
            <v>1550</v>
          </cell>
          <cell r="I37">
            <v>1550</v>
          </cell>
          <cell r="J37">
            <v>1550</v>
          </cell>
          <cell r="K37">
            <v>1550</v>
          </cell>
          <cell r="L37">
            <v>1550</v>
          </cell>
          <cell r="M37">
            <v>1550</v>
          </cell>
        </row>
        <row r="38">
          <cell r="A38" t="str">
            <v>Didcot GTs</v>
          </cell>
          <cell r="B38">
            <v>99.9</v>
          </cell>
          <cell r="C38">
            <v>99.9</v>
          </cell>
          <cell r="D38">
            <v>99.9</v>
          </cell>
          <cell r="E38">
            <v>99.9</v>
          </cell>
          <cell r="F38">
            <v>99.9</v>
          </cell>
          <cell r="G38">
            <v>99.9</v>
          </cell>
          <cell r="H38">
            <v>99.9</v>
          </cell>
          <cell r="I38">
            <v>99.9</v>
          </cell>
          <cell r="J38">
            <v>99.9</v>
          </cell>
          <cell r="K38">
            <v>99.9</v>
          </cell>
          <cell r="L38">
            <v>99.9</v>
          </cell>
          <cell r="M38">
            <v>99.9</v>
          </cell>
        </row>
        <row r="39">
          <cell r="A39" t="str">
            <v>Dinorwig</v>
          </cell>
          <cell r="B39">
            <v>1644</v>
          </cell>
          <cell r="C39">
            <v>1644</v>
          </cell>
          <cell r="D39">
            <v>1644</v>
          </cell>
          <cell r="E39">
            <v>1644</v>
          </cell>
          <cell r="F39">
            <v>1644</v>
          </cell>
          <cell r="G39">
            <v>1644</v>
          </cell>
          <cell r="H39">
            <v>1644</v>
          </cell>
          <cell r="I39">
            <v>1644</v>
          </cell>
          <cell r="J39">
            <v>1644</v>
          </cell>
          <cell r="K39">
            <v>1644</v>
          </cell>
          <cell r="L39">
            <v>1644</v>
          </cell>
          <cell r="M39">
            <v>1644</v>
          </cell>
        </row>
        <row r="40">
          <cell r="A40" t="str">
            <v>Drax</v>
          </cell>
          <cell r="B40">
            <v>3906</v>
          </cell>
          <cell r="C40">
            <v>3906</v>
          </cell>
          <cell r="D40">
            <v>3906</v>
          </cell>
          <cell r="E40">
            <v>3906</v>
          </cell>
          <cell r="F40">
            <v>3906</v>
          </cell>
          <cell r="G40">
            <v>3906</v>
          </cell>
          <cell r="H40">
            <v>3906</v>
          </cell>
          <cell r="I40">
            <v>3906</v>
          </cell>
          <cell r="J40">
            <v>3906</v>
          </cell>
          <cell r="K40">
            <v>3906</v>
          </cell>
          <cell r="L40">
            <v>3906</v>
          </cell>
          <cell r="M40">
            <v>3906</v>
          </cell>
        </row>
        <row r="41">
          <cell r="A41" t="str">
            <v>Dungeness B</v>
          </cell>
          <cell r="B41">
            <v>1081</v>
          </cell>
          <cell r="C41">
            <v>1081</v>
          </cell>
          <cell r="D41">
            <v>1081</v>
          </cell>
          <cell r="E41">
            <v>1081</v>
          </cell>
          <cell r="F41">
            <v>1081</v>
          </cell>
          <cell r="G41">
            <v>1081</v>
          </cell>
          <cell r="H41">
            <v>1081</v>
          </cell>
          <cell r="I41">
            <v>1081</v>
          </cell>
          <cell r="J41">
            <v>1081</v>
          </cell>
          <cell r="K41">
            <v>1081</v>
          </cell>
          <cell r="L41">
            <v>1081</v>
          </cell>
          <cell r="M41">
            <v>1081</v>
          </cell>
        </row>
        <row r="42">
          <cell r="A42" t="str">
            <v>Dunlaw Extension</v>
          </cell>
          <cell r="B42">
            <v>29.75</v>
          </cell>
          <cell r="C42">
            <v>29.75</v>
          </cell>
          <cell r="D42">
            <v>29.75</v>
          </cell>
          <cell r="E42">
            <v>29.75</v>
          </cell>
          <cell r="F42">
            <v>29.75</v>
          </cell>
          <cell r="G42">
            <v>29.75</v>
          </cell>
          <cell r="H42">
            <v>29.75</v>
          </cell>
          <cell r="I42">
            <v>29.75</v>
          </cell>
          <cell r="J42">
            <v>29.75</v>
          </cell>
          <cell r="K42">
            <v>29.75</v>
          </cell>
          <cell r="L42">
            <v>29.75</v>
          </cell>
          <cell r="M42">
            <v>29.75</v>
          </cell>
        </row>
        <row r="43">
          <cell r="A43" t="str">
            <v>Edinbane Wind</v>
          </cell>
          <cell r="B43">
            <v>41.4</v>
          </cell>
          <cell r="C43">
            <v>41.4</v>
          </cell>
          <cell r="D43">
            <v>41.4</v>
          </cell>
          <cell r="E43">
            <v>41.4</v>
          </cell>
          <cell r="F43">
            <v>41.4</v>
          </cell>
          <cell r="G43">
            <v>41.4</v>
          </cell>
          <cell r="H43">
            <v>41.4</v>
          </cell>
          <cell r="I43">
            <v>41.4</v>
          </cell>
          <cell r="J43">
            <v>41.4</v>
          </cell>
          <cell r="K43">
            <v>41.4</v>
          </cell>
          <cell r="L43">
            <v>41.4</v>
          </cell>
          <cell r="M43">
            <v>41.4</v>
          </cell>
        </row>
        <row r="44">
          <cell r="A44" t="str">
            <v>Eggborough</v>
          </cell>
          <cell r="B44">
            <v>1940</v>
          </cell>
          <cell r="C44">
            <v>1940</v>
          </cell>
          <cell r="D44">
            <v>1940</v>
          </cell>
          <cell r="E44">
            <v>1940</v>
          </cell>
          <cell r="F44">
            <v>1940</v>
          </cell>
          <cell r="G44">
            <v>1940</v>
          </cell>
          <cell r="H44">
            <v>1940</v>
          </cell>
          <cell r="I44">
            <v>1940</v>
          </cell>
          <cell r="J44">
            <v>1940</v>
          </cell>
          <cell r="K44">
            <v>1940</v>
          </cell>
          <cell r="L44">
            <v>1940</v>
          </cell>
          <cell r="M44">
            <v>1940</v>
          </cell>
        </row>
        <row r="45">
          <cell r="A45" t="str">
            <v>Errochty</v>
          </cell>
          <cell r="B45">
            <v>75</v>
          </cell>
          <cell r="C45">
            <v>75</v>
          </cell>
          <cell r="D45">
            <v>75</v>
          </cell>
          <cell r="E45">
            <v>75</v>
          </cell>
          <cell r="F45">
            <v>75</v>
          </cell>
          <cell r="G45">
            <v>75</v>
          </cell>
          <cell r="H45">
            <v>75</v>
          </cell>
          <cell r="I45">
            <v>75</v>
          </cell>
          <cell r="J45">
            <v>75</v>
          </cell>
          <cell r="K45">
            <v>75</v>
          </cell>
          <cell r="L45">
            <v>75</v>
          </cell>
          <cell r="M45">
            <v>75</v>
          </cell>
        </row>
        <row r="46">
          <cell r="A46" t="str">
            <v>Ewe Hill</v>
          </cell>
          <cell r="B46">
            <v>0</v>
          </cell>
          <cell r="C46">
            <v>0</v>
          </cell>
          <cell r="D46">
            <v>0</v>
          </cell>
          <cell r="E46">
            <v>0</v>
          </cell>
          <cell r="F46">
            <v>0</v>
          </cell>
          <cell r="G46">
            <v>0</v>
          </cell>
          <cell r="H46">
            <v>0</v>
          </cell>
          <cell r="I46">
            <v>0</v>
          </cell>
          <cell r="J46">
            <v>0</v>
          </cell>
          <cell r="K46">
            <v>0</v>
          </cell>
          <cell r="L46">
            <v>0</v>
          </cell>
          <cell r="M46">
            <v>0</v>
          </cell>
        </row>
        <row r="47">
          <cell r="A47" t="str">
            <v>Fallago</v>
          </cell>
          <cell r="B47">
            <v>144</v>
          </cell>
          <cell r="C47">
            <v>144</v>
          </cell>
          <cell r="D47">
            <v>144</v>
          </cell>
          <cell r="E47">
            <v>144</v>
          </cell>
          <cell r="F47">
            <v>144</v>
          </cell>
          <cell r="G47">
            <v>144</v>
          </cell>
          <cell r="H47">
            <v>144</v>
          </cell>
          <cell r="I47">
            <v>144</v>
          </cell>
          <cell r="J47">
            <v>144</v>
          </cell>
          <cell r="K47">
            <v>144</v>
          </cell>
          <cell r="L47">
            <v>144</v>
          </cell>
          <cell r="M47">
            <v>144</v>
          </cell>
        </row>
        <row r="48">
          <cell r="A48" t="str">
            <v>Farr Windfarm</v>
          </cell>
          <cell r="B48">
            <v>92</v>
          </cell>
          <cell r="C48">
            <v>92</v>
          </cell>
          <cell r="D48">
            <v>92</v>
          </cell>
          <cell r="E48">
            <v>92</v>
          </cell>
          <cell r="F48">
            <v>92</v>
          </cell>
          <cell r="G48">
            <v>92</v>
          </cell>
          <cell r="H48">
            <v>92</v>
          </cell>
          <cell r="I48">
            <v>92</v>
          </cell>
          <cell r="J48">
            <v>92</v>
          </cell>
          <cell r="K48">
            <v>92</v>
          </cell>
          <cell r="L48">
            <v>92</v>
          </cell>
          <cell r="M48">
            <v>92</v>
          </cell>
        </row>
        <row r="49">
          <cell r="A49" t="str">
            <v>Fasnakyle G1 &amp; G3</v>
          </cell>
          <cell r="B49">
            <v>46</v>
          </cell>
          <cell r="C49">
            <v>46</v>
          </cell>
          <cell r="D49">
            <v>46</v>
          </cell>
          <cell r="E49">
            <v>46</v>
          </cell>
          <cell r="F49">
            <v>46</v>
          </cell>
          <cell r="G49">
            <v>46</v>
          </cell>
          <cell r="H49">
            <v>46</v>
          </cell>
          <cell r="I49">
            <v>46</v>
          </cell>
          <cell r="J49">
            <v>46</v>
          </cell>
          <cell r="K49">
            <v>46</v>
          </cell>
          <cell r="L49">
            <v>46</v>
          </cell>
          <cell r="M49">
            <v>46</v>
          </cell>
        </row>
        <row r="50">
          <cell r="A50" t="str">
            <v>Fawley</v>
          </cell>
          <cell r="B50">
            <v>75</v>
          </cell>
          <cell r="C50">
            <v>75</v>
          </cell>
          <cell r="D50">
            <v>75</v>
          </cell>
          <cell r="E50">
            <v>75</v>
          </cell>
          <cell r="F50">
            <v>75</v>
          </cell>
          <cell r="G50">
            <v>75</v>
          </cell>
          <cell r="H50">
            <v>75</v>
          </cell>
          <cell r="I50">
            <v>75</v>
          </cell>
          <cell r="J50">
            <v>75</v>
          </cell>
          <cell r="K50">
            <v>75</v>
          </cell>
          <cell r="L50">
            <v>75</v>
          </cell>
          <cell r="M50">
            <v>75</v>
          </cell>
        </row>
        <row r="51">
          <cell r="A51" t="str">
            <v>Fawley CHP</v>
          </cell>
          <cell r="B51">
            <v>158</v>
          </cell>
          <cell r="C51">
            <v>158</v>
          </cell>
          <cell r="D51">
            <v>158</v>
          </cell>
          <cell r="E51">
            <v>158</v>
          </cell>
          <cell r="F51">
            <v>158</v>
          </cell>
          <cell r="G51">
            <v>158</v>
          </cell>
          <cell r="H51">
            <v>158</v>
          </cell>
          <cell r="I51">
            <v>158</v>
          </cell>
          <cell r="J51">
            <v>158</v>
          </cell>
          <cell r="K51">
            <v>158</v>
          </cell>
          <cell r="L51">
            <v>158</v>
          </cell>
          <cell r="M51">
            <v>158</v>
          </cell>
        </row>
        <row r="52">
          <cell r="A52" t="str">
            <v>Ferrybridge B</v>
          </cell>
          <cell r="B52">
            <v>1014</v>
          </cell>
          <cell r="C52">
            <v>1014</v>
          </cell>
          <cell r="D52">
            <v>1014</v>
          </cell>
          <cell r="E52">
            <v>1014</v>
          </cell>
          <cell r="F52">
            <v>1014</v>
          </cell>
          <cell r="G52">
            <v>1014</v>
          </cell>
          <cell r="H52">
            <v>1014</v>
          </cell>
          <cell r="I52">
            <v>1014</v>
          </cell>
          <cell r="J52">
            <v>1014</v>
          </cell>
          <cell r="K52">
            <v>1014</v>
          </cell>
          <cell r="L52">
            <v>1014</v>
          </cell>
          <cell r="M52">
            <v>1014</v>
          </cell>
        </row>
        <row r="53">
          <cell r="A53" t="str">
            <v>Ffestiniog</v>
          </cell>
          <cell r="B53">
            <v>360</v>
          </cell>
          <cell r="C53">
            <v>360</v>
          </cell>
          <cell r="D53">
            <v>360</v>
          </cell>
          <cell r="E53">
            <v>360</v>
          </cell>
          <cell r="F53">
            <v>360</v>
          </cell>
          <cell r="G53">
            <v>360</v>
          </cell>
          <cell r="H53">
            <v>360</v>
          </cell>
          <cell r="I53">
            <v>360</v>
          </cell>
          <cell r="J53">
            <v>360</v>
          </cell>
          <cell r="K53">
            <v>360</v>
          </cell>
          <cell r="L53">
            <v>360</v>
          </cell>
          <cell r="M53">
            <v>360</v>
          </cell>
        </row>
        <row r="54">
          <cell r="A54" t="str">
            <v>Fiddlers Ferry</v>
          </cell>
          <cell r="B54">
            <v>1987</v>
          </cell>
          <cell r="C54">
            <v>1987</v>
          </cell>
          <cell r="D54">
            <v>1987</v>
          </cell>
          <cell r="E54">
            <v>1987</v>
          </cell>
          <cell r="F54">
            <v>1987</v>
          </cell>
          <cell r="G54">
            <v>1987</v>
          </cell>
          <cell r="H54">
            <v>1987</v>
          </cell>
          <cell r="I54">
            <v>1987</v>
          </cell>
          <cell r="J54">
            <v>1987</v>
          </cell>
          <cell r="K54">
            <v>1987</v>
          </cell>
          <cell r="L54">
            <v>1987</v>
          </cell>
          <cell r="M54">
            <v>1987</v>
          </cell>
        </row>
        <row r="55">
          <cell r="A55" t="str">
            <v>Fife</v>
          </cell>
          <cell r="B55">
            <v>0</v>
          </cell>
          <cell r="C55">
            <v>0</v>
          </cell>
          <cell r="D55">
            <v>0</v>
          </cell>
          <cell r="E55">
            <v>0</v>
          </cell>
          <cell r="F55">
            <v>0</v>
          </cell>
          <cell r="G55">
            <v>0</v>
          </cell>
          <cell r="H55">
            <v>0</v>
          </cell>
          <cell r="I55">
            <v>0</v>
          </cell>
          <cell r="J55">
            <v>0</v>
          </cell>
          <cell r="K55">
            <v>0</v>
          </cell>
          <cell r="L55">
            <v>0</v>
          </cell>
          <cell r="M55">
            <v>0</v>
          </cell>
        </row>
        <row r="56">
          <cell r="A56" t="str">
            <v>Finlarig</v>
          </cell>
          <cell r="B56">
            <v>16.5</v>
          </cell>
          <cell r="C56">
            <v>16.5</v>
          </cell>
          <cell r="D56">
            <v>16.5</v>
          </cell>
          <cell r="E56">
            <v>16.5</v>
          </cell>
          <cell r="F56">
            <v>16.5</v>
          </cell>
          <cell r="G56">
            <v>16.5</v>
          </cell>
          <cell r="H56">
            <v>16.5</v>
          </cell>
          <cell r="I56">
            <v>16.5</v>
          </cell>
          <cell r="J56">
            <v>16.5</v>
          </cell>
          <cell r="K56">
            <v>16.5</v>
          </cell>
          <cell r="L56">
            <v>16.5</v>
          </cell>
          <cell r="M56">
            <v>16.5</v>
          </cell>
        </row>
        <row r="57">
          <cell r="A57" t="str">
            <v>Foyers</v>
          </cell>
          <cell r="B57">
            <v>300</v>
          </cell>
          <cell r="C57">
            <v>300</v>
          </cell>
          <cell r="D57">
            <v>300</v>
          </cell>
          <cell r="E57">
            <v>300</v>
          </cell>
          <cell r="F57">
            <v>300</v>
          </cell>
          <cell r="G57">
            <v>300</v>
          </cell>
          <cell r="H57">
            <v>300</v>
          </cell>
          <cell r="I57">
            <v>300</v>
          </cell>
          <cell r="J57">
            <v>300</v>
          </cell>
          <cell r="K57">
            <v>300</v>
          </cell>
          <cell r="L57">
            <v>300</v>
          </cell>
          <cell r="M57">
            <v>300</v>
          </cell>
        </row>
        <row r="58">
          <cell r="A58" t="str">
            <v>Glandford Brigg</v>
          </cell>
          <cell r="B58">
            <v>155</v>
          </cell>
          <cell r="C58">
            <v>155</v>
          </cell>
          <cell r="D58">
            <v>155</v>
          </cell>
          <cell r="E58">
            <v>155</v>
          </cell>
          <cell r="F58">
            <v>155</v>
          </cell>
          <cell r="G58">
            <v>155</v>
          </cell>
          <cell r="H58">
            <v>155</v>
          </cell>
          <cell r="I58">
            <v>155</v>
          </cell>
          <cell r="J58">
            <v>155</v>
          </cell>
          <cell r="K58">
            <v>155</v>
          </cell>
          <cell r="L58">
            <v>155</v>
          </cell>
          <cell r="M58">
            <v>155</v>
          </cell>
        </row>
        <row r="59">
          <cell r="A59" t="str">
            <v>Glendoe</v>
          </cell>
          <cell r="B59">
            <v>99.9</v>
          </cell>
          <cell r="C59">
            <v>99.9</v>
          </cell>
          <cell r="D59">
            <v>99.9</v>
          </cell>
          <cell r="E59">
            <v>99.9</v>
          </cell>
          <cell r="F59">
            <v>99.9</v>
          </cell>
          <cell r="G59">
            <v>99.9</v>
          </cell>
          <cell r="H59">
            <v>99.9</v>
          </cell>
          <cell r="I59">
            <v>99.9</v>
          </cell>
          <cell r="J59">
            <v>99.9</v>
          </cell>
          <cell r="K59">
            <v>99.9</v>
          </cell>
          <cell r="L59">
            <v>99.9</v>
          </cell>
          <cell r="M59">
            <v>99.9</v>
          </cell>
        </row>
        <row r="60">
          <cell r="A60" t="str">
            <v>Glenmoriston</v>
          </cell>
          <cell r="B60">
            <v>37</v>
          </cell>
          <cell r="C60">
            <v>37</v>
          </cell>
          <cell r="D60">
            <v>37</v>
          </cell>
          <cell r="E60">
            <v>37</v>
          </cell>
          <cell r="F60">
            <v>37</v>
          </cell>
          <cell r="G60">
            <v>37</v>
          </cell>
          <cell r="H60">
            <v>37</v>
          </cell>
          <cell r="I60">
            <v>37</v>
          </cell>
          <cell r="J60">
            <v>37</v>
          </cell>
          <cell r="K60">
            <v>37</v>
          </cell>
          <cell r="L60">
            <v>37</v>
          </cell>
          <cell r="M60">
            <v>37</v>
          </cell>
        </row>
        <row r="61">
          <cell r="A61" t="str">
            <v>Gordonbush</v>
          </cell>
          <cell r="B61">
            <v>70</v>
          </cell>
          <cell r="C61">
            <v>70</v>
          </cell>
          <cell r="D61">
            <v>70</v>
          </cell>
          <cell r="E61">
            <v>70</v>
          </cell>
          <cell r="F61">
            <v>70</v>
          </cell>
          <cell r="G61">
            <v>70</v>
          </cell>
          <cell r="H61">
            <v>70</v>
          </cell>
          <cell r="I61">
            <v>70</v>
          </cell>
          <cell r="J61">
            <v>70</v>
          </cell>
          <cell r="K61">
            <v>70</v>
          </cell>
          <cell r="L61">
            <v>70</v>
          </cell>
          <cell r="M61">
            <v>70</v>
          </cell>
        </row>
        <row r="62">
          <cell r="A62" t="str">
            <v>Grain</v>
          </cell>
          <cell r="B62">
            <v>1524</v>
          </cell>
          <cell r="C62">
            <v>1524</v>
          </cell>
          <cell r="D62">
            <v>1524</v>
          </cell>
          <cell r="E62">
            <v>1524</v>
          </cell>
          <cell r="F62">
            <v>1524</v>
          </cell>
          <cell r="G62">
            <v>1524</v>
          </cell>
          <cell r="H62">
            <v>1524</v>
          </cell>
          <cell r="I62">
            <v>1524</v>
          </cell>
          <cell r="J62">
            <v>1524</v>
          </cell>
          <cell r="K62">
            <v>1524</v>
          </cell>
          <cell r="L62">
            <v>1524</v>
          </cell>
          <cell r="M62">
            <v>1524</v>
          </cell>
        </row>
        <row r="63">
          <cell r="A63" t="str">
            <v>Grangemouth</v>
          </cell>
          <cell r="B63">
            <v>120</v>
          </cell>
          <cell r="C63">
            <v>120</v>
          </cell>
          <cell r="D63">
            <v>120</v>
          </cell>
          <cell r="E63">
            <v>120</v>
          </cell>
          <cell r="F63">
            <v>120</v>
          </cell>
          <cell r="G63">
            <v>120</v>
          </cell>
          <cell r="H63">
            <v>120</v>
          </cell>
          <cell r="I63">
            <v>120</v>
          </cell>
          <cell r="J63">
            <v>120</v>
          </cell>
          <cell r="K63">
            <v>120</v>
          </cell>
          <cell r="L63">
            <v>120</v>
          </cell>
          <cell r="M63">
            <v>120</v>
          </cell>
        </row>
        <row r="64">
          <cell r="A64" t="str">
            <v>Great Yarmouth</v>
          </cell>
          <cell r="B64">
            <v>405</v>
          </cell>
          <cell r="C64">
            <v>405</v>
          </cell>
          <cell r="D64">
            <v>405</v>
          </cell>
          <cell r="E64">
            <v>405</v>
          </cell>
          <cell r="F64">
            <v>405</v>
          </cell>
          <cell r="G64">
            <v>405</v>
          </cell>
          <cell r="H64">
            <v>405</v>
          </cell>
          <cell r="I64">
            <v>405</v>
          </cell>
          <cell r="J64">
            <v>405</v>
          </cell>
          <cell r="K64">
            <v>405</v>
          </cell>
          <cell r="L64">
            <v>405</v>
          </cell>
          <cell r="M64">
            <v>405</v>
          </cell>
        </row>
        <row r="65">
          <cell r="A65" t="str">
            <v>Greater Gabbard</v>
          </cell>
          <cell r="B65">
            <v>500</v>
          </cell>
          <cell r="C65">
            <v>500</v>
          </cell>
          <cell r="D65">
            <v>500</v>
          </cell>
          <cell r="E65">
            <v>500</v>
          </cell>
          <cell r="F65">
            <v>500</v>
          </cell>
          <cell r="G65">
            <v>500</v>
          </cell>
          <cell r="H65">
            <v>500</v>
          </cell>
          <cell r="I65">
            <v>500</v>
          </cell>
          <cell r="J65">
            <v>500</v>
          </cell>
          <cell r="K65">
            <v>500</v>
          </cell>
          <cell r="L65">
            <v>500</v>
          </cell>
          <cell r="M65">
            <v>500</v>
          </cell>
        </row>
        <row r="66">
          <cell r="A66" t="str">
            <v>Griffin Wind Farm</v>
          </cell>
          <cell r="B66">
            <v>188.6</v>
          </cell>
          <cell r="C66">
            <v>188.6</v>
          </cell>
          <cell r="D66">
            <v>188.6</v>
          </cell>
          <cell r="E66">
            <v>188.6</v>
          </cell>
          <cell r="F66">
            <v>188.6</v>
          </cell>
          <cell r="G66">
            <v>188.6</v>
          </cell>
          <cell r="H66">
            <v>188.6</v>
          </cell>
          <cell r="I66">
            <v>188.6</v>
          </cell>
          <cell r="J66">
            <v>188.6</v>
          </cell>
          <cell r="K66">
            <v>188.6</v>
          </cell>
          <cell r="L66">
            <v>188.6</v>
          </cell>
          <cell r="M66">
            <v>188.6</v>
          </cell>
        </row>
        <row r="67">
          <cell r="A67" t="str">
            <v>Gunfleet Sands I</v>
          </cell>
          <cell r="B67">
            <v>99.9</v>
          </cell>
          <cell r="C67">
            <v>99.9</v>
          </cell>
          <cell r="D67">
            <v>99.9</v>
          </cell>
          <cell r="E67">
            <v>99.9</v>
          </cell>
          <cell r="F67">
            <v>99.9</v>
          </cell>
          <cell r="G67">
            <v>99.9</v>
          </cell>
          <cell r="H67">
            <v>99.9</v>
          </cell>
          <cell r="I67">
            <v>99.9</v>
          </cell>
          <cell r="J67">
            <v>99.9</v>
          </cell>
          <cell r="K67">
            <v>99.9</v>
          </cell>
          <cell r="L67">
            <v>99.9</v>
          </cell>
          <cell r="M67">
            <v>99.9</v>
          </cell>
        </row>
        <row r="68">
          <cell r="A68" t="str">
            <v>Gunfleet Sands II</v>
          </cell>
          <cell r="B68">
            <v>64</v>
          </cell>
          <cell r="C68">
            <v>64</v>
          </cell>
          <cell r="D68">
            <v>64</v>
          </cell>
          <cell r="E68">
            <v>64</v>
          </cell>
          <cell r="F68">
            <v>64</v>
          </cell>
          <cell r="G68">
            <v>64</v>
          </cell>
          <cell r="H68">
            <v>64</v>
          </cell>
          <cell r="I68">
            <v>64</v>
          </cell>
          <cell r="J68">
            <v>64</v>
          </cell>
          <cell r="K68">
            <v>64</v>
          </cell>
          <cell r="L68">
            <v>64</v>
          </cell>
          <cell r="M68">
            <v>64</v>
          </cell>
        </row>
        <row r="69">
          <cell r="A69" t="str">
            <v>Gwynt y Mor</v>
          </cell>
          <cell r="B69">
            <v>565</v>
          </cell>
          <cell r="C69">
            <v>565</v>
          </cell>
          <cell r="D69">
            <v>565</v>
          </cell>
          <cell r="E69">
            <v>565</v>
          </cell>
          <cell r="F69">
            <v>565</v>
          </cell>
          <cell r="G69">
            <v>565</v>
          </cell>
          <cell r="H69">
            <v>565</v>
          </cell>
          <cell r="I69">
            <v>565</v>
          </cell>
          <cell r="J69">
            <v>565</v>
          </cell>
          <cell r="K69">
            <v>565</v>
          </cell>
          <cell r="L69">
            <v>565</v>
          </cell>
          <cell r="M69">
            <v>565</v>
          </cell>
        </row>
        <row r="70">
          <cell r="A70" t="str">
            <v>Hadyard Hill</v>
          </cell>
          <cell r="B70">
            <v>117</v>
          </cell>
          <cell r="C70">
            <v>117</v>
          </cell>
          <cell r="D70">
            <v>117</v>
          </cell>
          <cell r="E70">
            <v>117</v>
          </cell>
          <cell r="F70">
            <v>117</v>
          </cell>
          <cell r="G70">
            <v>117</v>
          </cell>
          <cell r="H70">
            <v>117</v>
          </cell>
          <cell r="I70">
            <v>117</v>
          </cell>
          <cell r="J70">
            <v>117</v>
          </cell>
          <cell r="K70">
            <v>117</v>
          </cell>
          <cell r="L70">
            <v>117</v>
          </cell>
          <cell r="M70">
            <v>117</v>
          </cell>
        </row>
        <row r="71">
          <cell r="A71" t="str">
            <v>Harestanes</v>
          </cell>
          <cell r="B71">
            <v>126</v>
          </cell>
          <cell r="C71">
            <v>126</v>
          </cell>
          <cell r="D71">
            <v>126</v>
          </cell>
          <cell r="E71">
            <v>126</v>
          </cell>
          <cell r="F71">
            <v>126</v>
          </cell>
          <cell r="G71">
            <v>126</v>
          </cell>
          <cell r="H71">
            <v>126</v>
          </cell>
          <cell r="I71">
            <v>126</v>
          </cell>
          <cell r="J71">
            <v>126</v>
          </cell>
          <cell r="K71">
            <v>126</v>
          </cell>
          <cell r="L71">
            <v>126</v>
          </cell>
          <cell r="M71">
            <v>126</v>
          </cell>
        </row>
        <row r="72">
          <cell r="A72" t="str">
            <v>Hartlepool</v>
          </cell>
          <cell r="B72">
            <v>1207</v>
          </cell>
          <cell r="C72">
            <v>1207</v>
          </cell>
          <cell r="D72">
            <v>1207</v>
          </cell>
          <cell r="E72">
            <v>1207</v>
          </cell>
          <cell r="F72">
            <v>1207</v>
          </cell>
          <cell r="G72">
            <v>1207</v>
          </cell>
          <cell r="H72">
            <v>1207</v>
          </cell>
          <cell r="I72">
            <v>1207</v>
          </cell>
          <cell r="J72">
            <v>1207</v>
          </cell>
          <cell r="K72">
            <v>1207</v>
          </cell>
          <cell r="L72">
            <v>1207</v>
          </cell>
          <cell r="M72">
            <v>1207</v>
          </cell>
        </row>
        <row r="73">
          <cell r="A73" t="str">
            <v>Heysham</v>
          </cell>
          <cell r="B73">
            <v>2433</v>
          </cell>
          <cell r="C73">
            <v>2433</v>
          </cell>
          <cell r="D73">
            <v>2433</v>
          </cell>
          <cell r="E73">
            <v>2433</v>
          </cell>
          <cell r="F73">
            <v>2433</v>
          </cell>
          <cell r="G73">
            <v>2433</v>
          </cell>
          <cell r="H73">
            <v>2433</v>
          </cell>
          <cell r="I73">
            <v>2433</v>
          </cell>
          <cell r="J73">
            <v>2433</v>
          </cell>
          <cell r="K73">
            <v>2433</v>
          </cell>
          <cell r="L73">
            <v>2433</v>
          </cell>
          <cell r="M73">
            <v>2433</v>
          </cell>
        </row>
        <row r="74">
          <cell r="A74" t="str">
            <v>Hinkley Point B</v>
          </cell>
          <cell r="B74">
            <v>1261</v>
          </cell>
          <cell r="C74">
            <v>1261</v>
          </cell>
          <cell r="D74">
            <v>1261</v>
          </cell>
          <cell r="E74">
            <v>1261</v>
          </cell>
          <cell r="F74">
            <v>1261</v>
          </cell>
          <cell r="G74">
            <v>1261</v>
          </cell>
          <cell r="H74">
            <v>1261</v>
          </cell>
          <cell r="I74">
            <v>1261</v>
          </cell>
          <cell r="J74">
            <v>1261</v>
          </cell>
          <cell r="K74">
            <v>1261</v>
          </cell>
          <cell r="L74">
            <v>1261</v>
          </cell>
          <cell r="M74">
            <v>1261</v>
          </cell>
        </row>
        <row r="75">
          <cell r="A75" t="str">
            <v>Humber Gateway</v>
          </cell>
          <cell r="B75">
            <v>0</v>
          </cell>
          <cell r="C75">
            <v>220</v>
          </cell>
          <cell r="D75">
            <v>220</v>
          </cell>
          <cell r="E75">
            <v>220</v>
          </cell>
          <cell r="F75">
            <v>220</v>
          </cell>
          <cell r="G75">
            <v>220</v>
          </cell>
          <cell r="H75">
            <v>220</v>
          </cell>
          <cell r="I75">
            <v>220</v>
          </cell>
          <cell r="J75">
            <v>220</v>
          </cell>
          <cell r="K75">
            <v>220</v>
          </cell>
          <cell r="L75">
            <v>220</v>
          </cell>
          <cell r="M75">
            <v>220</v>
          </cell>
        </row>
        <row r="76">
          <cell r="A76" t="str">
            <v>Hunterston</v>
          </cell>
          <cell r="B76">
            <v>1074</v>
          </cell>
          <cell r="C76">
            <v>1074</v>
          </cell>
          <cell r="D76">
            <v>1074</v>
          </cell>
          <cell r="E76">
            <v>1074</v>
          </cell>
          <cell r="F76">
            <v>1074</v>
          </cell>
          <cell r="G76">
            <v>1074</v>
          </cell>
          <cell r="H76">
            <v>1074</v>
          </cell>
          <cell r="I76">
            <v>1074</v>
          </cell>
          <cell r="J76">
            <v>1074</v>
          </cell>
          <cell r="K76">
            <v>1074</v>
          </cell>
          <cell r="L76">
            <v>1074</v>
          </cell>
          <cell r="M76">
            <v>1074</v>
          </cell>
        </row>
        <row r="77">
          <cell r="A77" t="str">
            <v>Immingham</v>
          </cell>
          <cell r="B77">
            <v>1218</v>
          </cell>
          <cell r="C77">
            <v>1218</v>
          </cell>
          <cell r="D77">
            <v>1218</v>
          </cell>
          <cell r="E77">
            <v>1218</v>
          </cell>
          <cell r="F77">
            <v>1218</v>
          </cell>
          <cell r="G77">
            <v>1218</v>
          </cell>
          <cell r="H77">
            <v>1218</v>
          </cell>
          <cell r="I77">
            <v>1218</v>
          </cell>
          <cell r="J77">
            <v>1218</v>
          </cell>
          <cell r="K77">
            <v>1218</v>
          </cell>
          <cell r="L77">
            <v>1218</v>
          </cell>
          <cell r="M77">
            <v>1218</v>
          </cell>
        </row>
        <row r="78">
          <cell r="A78" t="str">
            <v>Indian Queens</v>
          </cell>
          <cell r="B78">
            <v>140</v>
          </cell>
          <cell r="C78">
            <v>140</v>
          </cell>
          <cell r="D78">
            <v>140</v>
          </cell>
          <cell r="E78">
            <v>140</v>
          </cell>
          <cell r="F78">
            <v>140</v>
          </cell>
          <cell r="G78">
            <v>140</v>
          </cell>
          <cell r="H78">
            <v>140</v>
          </cell>
          <cell r="I78">
            <v>140</v>
          </cell>
          <cell r="J78">
            <v>140</v>
          </cell>
          <cell r="K78">
            <v>140</v>
          </cell>
          <cell r="L78">
            <v>140</v>
          </cell>
          <cell r="M78">
            <v>140</v>
          </cell>
        </row>
        <row r="79">
          <cell r="A79" t="str">
            <v>Invergarry</v>
          </cell>
          <cell r="B79">
            <v>20</v>
          </cell>
          <cell r="C79">
            <v>20</v>
          </cell>
          <cell r="D79">
            <v>20</v>
          </cell>
          <cell r="E79">
            <v>20</v>
          </cell>
          <cell r="F79">
            <v>20</v>
          </cell>
          <cell r="G79">
            <v>20</v>
          </cell>
          <cell r="H79">
            <v>20</v>
          </cell>
          <cell r="I79">
            <v>20</v>
          </cell>
          <cell r="J79">
            <v>20</v>
          </cell>
          <cell r="K79">
            <v>20</v>
          </cell>
          <cell r="L79">
            <v>20</v>
          </cell>
          <cell r="M79">
            <v>20</v>
          </cell>
        </row>
        <row r="80">
          <cell r="A80" t="str">
            <v>Ironbridge</v>
          </cell>
          <cell r="B80">
            <v>680</v>
          </cell>
          <cell r="C80">
            <v>680</v>
          </cell>
          <cell r="D80">
            <v>680</v>
          </cell>
          <cell r="E80">
            <v>680</v>
          </cell>
          <cell r="F80">
            <v>680</v>
          </cell>
          <cell r="G80">
            <v>680</v>
          </cell>
          <cell r="H80">
            <v>680</v>
          </cell>
          <cell r="I80">
            <v>680</v>
          </cell>
          <cell r="J80">
            <v>680</v>
          </cell>
          <cell r="K80">
            <v>680</v>
          </cell>
          <cell r="L80">
            <v>680</v>
          </cell>
          <cell r="M80">
            <v>680</v>
          </cell>
        </row>
        <row r="81">
          <cell r="A81" t="str">
            <v>Keadby</v>
          </cell>
          <cell r="B81">
            <v>735</v>
          </cell>
          <cell r="C81">
            <v>0</v>
          </cell>
          <cell r="D81">
            <v>0</v>
          </cell>
          <cell r="E81">
            <v>0</v>
          </cell>
          <cell r="F81">
            <v>0</v>
          </cell>
          <cell r="G81">
            <v>0</v>
          </cell>
          <cell r="H81">
            <v>0</v>
          </cell>
          <cell r="I81">
            <v>0</v>
          </cell>
          <cell r="J81">
            <v>0</v>
          </cell>
          <cell r="K81">
            <v>0</v>
          </cell>
          <cell r="L81">
            <v>0</v>
          </cell>
          <cell r="M81">
            <v>0</v>
          </cell>
        </row>
        <row r="82">
          <cell r="A82" t="str">
            <v>Kilbraur</v>
          </cell>
          <cell r="B82">
            <v>67</v>
          </cell>
          <cell r="C82">
            <v>67</v>
          </cell>
          <cell r="D82">
            <v>67</v>
          </cell>
          <cell r="E82">
            <v>67</v>
          </cell>
          <cell r="F82">
            <v>67</v>
          </cell>
          <cell r="G82">
            <v>67</v>
          </cell>
          <cell r="H82">
            <v>67</v>
          </cell>
          <cell r="I82">
            <v>67</v>
          </cell>
          <cell r="J82">
            <v>67</v>
          </cell>
          <cell r="K82">
            <v>67</v>
          </cell>
          <cell r="L82">
            <v>67</v>
          </cell>
          <cell r="M82">
            <v>67</v>
          </cell>
        </row>
        <row r="83">
          <cell r="A83" t="str">
            <v>Killingholme (NP)</v>
          </cell>
          <cell r="B83">
            <v>665</v>
          </cell>
          <cell r="C83">
            <v>665</v>
          </cell>
          <cell r="D83">
            <v>665</v>
          </cell>
          <cell r="E83">
            <v>665</v>
          </cell>
          <cell r="F83">
            <v>665</v>
          </cell>
          <cell r="G83">
            <v>665</v>
          </cell>
          <cell r="H83">
            <v>665</v>
          </cell>
          <cell r="I83">
            <v>665</v>
          </cell>
          <cell r="J83">
            <v>665</v>
          </cell>
          <cell r="K83">
            <v>665</v>
          </cell>
          <cell r="L83">
            <v>665</v>
          </cell>
          <cell r="M83">
            <v>665</v>
          </cell>
        </row>
        <row r="84">
          <cell r="A84" t="str">
            <v>Killingholme (Powergen)</v>
          </cell>
          <cell r="B84">
            <v>900</v>
          </cell>
          <cell r="C84">
            <v>900</v>
          </cell>
          <cell r="D84">
            <v>900</v>
          </cell>
          <cell r="E84">
            <v>900</v>
          </cell>
          <cell r="F84">
            <v>900</v>
          </cell>
          <cell r="G84">
            <v>900</v>
          </cell>
          <cell r="H84">
            <v>900</v>
          </cell>
          <cell r="I84">
            <v>900</v>
          </cell>
          <cell r="J84">
            <v>900</v>
          </cell>
          <cell r="K84">
            <v>900</v>
          </cell>
          <cell r="L84">
            <v>900</v>
          </cell>
          <cell r="M84">
            <v>900</v>
          </cell>
        </row>
        <row r="85">
          <cell r="A85" t="str">
            <v>Kilmorack</v>
          </cell>
          <cell r="B85">
            <v>20</v>
          </cell>
          <cell r="C85">
            <v>20</v>
          </cell>
          <cell r="D85">
            <v>20</v>
          </cell>
          <cell r="E85">
            <v>20</v>
          </cell>
          <cell r="F85">
            <v>20</v>
          </cell>
          <cell r="G85">
            <v>20</v>
          </cell>
          <cell r="H85">
            <v>20</v>
          </cell>
          <cell r="I85">
            <v>20</v>
          </cell>
          <cell r="J85">
            <v>20</v>
          </cell>
          <cell r="K85">
            <v>20</v>
          </cell>
          <cell r="L85">
            <v>20</v>
          </cell>
          <cell r="M85">
            <v>20</v>
          </cell>
        </row>
        <row r="86">
          <cell r="A86" t="str">
            <v>Kingsnorth</v>
          </cell>
          <cell r="B86">
            <v>0</v>
          </cell>
          <cell r="C86">
            <v>0</v>
          </cell>
          <cell r="D86">
            <v>0</v>
          </cell>
          <cell r="E86">
            <v>0</v>
          </cell>
          <cell r="F86">
            <v>0</v>
          </cell>
          <cell r="G86">
            <v>0</v>
          </cell>
          <cell r="H86">
            <v>0</v>
          </cell>
          <cell r="I86">
            <v>0</v>
          </cell>
          <cell r="J86">
            <v>0</v>
          </cell>
          <cell r="K86">
            <v>0</v>
          </cell>
          <cell r="L86">
            <v>0</v>
          </cell>
          <cell r="M86">
            <v>0</v>
          </cell>
        </row>
        <row r="87">
          <cell r="A87" t="str">
            <v>Langage</v>
          </cell>
          <cell r="B87">
            <v>905</v>
          </cell>
          <cell r="C87">
            <v>905</v>
          </cell>
          <cell r="D87">
            <v>905</v>
          </cell>
          <cell r="E87">
            <v>905</v>
          </cell>
          <cell r="F87">
            <v>905</v>
          </cell>
          <cell r="G87">
            <v>905</v>
          </cell>
          <cell r="H87">
            <v>905</v>
          </cell>
          <cell r="I87">
            <v>905</v>
          </cell>
          <cell r="J87">
            <v>905</v>
          </cell>
          <cell r="K87">
            <v>905</v>
          </cell>
          <cell r="L87">
            <v>905</v>
          </cell>
          <cell r="M87">
            <v>905</v>
          </cell>
        </row>
        <row r="88">
          <cell r="A88" t="str">
            <v>Lincs Wind Farm</v>
          </cell>
          <cell r="B88">
            <v>250</v>
          </cell>
          <cell r="C88">
            <v>250</v>
          </cell>
          <cell r="D88">
            <v>250</v>
          </cell>
          <cell r="E88">
            <v>250</v>
          </cell>
          <cell r="F88">
            <v>250</v>
          </cell>
          <cell r="G88">
            <v>250</v>
          </cell>
          <cell r="H88">
            <v>250</v>
          </cell>
          <cell r="I88">
            <v>250</v>
          </cell>
          <cell r="J88">
            <v>250</v>
          </cell>
          <cell r="K88">
            <v>250</v>
          </cell>
          <cell r="L88">
            <v>250</v>
          </cell>
          <cell r="M88">
            <v>250</v>
          </cell>
        </row>
        <row r="89">
          <cell r="A89" t="str">
            <v>Little Barford</v>
          </cell>
          <cell r="B89">
            <v>740</v>
          </cell>
          <cell r="C89">
            <v>740</v>
          </cell>
          <cell r="D89">
            <v>740</v>
          </cell>
          <cell r="E89">
            <v>740</v>
          </cell>
          <cell r="F89">
            <v>740</v>
          </cell>
          <cell r="G89">
            <v>740</v>
          </cell>
          <cell r="H89">
            <v>740</v>
          </cell>
          <cell r="I89">
            <v>740</v>
          </cell>
          <cell r="J89">
            <v>740</v>
          </cell>
          <cell r="K89">
            <v>740</v>
          </cell>
          <cell r="L89">
            <v>740</v>
          </cell>
          <cell r="M89">
            <v>740</v>
          </cell>
        </row>
        <row r="90">
          <cell r="A90" t="str">
            <v>Littlebrook D</v>
          </cell>
          <cell r="B90">
            <v>800</v>
          </cell>
          <cell r="C90">
            <v>800</v>
          </cell>
          <cell r="D90">
            <v>800</v>
          </cell>
          <cell r="E90">
            <v>800</v>
          </cell>
          <cell r="F90">
            <v>800</v>
          </cell>
          <cell r="G90">
            <v>800</v>
          </cell>
          <cell r="H90">
            <v>800</v>
          </cell>
          <cell r="I90">
            <v>800</v>
          </cell>
          <cell r="J90">
            <v>800</v>
          </cell>
          <cell r="K90">
            <v>800</v>
          </cell>
          <cell r="L90">
            <v>800</v>
          </cell>
          <cell r="M90">
            <v>800</v>
          </cell>
        </row>
        <row r="91">
          <cell r="A91" t="str">
            <v>Lochay</v>
          </cell>
          <cell r="B91">
            <v>47</v>
          </cell>
          <cell r="C91">
            <v>47</v>
          </cell>
          <cell r="D91">
            <v>47</v>
          </cell>
          <cell r="E91">
            <v>47</v>
          </cell>
          <cell r="F91">
            <v>47</v>
          </cell>
          <cell r="G91">
            <v>47</v>
          </cell>
          <cell r="H91">
            <v>47</v>
          </cell>
          <cell r="I91">
            <v>47</v>
          </cell>
          <cell r="J91">
            <v>47</v>
          </cell>
          <cell r="K91">
            <v>47</v>
          </cell>
          <cell r="L91">
            <v>47</v>
          </cell>
          <cell r="M91">
            <v>47</v>
          </cell>
        </row>
        <row r="92">
          <cell r="A92" t="str">
            <v>Lochluichart</v>
          </cell>
          <cell r="B92">
            <v>69</v>
          </cell>
          <cell r="C92">
            <v>69</v>
          </cell>
          <cell r="D92">
            <v>69</v>
          </cell>
          <cell r="E92">
            <v>69</v>
          </cell>
          <cell r="F92">
            <v>69</v>
          </cell>
          <cell r="G92">
            <v>69</v>
          </cell>
          <cell r="H92">
            <v>69</v>
          </cell>
          <cell r="I92">
            <v>69</v>
          </cell>
          <cell r="J92">
            <v>69</v>
          </cell>
          <cell r="K92">
            <v>69</v>
          </cell>
          <cell r="L92">
            <v>69</v>
          </cell>
          <cell r="M92">
            <v>69</v>
          </cell>
        </row>
        <row r="93">
          <cell r="A93" t="str">
            <v>London Array</v>
          </cell>
          <cell r="B93">
            <v>630</v>
          </cell>
          <cell r="C93">
            <v>630</v>
          </cell>
          <cell r="D93">
            <v>630</v>
          </cell>
          <cell r="E93">
            <v>630</v>
          </cell>
          <cell r="F93">
            <v>630</v>
          </cell>
          <cell r="G93">
            <v>630</v>
          </cell>
          <cell r="H93">
            <v>630</v>
          </cell>
          <cell r="I93">
            <v>630</v>
          </cell>
          <cell r="J93">
            <v>630</v>
          </cell>
          <cell r="K93">
            <v>630</v>
          </cell>
          <cell r="L93">
            <v>630</v>
          </cell>
          <cell r="M93">
            <v>630</v>
          </cell>
        </row>
        <row r="94">
          <cell r="A94" t="str">
            <v>Longannet</v>
          </cell>
          <cell r="B94">
            <v>2260</v>
          </cell>
          <cell r="C94">
            <v>2260</v>
          </cell>
          <cell r="D94">
            <v>2260</v>
          </cell>
          <cell r="E94">
            <v>2260</v>
          </cell>
          <cell r="F94">
            <v>2260</v>
          </cell>
          <cell r="G94">
            <v>2260</v>
          </cell>
          <cell r="H94">
            <v>2260</v>
          </cell>
          <cell r="I94">
            <v>2260</v>
          </cell>
          <cell r="J94">
            <v>2260</v>
          </cell>
          <cell r="K94">
            <v>2260</v>
          </cell>
          <cell r="L94">
            <v>2260</v>
          </cell>
          <cell r="M94">
            <v>2260</v>
          </cell>
        </row>
        <row r="95">
          <cell r="A95" t="str">
            <v>Luichart</v>
          </cell>
          <cell r="B95">
            <v>34</v>
          </cell>
          <cell r="C95">
            <v>34</v>
          </cell>
          <cell r="D95">
            <v>34</v>
          </cell>
          <cell r="E95">
            <v>34</v>
          </cell>
          <cell r="F95">
            <v>34</v>
          </cell>
          <cell r="G95">
            <v>34</v>
          </cell>
          <cell r="H95">
            <v>34</v>
          </cell>
          <cell r="I95">
            <v>34</v>
          </cell>
          <cell r="J95">
            <v>34</v>
          </cell>
          <cell r="K95">
            <v>34</v>
          </cell>
          <cell r="L95">
            <v>34</v>
          </cell>
          <cell r="M95">
            <v>34</v>
          </cell>
        </row>
        <row r="96">
          <cell r="A96" t="str">
            <v>Marchwood</v>
          </cell>
          <cell r="B96">
            <v>900</v>
          </cell>
          <cell r="C96">
            <v>900</v>
          </cell>
          <cell r="D96">
            <v>900</v>
          </cell>
          <cell r="E96">
            <v>900</v>
          </cell>
          <cell r="F96">
            <v>900</v>
          </cell>
          <cell r="G96">
            <v>900</v>
          </cell>
          <cell r="H96">
            <v>900</v>
          </cell>
          <cell r="I96">
            <v>900</v>
          </cell>
          <cell r="J96">
            <v>900</v>
          </cell>
          <cell r="K96">
            <v>900</v>
          </cell>
          <cell r="L96">
            <v>900</v>
          </cell>
          <cell r="M96">
            <v>900</v>
          </cell>
        </row>
        <row r="97">
          <cell r="A97" t="str">
            <v>Mark Hill</v>
          </cell>
          <cell r="B97">
            <v>53</v>
          </cell>
          <cell r="C97">
            <v>53</v>
          </cell>
          <cell r="D97">
            <v>53</v>
          </cell>
          <cell r="E97">
            <v>53</v>
          </cell>
          <cell r="F97">
            <v>53</v>
          </cell>
          <cell r="G97">
            <v>53</v>
          </cell>
          <cell r="H97">
            <v>53</v>
          </cell>
          <cell r="I97">
            <v>53</v>
          </cell>
          <cell r="J97">
            <v>53</v>
          </cell>
          <cell r="K97">
            <v>53</v>
          </cell>
          <cell r="L97">
            <v>53</v>
          </cell>
          <cell r="M97">
            <v>53</v>
          </cell>
        </row>
        <row r="98">
          <cell r="A98" t="str">
            <v>Medway</v>
          </cell>
          <cell r="B98">
            <v>700</v>
          </cell>
          <cell r="C98">
            <v>700</v>
          </cell>
          <cell r="D98">
            <v>700</v>
          </cell>
          <cell r="E98">
            <v>700</v>
          </cell>
          <cell r="F98">
            <v>700</v>
          </cell>
          <cell r="G98">
            <v>700</v>
          </cell>
          <cell r="H98">
            <v>700</v>
          </cell>
          <cell r="I98">
            <v>700</v>
          </cell>
          <cell r="J98">
            <v>700</v>
          </cell>
          <cell r="K98">
            <v>700</v>
          </cell>
          <cell r="L98">
            <v>700</v>
          </cell>
          <cell r="M98">
            <v>700</v>
          </cell>
        </row>
        <row r="99">
          <cell r="A99" t="str">
            <v>Millennium Wind</v>
          </cell>
          <cell r="B99">
            <v>65</v>
          </cell>
          <cell r="C99">
            <v>65</v>
          </cell>
          <cell r="D99">
            <v>65</v>
          </cell>
          <cell r="E99">
            <v>65</v>
          </cell>
          <cell r="F99">
            <v>65</v>
          </cell>
          <cell r="G99">
            <v>65</v>
          </cell>
          <cell r="H99">
            <v>65</v>
          </cell>
          <cell r="I99">
            <v>65</v>
          </cell>
          <cell r="J99">
            <v>65</v>
          </cell>
          <cell r="K99">
            <v>65</v>
          </cell>
          <cell r="L99">
            <v>65</v>
          </cell>
          <cell r="M99">
            <v>65</v>
          </cell>
        </row>
        <row r="100">
          <cell r="A100" t="str">
            <v>Mossford</v>
          </cell>
          <cell r="B100">
            <v>18.66</v>
          </cell>
          <cell r="C100">
            <v>18.66</v>
          </cell>
          <cell r="D100">
            <v>18.66</v>
          </cell>
          <cell r="E100">
            <v>18.66</v>
          </cell>
          <cell r="F100">
            <v>18.66</v>
          </cell>
          <cell r="G100">
            <v>18.66</v>
          </cell>
          <cell r="H100">
            <v>18.66</v>
          </cell>
          <cell r="I100">
            <v>18.66</v>
          </cell>
          <cell r="J100">
            <v>18.66</v>
          </cell>
          <cell r="K100">
            <v>18.66</v>
          </cell>
          <cell r="L100">
            <v>18.66</v>
          </cell>
          <cell r="M100">
            <v>18.66</v>
          </cell>
        </row>
        <row r="101">
          <cell r="A101" t="str">
            <v>Nant</v>
          </cell>
          <cell r="B101">
            <v>15</v>
          </cell>
          <cell r="C101">
            <v>15</v>
          </cell>
          <cell r="D101">
            <v>15</v>
          </cell>
          <cell r="E101">
            <v>15</v>
          </cell>
          <cell r="F101">
            <v>15</v>
          </cell>
          <cell r="G101">
            <v>15</v>
          </cell>
          <cell r="H101">
            <v>15</v>
          </cell>
          <cell r="I101">
            <v>15</v>
          </cell>
          <cell r="J101">
            <v>15</v>
          </cell>
          <cell r="K101">
            <v>15</v>
          </cell>
          <cell r="L101">
            <v>15</v>
          </cell>
          <cell r="M101">
            <v>15</v>
          </cell>
        </row>
        <row r="102">
          <cell r="A102" t="str">
            <v>Oldbury-on-Severn</v>
          </cell>
          <cell r="B102">
            <v>0</v>
          </cell>
          <cell r="C102">
            <v>0</v>
          </cell>
          <cell r="D102">
            <v>0</v>
          </cell>
          <cell r="E102">
            <v>0</v>
          </cell>
          <cell r="F102">
            <v>0</v>
          </cell>
          <cell r="G102">
            <v>0</v>
          </cell>
          <cell r="H102">
            <v>0</v>
          </cell>
          <cell r="I102">
            <v>0</v>
          </cell>
          <cell r="J102">
            <v>0</v>
          </cell>
          <cell r="K102">
            <v>0</v>
          </cell>
          <cell r="L102">
            <v>0</v>
          </cell>
          <cell r="M102">
            <v>0</v>
          </cell>
        </row>
        <row r="103">
          <cell r="A103" t="str">
            <v>Ormonde</v>
          </cell>
          <cell r="B103">
            <v>150</v>
          </cell>
          <cell r="C103">
            <v>150</v>
          </cell>
          <cell r="D103">
            <v>150</v>
          </cell>
          <cell r="E103">
            <v>150</v>
          </cell>
          <cell r="F103">
            <v>150</v>
          </cell>
          <cell r="G103">
            <v>150</v>
          </cell>
          <cell r="H103">
            <v>150</v>
          </cell>
          <cell r="I103">
            <v>150</v>
          </cell>
          <cell r="J103">
            <v>150</v>
          </cell>
          <cell r="K103">
            <v>150</v>
          </cell>
          <cell r="L103">
            <v>150</v>
          </cell>
          <cell r="M103">
            <v>150</v>
          </cell>
        </row>
        <row r="104">
          <cell r="A104" t="str">
            <v>Orrin</v>
          </cell>
          <cell r="B104">
            <v>18</v>
          </cell>
          <cell r="C104">
            <v>18</v>
          </cell>
          <cell r="D104">
            <v>18</v>
          </cell>
          <cell r="E104">
            <v>18</v>
          </cell>
          <cell r="F104">
            <v>18</v>
          </cell>
          <cell r="G104">
            <v>18</v>
          </cell>
          <cell r="H104">
            <v>18</v>
          </cell>
          <cell r="I104">
            <v>18</v>
          </cell>
          <cell r="J104">
            <v>18</v>
          </cell>
          <cell r="K104">
            <v>18</v>
          </cell>
          <cell r="L104">
            <v>18</v>
          </cell>
          <cell r="M104">
            <v>18</v>
          </cell>
        </row>
        <row r="105">
          <cell r="A105" t="str">
            <v>Pembroke</v>
          </cell>
          <cell r="B105">
            <v>2199</v>
          </cell>
          <cell r="C105">
            <v>2199</v>
          </cell>
          <cell r="D105">
            <v>2199</v>
          </cell>
          <cell r="E105">
            <v>2199</v>
          </cell>
          <cell r="F105">
            <v>2199</v>
          </cell>
          <cell r="G105">
            <v>2199</v>
          </cell>
          <cell r="H105">
            <v>2199</v>
          </cell>
          <cell r="I105">
            <v>2199</v>
          </cell>
          <cell r="J105">
            <v>2199</v>
          </cell>
          <cell r="K105">
            <v>2199</v>
          </cell>
          <cell r="L105">
            <v>2199</v>
          </cell>
          <cell r="M105">
            <v>2199</v>
          </cell>
        </row>
        <row r="106">
          <cell r="A106" t="str">
            <v>Peterborough</v>
          </cell>
          <cell r="B106">
            <v>245</v>
          </cell>
          <cell r="C106">
            <v>245</v>
          </cell>
          <cell r="D106">
            <v>245</v>
          </cell>
          <cell r="E106">
            <v>245</v>
          </cell>
          <cell r="F106">
            <v>245</v>
          </cell>
          <cell r="G106">
            <v>245</v>
          </cell>
          <cell r="H106">
            <v>245</v>
          </cell>
          <cell r="I106">
            <v>245</v>
          </cell>
          <cell r="J106">
            <v>245</v>
          </cell>
          <cell r="K106">
            <v>245</v>
          </cell>
          <cell r="L106">
            <v>245</v>
          </cell>
          <cell r="M106">
            <v>245</v>
          </cell>
        </row>
        <row r="107">
          <cell r="A107" t="str">
            <v>Peterhead</v>
          </cell>
          <cell r="B107">
            <v>400</v>
          </cell>
          <cell r="C107">
            <v>400</v>
          </cell>
          <cell r="D107">
            <v>400</v>
          </cell>
          <cell r="E107">
            <v>400</v>
          </cell>
          <cell r="F107">
            <v>400</v>
          </cell>
          <cell r="G107">
            <v>400</v>
          </cell>
          <cell r="H107">
            <v>400</v>
          </cell>
          <cell r="I107">
            <v>400</v>
          </cell>
          <cell r="J107">
            <v>400</v>
          </cell>
          <cell r="K107">
            <v>400</v>
          </cell>
          <cell r="L107">
            <v>400</v>
          </cell>
          <cell r="M107">
            <v>400</v>
          </cell>
        </row>
        <row r="108">
          <cell r="A108" t="str">
            <v>Quoich</v>
          </cell>
          <cell r="B108">
            <v>0</v>
          </cell>
          <cell r="C108">
            <v>0</v>
          </cell>
          <cell r="D108">
            <v>0</v>
          </cell>
          <cell r="E108">
            <v>0</v>
          </cell>
          <cell r="F108">
            <v>0</v>
          </cell>
          <cell r="G108">
            <v>0</v>
          </cell>
          <cell r="H108">
            <v>0</v>
          </cell>
          <cell r="I108">
            <v>0</v>
          </cell>
          <cell r="J108">
            <v>0</v>
          </cell>
          <cell r="K108">
            <v>0</v>
          </cell>
          <cell r="L108">
            <v>0</v>
          </cell>
          <cell r="M108">
            <v>0</v>
          </cell>
        </row>
        <row r="109">
          <cell r="A109" t="str">
            <v>Ratcliffe-on-Soar</v>
          </cell>
          <cell r="B109">
            <v>2021</v>
          </cell>
          <cell r="C109">
            <v>2021</v>
          </cell>
          <cell r="D109">
            <v>2021</v>
          </cell>
          <cell r="E109">
            <v>2021</v>
          </cell>
          <cell r="F109">
            <v>2021</v>
          </cell>
          <cell r="G109">
            <v>2021</v>
          </cell>
          <cell r="H109">
            <v>2021</v>
          </cell>
          <cell r="I109">
            <v>2021</v>
          </cell>
          <cell r="J109">
            <v>2021</v>
          </cell>
          <cell r="K109">
            <v>2021</v>
          </cell>
          <cell r="L109">
            <v>2021</v>
          </cell>
          <cell r="M109">
            <v>2021</v>
          </cell>
        </row>
        <row r="110">
          <cell r="A110" t="str">
            <v>Robin Rigg East</v>
          </cell>
          <cell r="B110">
            <v>92</v>
          </cell>
          <cell r="C110">
            <v>92</v>
          </cell>
          <cell r="D110">
            <v>92</v>
          </cell>
          <cell r="E110">
            <v>92</v>
          </cell>
          <cell r="F110">
            <v>92</v>
          </cell>
          <cell r="G110">
            <v>92</v>
          </cell>
          <cell r="H110">
            <v>92</v>
          </cell>
          <cell r="I110">
            <v>92</v>
          </cell>
          <cell r="J110">
            <v>92</v>
          </cell>
          <cell r="K110">
            <v>92</v>
          </cell>
          <cell r="L110">
            <v>92</v>
          </cell>
          <cell r="M110">
            <v>92</v>
          </cell>
        </row>
        <row r="111">
          <cell r="A111" t="str">
            <v>Robin Rigg West</v>
          </cell>
          <cell r="B111">
            <v>92</v>
          </cell>
          <cell r="C111">
            <v>92</v>
          </cell>
          <cell r="D111">
            <v>92</v>
          </cell>
          <cell r="E111">
            <v>92</v>
          </cell>
          <cell r="F111">
            <v>92</v>
          </cell>
          <cell r="G111">
            <v>92</v>
          </cell>
          <cell r="H111">
            <v>92</v>
          </cell>
          <cell r="I111">
            <v>92</v>
          </cell>
          <cell r="J111">
            <v>92</v>
          </cell>
          <cell r="K111">
            <v>92</v>
          </cell>
          <cell r="L111">
            <v>92</v>
          </cell>
          <cell r="M111">
            <v>92</v>
          </cell>
        </row>
        <row r="112">
          <cell r="A112" t="str">
            <v>Rocksavage</v>
          </cell>
          <cell r="B112">
            <v>810</v>
          </cell>
          <cell r="C112">
            <v>810</v>
          </cell>
          <cell r="D112">
            <v>810</v>
          </cell>
          <cell r="E112">
            <v>810</v>
          </cell>
          <cell r="F112">
            <v>810</v>
          </cell>
          <cell r="G112">
            <v>810</v>
          </cell>
          <cell r="H112">
            <v>810</v>
          </cell>
          <cell r="I112">
            <v>810</v>
          </cell>
          <cell r="J112">
            <v>810</v>
          </cell>
          <cell r="K112">
            <v>810</v>
          </cell>
          <cell r="L112">
            <v>810</v>
          </cell>
          <cell r="M112">
            <v>810</v>
          </cell>
        </row>
        <row r="113">
          <cell r="A113" t="str">
            <v>Roosecote</v>
          </cell>
          <cell r="B113">
            <v>99</v>
          </cell>
          <cell r="C113">
            <v>99</v>
          </cell>
          <cell r="D113">
            <v>99</v>
          </cell>
          <cell r="E113">
            <v>99</v>
          </cell>
          <cell r="F113">
            <v>99</v>
          </cell>
          <cell r="G113">
            <v>99</v>
          </cell>
          <cell r="H113">
            <v>99</v>
          </cell>
          <cell r="I113">
            <v>99</v>
          </cell>
          <cell r="J113">
            <v>99</v>
          </cell>
          <cell r="K113">
            <v>99</v>
          </cell>
          <cell r="L113">
            <v>99</v>
          </cell>
          <cell r="M113">
            <v>99</v>
          </cell>
        </row>
        <row r="114">
          <cell r="A114" t="str">
            <v>Rugeley B</v>
          </cell>
          <cell r="B114">
            <v>1018</v>
          </cell>
          <cell r="C114">
            <v>1018</v>
          </cell>
          <cell r="D114">
            <v>1018</v>
          </cell>
          <cell r="E114">
            <v>1018</v>
          </cell>
          <cell r="F114">
            <v>1018</v>
          </cell>
          <cell r="G114">
            <v>1018</v>
          </cell>
          <cell r="H114">
            <v>1018</v>
          </cell>
          <cell r="I114">
            <v>1018</v>
          </cell>
          <cell r="J114">
            <v>1018</v>
          </cell>
          <cell r="K114">
            <v>1018</v>
          </cell>
          <cell r="L114">
            <v>1018</v>
          </cell>
          <cell r="M114">
            <v>1018</v>
          </cell>
        </row>
        <row r="115">
          <cell r="A115" t="str">
            <v>Rye House</v>
          </cell>
          <cell r="B115">
            <v>715</v>
          </cell>
          <cell r="C115">
            <v>715</v>
          </cell>
          <cell r="D115">
            <v>715</v>
          </cell>
          <cell r="E115">
            <v>715</v>
          </cell>
          <cell r="F115">
            <v>715</v>
          </cell>
          <cell r="G115">
            <v>715</v>
          </cell>
          <cell r="H115">
            <v>715</v>
          </cell>
          <cell r="I115">
            <v>715</v>
          </cell>
          <cell r="J115">
            <v>715</v>
          </cell>
          <cell r="K115">
            <v>715</v>
          </cell>
          <cell r="L115">
            <v>715</v>
          </cell>
          <cell r="M115">
            <v>715</v>
          </cell>
        </row>
        <row r="116">
          <cell r="A116" t="str">
            <v>Saltend</v>
          </cell>
          <cell r="B116">
            <v>1100</v>
          </cell>
          <cell r="C116">
            <v>1100</v>
          </cell>
          <cell r="D116">
            <v>1100</v>
          </cell>
          <cell r="E116">
            <v>1100</v>
          </cell>
          <cell r="F116">
            <v>1100</v>
          </cell>
          <cell r="G116">
            <v>1100</v>
          </cell>
          <cell r="H116">
            <v>1100</v>
          </cell>
          <cell r="I116">
            <v>1100</v>
          </cell>
          <cell r="J116">
            <v>1100</v>
          </cell>
          <cell r="K116">
            <v>1100</v>
          </cell>
          <cell r="L116">
            <v>1100</v>
          </cell>
          <cell r="M116">
            <v>1100</v>
          </cell>
        </row>
        <row r="117">
          <cell r="A117" t="str">
            <v>Seabank</v>
          </cell>
          <cell r="B117">
            <v>1234</v>
          </cell>
          <cell r="C117">
            <v>1234</v>
          </cell>
          <cell r="D117">
            <v>1234</v>
          </cell>
          <cell r="E117">
            <v>1234</v>
          </cell>
          <cell r="F117">
            <v>1234</v>
          </cell>
          <cell r="G117">
            <v>1234</v>
          </cell>
          <cell r="H117">
            <v>1234</v>
          </cell>
          <cell r="I117">
            <v>1234</v>
          </cell>
          <cell r="J117">
            <v>1234</v>
          </cell>
          <cell r="K117">
            <v>1234</v>
          </cell>
          <cell r="L117">
            <v>1234</v>
          </cell>
          <cell r="M117">
            <v>1234</v>
          </cell>
        </row>
        <row r="118">
          <cell r="A118" t="str">
            <v>Sellafield</v>
          </cell>
          <cell r="B118">
            <v>155</v>
          </cell>
          <cell r="C118">
            <v>155</v>
          </cell>
          <cell r="D118">
            <v>155</v>
          </cell>
          <cell r="E118">
            <v>155</v>
          </cell>
          <cell r="F118">
            <v>155</v>
          </cell>
          <cell r="G118">
            <v>155</v>
          </cell>
          <cell r="H118">
            <v>155</v>
          </cell>
          <cell r="I118">
            <v>155</v>
          </cell>
          <cell r="J118">
            <v>155</v>
          </cell>
          <cell r="K118">
            <v>155</v>
          </cell>
          <cell r="L118">
            <v>155</v>
          </cell>
          <cell r="M118">
            <v>155</v>
          </cell>
        </row>
        <row r="119">
          <cell r="A119" t="str">
            <v>Severn Power</v>
          </cell>
          <cell r="B119">
            <v>850</v>
          </cell>
          <cell r="C119">
            <v>850</v>
          </cell>
          <cell r="D119">
            <v>850</v>
          </cell>
          <cell r="E119">
            <v>850</v>
          </cell>
          <cell r="F119">
            <v>850</v>
          </cell>
          <cell r="G119">
            <v>850</v>
          </cell>
          <cell r="H119">
            <v>850</v>
          </cell>
          <cell r="I119">
            <v>850</v>
          </cell>
          <cell r="J119">
            <v>850</v>
          </cell>
          <cell r="K119">
            <v>850</v>
          </cell>
          <cell r="L119">
            <v>850</v>
          </cell>
          <cell r="M119">
            <v>850</v>
          </cell>
        </row>
        <row r="120">
          <cell r="A120" t="str">
            <v>Sheringham Shoal</v>
          </cell>
          <cell r="B120">
            <v>315</v>
          </cell>
          <cell r="C120">
            <v>315</v>
          </cell>
          <cell r="D120">
            <v>315</v>
          </cell>
          <cell r="E120">
            <v>315</v>
          </cell>
          <cell r="F120">
            <v>315</v>
          </cell>
          <cell r="G120">
            <v>315</v>
          </cell>
          <cell r="H120">
            <v>315</v>
          </cell>
          <cell r="I120">
            <v>315</v>
          </cell>
          <cell r="J120">
            <v>315</v>
          </cell>
          <cell r="K120">
            <v>315</v>
          </cell>
          <cell r="L120">
            <v>315</v>
          </cell>
          <cell r="M120">
            <v>315</v>
          </cell>
        </row>
        <row r="121">
          <cell r="A121" t="str">
            <v>Shoreham</v>
          </cell>
          <cell r="B121">
            <v>420</v>
          </cell>
          <cell r="C121">
            <v>420</v>
          </cell>
          <cell r="D121">
            <v>420</v>
          </cell>
          <cell r="E121">
            <v>420</v>
          </cell>
          <cell r="F121">
            <v>420</v>
          </cell>
          <cell r="G121">
            <v>420</v>
          </cell>
          <cell r="H121">
            <v>420</v>
          </cell>
          <cell r="I121">
            <v>420</v>
          </cell>
          <cell r="J121">
            <v>420</v>
          </cell>
          <cell r="K121">
            <v>420</v>
          </cell>
          <cell r="L121">
            <v>420</v>
          </cell>
          <cell r="M121">
            <v>420</v>
          </cell>
        </row>
        <row r="122">
          <cell r="A122" t="str">
            <v>Shotton</v>
          </cell>
          <cell r="B122">
            <v>0</v>
          </cell>
          <cell r="C122">
            <v>0</v>
          </cell>
          <cell r="D122">
            <v>0</v>
          </cell>
          <cell r="E122">
            <v>0</v>
          </cell>
          <cell r="F122">
            <v>0</v>
          </cell>
          <cell r="G122">
            <v>0</v>
          </cell>
          <cell r="H122">
            <v>0</v>
          </cell>
          <cell r="I122">
            <v>0</v>
          </cell>
          <cell r="J122">
            <v>0</v>
          </cell>
          <cell r="K122">
            <v>0</v>
          </cell>
          <cell r="L122">
            <v>0</v>
          </cell>
          <cell r="M122">
            <v>0</v>
          </cell>
        </row>
        <row r="123">
          <cell r="A123" t="str">
            <v>Sizewell B</v>
          </cell>
          <cell r="B123">
            <v>1212</v>
          </cell>
          <cell r="C123">
            <v>1212</v>
          </cell>
          <cell r="D123">
            <v>1212</v>
          </cell>
          <cell r="E123">
            <v>1212</v>
          </cell>
          <cell r="F123">
            <v>1212</v>
          </cell>
          <cell r="G123">
            <v>1212</v>
          </cell>
          <cell r="H123">
            <v>1212</v>
          </cell>
          <cell r="I123">
            <v>1212</v>
          </cell>
          <cell r="J123">
            <v>1212</v>
          </cell>
          <cell r="K123">
            <v>1212</v>
          </cell>
          <cell r="L123">
            <v>1212</v>
          </cell>
          <cell r="M123">
            <v>1212</v>
          </cell>
        </row>
        <row r="124">
          <cell r="A124" t="str">
            <v>Sloy G2 &amp; G3</v>
          </cell>
          <cell r="B124">
            <v>80</v>
          </cell>
          <cell r="C124">
            <v>80</v>
          </cell>
          <cell r="D124">
            <v>80</v>
          </cell>
          <cell r="E124">
            <v>80</v>
          </cell>
          <cell r="F124">
            <v>80</v>
          </cell>
          <cell r="G124">
            <v>80</v>
          </cell>
          <cell r="H124">
            <v>80</v>
          </cell>
          <cell r="I124">
            <v>80</v>
          </cell>
          <cell r="J124">
            <v>80</v>
          </cell>
          <cell r="K124">
            <v>80</v>
          </cell>
          <cell r="L124">
            <v>80</v>
          </cell>
          <cell r="M124">
            <v>80</v>
          </cell>
        </row>
        <row r="125">
          <cell r="A125" t="str">
            <v>South Humber Bank</v>
          </cell>
          <cell r="B125">
            <v>1285</v>
          </cell>
          <cell r="C125">
            <v>1285</v>
          </cell>
          <cell r="D125">
            <v>1285</v>
          </cell>
          <cell r="E125">
            <v>1285</v>
          </cell>
          <cell r="F125">
            <v>1285</v>
          </cell>
          <cell r="G125">
            <v>1285</v>
          </cell>
          <cell r="H125">
            <v>1285</v>
          </cell>
          <cell r="I125">
            <v>1285</v>
          </cell>
          <cell r="J125">
            <v>1285</v>
          </cell>
          <cell r="K125">
            <v>1285</v>
          </cell>
          <cell r="L125">
            <v>1285</v>
          </cell>
          <cell r="M125">
            <v>1285</v>
          </cell>
        </row>
        <row r="126">
          <cell r="A126" t="str">
            <v>Spalding</v>
          </cell>
          <cell r="B126">
            <v>880</v>
          </cell>
          <cell r="C126">
            <v>880</v>
          </cell>
          <cell r="D126">
            <v>880</v>
          </cell>
          <cell r="E126">
            <v>880</v>
          </cell>
          <cell r="F126">
            <v>880</v>
          </cell>
          <cell r="G126">
            <v>880</v>
          </cell>
          <cell r="H126">
            <v>880</v>
          </cell>
          <cell r="I126">
            <v>880</v>
          </cell>
          <cell r="J126">
            <v>880</v>
          </cell>
          <cell r="K126">
            <v>880</v>
          </cell>
          <cell r="L126">
            <v>880</v>
          </cell>
          <cell r="M126">
            <v>880</v>
          </cell>
        </row>
        <row r="127">
          <cell r="A127" t="str">
            <v>Staythorpe</v>
          </cell>
          <cell r="B127">
            <v>1728</v>
          </cell>
          <cell r="C127">
            <v>1728</v>
          </cell>
          <cell r="D127">
            <v>1728</v>
          </cell>
          <cell r="E127">
            <v>1728</v>
          </cell>
          <cell r="F127">
            <v>1728</v>
          </cell>
          <cell r="G127">
            <v>1728</v>
          </cell>
          <cell r="H127">
            <v>1728</v>
          </cell>
          <cell r="I127">
            <v>1728</v>
          </cell>
          <cell r="J127">
            <v>1728</v>
          </cell>
          <cell r="K127">
            <v>1728</v>
          </cell>
          <cell r="L127">
            <v>1728</v>
          </cell>
          <cell r="M127">
            <v>1728</v>
          </cell>
        </row>
        <row r="128">
          <cell r="A128" t="str">
            <v>Sutton Bridge</v>
          </cell>
          <cell r="B128">
            <v>819</v>
          </cell>
          <cell r="C128">
            <v>819</v>
          </cell>
          <cell r="D128">
            <v>819</v>
          </cell>
          <cell r="E128">
            <v>819</v>
          </cell>
          <cell r="F128">
            <v>819</v>
          </cell>
          <cell r="G128">
            <v>819</v>
          </cell>
          <cell r="H128">
            <v>819</v>
          </cell>
          <cell r="I128">
            <v>819</v>
          </cell>
          <cell r="J128">
            <v>819</v>
          </cell>
          <cell r="K128">
            <v>819</v>
          </cell>
          <cell r="L128">
            <v>819</v>
          </cell>
          <cell r="M128">
            <v>819</v>
          </cell>
        </row>
        <row r="129">
          <cell r="A129" t="str">
            <v>Taylors Lane</v>
          </cell>
          <cell r="B129">
            <v>144</v>
          </cell>
          <cell r="C129">
            <v>144</v>
          </cell>
          <cell r="D129">
            <v>144</v>
          </cell>
          <cell r="E129">
            <v>144</v>
          </cell>
          <cell r="F129">
            <v>144</v>
          </cell>
          <cell r="G129">
            <v>144</v>
          </cell>
          <cell r="H129">
            <v>144</v>
          </cell>
          <cell r="I129">
            <v>144</v>
          </cell>
          <cell r="J129">
            <v>144</v>
          </cell>
          <cell r="K129">
            <v>144</v>
          </cell>
          <cell r="L129">
            <v>144</v>
          </cell>
          <cell r="M129">
            <v>144</v>
          </cell>
        </row>
        <row r="130">
          <cell r="A130" t="str">
            <v>Teesside</v>
          </cell>
          <cell r="B130">
            <v>0</v>
          </cell>
          <cell r="C130">
            <v>0</v>
          </cell>
          <cell r="D130">
            <v>0</v>
          </cell>
          <cell r="E130">
            <v>0</v>
          </cell>
          <cell r="F130">
            <v>0</v>
          </cell>
          <cell r="G130">
            <v>0</v>
          </cell>
          <cell r="H130">
            <v>0</v>
          </cell>
          <cell r="I130">
            <v>0</v>
          </cell>
          <cell r="J130">
            <v>0</v>
          </cell>
          <cell r="K130">
            <v>0</v>
          </cell>
          <cell r="L130">
            <v>0</v>
          </cell>
          <cell r="M130">
            <v>0</v>
          </cell>
        </row>
        <row r="131">
          <cell r="A131" t="str">
            <v>Thanet</v>
          </cell>
          <cell r="B131">
            <v>300</v>
          </cell>
          <cell r="C131">
            <v>300</v>
          </cell>
          <cell r="D131">
            <v>300</v>
          </cell>
          <cell r="E131">
            <v>300</v>
          </cell>
          <cell r="F131">
            <v>300</v>
          </cell>
          <cell r="G131">
            <v>300</v>
          </cell>
          <cell r="H131">
            <v>300</v>
          </cell>
          <cell r="I131">
            <v>300</v>
          </cell>
          <cell r="J131">
            <v>300</v>
          </cell>
          <cell r="K131">
            <v>300</v>
          </cell>
          <cell r="L131">
            <v>300</v>
          </cell>
          <cell r="M131">
            <v>300</v>
          </cell>
        </row>
        <row r="132">
          <cell r="A132" t="str">
            <v>Tilbury B</v>
          </cell>
          <cell r="B132">
            <v>0</v>
          </cell>
          <cell r="C132">
            <v>0</v>
          </cell>
          <cell r="D132">
            <v>0</v>
          </cell>
          <cell r="E132">
            <v>0</v>
          </cell>
          <cell r="F132">
            <v>0</v>
          </cell>
          <cell r="G132">
            <v>0</v>
          </cell>
          <cell r="H132">
            <v>0</v>
          </cell>
          <cell r="I132">
            <v>0</v>
          </cell>
          <cell r="J132">
            <v>0</v>
          </cell>
          <cell r="K132">
            <v>0</v>
          </cell>
          <cell r="L132">
            <v>0</v>
          </cell>
          <cell r="M132">
            <v>0</v>
          </cell>
        </row>
        <row r="133">
          <cell r="A133" t="str">
            <v>Toddleburn</v>
          </cell>
          <cell r="B133">
            <v>27.6</v>
          </cell>
          <cell r="C133">
            <v>27.6</v>
          </cell>
          <cell r="D133">
            <v>27.6</v>
          </cell>
          <cell r="E133">
            <v>27.6</v>
          </cell>
          <cell r="F133">
            <v>27.6</v>
          </cell>
          <cell r="G133">
            <v>27.6</v>
          </cell>
          <cell r="H133">
            <v>27.6</v>
          </cell>
          <cell r="I133">
            <v>27.6</v>
          </cell>
          <cell r="J133">
            <v>27.6</v>
          </cell>
          <cell r="K133">
            <v>27.6</v>
          </cell>
          <cell r="L133">
            <v>27.6</v>
          </cell>
          <cell r="M133">
            <v>27.6</v>
          </cell>
        </row>
        <row r="134">
          <cell r="A134" t="str">
            <v>Torness</v>
          </cell>
          <cell r="B134">
            <v>1215</v>
          </cell>
          <cell r="C134">
            <v>1215</v>
          </cell>
          <cell r="D134">
            <v>1215</v>
          </cell>
          <cell r="E134">
            <v>1215</v>
          </cell>
          <cell r="F134">
            <v>1215</v>
          </cell>
          <cell r="G134">
            <v>1215</v>
          </cell>
          <cell r="H134">
            <v>1215</v>
          </cell>
          <cell r="I134">
            <v>1215</v>
          </cell>
          <cell r="J134">
            <v>1215</v>
          </cell>
          <cell r="K134">
            <v>1215</v>
          </cell>
          <cell r="L134">
            <v>1215</v>
          </cell>
          <cell r="M134">
            <v>1215</v>
          </cell>
        </row>
        <row r="135">
          <cell r="A135" t="str">
            <v>Uskmouth</v>
          </cell>
          <cell r="B135">
            <v>345</v>
          </cell>
          <cell r="C135">
            <v>345</v>
          </cell>
          <cell r="D135">
            <v>345</v>
          </cell>
          <cell r="E135">
            <v>345</v>
          </cell>
          <cell r="F135">
            <v>345</v>
          </cell>
          <cell r="G135">
            <v>345</v>
          </cell>
          <cell r="H135">
            <v>345</v>
          </cell>
          <cell r="I135">
            <v>345</v>
          </cell>
          <cell r="J135">
            <v>345</v>
          </cell>
          <cell r="K135">
            <v>345</v>
          </cell>
          <cell r="L135">
            <v>345</v>
          </cell>
          <cell r="M135">
            <v>345</v>
          </cell>
        </row>
        <row r="136">
          <cell r="A136" t="str">
            <v>Walney I</v>
          </cell>
          <cell r="B136">
            <v>182</v>
          </cell>
          <cell r="C136">
            <v>182</v>
          </cell>
          <cell r="D136">
            <v>182</v>
          </cell>
          <cell r="E136">
            <v>182</v>
          </cell>
          <cell r="F136">
            <v>182</v>
          </cell>
          <cell r="G136">
            <v>182</v>
          </cell>
          <cell r="H136">
            <v>182</v>
          </cell>
          <cell r="I136">
            <v>182</v>
          </cell>
          <cell r="J136">
            <v>182</v>
          </cell>
          <cell r="K136">
            <v>182</v>
          </cell>
          <cell r="L136">
            <v>182</v>
          </cell>
          <cell r="M136">
            <v>182</v>
          </cell>
        </row>
        <row r="137">
          <cell r="A137" t="str">
            <v>Walney II</v>
          </cell>
          <cell r="B137">
            <v>182</v>
          </cell>
          <cell r="C137">
            <v>182</v>
          </cell>
          <cell r="D137">
            <v>182</v>
          </cell>
          <cell r="E137">
            <v>182</v>
          </cell>
          <cell r="F137">
            <v>182</v>
          </cell>
          <cell r="G137">
            <v>182</v>
          </cell>
          <cell r="H137">
            <v>182</v>
          </cell>
          <cell r="I137">
            <v>182</v>
          </cell>
          <cell r="J137">
            <v>182</v>
          </cell>
          <cell r="K137">
            <v>182</v>
          </cell>
          <cell r="L137">
            <v>182</v>
          </cell>
          <cell r="M137">
            <v>182</v>
          </cell>
        </row>
        <row r="138">
          <cell r="A138" t="str">
            <v>West Burton</v>
          </cell>
          <cell r="B138">
            <v>1987</v>
          </cell>
          <cell r="C138">
            <v>1987</v>
          </cell>
          <cell r="D138">
            <v>1987</v>
          </cell>
          <cell r="E138">
            <v>1987</v>
          </cell>
          <cell r="F138">
            <v>1987</v>
          </cell>
          <cell r="G138">
            <v>1987</v>
          </cell>
          <cell r="H138">
            <v>1987</v>
          </cell>
          <cell r="I138">
            <v>1987</v>
          </cell>
          <cell r="J138">
            <v>1987</v>
          </cell>
          <cell r="K138">
            <v>1987</v>
          </cell>
          <cell r="L138">
            <v>1987</v>
          </cell>
          <cell r="M138">
            <v>1987</v>
          </cell>
        </row>
        <row r="139">
          <cell r="A139" t="str">
            <v>West Burton B</v>
          </cell>
          <cell r="B139">
            <v>1305</v>
          </cell>
          <cell r="C139">
            <v>1305</v>
          </cell>
          <cell r="D139">
            <v>1305</v>
          </cell>
          <cell r="E139">
            <v>1305</v>
          </cell>
          <cell r="F139">
            <v>1305</v>
          </cell>
          <cell r="G139">
            <v>1305</v>
          </cell>
          <cell r="H139">
            <v>1305</v>
          </cell>
          <cell r="I139">
            <v>1305</v>
          </cell>
          <cell r="J139">
            <v>1305</v>
          </cell>
          <cell r="K139">
            <v>1305</v>
          </cell>
          <cell r="L139">
            <v>1305</v>
          </cell>
          <cell r="M139">
            <v>1305</v>
          </cell>
        </row>
        <row r="140">
          <cell r="A140" t="str">
            <v>West of Duddon Sands</v>
          </cell>
          <cell r="B140">
            <v>382</v>
          </cell>
          <cell r="C140">
            <v>382</v>
          </cell>
          <cell r="D140">
            <v>382</v>
          </cell>
          <cell r="E140">
            <v>382</v>
          </cell>
          <cell r="F140">
            <v>382</v>
          </cell>
          <cell r="G140">
            <v>382</v>
          </cell>
          <cell r="H140">
            <v>382</v>
          </cell>
          <cell r="I140">
            <v>382</v>
          </cell>
          <cell r="J140">
            <v>382</v>
          </cell>
          <cell r="K140">
            <v>382</v>
          </cell>
          <cell r="L140">
            <v>382</v>
          </cell>
          <cell r="M140">
            <v>382</v>
          </cell>
        </row>
        <row r="141">
          <cell r="A141" t="str">
            <v>Westermost Rough</v>
          </cell>
          <cell r="B141">
            <v>0</v>
          </cell>
          <cell r="C141">
            <v>0</v>
          </cell>
          <cell r="D141">
            <v>0</v>
          </cell>
          <cell r="E141">
            <v>0</v>
          </cell>
          <cell r="F141">
            <v>0</v>
          </cell>
          <cell r="G141">
            <v>0</v>
          </cell>
          <cell r="H141">
            <v>0</v>
          </cell>
          <cell r="I141">
            <v>0</v>
          </cell>
          <cell r="J141">
            <v>0</v>
          </cell>
          <cell r="K141">
            <v>0</v>
          </cell>
          <cell r="L141">
            <v>0</v>
          </cell>
          <cell r="M141">
            <v>0</v>
          </cell>
        </row>
        <row r="142">
          <cell r="A142" t="str">
            <v>Whitelee</v>
          </cell>
          <cell r="B142">
            <v>305</v>
          </cell>
          <cell r="C142">
            <v>305</v>
          </cell>
          <cell r="D142">
            <v>305</v>
          </cell>
          <cell r="E142">
            <v>305</v>
          </cell>
          <cell r="F142">
            <v>305</v>
          </cell>
          <cell r="G142">
            <v>305</v>
          </cell>
          <cell r="H142">
            <v>305</v>
          </cell>
          <cell r="I142">
            <v>305</v>
          </cell>
          <cell r="J142">
            <v>305</v>
          </cell>
          <cell r="K142">
            <v>305</v>
          </cell>
          <cell r="L142">
            <v>305</v>
          </cell>
          <cell r="M142">
            <v>305</v>
          </cell>
        </row>
        <row r="143">
          <cell r="A143" t="str">
            <v>Whitelee Extension</v>
          </cell>
          <cell r="B143">
            <v>206</v>
          </cell>
          <cell r="C143">
            <v>206</v>
          </cell>
          <cell r="D143">
            <v>206</v>
          </cell>
          <cell r="E143">
            <v>206</v>
          </cell>
          <cell r="F143">
            <v>206</v>
          </cell>
          <cell r="G143">
            <v>206</v>
          </cell>
          <cell r="H143">
            <v>206</v>
          </cell>
          <cell r="I143">
            <v>206</v>
          </cell>
          <cell r="J143">
            <v>206</v>
          </cell>
          <cell r="K143">
            <v>206</v>
          </cell>
          <cell r="L143">
            <v>206</v>
          </cell>
          <cell r="M143">
            <v>206</v>
          </cell>
        </row>
        <row r="144">
          <cell r="A144" t="str">
            <v>Wilton</v>
          </cell>
          <cell r="B144">
            <v>99</v>
          </cell>
          <cell r="C144">
            <v>99</v>
          </cell>
          <cell r="D144">
            <v>99</v>
          </cell>
          <cell r="E144">
            <v>99</v>
          </cell>
          <cell r="F144">
            <v>99</v>
          </cell>
          <cell r="G144">
            <v>99</v>
          </cell>
          <cell r="H144">
            <v>99</v>
          </cell>
          <cell r="I144">
            <v>99</v>
          </cell>
          <cell r="J144">
            <v>99</v>
          </cell>
          <cell r="K144">
            <v>99</v>
          </cell>
          <cell r="L144">
            <v>99</v>
          </cell>
          <cell r="M144">
            <v>99</v>
          </cell>
        </row>
        <row r="145">
          <cell r="A145" t="str">
            <v>Wylfa</v>
          </cell>
          <cell r="B145">
            <v>450</v>
          </cell>
          <cell r="C145">
            <v>450</v>
          </cell>
          <cell r="D145">
            <v>450</v>
          </cell>
          <cell r="E145">
            <v>450</v>
          </cell>
          <cell r="F145">
            <v>450</v>
          </cell>
          <cell r="G145">
            <v>450</v>
          </cell>
          <cell r="H145">
            <v>450</v>
          </cell>
          <cell r="I145">
            <v>450</v>
          </cell>
          <cell r="J145">
            <v>450</v>
          </cell>
          <cell r="K145">
            <v>450</v>
          </cell>
          <cell r="L145">
            <v>450</v>
          </cell>
          <cell r="M145">
            <v>450</v>
          </cell>
        </row>
      </sheetData>
      <sheetData sheetId="3"/>
      <sheetData sheetId="4">
        <row r="33">
          <cell r="A33">
            <v>1</v>
          </cell>
          <cell r="B33" t="str">
            <v>North Scotland</v>
          </cell>
          <cell r="C33">
            <v>27.677503000000002</v>
          </cell>
          <cell r="D33">
            <v>27.677503000000002</v>
          </cell>
          <cell r="E33">
            <v>27.677503000000002</v>
          </cell>
          <cell r="F33">
            <v>27.677503000000002</v>
          </cell>
          <cell r="G33">
            <v>27.677503000000002</v>
          </cell>
          <cell r="H33">
            <v>27.677503000000002</v>
          </cell>
          <cell r="I33">
            <v>27.677503000000002</v>
          </cell>
          <cell r="J33">
            <v>27.677503000000002</v>
          </cell>
          <cell r="K33">
            <v>27.677503000000002</v>
          </cell>
          <cell r="L33">
            <v>27.677503000000002</v>
          </cell>
          <cell r="M33">
            <v>27.677503000000002</v>
          </cell>
          <cell r="N33">
            <v>27.677503000000002</v>
          </cell>
        </row>
        <row r="34">
          <cell r="A34">
            <v>2</v>
          </cell>
          <cell r="B34" t="str">
            <v>East Aberdeenshire</v>
          </cell>
          <cell r="C34">
            <v>22.969442000000001</v>
          </cell>
          <cell r="D34">
            <v>22.969442000000001</v>
          </cell>
          <cell r="E34">
            <v>22.969442000000001</v>
          </cell>
          <cell r="F34">
            <v>22.969442000000001</v>
          </cell>
          <cell r="G34">
            <v>22.969442000000001</v>
          </cell>
          <cell r="H34">
            <v>22.969442000000001</v>
          </cell>
          <cell r="I34">
            <v>22.969442000000001</v>
          </cell>
          <cell r="J34">
            <v>22.969442000000001</v>
          </cell>
          <cell r="K34">
            <v>22.969442000000001</v>
          </cell>
          <cell r="L34">
            <v>22.969442000000001</v>
          </cell>
          <cell r="M34">
            <v>22.969442000000001</v>
          </cell>
          <cell r="N34">
            <v>22.969442000000001</v>
          </cell>
        </row>
        <row r="35">
          <cell r="A35">
            <v>3</v>
          </cell>
          <cell r="B35" t="str">
            <v>Western Highlands</v>
          </cell>
          <cell r="C35">
            <v>28.352457999999999</v>
          </cell>
          <cell r="D35">
            <v>28.352457999999999</v>
          </cell>
          <cell r="E35">
            <v>28.352457999999999</v>
          </cell>
          <cell r="F35">
            <v>28.352457999999999</v>
          </cell>
          <cell r="G35">
            <v>28.352457999999999</v>
          </cell>
          <cell r="H35">
            <v>28.352457999999999</v>
          </cell>
          <cell r="I35">
            <v>28.352457999999999</v>
          </cell>
          <cell r="J35">
            <v>28.352457999999999</v>
          </cell>
          <cell r="K35">
            <v>28.352457999999999</v>
          </cell>
          <cell r="L35">
            <v>28.352457999999999</v>
          </cell>
          <cell r="M35">
            <v>28.352457999999999</v>
          </cell>
          <cell r="N35">
            <v>28.352457999999999</v>
          </cell>
        </row>
        <row r="36">
          <cell r="A36">
            <v>4</v>
          </cell>
          <cell r="B36" t="str">
            <v>Skye and Lochalsh</v>
          </cell>
          <cell r="C36">
            <v>33.790236</v>
          </cell>
          <cell r="D36">
            <v>33.790236</v>
          </cell>
          <cell r="E36">
            <v>33.790236</v>
          </cell>
          <cell r="F36">
            <v>33.790236</v>
          </cell>
          <cell r="G36">
            <v>33.790236</v>
          </cell>
          <cell r="H36">
            <v>33.790236</v>
          </cell>
          <cell r="I36">
            <v>33.790236</v>
          </cell>
          <cell r="J36">
            <v>33.790236</v>
          </cell>
          <cell r="K36">
            <v>33.790236</v>
          </cell>
          <cell r="L36">
            <v>33.790236</v>
          </cell>
          <cell r="M36">
            <v>33.790236</v>
          </cell>
          <cell r="N36">
            <v>33.790236</v>
          </cell>
        </row>
        <row r="37">
          <cell r="A37">
            <v>5</v>
          </cell>
          <cell r="B37" t="str">
            <v>Eastern Grampian and Tayside</v>
          </cell>
          <cell r="C37">
            <v>24.024932</v>
          </cell>
          <cell r="D37">
            <v>24.024932</v>
          </cell>
          <cell r="E37">
            <v>24.024932</v>
          </cell>
          <cell r="F37">
            <v>24.024932</v>
          </cell>
          <cell r="G37">
            <v>24.024932</v>
          </cell>
          <cell r="H37">
            <v>24.024932</v>
          </cell>
          <cell r="I37">
            <v>24.024932</v>
          </cell>
          <cell r="J37">
            <v>24.024932</v>
          </cell>
          <cell r="K37">
            <v>24.024932</v>
          </cell>
          <cell r="L37">
            <v>24.024932</v>
          </cell>
          <cell r="M37">
            <v>24.024932</v>
          </cell>
          <cell r="N37">
            <v>24.024932</v>
          </cell>
        </row>
        <row r="38">
          <cell r="A38">
            <v>6</v>
          </cell>
          <cell r="B38" t="str">
            <v>Central Grampian</v>
          </cell>
          <cell r="C38">
            <v>21.972427</v>
          </cell>
          <cell r="D38">
            <v>21.972427</v>
          </cell>
          <cell r="E38">
            <v>21.972427</v>
          </cell>
          <cell r="F38">
            <v>21.972427</v>
          </cell>
          <cell r="G38">
            <v>21.972427</v>
          </cell>
          <cell r="H38">
            <v>21.972427</v>
          </cell>
          <cell r="I38">
            <v>21.972427</v>
          </cell>
          <cell r="J38">
            <v>21.972427</v>
          </cell>
          <cell r="K38">
            <v>21.972427</v>
          </cell>
          <cell r="L38">
            <v>21.972427</v>
          </cell>
          <cell r="M38">
            <v>21.972427</v>
          </cell>
          <cell r="N38">
            <v>21.972427</v>
          </cell>
        </row>
        <row r="39">
          <cell r="A39">
            <v>7</v>
          </cell>
          <cell r="B39" t="str">
            <v>Argyll</v>
          </cell>
          <cell r="C39">
            <v>20.852311</v>
          </cell>
          <cell r="D39">
            <v>20.852311</v>
          </cell>
          <cell r="E39">
            <v>20.852311</v>
          </cell>
          <cell r="F39">
            <v>20.852311</v>
          </cell>
          <cell r="G39">
            <v>20.852311</v>
          </cell>
          <cell r="H39">
            <v>20.852311</v>
          </cell>
          <cell r="I39">
            <v>20.852311</v>
          </cell>
          <cell r="J39">
            <v>20.852311</v>
          </cell>
          <cell r="K39">
            <v>20.852311</v>
          </cell>
          <cell r="L39">
            <v>20.852311</v>
          </cell>
          <cell r="M39">
            <v>20.852311</v>
          </cell>
          <cell r="N39">
            <v>20.852311</v>
          </cell>
        </row>
        <row r="40">
          <cell r="A40">
            <v>8</v>
          </cell>
          <cell r="B40" t="str">
            <v>The Trossachs</v>
          </cell>
          <cell r="C40">
            <v>18.422122000000002</v>
          </cell>
          <cell r="D40">
            <v>18.422122000000002</v>
          </cell>
          <cell r="E40">
            <v>18.422122000000002</v>
          </cell>
          <cell r="F40">
            <v>18.422122000000002</v>
          </cell>
          <cell r="G40">
            <v>18.422122000000002</v>
          </cell>
          <cell r="H40">
            <v>18.422122000000002</v>
          </cell>
          <cell r="I40">
            <v>18.422122000000002</v>
          </cell>
          <cell r="J40">
            <v>18.422122000000002</v>
          </cell>
          <cell r="K40">
            <v>18.422122000000002</v>
          </cell>
          <cell r="L40">
            <v>18.422122000000002</v>
          </cell>
          <cell r="M40">
            <v>18.422122000000002</v>
          </cell>
          <cell r="N40">
            <v>18.422122000000002</v>
          </cell>
        </row>
        <row r="41">
          <cell r="A41">
            <v>9</v>
          </cell>
          <cell r="B41" t="str">
            <v>Stirlingshire and Fife</v>
          </cell>
          <cell r="C41">
            <v>18.016942</v>
          </cell>
          <cell r="D41">
            <v>18.016942</v>
          </cell>
          <cell r="E41">
            <v>18.016942</v>
          </cell>
          <cell r="F41">
            <v>18.016942</v>
          </cell>
          <cell r="G41">
            <v>18.016942</v>
          </cell>
          <cell r="H41">
            <v>18.016942</v>
          </cell>
          <cell r="I41">
            <v>18.016942</v>
          </cell>
          <cell r="J41">
            <v>18.016942</v>
          </cell>
          <cell r="K41">
            <v>18.016942</v>
          </cell>
          <cell r="L41">
            <v>18.016942</v>
          </cell>
          <cell r="M41">
            <v>18.016942</v>
          </cell>
          <cell r="N41">
            <v>18.016942</v>
          </cell>
        </row>
        <row r="42">
          <cell r="A42">
            <v>10</v>
          </cell>
          <cell r="B42" t="str">
            <v>South West Scotland</v>
          </cell>
          <cell r="C42">
            <v>16.459351000000002</v>
          </cell>
          <cell r="D42">
            <v>16.459351000000002</v>
          </cell>
          <cell r="E42">
            <v>16.459351000000002</v>
          </cell>
          <cell r="F42">
            <v>16.459351000000002</v>
          </cell>
          <cell r="G42">
            <v>16.459351000000002</v>
          </cell>
          <cell r="H42">
            <v>16.459351000000002</v>
          </cell>
          <cell r="I42">
            <v>16.459351000000002</v>
          </cell>
          <cell r="J42">
            <v>16.459351000000002</v>
          </cell>
          <cell r="K42">
            <v>16.459351000000002</v>
          </cell>
          <cell r="L42">
            <v>16.459351000000002</v>
          </cell>
          <cell r="M42">
            <v>16.459351000000002</v>
          </cell>
          <cell r="N42">
            <v>16.459351000000002</v>
          </cell>
        </row>
        <row r="43">
          <cell r="A43">
            <v>11</v>
          </cell>
          <cell r="B43" t="str">
            <v>Lothian and Borders</v>
          </cell>
          <cell r="C43">
            <v>14.184761999999999</v>
          </cell>
          <cell r="D43">
            <v>14.184761999999999</v>
          </cell>
          <cell r="E43">
            <v>14.184761999999999</v>
          </cell>
          <cell r="F43">
            <v>14.184761999999999</v>
          </cell>
          <cell r="G43">
            <v>14.184761999999999</v>
          </cell>
          <cell r="H43">
            <v>14.184761999999999</v>
          </cell>
          <cell r="I43">
            <v>14.184761999999999</v>
          </cell>
          <cell r="J43">
            <v>14.184761999999999</v>
          </cell>
          <cell r="K43">
            <v>14.184761999999999</v>
          </cell>
          <cell r="L43">
            <v>14.184761999999999</v>
          </cell>
          <cell r="M43">
            <v>14.184761999999999</v>
          </cell>
          <cell r="N43">
            <v>14.184761999999999</v>
          </cell>
        </row>
        <row r="44">
          <cell r="A44">
            <v>12</v>
          </cell>
          <cell r="B44" t="str">
            <v>Solway and Cheviot</v>
          </cell>
          <cell r="C44">
            <v>12.726271000000001</v>
          </cell>
          <cell r="D44">
            <v>12.726271000000001</v>
          </cell>
          <cell r="E44">
            <v>12.726271000000001</v>
          </cell>
          <cell r="F44">
            <v>12.726271000000001</v>
          </cell>
          <cell r="G44">
            <v>12.726271000000001</v>
          </cell>
          <cell r="H44">
            <v>12.726271000000001</v>
          </cell>
          <cell r="I44">
            <v>12.726271000000001</v>
          </cell>
          <cell r="J44">
            <v>12.726271000000001</v>
          </cell>
          <cell r="K44">
            <v>12.726271000000001</v>
          </cell>
          <cell r="L44">
            <v>12.726271000000001</v>
          </cell>
          <cell r="M44">
            <v>12.726271000000001</v>
          </cell>
          <cell r="N44">
            <v>12.726271000000001</v>
          </cell>
        </row>
        <row r="45">
          <cell r="A45">
            <v>13</v>
          </cell>
          <cell r="B45" t="str">
            <v>North East England</v>
          </cell>
          <cell r="C45">
            <v>9.8700340000000004</v>
          </cell>
          <cell r="D45">
            <v>9.8700340000000004</v>
          </cell>
          <cell r="E45">
            <v>9.8700340000000004</v>
          </cell>
          <cell r="F45">
            <v>9.8700340000000004</v>
          </cell>
          <cell r="G45">
            <v>9.8700340000000004</v>
          </cell>
          <cell r="H45">
            <v>9.8700340000000004</v>
          </cell>
          <cell r="I45">
            <v>9.8700340000000004</v>
          </cell>
          <cell r="J45">
            <v>9.8700340000000004</v>
          </cell>
          <cell r="K45">
            <v>9.8700340000000004</v>
          </cell>
          <cell r="L45">
            <v>9.8700340000000004</v>
          </cell>
          <cell r="M45">
            <v>9.8700340000000004</v>
          </cell>
          <cell r="N45">
            <v>9.8700340000000004</v>
          </cell>
        </row>
        <row r="46">
          <cell r="A46">
            <v>14</v>
          </cell>
          <cell r="B46" t="str">
            <v>North Lancashire and The Lakes</v>
          </cell>
          <cell r="C46">
            <v>9.1485009999999996</v>
          </cell>
          <cell r="D46">
            <v>9.1485009999999996</v>
          </cell>
          <cell r="E46">
            <v>9.1485009999999996</v>
          </cell>
          <cell r="F46">
            <v>9.1485009999999996</v>
          </cell>
          <cell r="G46">
            <v>9.1485009999999996</v>
          </cell>
          <cell r="H46">
            <v>9.1485009999999996</v>
          </cell>
          <cell r="I46">
            <v>9.1485009999999996</v>
          </cell>
          <cell r="J46">
            <v>9.1485009999999996</v>
          </cell>
          <cell r="K46">
            <v>9.1485009999999996</v>
          </cell>
          <cell r="L46">
            <v>9.1485009999999996</v>
          </cell>
          <cell r="M46">
            <v>9.1485009999999996</v>
          </cell>
          <cell r="N46">
            <v>9.1485009999999996</v>
          </cell>
        </row>
        <row r="47">
          <cell r="A47">
            <v>15</v>
          </cell>
          <cell r="B47" t="str">
            <v>South Lancashire, Yorkshire and Humber</v>
          </cell>
          <cell r="C47">
            <v>7.6065940000000003</v>
          </cell>
          <cell r="D47">
            <v>7.6065940000000003</v>
          </cell>
          <cell r="E47">
            <v>7.6065940000000003</v>
          </cell>
          <cell r="F47">
            <v>7.6065940000000003</v>
          </cell>
          <cell r="G47">
            <v>7.6065940000000003</v>
          </cell>
          <cell r="H47">
            <v>7.6065940000000003</v>
          </cell>
          <cell r="I47">
            <v>7.6065940000000003</v>
          </cell>
          <cell r="J47">
            <v>7.6065940000000003</v>
          </cell>
          <cell r="K47">
            <v>7.6065940000000003</v>
          </cell>
          <cell r="L47">
            <v>7.6065940000000003</v>
          </cell>
          <cell r="M47">
            <v>7.6065940000000003</v>
          </cell>
          <cell r="N47">
            <v>7.6065940000000003</v>
          </cell>
        </row>
        <row r="48">
          <cell r="A48">
            <v>16</v>
          </cell>
          <cell r="B48" t="str">
            <v>North Midlands and North Wales</v>
          </cell>
          <cell r="C48">
            <v>6.1657229999999998</v>
          </cell>
          <cell r="D48">
            <v>6.1657229999999998</v>
          </cell>
          <cell r="E48">
            <v>6.1657229999999998</v>
          </cell>
          <cell r="F48">
            <v>6.1657229999999998</v>
          </cell>
          <cell r="G48">
            <v>6.1657229999999998</v>
          </cell>
          <cell r="H48">
            <v>6.1657229999999998</v>
          </cell>
          <cell r="I48">
            <v>6.1657229999999998</v>
          </cell>
          <cell r="J48">
            <v>6.1657229999999998</v>
          </cell>
          <cell r="K48">
            <v>6.1657229999999998</v>
          </cell>
          <cell r="L48">
            <v>6.1657229999999998</v>
          </cell>
          <cell r="M48">
            <v>6.1657229999999998</v>
          </cell>
          <cell r="N48">
            <v>6.1657229999999998</v>
          </cell>
        </row>
        <row r="49">
          <cell r="A49">
            <v>17</v>
          </cell>
          <cell r="B49" t="str">
            <v>South Lincolnshire and North Norfolk</v>
          </cell>
          <cell r="C49">
            <v>4.6465209999999999</v>
          </cell>
          <cell r="D49">
            <v>4.6465209999999999</v>
          </cell>
          <cell r="E49">
            <v>4.6465209999999999</v>
          </cell>
          <cell r="F49">
            <v>4.6465209999999999</v>
          </cell>
          <cell r="G49">
            <v>4.6465209999999999</v>
          </cell>
          <cell r="H49">
            <v>4.6465209999999999</v>
          </cell>
          <cell r="I49">
            <v>4.6465209999999999</v>
          </cell>
          <cell r="J49">
            <v>4.6465209999999999</v>
          </cell>
          <cell r="K49">
            <v>4.6465209999999999</v>
          </cell>
          <cell r="L49">
            <v>4.6465209999999999</v>
          </cell>
          <cell r="M49">
            <v>4.6465209999999999</v>
          </cell>
          <cell r="N49">
            <v>4.6465209999999999</v>
          </cell>
        </row>
        <row r="50">
          <cell r="A50">
            <v>18</v>
          </cell>
          <cell r="B50" t="str">
            <v>Mid Wales and The Midlands</v>
          </cell>
          <cell r="C50">
            <v>3.5479020000000001</v>
          </cell>
          <cell r="D50">
            <v>3.5479020000000001</v>
          </cell>
          <cell r="E50">
            <v>3.5479020000000001</v>
          </cell>
          <cell r="F50">
            <v>3.5479020000000001</v>
          </cell>
          <cell r="G50">
            <v>3.5479020000000001</v>
          </cell>
          <cell r="H50">
            <v>3.5479020000000001</v>
          </cell>
          <cell r="I50">
            <v>3.5479020000000001</v>
          </cell>
          <cell r="J50">
            <v>3.5479020000000001</v>
          </cell>
          <cell r="K50">
            <v>3.5479020000000001</v>
          </cell>
          <cell r="L50">
            <v>3.5479020000000001</v>
          </cell>
          <cell r="M50">
            <v>3.5479020000000001</v>
          </cell>
          <cell r="N50">
            <v>3.5479020000000001</v>
          </cell>
        </row>
        <row r="51">
          <cell r="A51">
            <v>19</v>
          </cell>
          <cell r="B51" t="str">
            <v>Anglesey and Snowdon</v>
          </cell>
          <cell r="C51">
            <v>8.5727499999999992</v>
          </cell>
          <cell r="D51">
            <v>8.5727499999999992</v>
          </cell>
          <cell r="E51">
            <v>8.5727499999999992</v>
          </cell>
          <cell r="F51">
            <v>8.5727499999999992</v>
          </cell>
          <cell r="G51">
            <v>8.5727499999999992</v>
          </cell>
          <cell r="H51">
            <v>8.5727499999999992</v>
          </cell>
          <cell r="I51">
            <v>8.5727499999999992</v>
          </cell>
          <cell r="J51">
            <v>8.5727499999999992</v>
          </cell>
          <cell r="K51">
            <v>8.5727499999999992</v>
          </cell>
          <cell r="L51">
            <v>8.5727499999999992</v>
          </cell>
          <cell r="M51">
            <v>8.5727499999999992</v>
          </cell>
          <cell r="N51">
            <v>8.5727499999999992</v>
          </cell>
        </row>
        <row r="52">
          <cell r="A52">
            <v>20</v>
          </cell>
          <cell r="B52" t="str">
            <v>Pembrokeshire</v>
          </cell>
          <cell r="C52">
            <v>6.5533679999999999</v>
          </cell>
          <cell r="D52">
            <v>6.5533679999999999</v>
          </cell>
          <cell r="E52">
            <v>6.5533679999999999</v>
          </cell>
          <cell r="F52">
            <v>6.5533679999999999</v>
          </cell>
          <cell r="G52">
            <v>6.5533679999999999</v>
          </cell>
          <cell r="H52">
            <v>6.5533679999999999</v>
          </cell>
          <cell r="I52">
            <v>6.5533679999999999</v>
          </cell>
          <cell r="J52">
            <v>6.5533679999999999</v>
          </cell>
          <cell r="K52">
            <v>6.5533679999999999</v>
          </cell>
          <cell r="L52">
            <v>6.5533679999999999</v>
          </cell>
          <cell r="M52">
            <v>6.5533679999999999</v>
          </cell>
          <cell r="N52">
            <v>6.5533679999999999</v>
          </cell>
        </row>
        <row r="53">
          <cell r="A53">
            <v>21</v>
          </cell>
          <cell r="B53" t="str">
            <v>South Wales</v>
          </cell>
          <cell r="C53">
            <v>3.7801170000000002</v>
          </cell>
          <cell r="D53">
            <v>3.7801170000000002</v>
          </cell>
          <cell r="E53">
            <v>3.7801170000000002</v>
          </cell>
          <cell r="F53">
            <v>3.7801170000000002</v>
          </cell>
          <cell r="G53">
            <v>3.7801170000000002</v>
          </cell>
          <cell r="H53">
            <v>3.7801170000000002</v>
          </cell>
          <cell r="I53">
            <v>3.7801170000000002</v>
          </cell>
          <cell r="J53">
            <v>3.7801170000000002</v>
          </cell>
          <cell r="K53">
            <v>3.7801170000000002</v>
          </cell>
          <cell r="L53">
            <v>3.7801170000000002</v>
          </cell>
          <cell r="M53">
            <v>3.7801170000000002</v>
          </cell>
          <cell r="N53">
            <v>3.7801170000000002</v>
          </cell>
        </row>
        <row r="54">
          <cell r="A54">
            <v>22</v>
          </cell>
          <cell r="B54" t="str">
            <v>Cotswold</v>
          </cell>
          <cell r="C54">
            <v>0.75098299999999996</v>
          </cell>
          <cell r="D54">
            <v>0.75098299999999996</v>
          </cell>
          <cell r="E54">
            <v>0.75098299999999996</v>
          </cell>
          <cell r="F54">
            <v>0.75098299999999996</v>
          </cell>
          <cell r="G54">
            <v>0.75098299999999996</v>
          </cell>
          <cell r="H54">
            <v>0.75098299999999996</v>
          </cell>
          <cell r="I54">
            <v>0.75098299999999996</v>
          </cell>
          <cell r="J54">
            <v>0.75098299999999996</v>
          </cell>
          <cell r="K54">
            <v>0.75098299999999996</v>
          </cell>
          <cell r="L54">
            <v>0.75098299999999996</v>
          </cell>
          <cell r="M54">
            <v>0.75098299999999996</v>
          </cell>
          <cell r="N54">
            <v>0.75098299999999996</v>
          </cell>
        </row>
        <row r="55">
          <cell r="A55">
            <v>23</v>
          </cell>
          <cell r="B55" t="str">
            <v>Central London</v>
          </cell>
          <cell r="C55">
            <v>-3.7799309999999999</v>
          </cell>
          <cell r="D55">
            <v>-3.7799309999999999</v>
          </cell>
          <cell r="E55">
            <v>-3.7799309999999999</v>
          </cell>
          <cell r="F55">
            <v>-3.7799309999999999</v>
          </cell>
          <cell r="G55">
            <v>-3.7799309999999999</v>
          </cell>
          <cell r="H55">
            <v>-3.7799309999999999</v>
          </cell>
          <cell r="I55">
            <v>-3.7799309999999999</v>
          </cell>
          <cell r="J55">
            <v>-3.7799309999999999</v>
          </cell>
          <cell r="K55">
            <v>-3.7799309999999999</v>
          </cell>
          <cell r="L55">
            <v>-3.7799309999999999</v>
          </cell>
          <cell r="M55">
            <v>-3.7799309999999999</v>
          </cell>
          <cell r="N55">
            <v>-3.7799309999999999</v>
          </cell>
        </row>
        <row r="56">
          <cell r="A56">
            <v>24</v>
          </cell>
          <cell r="B56" t="str">
            <v>Essex and Kent</v>
          </cell>
          <cell r="C56">
            <v>1.4326110000000001</v>
          </cell>
          <cell r="D56">
            <v>1.4326110000000001</v>
          </cell>
          <cell r="E56">
            <v>1.4326110000000001</v>
          </cell>
          <cell r="F56">
            <v>1.4326110000000001</v>
          </cell>
          <cell r="G56">
            <v>1.4326110000000001</v>
          </cell>
          <cell r="H56">
            <v>1.4326110000000001</v>
          </cell>
          <cell r="I56">
            <v>1.4326110000000001</v>
          </cell>
          <cell r="J56">
            <v>1.4326110000000001</v>
          </cell>
          <cell r="K56">
            <v>1.4326110000000001</v>
          </cell>
          <cell r="L56">
            <v>1.4326110000000001</v>
          </cell>
          <cell r="M56">
            <v>1.4326110000000001</v>
          </cell>
          <cell r="N56">
            <v>1.4326110000000001</v>
          </cell>
        </row>
        <row r="57">
          <cell r="A57">
            <v>25</v>
          </cell>
          <cell r="B57" t="str">
            <v>Oxfordshire, Surrey and Sussex</v>
          </cell>
          <cell r="C57">
            <v>-0.83412799999999998</v>
          </cell>
          <cell r="D57">
            <v>-0.83412799999999998</v>
          </cell>
          <cell r="E57">
            <v>-0.83412799999999998</v>
          </cell>
          <cell r="F57">
            <v>-0.83412799999999998</v>
          </cell>
          <cell r="G57">
            <v>-0.83412799999999998</v>
          </cell>
          <cell r="H57">
            <v>-0.83412799999999998</v>
          </cell>
          <cell r="I57">
            <v>-0.83412799999999998</v>
          </cell>
          <cell r="J57">
            <v>-0.83412799999999998</v>
          </cell>
          <cell r="K57">
            <v>-0.83412799999999998</v>
          </cell>
          <cell r="L57">
            <v>-0.83412799999999998</v>
          </cell>
          <cell r="M57">
            <v>-0.83412799999999998</v>
          </cell>
          <cell r="N57">
            <v>-0.83412799999999998</v>
          </cell>
        </row>
        <row r="58">
          <cell r="A58">
            <v>26</v>
          </cell>
          <cell r="B58" t="str">
            <v>Somerset and Wessex</v>
          </cell>
          <cell r="C58">
            <v>-2.707392</v>
          </cell>
          <cell r="D58">
            <v>-2.707392</v>
          </cell>
          <cell r="E58">
            <v>-2.707392</v>
          </cell>
          <cell r="F58">
            <v>-2.707392</v>
          </cell>
          <cell r="G58">
            <v>-2.707392</v>
          </cell>
          <cell r="H58">
            <v>-2.707392</v>
          </cell>
          <cell r="I58">
            <v>-2.707392</v>
          </cell>
          <cell r="J58">
            <v>-2.707392</v>
          </cell>
          <cell r="K58">
            <v>-2.707392</v>
          </cell>
          <cell r="L58">
            <v>-2.707392</v>
          </cell>
          <cell r="M58">
            <v>-2.707392</v>
          </cell>
          <cell r="N58">
            <v>-2.707392</v>
          </cell>
        </row>
        <row r="59">
          <cell r="A59">
            <v>27</v>
          </cell>
          <cell r="B59" t="str">
            <v>West Devon and Cornwall</v>
          </cell>
          <cell r="C59">
            <v>-4.7000539999999997</v>
          </cell>
          <cell r="D59">
            <v>-4.7000539999999997</v>
          </cell>
          <cell r="E59">
            <v>-4.7000539999999997</v>
          </cell>
          <cell r="F59">
            <v>-4.7000539999999997</v>
          </cell>
          <cell r="G59">
            <v>-4.7000539999999997</v>
          </cell>
          <cell r="H59">
            <v>-4.7000539999999997</v>
          </cell>
          <cell r="I59">
            <v>-4.7000539999999997</v>
          </cell>
          <cell r="J59">
            <v>-4.7000539999999997</v>
          </cell>
          <cell r="K59">
            <v>-4.7000539999999997</v>
          </cell>
          <cell r="L59">
            <v>-4.7000539999999997</v>
          </cell>
          <cell r="M59">
            <v>-4.7000539999999997</v>
          </cell>
          <cell r="N59">
            <v>-4.7000539999999997</v>
          </cell>
        </row>
      </sheetData>
      <sheetData sheetId="5">
        <row r="2">
          <cell r="A2">
            <v>132</v>
          </cell>
          <cell r="B2">
            <v>8.9645089999999996</v>
          </cell>
          <cell r="C2">
            <v>8.9645089999999996</v>
          </cell>
          <cell r="D2">
            <v>8.9645089999999996</v>
          </cell>
          <cell r="E2">
            <v>8.9645089999999996</v>
          </cell>
          <cell r="F2">
            <v>8.9645089999999996</v>
          </cell>
          <cell r="G2">
            <v>8.9645089999999996</v>
          </cell>
          <cell r="H2">
            <v>8.9645089999999996</v>
          </cell>
          <cell r="I2">
            <v>8.9645089999999996</v>
          </cell>
          <cell r="J2">
            <v>8.9645089999999996</v>
          </cell>
          <cell r="K2">
            <v>8.9645089999999996</v>
          </cell>
          <cell r="L2">
            <v>8.9645089999999996</v>
          </cell>
          <cell r="M2">
            <v>8.9645089999999996</v>
          </cell>
        </row>
      </sheetData>
      <sheetData sheetId="6">
        <row r="3">
          <cell r="A3" t="str">
            <v>Aigas</v>
          </cell>
          <cell r="B3">
            <v>0.57170799999999999</v>
          </cell>
          <cell r="C3">
            <v>0.57170799999999999</v>
          </cell>
          <cell r="D3">
            <v>0.57170799999999999</v>
          </cell>
          <cell r="E3">
            <v>0.57170799999999999</v>
          </cell>
          <cell r="F3">
            <v>0.57170799999999999</v>
          </cell>
          <cell r="G3">
            <v>0.57170799999999999</v>
          </cell>
          <cell r="H3">
            <v>0.57170799999999999</v>
          </cell>
          <cell r="I3">
            <v>0.57170799999999999</v>
          </cell>
          <cell r="J3">
            <v>0.57170799999999999</v>
          </cell>
          <cell r="K3">
            <v>0.57170799999999999</v>
          </cell>
          <cell r="L3">
            <v>0.57170799999999999</v>
          </cell>
          <cell r="M3">
            <v>0.57170799999999999</v>
          </cell>
        </row>
        <row r="4">
          <cell r="A4" t="str">
            <v>AChruach</v>
          </cell>
          <cell r="B4">
            <v>3.024438</v>
          </cell>
          <cell r="C4">
            <v>3.024438</v>
          </cell>
          <cell r="D4">
            <v>3.024438</v>
          </cell>
          <cell r="E4">
            <v>3.024438</v>
          </cell>
          <cell r="F4">
            <v>3.024438</v>
          </cell>
          <cell r="G4">
            <v>3.024438</v>
          </cell>
          <cell r="H4">
            <v>3.024438</v>
          </cell>
          <cell r="I4">
            <v>3.024438</v>
          </cell>
          <cell r="J4">
            <v>3.024438</v>
          </cell>
          <cell r="K4">
            <v>3.024438</v>
          </cell>
          <cell r="L4">
            <v>3.024438</v>
          </cell>
          <cell r="M4">
            <v>3.024438</v>
          </cell>
        </row>
        <row r="5">
          <cell r="A5" t="str">
            <v>An Suidhe</v>
          </cell>
          <cell r="B5">
            <v>3.5E-4</v>
          </cell>
          <cell r="C5">
            <v>3.5E-4</v>
          </cell>
          <cell r="D5">
            <v>3.5E-4</v>
          </cell>
          <cell r="E5">
            <v>3.5E-4</v>
          </cell>
          <cell r="F5">
            <v>3.5E-4</v>
          </cell>
          <cell r="G5">
            <v>3.5E-4</v>
          </cell>
          <cell r="H5">
            <v>3.5E-4</v>
          </cell>
          <cell r="I5">
            <v>3.5E-4</v>
          </cell>
          <cell r="J5">
            <v>3.5E-4</v>
          </cell>
          <cell r="K5">
            <v>3.5E-4</v>
          </cell>
          <cell r="L5">
            <v>3.5E-4</v>
          </cell>
          <cell r="M5">
            <v>3.5E-4</v>
          </cell>
        </row>
        <row r="6">
          <cell r="A6" t="str">
            <v>Arecleoch</v>
          </cell>
          <cell r="B6">
            <v>0.26939000000000002</v>
          </cell>
          <cell r="C6">
            <v>0.26939000000000002</v>
          </cell>
          <cell r="D6">
            <v>0.26939000000000002</v>
          </cell>
          <cell r="E6">
            <v>0.26939000000000002</v>
          </cell>
          <cell r="F6">
            <v>0.26939000000000002</v>
          </cell>
          <cell r="G6">
            <v>0.26939000000000002</v>
          </cell>
          <cell r="H6">
            <v>0.26939000000000002</v>
          </cell>
          <cell r="I6">
            <v>0.26939000000000002</v>
          </cell>
          <cell r="J6">
            <v>0.26939000000000002</v>
          </cell>
          <cell r="K6">
            <v>0.26939000000000002</v>
          </cell>
          <cell r="L6">
            <v>0.26939000000000002</v>
          </cell>
          <cell r="M6">
            <v>0.26939000000000002</v>
          </cell>
        </row>
        <row r="7">
          <cell r="A7" t="str">
            <v>Baglan Bay</v>
          </cell>
          <cell r="B7">
            <v>0.56798400000000004</v>
          </cell>
          <cell r="C7">
            <v>0.56798400000000004</v>
          </cell>
          <cell r="D7">
            <v>0.56798400000000004</v>
          </cell>
          <cell r="E7">
            <v>0.56798400000000004</v>
          </cell>
          <cell r="F7">
            <v>0.56798400000000004</v>
          </cell>
          <cell r="G7">
            <v>0.56798400000000004</v>
          </cell>
          <cell r="H7">
            <v>0.56798400000000004</v>
          </cell>
          <cell r="I7">
            <v>0.56798400000000004</v>
          </cell>
          <cell r="J7">
            <v>0.56798400000000004</v>
          </cell>
          <cell r="K7">
            <v>0.56798400000000004</v>
          </cell>
          <cell r="L7">
            <v>0.56798400000000004</v>
          </cell>
          <cell r="M7">
            <v>0.56798400000000004</v>
          </cell>
        </row>
        <row r="8">
          <cell r="A8" t="str">
            <v>Barrow</v>
          </cell>
          <cell r="B8">
            <v>36.956406999999999</v>
          </cell>
          <cell r="C8">
            <v>36.956406999999999</v>
          </cell>
          <cell r="D8">
            <v>36.956406999999999</v>
          </cell>
          <cell r="E8">
            <v>36.956406999999999</v>
          </cell>
          <cell r="F8">
            <v>36.956406999999999</v>
          </cell>
          <cell r="G8">
            <v>36.956406999999999</v>
          </cell>
          <cell r="H8">
            <v>36.956406999999999</v>
          </cell>
          <cell r="I8">
            <v>36.956406999999999</v>
          </cell>
          <cell r="J8">
            <v>36.956406999999999</v>
          </cell>
          <cell r="K8">
            <v>36.956406999999999</v>
          </cell>
          <cell r="L8">
            <v>36.956406999999999</v>
          </cell>
          <cell r="M8">
            <v>36.956406999999999</v>
          </cell>
        </row>
        <row r="9">
          <cell r="A9" t="str">
            <v>Black Law</v>
          </cell>
          <cell r="B9">
            <v>0.87403699999999995</v>
          </cell>
          <cell r="C9">
            <v>0.87403699999999995</v>
          </cell>
          <cell r="D9">
            <v>0.87403699999999995</v>
          </cell>
          <cell r="E9">
            <v>0.87403699999999995</v>
          </cell>
          <cell r="F9">
            <v>0.87403699999999995</v>
          </cell>
          <cell r="G9">
            <v>0.87403699999999995</v>
          </cell>
          <cell r="H9">
            <v>0.87403699999999995</v>
          </cell>
          <cell r="I9">
            <v>0.87403699999999995</v>
          </cell>
          <cell r="J9">
            <v>0.87403699999999995</v>
          </cell>
          <cell r="K9">
            <v>0.87403699999999995</v>
          </cell>
          <cell r="L9">
            <v>0.87403699999999995</v>
          </cell>
          <cell r="M9">
            <v>0.87403699999999995</v>
          </cell>
        </row>
        <row r="10">
          <cell r="A10" t="str">
            <v>Bodelwyddan</v>
          </cell>
          <cell r="B10">
            <v>-2.1163999999999999E-2</v>
          </cell>
          <cell r="C10">
            <v>-2.1163999999999999E-2</v>
          </cell>
          <cell r="D10">
            <v>-2.1163999999999999E-2</v>
          </cell>
          <cell r="E10">
            <v>-2.1163999999999999E-2</v>
          </cell>
          <cell r="F10">
            <v>-2.1163999999999999E-2</v>
          </cell>
          <cell r="G10">
            <v>-2.1163999999999999E-2</v>
          </cell>
          <cell r="H10">
            <v>-2.1163999999999999E-2</v>
          </cell>
          <cell r="I10">
            <v>-2.1163999999999999E-2</v>
          </cell>
          <cell r="J10">
            <v>-2.1163999999999999E-2</v>
          </cell>
          <cell r="K10">
            <v>-2.1163999999999999E-2</v>
          </cell>
          <cell r="L10">
            <v>-2.1163999999999999E-2</v>
          </cell>
          <cell r="M10">
            <v>-2.1163999999999999E-2</v>
          </cell>
        </row>
        <row r="11">
          <cell r="A11" t="str">
            <v>Carraig Gheal</v>
          </cell>
          <cell r="B11">
            <v>3.8451840000000002</v>
          </cell>
          <cell r="C11">
            <v>3.8451840000000002</v>
          </cell>
          <cell r="D11">
            <v>3.8451840000000002</v>
          </cell>
          <cell r="E11">
            <v>3.8451840000000002</v>
          </cell>
          <cell r="F11">
            <v>3.8451840000000002</v>
          </cell>
          <cell r="G11">
            <v>3.8451840000000002</v>
          </cell>
          <cell r="H11">
            <v>3.8451840000000002</v>
          </cell>
          <cell r="I11">
            <v>3.8451840000000002</v>
          </cell>
          <cell r="J11">
            <v>3.8451840000000002</v>
          </cell>
          <cell r="K11">
            <v>3.8451840000000002</v>
          </cell>
          <cell r="L11">
            <v>3.8451840000000002</v>
          </cell>
          <cell r="M11">
            <v>3.8451840000000002</v>
          </cell>
        </row>
        <row r="12">
          <cell r="A12" t="str">
            <v>Carrington</v>
          </cell>
          <cell r="B12">
            <v>0.12806600000000001</v>
          </cell>
          <cell r="C12">
            <v>0.12806600000000001</v>
          </cell>
          <cell r="D12">
            <v>0.12806600000000001</v>
          </cell>
          <cell r="E12">
            <v>0.12806600000000001</v>
          </cell>
          <cell r="F12">
            <v>0.12806600000000001</v>
          </cell>
          <cell r="G12">
            <v>0.12806600000000001</v>
          </cell>
          <cell r="H12">
            <v>0.12806600000000001</v>
          </cell>
          <cell r="I12">
            <v>0.12806600000000001</v>
          </cell>
          <cell r="J12">
            <v>0.12806600000000001</v>
          </cell>
          <cell r="K12">
            <v>0.12806600000000001</v>
          </cell>
          <cell r="L12">
            <v>0.12806600000000001</v>
          </cell>
          <cell r="M12">
            <v>0.12806600000000001</v>
          </cell>
        </row>
        <row r="13">
          <cell r="A13" t="str">
            <v>Clyde (North)</v>
          </cell>
          <cell r="B13">
            <v>9.5864000000000005E-2</v>
          </cell>
          <cell r="C13">
            <v>9.5864000000000005E-2</v>
          </cell>
          <cell r="D13">
            <v>9.5864000000000005E-2</v>
          </cell>
          <cell r="E13">
            <v>9.5864000000000005E-2</v>
          </cell>
          <cell r="F13">
            <v>9.5864000000000005E-2</v>
          </cell>
          <cell r="G13">
            <v>9.5864000000000005E-2</v>
          </cell>
          <cell r="H13">
            <v>9.5864000000000005E-2</v>
          </cell>
          <cell r="I13">
            <v>9.5864000000000005E-2</v>
          </cell>
          <cell r="J13">
            <v>9.5864000000000005E-2</v>
          </cell>
          <cell r="K13">
            <v>9.5864000000000005E-2</v>
          </cell>
          <cell r="L13">
            <v>9.5864000000000005E-2</v>
          </cell>
          <cell r="M13">
            <v>9.5864000000000005E-2</v>
          </cell>
        </row>
        <row r="14">
          <cell r="A14" t="str">
            <v>Clyde (South)</v>
          </cell>
          <cell r="B14">
            <v>0.110862</v>
          </cell>
          <cell r="C14">
            <v>0.110862</v>
          </cell>
          <cell r="D14">
            <v>0.110862</v>
          </cell>
          <cell r="E14">
            <v>0.110862</v>
          </cell>
          <cell r="F14">
            <v>0.110862</v>
          </cell>
          <cell r="G14">
            <v>0.110862</v>
          </cell>
          <cell r="H14">
            <v>0.110862</v>
          </cell>
          <cell r="I14">
            <v>0.110862</v>
          </cell>
          <cell r="J14">
            <v>0.110862</v>
          </cell>
          <cell r="K14">
            <v>0.110862</v>
          </cell>
          <cell r="L14">
            <v>0.110862</v>
          </cell>
          <cell r="M14">
            <v>0.110862</v>
          </cell>
        </row>
        <row r="15">
          <cell r="A15" t="str">
            <v>Corriemoillie</v>
          </cell>
          <cell r="B15">
            <v>2.4033289999999998</v>
          </cell>
          <cell r="C15">
            <v>2.4033289999999998</v>
          </cell>
          <cell r="D15">
            <v>2.4033289999999998</v>
          </cell>
          <cell r="E15">
            <v>2.4033289999999998</v>
          </cell>
          <cell r="F15">
            <v>2.4033289999999998</v>
          </cell>
          <cell r="G15">
            <v>2.4033289999999998</v>
          </cell>
          <cell r="H15">
            <v>2.4033289999999998</v>
          </cell>
          <cell r="I15">
            <v>2.4033289999999998</v>
          </cell>
          <cell r="J15">
            <v>2.4033289999999998</v>
          </cell>
          <cell r="K15">
            <v>2.4033289999999998</v>
          </cell>
          <cell r="L15">
            <v>2.4033289999999998</v>
          </cell>
          <cell r="M15">
            <v>2.4033289999999998</v>
          </cell>
        </row>
        <row r="16">
          <cell r="A16" t="str">
            <v>Coryton</v>
          </cell>
          <cell r="B16">
            <v>4.8528000000000002E-2</v>
          </cell>
          <cell r="C16">
            <v>4.8528000000000002E-2</v>
          </cell>
          <cell r="D16">
            <v>4.8528000000000002E-2</v>
          </cell>
          <cell r="E16">
            <v>4.8528000000000002E-2</v>
          </cell>
          <cell r="F16">
            <v>4.8528000000000002E-2</v>
          </cell>
          <cell r="G16">
            <v>4.8528000000000002E-2</v>
          </cell>
          <cell r="H16">
            <v>4.8528000000000002E-2</v>
          </cell>
          <cell r="I16">
            <v>4.8528000000000002E-2</v>
          </cell>
          <cell r="J16">
            <v>4.8528000000000002E-2</v>
          </cell>
          <cell r="K16">
            <v>4.8528000000000002E-2</v>
          </cell>
          <cell r="L16">
            <v>4.8528000000000002E-2</v>
          </cell>
          <cell r="M16">
            <v>4.8528000000000002E-2</v>
          </cell>
        </row>
        <row r="17">
          <cell r="A17" t="str">
            <v>Cruachan</v>
          </cell>
          <cell r="B17">
            <v>1.666622</v>
          </cell>
          <cell r="C17">
            <v>1.666622</v>
          </cell>
          <cell r="D17">
            <v>1.666622</v>
          </cell>
          <cell r="E17">
            <v>1.666622</v>
          </cell>
          <cell r="F17">
            <v>1.666622</v>
          </cell>
          <cell r="G17">
            <v>1.666622</v>
          </cell>
          <cell r="H17">
            <v>1.666622</v>
          </cell>
          <cell r="I17">
            <v>1.666622</v>
          </cell>
          <cell r="J17">
            <v>1.666622</v>
          </cell>
          <cell r="K17">
            <v>1.666622</v>
          </cell>
          <cell r="L17">
            <v>1.666622</v>
          </cell>
          <cell r="M17">
            <v>1.666622</v>
          </cell>
        </row>
        <row r="18">
          <cell r="A18" t="str">
            <v>Crystal Rig</v>
          </cell>
          <cell r="B18">
            <v>0.35694399999999998</v>
          </cell>
          <cell r="C18">
            <v>0.35694399999999998</v>
          </cell>
          <cell r="D18">
            <v>0.35694399999999998</v>
          </cell>
          <cell r="E18">
            <v>0.35694399999999998</v>
          </cell>
          <cell r="F18">
            <v>0.35694399999999998</v>
          </cell>
          <cell r="G18">
            <v>0.35694399999999998</v>
          </cell>
          <cell r="H18">
            <v>0.35694399999999998</v>
          </cell>
          <cell r="I18">
            <v>0.35694399999999998</v>
          </cell>
          <cell r="J18">
            <v>0.35694399999999998</v>
          </cell>
          <cell r="K18">
            <v>0.35694399999999998</v>
          </cell>
          <cell r="L18">
            <v>0.35694399999999998</v>
          </cell>
          <cell r="M18">
            <v>0.35694399999999998</v>
          </cell>
        </row>
        <row r="19">
          <cell r="A19" t="str">
            <v>Culligran</v>
          </cell>
          <cell r="B19">
            <v>1.5150399999999999</v>
          </cell>
          <cell r="C19">
            <v>1.5150399999999999</v>
          </cell>
          <cell r="D19">
            <v>1.5150399999999999</v>
          </cell>
          <cell r="E19">
            <v>1.5150399999999999</v>
          </cell>
          <cell r="F19">
            <v>1.5150399999999999</v>
          </cell>
          <cell r="G19">
            <v>1.5150399999999999</v>
          </cell>
          <cell r="H19">
            <v>1.5150399999999999</v>
          </cell>
          <cell r="I19">
            <v>1.5150399999999999</v>
          </cell>
          <cell r="J19">
            <v>1.5150399999999999</v>
          </cell>
          <cell r="K19">
            <v>1.5150399999999999</v>
          </cell>
          <cell r="L19">
            <v>1.5150399999999999</v>
          </cell>
          <cell r="M19">
            <v>1.5150399999999999</v>
          </cell>
        </row>
        <row r="20">
          <cell r="A20" t="str">
            <v>Deanie</v>
          </cell>
          <cell r="B20">
            <v>2.4889939999999999</v>
          </cell>
          <cell r="C20">
            <v>2.4889939999999999</v>
          </cell>
          <cell r="D20">
            <v>2.4889939999999999</v>
          </cell>
          <cell r="E20">
            <v>2.4889939999999999</v>
          </cell>
          <cell r="F20">
            <v>2.4889939999999999</v>
          </cell>
          <cell r="G20">
            <v>2.4889939999999999</v>
          </cell>
          <cell r="H20">
            <v>2.4889939999999999</v>
          </cell>
          <cell r="I20">
            <v>2.4889939999999999</v>
          </cell>
          <cell r="J20">
            <v>2.4889939999999999</v>
          </cell>
          <cell r="K20">
            <v>2.4889939999999999</v>
          </cell>
          <cell r="L20">
            <v>2.4889939999999999</v>
          </cell>
          <cell r="M20">
            <v>2.4889939999999999</v>
          </cell>
        </row>
        <row r="21">
          <cell r="A21" t="str">
            <v>Dersalloch</v>
          </cell>
          <cell r="B21">
            <v>1.5994159999999999</v>
          </cell>
          <cell r="C21">
            <v>1.5994159999999999</v>
          </cell>
          <cell r="D21">
            <v>1.5994159999999999</v>
          </cell>
          <cell r="E21">
            <v>1.5994159999999999</v>
          </cell>
          <cell r="F21">
            <v>1.5994159999999999</v>
          </cell>
          <cell r="G21">
            <v>1.5994159999999999</v>
          </cell>
          <cell r="H21">
            <v>1.5994159999999999</v>
          </cell>
          <cell r="I21">
            <v>1.5994159999999999</v>
          </cell>
          <cell r="J21">
            <v>1.5994159999999999</v>
          </cell>
          <cell r="K21">
            <v>1.5994159999999999</v>
          </cell>
          <cell r="L21">
            <v>1.5994159999999999</v>
          </cell>
          <cell r="M21">
            <v>1.5994159999999999</v>
          </cell>
        </row>
        <row r="22">
          <cell r="A22" t="str">
            <v>Didcot</v>
          </cell>
          <cell r="B22">
            <v>0.221243</v>
          </cell>
          <cell r="C22">
            <v>0.221243</v>
          </cell>
          <cell r="D22">
            <v>0.221243</v>
          </cell>
          <cell r="E22">
            <v>0.221243</v>
          </cell>
          <cell r="F22">
            <v>0.221243</v>
          </cell>
          <cell r="G22">
            <v>0.221243</v>
          </cell>
          <cell r="H22">
            <v>0.221243</v>
          </cell>
          <cell r="I22">
            <v>0.221243</v>
          </cell>
          <cell r="J22">
            <v>0.221243</v>
          </cell>
          <cell r="K22">
            <v>0.221243</v>
          </cell>
          <cell r="L22">
            <v>0.221243</v>
          </cell>
          <cell r="M22">
            <v>0.221243</v>
          </cell>
        </row>
        <row r="23">
          <cell r="A23" t="str">
            <v>Dinorwig</v>
          </cell>
          <cell r="B23">
            <v>2.1014400000000002</v>
          </cell>
          <cell r="C23">
            <v>2.1014400000000002</v>
          </cell>
          <cell r="D23">
            <v>2.1014400000000002</v>
          </cell>
          <cell r="E23">
            <v>2.1014400000000002</v>
          </cell>
          <cell r="F23">
            <v>2.1014400000000002</v>
          </cell>
          <cell r="G23">
            <v>2.1014400000000002</v>
          </cell>
          <cell r="H23">
            <v>2.1014400000000002</v>
          </cell>
          <cell r="I23">
            <v>2.1014400000000002</v>
          </cell>
          <cell r="J23">
            <v>2.1014400000000002</v>
          </cell>
          <cell r="K23">
            <v>2.1014400000000002</v>
          </cell>
          <cell r="L23">
            <v>2.1014400000000002</v>
          </cell>
          <cell r="M23">
            <v>2.1014400000000002</v>
          </cell>
        </row>
        <row r="24">
          <cell r="A24" t="str">
            <v>Edinbane</v>
          </cell>
          <cell r="B24">
            <v>5.9844819999999999</v>
          </cell>
          <cell r="C24">
            <v>5.9844819999999999</v>
          </cell>
          <cell r="D24">
            <v>5.9844819999999999</v>
          </cell>
          <cell r="E24">
            <v>5.9844819999999999</v>
          </cell>
          <cell r="F24">
            <v>5.9844819999999999</v>
          </cell>
          <cell r="G24">
            <v>5.9844819999999999</v>
          </cell>
          <cell r="H24">
            <v>5.9844819999999999</v>
          </cell>
          <cell r="I24">
            <v>5.9844819999999999</v>
          </cell>
          <cell r="J24">
            <v>5.9844819999999999</v>
          </cell>
          <cell r="K24">
            <v>5.9844819999999999</v>
          </cell>
          <cell r="L24">
            <v>5.9844819999999999</v>
          </cell>
          <cell r="M24">
            <v>5.9844819999999999</v>
          </cell>
        </row>
        <row r="25">
          <cell r="A25" t="str">
            <v>Ewe Hill</v>
          </cell>
          <cell r="B25">
            <v>2.2658390000000002</v>
          </cell>
          <cell r="C25">
            <v>2.2658390000000002</v>
          </cell>
          <cell r="D25">
            <v>2.2658390000000002</v>
          </cell>
          <cell r="E25">
            <v>2.2658390000000002</v>
          </cell>
          <cell r="F25">
            <v>2.2658390000000002</v>
          </cell>
          <cell r="G25">
            <v>2.2658390000000002</v>
          </cell>
          <cell r="H25">
            <v>2.2658390000000002</v>
          </cell>
          <cell r="I25">
            <v>2.2658390000000002</v>
          </cell>
          <cell r="J25">
            <v>2.2658390000000002</v>
          </cell>
          <cell r="K25">
            <v>2.2658390000000002</v>
          </cell>
          <cell r="L25">
            <v>2.2658390000000002</v>
          </cell>
          <cell r="M25">
            <v>2.2658390000000002</v>
          </cell>
        </row>
        <row r="26">
          <cell r="A26" t="str">
            <v>Fallago</v>
          </cell>
          <cell r="B26">
            <v>0.94672400000000001</v>
          </cell>
          <cell r="C26">
            <v>0.94672400000000001</v>
          </cell>
          <cell r="D26">
            <v>0.94672400000000001</v>
          </cell>
          <cell r="E26">
            <v>0.94672400000000001</v>
          </cell>
          <cell r="F26">
            <v>0.94672400000000001</v>
          </cell>
          <cell r="G26">
            <v>0.94672400000000001</v>
          </cell>
          <cell r="H26">
            <v>0.94672400000000001</v>
          </cell>
          <cell r="I26">
            <v>0.94672400000000001</v>
          </cell>
          <cell r="J26">
            <v>0.94672400000000001</v>
          </cell>
          <cell r="K26">
            <v>0.94672400000000001</v>
          </cell>
          <cell r="L26">
            <v>0.94672400000000001</v>
          </cell>
          <cell r="M26">
            <v>0.94672400000000001</v>
          </cell>
        </row>
        <row r="27">
          <cell r="A27" t="str">
            <v>Farr Windfarm</v>
          </cell>
          <cell r="B27">
            <v>2.049553</v>
          </cell>
          <cell r="C27">
            <v>2.049553</v>
          </cell>
          <cell r="D27">
            <v>2.049553</v>
          </cell>
          <cell r="E27">
            <v>2.049553</v>
          </cell>
          <cell r="F27">
            <v>2.049553</v>
          </cell>
          <cell r="G27">
            <v>2.049553</v>
          </cell>
          <cell r="H27">
            <v>2.049553</v>
          </cell>
          <cell r="I27">
            <v>2.049553</v>
          </cell>
          <cell r="J27">
            <v>2.049553</v>
          </cell>
          <cell r="K27">
            <v>2.049553</v>
          </cell>
          <cell r="L27">
            <v>2.049553</v>
          </cell>
          <cell r="M27">
            <v>2.049553</v>
          </cell>
        </row>
        <row r="28">
          <cell r="A28" t="str">
            <v>Ffestiniogg</v>
          </cell>
          <cell r="B28">
            <v>0.221524</v>
          </cell>
          <cell r="C28">
            <v>0.221524</v>
          </cell>
          <cell r="D28">
            <v>0.221524</v>
          </cell>
          <cell r="E28">
            <v>0.221524</v>
          </cell>
          <cell r="F28">
            <v>0.221524</v>
          </cell>
          <cell r="G28">
            <v>0.221524</v>
          </cell>
          <cell r="H28">
            <v>0.221524</v>
          </cell>
          <cell r="I28">
            <v>0.221524</v>
          </cell>
          <cell r="J28">
            <v>0.221524</v>
          </cell>
          <cell r="K28">
            <v>0.221524</v>
          </cell>
          <cell r="L28">
            <v>0.221524</v>
          </cell>
          <cell r="M28">
            <v>0.221524</v>
          </cell>
        </row>
        <row r="29">
          <cell r="A29" t="str">
            <v>Finlarig</v>
          </cell>
          <cell r="B29">
            <v>0.27989799999999998</v>
          </cell>
          <cell r="C29">
            <v>0.27989799999999998</v>
          </cell>
          <cell r="D29">
            <v>0.27989799999999998</v>
          </cell>
          <cell r="E29">
            <v>0.27989799999999998</v>
          </cell>
          <cell r="F29">
            <v>0.27989799999999998</v>
          </cell>
          <cell r="G29">
            <v>0.27989799999999998</v>
          </cell>
          <cell r="H29">
            <v>0.27989799999999998</v>
          </cell>
          <cell r="I29">
            <v>0.27989799999999998</v>
          </cell>
          <cell r="J29">
            <v>0.27989799999999998</v>
          </cell>
          <cell r="K29">
            <v>0.27989799999999998</v>
          </cell>
          <cell r="L29">
            <v>0.27989799999999998</v>
          </cell>
          <cell r="M29">
            <v>0.27989799999999998</v>
          </cell>
        </row>
        <row r="30">
          <cell r="A30" t="str">
            <v>Foyers</v>
          </cell>
          <cell r="B30">
            <v>0.66795400000000005</v>
          </cell>
          <cell r="C30">
            <v>0.66795400000000005</v>
          </cell>
          <cell r="D30">
            <v>0.66795400000000005</v>
          </cell>
          <cell r="E30">
            <v>0.66795400000000005</v>
          </cell>
          <cell r="F30">
            <v>0.66795400000000005</v>
          </cell>
          <cell r="G30">
            <v>0.66795400000000005</v>
          </cell>
          <cell r="H30">
            <v>0.66795400000000005</v>
          </cell>
          <cell r="I30">
            <v>0.66795400000000005</v>
          </cell>
          <cell r="J30">
            <v>0.66795400000000005</v>
          </cell>
          <cell r="K30">
            <v>0.66795400000000005</v>
          </cell>
          <cell r="L30">
            <v>0.66795400000000005</v>
          </cell>
          <cell r="M30">
            <v>0.66795400000000005</v>
          </cell>
        </row>
        <row r="31">
          <cell r="A31" t="str">
            <v>Glendoe</v>
          </cell>
          <cell r="B31">
            <v>1.607901</v>
          </cell>
          <cell r="C31">
            <v>1.607901</v>
          </cell>
          <cell r="D31">
            <v>1.607901</v>
          </cell>
          <cell r="E31">
            <v>1.607901</v>
          </cell>
          <cell r="F31">
            <v>1.607901</v>
          </cell>
          <cell r="G31">
            <v>1.607901</v>
          </cell>
          <cell r="H31">
            <v>1.607901</v>
          </cell>
          <cell r="I31">
            <v>1.607901</v>
          </cell>
          <cell r="J31">
            <v>1.607901</v>
          </cell>
          <cell r="K31">
            <v>1.607901</v>
          </cell>
          <cell r="L31">
            <v>1.607901</v>
          </cell>
          <cell r="M31">
            <v>1.607901</v>
          </cell>
        </row>
        <row r="32">
          <cell r="A32" t="str">
            <v>Glenmoriston</v>
          </cell>
          <cell r="B32">
            <v>1.154542</v>
          </cell>
          <cell r="C32">
            <v>1.154542</v>
          </cell>
          <cell r="D32">
            <v>1.154542</v>
          </cell>
          <cell r="E32">
            <v>1.154542</v>
          </cell>
          <cell r="F32">
            <v>1.154542</v>
          </cell>
          <cell r="G32">
            <v>1.154542</v>
          </cell>
          <cell r="H32">
            <v>1.154542</v>
          </cell>
          <cell r="I32">
            <v>1.154542</v>
          </cell>
          <cell r="J32">
            <v>1.154542</v>
          </cell>
          <cell r="K32">
            <v>1.154542</v>
          </cell>
          <cell r="L32">
            <v>1.154542</v>
          </cell>
          <cell r="M32">
            <v>1.154542</v>
          </cell>
        </row>
        <row r="33">
          <cell r="A33" t="str">
            <v>Gordonbush</v>
          </cell>
          <cell r="B33">
            <v>3.43763</v>
          </cell>
          <cell r="C33">
            <v>3.43763</v>
          </cell>
          <cell r="D33">
            <v>3.43763</v>
          </cell>
          <cell r="E33">
            <v>3.43763</v>
          </cell>
          <cell r="F33">
            <v>3.43763</v>
          </cell>
          <cell r="G33">
            <v>3.43763</v>
          </cell>
          <cell r="H33">
            <v>3.43763</v>
          </cell>
          <cell r="I33">
            <v>3.43763</v>
          </cell>
          <cell r="J33">
            <v>3.43763</v>
          </cell>
          <cell r="K33">
            <v>3.43763</v>
          </cell>
          <cell r="L33">
            <v>3.43763</v>
          </cell>
          <cell r="M33">
            <v>3.43763</v>
          </cell>
        </row>
        <row r="34">
          <cell r="A34" t="str">
            <v>Greater Gabbard</v>
          </cell>
          <cell r="B34">
            <v>30.469373000000001</v>
          </cell>
          <cell r="C34">
            <v>30.469373000000001</v>
          </cell>
          <cell r="D34">
            <v>30.469373000000001</v>
          </cell>
          <cell r="E34">
            <v>30.469373000000001</v>
          </cell>
          <cell r="F34">
            <v>30.469373000000001</v>
          </cell>
          <cell r="G34">
            <v>30.469373000000001</v>
          </cell>
          <cell r="H34">
            <v>30.469373000000001</v>
          </cell>
          <cell r="I34">
            <v>30.469373000000001</v>
          </cell>
          <cell r="J34">
            <v>30.469373000000001</v>
          </cell>
          <cell r="K34">
            <v>30.469373000000001</v>
          </cell>
          <cell r="L34">
            <v>30.469373000000001</v>
          </cell>
          <cell r="M34">
            <v>30.469373000000001</v>
          </cell>
        </row>
        <row r="35">
          <cell r="A35" t="str">
            <v>Griffin Wind</v>
          </cell>
          <cell r="B35">
            <v>1.386315</v>
          </cell>
          <cell r="C35">
            <v>1.386315</v>
          </cell>
          <cell r="D35">
            <v>1.386315</v>
          </cell>
          <cell r="E35">
            <v>1.386315</v>
          </cell>
          <cell r="F35">
            <v>1.386315</v>
          </cell>
          <cell r="G35">
            <v>1.386315</v>
          </cell>
          <cell r="H35">
            <v>1.386315</v>
          </cell>
          <cell r="I35">
            <v>1.386315</v>
          </cell>
          <cell r="J35">
            <v>1.386315</v>
          </cell>
          <cell r="K35">
            <v>1.386315</v>
          </cell>
          <cell r="L35">
            <v>1.386315</v>
          </cell>
          <cell r="M35">
            <v>1.386315</v>
          </cell>
        </row>
        <row r="36">
          <cell r="A36" t="str">
            <v>Gunfleet Sands</v>
          </cell>
          <cell r="B36">
            <v>14.034678</v>
          </cell>
          <cell r="C36">
            <v>14.034678</v>
          </cell>
          <cell r="D36">
            <v>14.034678</v>
          </cell>
          <cell r="E36">
            <v>14.034678</v>
          </cell>
          <cell r="F36">
            <v>14.034678</v>
          </cell>
          <cell r="G36">
            <v>14.034678</v>
          </cell>
          <cell r="H36">
            <v>14.034678</v>
          </cell>
          <cell r="I36">
            <v>14.034678</v>
          </cell>
          <cell r="J36">
            <v>14.034678</v>
          </cell>
          <cell r="K36">
            <v>14.034678</v>
          </cell>
          <cell r="L36">
            <v>14.034678</v>
          </cell>
          <cell r="M36">
            <v>14.034678</v>
          </cell>
        </row>
        <row r="37">
          <cell r="A37" t="str">
            <v>Hadyard Hill</v>
          </cell>
          <cell r="B37">
            <v>2.4084539999999999</v>
          </cell>
          <cell r="C37">
            <v>2.4084539999999999</v>
          </cell>
          <cell r="D37">
            <v>2.4084539999999999</v>
          </cell>
          <cell r="E37">
            <v>2.4084539999999999</v>
          </cell>
          <cell r="F37">
            <v>2.4084539999999999</v>
          </cell>
          <cell r="G37">
            <v>2.4084539999999999</v>
          </cell>
          <cell r="H37">
            <v>2.4084539999999999</v>
          </cell>
          <cell r="I37">
            <v>2.4084539999999999</v>
          </cell>
          <cell r="J37">
            <v>2.4084539999999999</v>
          </cell>
          <cell r="K37">
            <v>2.4084539999999999</v>
          </cell>
          <cell r="L37">
            <v>2.4084539999999999</v>
          </cell>
          <cell r="M37">
            <v>2.4084539999999999</v>
          </cell>
        </row>
        <row r="38">
          <cell r="A38" t="str">
            <v>Harestanes</v>
          </cell>
          <cell r="B38">
            <v>4.4265499999999998</v>
          </cell>
          <cell r="C38">
            <v>4.4265499999999998</v>
          </cell>
          <cell r="D38">
            <v>4.4265499999999998</v>
          </cell>
          <cell r="E38">
            <v>4.4265499999999998</v>
          </cell>
          <cell r="F38">
            <v>4.4265499999999998</v>
          </cell>
          <cell r="G38">
            <v>4.4265499999999998</v>
          </cell>
          <cell r="H38">
            <v>4.4265499999999998</v>
          </cell>
          <cell r="I38">
            <v>4.4265499999999998</v>
          </cell>
          <cell r="J38">
            <v>4.4265499999999998</v>
          </cell>
          <cell r="K38">
            <v>4.4265499999999998</v>
          </cell>
          <cell r="L38">
            <v>4.4265499999999998</v>
          </cell>
          <cell r="M38">
            <v>4.4265499999999998</v>
          </cell>
        </row>
        <row r="39">
          <cell r="A39" t="str">
            <v>Hartlepool</v>
          </cell>
          <cell r="B39">
            <v>0.52128600000000003</v>
          </cell>
          <cell r="C39">
            <v>0.52128600000000003</v>
          </cell>
          <cell r="D39">
            <v>0.52128600000000003</v>
          </cell>
          <cell r="E39">
            <v>0.52128600000000003</v>
          </cell>
          <cell r="F39">
            <v>0.52128600000000003</v>
          </cell>
          <cell r="G39">
            <v>0.52128600000000003</v>
          </cell>
          <cell r="H39">
            <v>0.52128600000000003</v>
          </cell>
          <cell r="I39">
            <v>0.52128600000000003</v>
          </cell>
          <cell r="J39">
            <v>0.52128600000000003</v>
          </cell>
          <cell r="K39">
            <v>0.52128600000000003</v>
          </cell>
          <cell r="L39">
            <v>0.52128600000000003</v>
          </cell>
          <cell r="M39">
            <v>0.52128600000000003</v>
          </cell>
        </row>
        <row r="40">
          <cell r="A40" t="str">
            <v>Hedon</v>
          </cell>
          <cell r="B40">
            <v>0.174843</v>
          </cell>
          <cell r="C40">
            <v>0.174843</v>
          </cell>
          <cell r="D40">
            <v>0.174843</v>
          </cell>
          <cell r="E40">
            <v>0.174843</v>
          </cell>
          <cell r="F40">
            <v>0.174843</v>
          </cell>
          <cell r="G40">
            <v>0.174843</v>
          </cell>
          <cell r="H40">
            <v>0.174843</v>
          </cell>
          <cell r="I40">
            <v>0.174843</v>
          </cell>
          <cell r="J40">
            <v>0.174843</v>
          </cell>
          <cell r="K40">
            <v>0.174843</v>
          </cell>
          <cell r="L40">
            <v>0.174843</v>
          </cell>
          <cell r="M40">
            <v>0.174843</v>
          </cell>
        </row>
        <row r="41">
          <cell r="A41" t="str">
            <v>Invergarry</v>
          </cell>
          <cell r="B41">
            <v>1.2397290000000001</v>
          </cell>
          <cell r="C41">
            <v>1.2397290000000001</v>
          </cell>
          <cell r="D41">
            <v>1.2397290000000001</v>
          </cell>
          <cell r="E41">
            <v>1.2397290000000001</v>
          </cell>
          <cell r="F41">
            <v>1.2397290000000001</v>
          </cell>
          <cell r="G41">
            <v>1.2397290000000001</v>
          </cell>
          <cell r="H41">
            <v>1.2397290000000001</v>
          </cell>
          <cell r="I41">
            <v>1.2397290000000001</v>
          </cell>
          <cell r="J41">
            <v>1.2397290000000001</v>
          </cell>
          <cell r="K41">
            <v>1.2397290000000001</v>
          </cell>
          <cell r="L41">
            <v>1.2397290000000001</v>
          </cell>
          <cell r="M41">
            <v>1.2397290000000001</v>
          </cell>
        </row>
        <row r="42">
          <cell r="A42" t="str">
            <v>Kilbraur</v>
          </cell>
          <cell r="B42">
            <v>1.7016610000000001</v>
          </cell>
          <cell r="C42">
            <v>1.7016610000000001</v>
          </cell>
          <cell r="D42">
            <v>1.7016610000000001</v>
          </cell>
          <cell r="E42">
            <v>1.7016610000000001</v>
          </cell>
          <cell r="F42">
            <v>1.7016610000000001</v>
          </cell>
          <cell r="G42">
            <v>1.7016610000000001</v>
          </cell>
          <cell r="H42">
            <v>1.7016610000000001</v>
          </cell>
          <cell r="I42">
            <v>1.7016610000000001</v>
          </cell>
          <cell r="J42">
            <v>1.7016610000000001</v>
          </cell>
          <cell r="K42">
            <v>1.7016610000000001</v>
          </cell>
          <cell r="L42">
            <v>1.7016610000000001</v>
          </cell>
          <cell r="M42">
            <v>1.7016610000000001</v>
          </cell>
        </row>
        <row r="43">
          <cell r="A43" t="str">
            <v>Killingholme</v>
          </cell>
          <cell r="B43">
            <v>0.47612399999999999</v>
          </cell>
          <cell r="C43">
            <v>0.47612399999999999</v>
          </cell>
          <cell r="D43">
            <v>0.47612399999999999</v>
          </cell>
          <cell r="E43">
            <v>0.47612399999999999</v>
          </cell>
          <cell r="F43">
            <v>0.47612399999999999</v>
          </cell>
          <cell r="G43">
            <v>0.47612399999999999</v>
          </cell>
          <cell r="H43">
            <v>0.47612399999999999</v>
          </cell>
          <cell r="I43">
            <v>0.47612399999999999</v>
          </cell>
          <cell r="J43">
            <v>0.47612399999999999</v>
          </cell>
          <cell r="K43">
            <v>0.47612399999999999</v>
          </cell>
          <cell r="L43">
            <v>0.47612399999999999</v>
          </cell>
          <cell r="M43">
            <v>0.47612399999999999</v>
          </cell>
        </row>
        <row r="44">
          <cell r="A44" t="str">
            <v>Kilmorack</v>
          </cell>
          <cell r="B44">
            <v>0.17263600000000001</v>
          </cell>
          <cell r="C44">
            <v>0.17263600000000001</v>
          </cell>
          <cell r="D44">
            <v>0.17263600000000001</v>
          </cell>
          <cell r="E44">
            <v>0.17263600000000001</v>
          </cell>
          <cell r="F44">
            <v>0.17263600000000001</v>
          </cell>
          <cell r="G44">
            <v>0.17263600000000001</v>
          </cell>
          <cell r="H44">
            <v>0.17263600000000001</v>
          </cell>
          <cell r="I44">
            <v>0.17263600000000001</v>
          </cell>
          <cell r="J44">
            <v>0.17263600000000001</v>
          </cell>
          <cell r="K44">
            <v>0.17263600000000001</v>
          </cell>
          <cell r="L44">
            <v>0.17263600000000001</v>
          </cell>
          <cell r="M44">
            <v>0.17263600000000001</v>
          </cell>
        </row>
        <row r="45">
          <cell r="A45" t="str">
            <v>Langage</v>
          </cell>
          <cell r="B45">
            <v>0.57550900000000005</v>
          </cell>
          <cell r="C45">
            <v>0.57550900000000005</v>
          </cell>
          <cell r="D45">
            <v>0.57550900000000005</v>
          </cell>
          <cell r="E45">
            <v>0.57550900000000005</v>
          </cell>
          <cell r="F45">
            <v>0.57550900000000005</v>
          </cell>
          <cell r="G45">
            <v>0.57550900000000005</v>
          </cell>
          <cell r="H45">
            <v>0.57550900000000005</v>
          </cell>
          <cell r="I45">
            <v>0.57550900000000005</v>
          </cell>
          <cell r="J45">
            <v>0.57550900000000005</v>
          </cell>
          <cell r="K45">
            <v>0.57550900000000005</v>
          </cell>
          <cell r="L45">
            <v>0.57550900000000005</v>
          </cell>
          <cell r="M45">
            <v>0.57550900000000005</v>
          </cell>
        </row>
        <row r="46">
          <cell r="A46" t="str">
            <v>Lochay</v>
          </cell>
          <cell r="B46">
            <v>0.31988299999999997</v>
          </cell>
          <cell r="C46">
            <v>0.31988299999999997</v>
          </cell>
          <cell r="D46">
            <v>0.31988299999999997</v>
          </cell>
          <cell r="E46">
            <v>0.31988299999999997</v>
          </cell>
          <cell r="F46">
            <v>0.31988299999999997</v>
          </cell>
          <cell r="G46">
            <v>0.31988299999999997</v>
          </cell>
          <cell r="H46">
            <v>0.31988299999999997</v>
          </cell>
          <cell r="I46">
            <v>0.31988299999999997</v>
          </cell>
          <cell r="J46">
            <v>0.31988299999999997</v>
          </cell>
          <cell r="K46">
            <v>0.31988299999999997</v>
          </cell>
          <cell r="L46">
            <v>0.31988299999999997</v>
          </cell>
          <cell r="M46">
            <v>0.31988299999999997</v>
          </cell>
        </row>
        <row r="47">
          <cell r="A47" t="str">
            <v>London Array</v>
          </cell>
          <cell r="B47">
            <v>30.643536000000001</v>
          </cell>
          <cell r="C47">
            <v>30.643536000000001</v>
          </cell>
          <cell r="D47">
            <v>30.643536000000001</v>
          </cell>
          <cell r="E47">
            <v>30.643536000000001</v>
          </cell>
          <cell r="F47">
            <v>30.643536000000001</v>
          </cell>
          <cell r="G47">
            <v>30.643536000000001</v>
          </cell>
          <cell r="H47">
            <v>30.643536000000001</v>
          </cell>
          <cell r="I47">
            <v>30.643536000000001</v>
          </cell>
          <cell r="J47">
            <v>30.643536000000001</v>
          </cell>
          <cell r="K47">
            <v>30.643536000000001</v>
          </cell>
          <cell r="L47">
            <v>30.643536000000001</v>
          </cell>
          <cell r="M47">
            <v>30.643536000000001</v>
          </cell>
        </row>
        <row r="48">
          <cell r="A48" t="str">
            <v>Luichart</v>
          </cell>
          <cell r="B48">
            <v>0.99343300000000001</v>
          </cell>
          <cell r="C48">
            <v>0.99343300000000001</v>
          </cell>
          <cell r="D48">
            <v>0.99343300000000001</v>
          </cell>
          <cell r="E48">
            <v>0.99343300000000001</v>
          </cell>
          <cell r="F48">
            <v>0.99343300000000001</v>
          </cell>
          <cell r="G48">
            <v>0.99343300000000001</v>
          </cell>
          <cell r="H48">
            <v>0.99343300000000001</v>
          </cell>
          <cell r="I48">
            <v>0.99343300000000001</v>
          </cell>
          <cell r="J48">
            <v>0.99343300000000001</v>
          </cell>
          <cell r="K48">
            <v>0.99343300000000001</v>
          </cell>
          <cell r="L48">
            <v>0.99343300000000001</v>
          </cell>
          <cell r="M48">
            <v>0.99343300000000001</v>
          </cell>
        </row>
        <row r="49">
          <cell r="A49" t="str">
            <v>Marchwood</v>
          </cell>
          <cell r="B49">
            <v>0.33384599999999998</v>
          </cell>
          <cell r="C49">
            <v>0.33384599999999998</v>
          </cell>
          <cell r="D49">
            <v>0.33384599999999998</v>
          </cell>
          <cell r="E49">
            <v>0.33384599999999998</v>
          </cell>
          <cell r="F49">
            <v>0.33384599999999998</v>
          </cell>
          <cell r="G49">
            <v>0.33384599999999998</v>
          </cell>
          <cell r="H49">
            <v>0.33384599999999998</v>
          </cell>
          <cell r="I49">
            <v>0.33384599999999998</v>
          </cell>
          <cell r="J49">
            <v>0.33384599999999998</v>
          </cell>
          <cell r="K49">
            <v>0.33384599999999998</v>
          </cell>
          <cell r="L49">
            <v>0.33384599999999998</v>
          </cell>
          <cell r="M49">
            <v>0.33384599999999998</v>
          </cell>
        </row>
        <row r="50">
          <cell r="A50" t="str">
            <v>Mark Hill</v>
          </cell>
          <cell r="B50">
            <v>-0.76536400000000004</v>
          </cell>
          <cell r="C50">
            <v>-0.76536400000000004</v>
          </cell>
          <cell r="D50">
            <v>-0.76536400000000004</v>
          </cell>
          <cell r="E50">
            <v>-0.76536400000000004</v>
          </cell>
          <cell r="F50">
            <v>-0.76536400000000004</v>
          </cell>
          <cell r="G50">
            <v>-0.76536400000000004</v>
          </cell>
          <cell r="H50">
            <v>-0.76536400000000004</v>
          </cell>
          <cell r="I50">
            <v>-0.76536400000000004</v>
          </cell>
          <cell r="J50">
            <v>-0.76536400000000004</v>
          </cell>
          <cell r="K50">
            <v>-0.76536400000000004</v>
          </cell>
          <cell r="L50">
            <v>-0.76536400000000004</v>
          </cell>
          <cell r="M50">
            <v>-0.76536400000000004</v>
          </cell>
        </row>
        <row r="51">
          <cell r="A51" t="str">
            <v>Millennium Wind</v>
          </cell>
          <cell r="B51">
            <v>1.421111</v>
          </cell>
          <cell r="C51">
            <v>1.421111</v>
          </cell>
          <cell r="D51">
            <v>1.421111</v>
          </cell>
          <cell r="E51">
            <v>1.421111</v>
          </cell>
          <cell r="F51">
            <v>1.421111</v>
          </cell>
          <cell r="G51">
            <v>1.421111</v>
          </cell>
          <cell r="H51">
            <v>1.421111</v>
          </cell>
          <cell r="I51">
            <v>1.421111</v>
          </cell>
          <cell r="J51">
            <v>1.421111</v>
          </cell>
          <cell r="K51">
            <v>1.421111</v>
          </cell>
          <cell r="L51">
            <v>1.421111</v>
          </cell>
          <cell r="M51">
            <v>1.421111</v>
          </cell>
        </row>
        <row r="52">
          <cell r="A52" t="str">
            <v>MITS</v>
          </cell>
          <cell r="B52">
            <v>0</v>
          </cell>
          <cell r="C52">
            <v>0</v>
          </cell>
          <cell r="D52">
            <v>0</v>
          </cell>
          <cell r="E52">
            <v>0</v>
          </cell>
          <cell r="F52">
            <v>0</v>
          </cell>
          <cell r="G52">
            <v>0</v>
          </cell>
          <cell r="H52">
            <v>0</v>
          </cell>
          <cell r="I52">
            <v>0</v>
          </cell>
          <cell r="J52">
            <v>0</v>
          </cell>
          <cell r="K52">
            <v>0</v>
          </cell>
          <cell r="L52">
            <v>0</v>
          </cell>
          <cell r="M52">
            <v>0</v>
          </cell>
        </row>
        <row r="53">
          <cell r="A53" t="str">
            <v>Mossford</v>
          </cell>
          <cell r="B53">
            <v>3.4658869999999999</v>
          </cell>
          <cell r="C53">
            <v>3.4658869999999999</v>
          </cell>
          <cell r="D53">
            <v>3.4658869999999999</v>
          </cell>
          <cell r="E53">
            <v>3.4658869999999999</v>
          </cell>
          <cell r="F53">
            <v>3.4658869999999999</v>
          </cell>
          <cell r="G53">
            <v>3.4658869999999999</v>
          </cell>
          <cell r="H53">
            <v>3.4658869999999999</v>
          </cell>
          <cell r="I53">
            <v>3.4658869999999999</v>
          </cell>
          <cell r="J53">
            <v>3.4658869999999999</v>
          </cell>
          <cell r="K53">
            <v>3.4658869999999999</v>
          </cell>
          <cell r="L53">
            <v>3.4658869999999999</v>
          </cell>
          <cell r="M53">
            <v>3.4658869999999999</v>
          </cell>
        </row>
        <row r="54">
          <cell r="A54" t="str">
            <v>Nant</v>
          </cell>
          <cell r="B54">
            <v>2.1938740000000001</v>
          </cell>
          <cell r="C54">
            <v>2.1938740000000001</v>
          </cell>
          <cell r="D54">
            <v>2.1938740000000001</v>
          </cell>
          <cell r="E54">
            <v>2.1938740000000001</v>
          </cell>
          <cell r="F54">
            <v>2.1938740000000001</v>
          </cell>
          <cell r="G54">
            <v>2.1938740000000001</v>
          </cell>
          <cell r="H54">
            <v>2.1938740000000001</v>
          </cell>
          <cell r="I54">
            <v>2.1938740000000001</v>
          </cell>
          <cell r="J54">
            <v>2.1938740000000001</v>
          </cell>
          <cell r="K54">
            <v>2.1938740000000001</v>
          </cell>
          <cell r="L54">
            <v>2.1938740000000001</v>
          </cell>
          <cell r="M54">
            <v>2.1938740000000001</v>
          </cell>
        </row>
        <row r="55">
          <cell r="A55" t="str">
            <v>Ormonde</v>
          </cell>
          <cell r="B55">
            <v>40.679645000000001</v>
          </cell>
          <cell r="C55">
            <v>40.679645000000001</v>
          </cell>
          <cell r="D55">
            <v>40.679645000000001</v>
          </cell>
          <cell r="E55">
            <v>40.679645000000001</v>
          </cell>
          <cell r="F55">
            <v>40.679645000000001</v>
          </cell>
          <cell r="G55">
            <v>40.679645000000001</v>
          </cell>
          <cell r="H55">
            <v>40.679645000000001</v>
          </cell>
          <cell r="I55">
            <v>40.679645000000001</v>
          </cell>
          <cell r="J55">
            <v>40.679645000000001</v>
          </cell>
          <cell r="K55">
            <v>40.679645000000001</v>
          </cell>
          <cell r="L55">
            <v>40.679645000000001</v>
          </cell>
          <cell r="M55">
            <v>40.679645000000001</v>
          </cell>
        </row>
        <row r="56">
          <cell r="A56" t="str">
            <v>Quoich</v>
          </cell>
          <cell r="B56">
            <v>3.7852839999999999</v>
          </cell>
          <cell r="C56">
            <v>3.7852839999999999</v>
          </cell>
          <cell r="D56">
            <v>3.7852839999999999</v>
          </cell>
          <cell r="E56">
            <v>3.7852839999999999</v>
          </cell>
          <cell r="F56">
            <v>3.7852839999999999</v>
          </cell>
          <cell r="G56">
            <v>3.7852839999999999</v>
          </cell>
          <cell r="H56">
            <v>3.7852839999999999</v>
          </cell>
          <cell r="I56">
            <v>3.7852839999999999</v>
          </cell>
          <cell r="J56">
            <v>3.7852839999999999</v>
          </cell>
          <cell r="K56">
            <v>3.7852839999999999</v>
          </cell>
          <cell r="L56">
            <v>3.7852839999999999</v>
          </cell>
          <cell r="M56">
            <v>3.7852839999999999</v>
          </cell>
        </row>
        <row r="57">
          <cell r="A57" t="str">
            <v>Robin Rigg East</v>
          </cell>
          <cell r="B57">
            <v>26.758144000000001</v>
          </cell>
          <cell r="C57">
            <v>26.758144000000001</v>
          </cell>
          <cell r="D57">
            <v>26.758144000000001</v>
          </cell>
          <cell r="E57">
            <v>26.758144000000001</v>
          </cell>
          <cell r="F57">
            <v>26.758144000000001</v>
          </cell>
          <cell r="G57">
            <v>26.758144000000001</v>
          </cell>
          <cell r="H57">
            <v>26.758144000000001</v>
          </cell>
          <cell r="I57">
            <v>26.758144000000001</v>
          </cell>
          <cell r="J57">
            <v>26.758144000000001</v>
          </cell>
          <cell r="K57">
            <v>26.758144000000001</v>
          </cell>
          <cell r="L57">
            <v>26.758144000000001</v>
          </cell>
          <cell r="M57">
            <v>26.758144000000001</v>
          </cell>
        </row>
        <row r="58">
          <cell r="A58" t="str">
            <v>Robin Rigg West</v>
          </cell>
          <cell r="B58">
            <v>26.758144000000001</v>
          </cell>
          <cell r="C58">
            <v>26.758144000000001</v>
          </cell>
          <cell r="D58">
            <v>26.758144000000001</v>
          </cell>
          <cell r="E58">
            <v>26.758144000000001</v>
          </cell>
          <cell r="F58">
            <v>26.758144000000001</v>
          </cell>
          <cell r="G58">
            <v>26.758144000000001</v>
          </cell>
          <cell r="H58">
            <v>26.758144000000001</v>
          </cell>
          <cell r="I58">
            <v>26.758144000000001</v>
          </cell>
          <cell r="J58">
            <v>26.758144000000001</v>
          </cell>
          <cell r="K58">
            <v>26.758144000000001</v>
          </cell>
          <cell r="L58">
            <v>26.758144000000001</v>
          </cell>
          <cell r="M58">
            <v>26.758144000000001</v>
          </cell>
        </row>
        <row r="59">
          <cell r="A59" t="str">
            <v>Rocksavage</v>
          </cell>
          <cell r="B59">
            <v>1.5443E-2</v>
          </cell>
          <cell r="C59">
            <v>1.5443E-2</v>
          </cell>
          <cell r="D59">
            <v>1.5443E-2</v>
          </cell>
          <cell r="E59">
            <v>1.5443E-2</v>
          </cell>
          <cell r="F59">
            <v>1.5443E-2</v>
          </cell>
          <cell r="G59">
            <v>1.5443E-2</v>
          </cell>
          <cell r="H59">
            <v>1.5443E-2</v>
          </cell>
          <cell r="I59">
            <v>1.5443E-2</v>
          </cell>
          <cell r="J59">
            <v>1.5443E-2</v>
          </cell>
          <cell r="K59">
            <v>1.5443E-2</v>
          </cell>
          <cell r="L59">
            <v>1.5443E-2</v>
          </cell>
          <cell r="M59">
            <v>1.5443E-2</v>
          </cell>
        </row>
        <row r="60">
          <cell r="A60" t="str">
            <v>Saltend</v>
          </cell>
          <cell r="B60">
            <v>0.29787999999999998</v>
          </cell>
          <cell r="C60">
            <v>0.29787999999999998</v>
          </cell>
          <cell r="D60">
            <v>0.29787999999999998</v>
          </cell>
          <cell r="E60">
            <v>0.29787999999999998</v>
          </cell>
          <cell r="F60">
            <v>0.29787999999999998</v>
          </cell>
          <cell r="G60">
            <v>0.29787999999999998</v>
          </cell>
          <cell r="H60">
            <v>0.29787999999999998</v>
          </cell>
          <cell r="I60">
            <v>0.29787999999999998</v>
          </cell>
          <cell r="J60">
            <v>0.29787999999999998</v>
          </cell>
          <cell r="K60">
            <v>0.29787999999999998</v>
          </cell>
          <cell r="L60">
            <v>0.29787999999999998</v>
          </cell>
          <cell r="M60">
            <v>0.29787999999999998</v>
          </cell>
        </row>
        <row r="61">
          <cell r="A61" t="str">
            <v>Sheringham Shoal</v>
          </cell>
          <cell r="B61">
            <v>24.77356</v>
          </cell>
          <cell r="C61">
            <v>24.77356</v>
          </cell>
          <cell r="D61">
            <v>24.77356</v>
          </cell>
          <cell r="E61">
            <v>24.77356</v>
          </cell>
          <cell r="F61">
            <v>24.77356</v>
          </cell>
          <cell r="G61">
            <v>24.77356</v>
          </cell>
          <cell r="H61">
            <v>24.77356</v>
          </cell>
          <cell r="I61">
            <v>24.77356</v>
          </cell>
          <cell r="J61">
            <v>24.77356</v>
          </cell>
          <cell r="K61">
            <v>24.77356</v>
          </cell>
          <cell r="L61">
            <v>24.77356</v>
          </cell>
          <cell r="M61">
            <v>24.77356</v>
          </cell>
        </row>
        <row r="62">
          <cell r="A62" t="str">
            <v>South Humber Bank</v>
          </cell>
          <cell r="B62">
            <v>0.73649600000000004</v>
          </cell>
          <cell r="C62">
            <v>0.73649600000000004</v>
          </cell>
          <cell r="D62">
            <v>0.73649600000000004</v>
          </cell>
          <cell r="E62">
            <v>0.73649600000000004</v>
          </cell>
          <cell r="F62">
            <v>0.73649600000000004</v>
          </cell>
          <cell r="G62">
            <v>0.73649600000000004</v>
          </cell>
          <cell r="H62">
            <v>0.73649600000000004</v>
          </cell>
          <cell r="I62">
            <v>0.73649600000000004</v>
          </cell>
          <cell r="J62">
            <v>0.73649600000000004</v>
          </cell>
          <cell r="K62">
            <v>0.73649600000000004</v>
          </cell>
          <cell r="L62">
            <v>0.73649600000000004</v>
          </cell>
          <cell r="M62">
            <v>0.73649600000000004</v>
          </cell>
        </row>
        <row r="63">
          <cell r="A63" t="str">
            <v>Spalding</v>
          </cell>
          <cell r="B63">
            <v>0.26516000000000001</v>
          </cell>
          <cell r="C63">
            <v>0.26516000000000001</v>
          </cell>
          <cell r="D63">
            <v>0.26516000000000001</v>
          </cell>
          <cell r="E63">
            <v>0.26516000000000001</v>
          </cell>
          <cell r="F63">
            <v>0.26516000000000001</v>
          </cell>
          <cell r="G63">
            <v>0.26516000000000001</v>
          </cell>
          <cell r="H63">
            <v>0.26516000000000001</v>
          </cell>
          <cell r="I63">
            <v>0.26516000000000001</v>
          </cell>
          <cell r="J63">
            <v>0.26516000000000001</v>
          </cell>
          <cell r="K63">
            <v>0.26516000000000001</v>
          </cell>
          <cell r="L63">
            <v>0.26516000000000001</v>
          </cell>
          <cell r="M63">
            <v>0.26516000000000001</v>
          </cell>
        </row>
        <row r="64">
          <cell r="A64" t="str">
            <v>Walney I</v>
          </cell>
          <cell r="B64">
            <v>37.531899000000003</v>
          </cell>
          <cell r="C64">
            <v>37.531899000000003</v>
          </cell>
          <cell r="D64">
            <v>37.531899000000003</v>
          </cell>
          <cell r="E64">
            <v>37.531899000000003</v>
          </cell>
          <cell r="F64">
            <v>37.531899000000003</v>
          </cell>
          <cell r="G64">
            <v>37.531899000000003</v>
          </cell>
          <cell r="H64">
            <v>37.531899000000003</v>
          </cell>
          <cell r="I64">
            <v>37.531899000000003</v>
          </cell>
          <cell r="J64">
            <v>37.531899000000003</v>
          </cell>
          <cell r="K64">
            <v>37.531899000000003</v>
          </cell>
          <cell r="L64">
            <v>37.531899000000003</v>
          </cell>
          <cell r="M64">
            <v>37.531899000000003</v>
          </cell>
        </row>
        <row r="65">
          <cell r="A65" t="str">
            <v>Walney II</v>
          </cell>
          <cell r="B65">
            <v>37.862557000000002</v>
          </cell>
          <cell r="C65">
            <v>37.862557000000002</v>
          </cell>
          <cell r="D65">
            <v>37.862557000000002</v>
          </cell>
          <cell r="E65">
            <v>37.862557000000002</v>
          </cell>
          <cell r="F65">
            <v>37.862557000000002</v>
          </cell>
          <cell r="G65">
            <v>37.862557000000002</v>
          </cell>
          <cell r="H65">
            <v>37.862557000000002</v>
          </cell>
          <cell r="I65">
            <v>37.862557000000002</v>
          </cell>
          <cell r="J65">
            <v>37.862557000000002</v>
          </cell>
          <cell r="K65">
            <v>37.862557000000002</v>
          </cell>
          <cell r="L65">
            <v>37.862557000000002</v>
          </cell>
          <cell r="M65">
            <v>37.862557000000002</v>
          </cell>
        </row>
        <row r="66">
          <cell r="A66" t="str">
            <v>West of Duddon Sands</v>
          </cell>
          <cell r="B66">
            <v>0</v>
          </cell>
          <cell r="C66">
            <v>0</v>
          </cell>
          <cell r="D66">
            <v>0</v>
          </cell>
          <cell r="E66">
            <v>0</v>
          </cell>
          <cell r="F66">
            <v>0</v>
          </cell>
          <cell r="G66">
            <v>0</v>
          </cell>
          <cell r="H66">
            <v>0</v>
          </cell>
          <cell r="I66">
            <v>0</v>
          </cell>
          <cell r="J66">
            <v>0</v>
          </cell>
          <cell r="K66">
            <v>0</v>
          </cell>
          <cell r="L66">
            <v>0</v>
          </cell>
          <cell r="M66">
            <v>0</v>
          </cell>
        </row>
        <row r="67">
          <cell r="A67" t="str">
            <v>Whitelee</v>
          </cell>
          <cell r="B67">
            <v>9.2771000000000006E-2</v>
          </cell>
          <cell r="C67">
            <v>9.2771000000000006E-2</v>
          </cell>
          <cell r="D67">
            <v>9.2771000000000006E-2</v>
          </cell>
          <cell r="E67">
            <v>9.2771000000000006E-2</v>
          </cell>
          <cell r="F67">
            <v>9.2771000000000006E-2</v>
          </cell>
          <cell r="G67">
            <v>9.2771000000000006E-2</v>
          </cell>
          <cell r="H67">
            <v>9.2771000000000006E-2</v>
          </cell>
          <cell r="I67">
            <v>9.2771000000000006E-2</v>
          </cell>
          <cell r="J67">
            <v>9.2771000000000006E-2</v>
          </cell>
          <cell r="K67">
            <v>9.2771000000000006E-2</v>
          </cell>
          <cell r="L67">
            <v>9.2771000000000006E-2</v>
          </cell>
          <cell r="M67">
            <v>9.2771000000000006E-2</v>
          </cell>
        </row>
        <row r="68">
          <cell r="A68" t="str">
            <v>Whitelee Extension</v>
          </cell>
          <cell r="B68">
            <v>0.25790400000000002</v>
          </cell>
          <cell r="C68">
            <v>0.25790400000000002</v>
          </cell>
          <cell r="D68">
            <v>0.25790400000000002</v>
          </cell>
          <cell r="E68">
            <v>0.25790400000000002</v>
          </cell>
          <cell r="F68">
            <v>0.25790400000000002</v>
          </cell>
          <cell r="G68">
            <v>0.25790400000000002</v>
          </cell>
          <cell r="H68">
            <v>0.25790400000000002</v>
          </cell>
          <cell r="I68">
            <v>0.25790400000000002</v>
          </cell>
          <cell r="J68">
            <v>0.25790400000000002</v>
          </cell>
          <cell r="K68">
            <v>0.25790400000000002</v>
          </cell>
          <cell r="L68">
            <v>0.25790400000000002</v>
          </cell>
          <cell r="M68">
            <v>0.25790400000000002</v>
          </cell>
        </row>
        <row r="69">
          <cell r="A69" t="str">
            <v>Andershaw</v>
          </cell>
          <cell r="C69">
            <v>0</v>
          </cell>
          <cell r="D69">
            <v>0</v>
          </cell>
          <cell r="E69">
            <v>0</v>
          </cell>
          <cell r="F69">
            <v>0</v>
          </cell>
          <cell r="G69">
            <v>0</v>
          </cell>
          <cell r="H69">
            <v>0</v>
          </cell>
          <cell r="I69">
            <v>0</v>
          </cell>
          <cell r="J69">
            <v>0</v>
          </cell>
          <cell r="K69">
            <v>0</v>
          </cell>
          <cell r="L69">
            <v>0</v>
          </cell>
          <cell r="M69">
            <v>0</v>
          </cell>
        </row>
        <row r="70">
          <cell r="A70" t="str">
            <v>Auchencrosh</v>
          </cell>
          <cell r="C70">
            <v>0</v>
          </cell>
          <cell r="D70">
            <v>0</v>
          </cell>
          <cell r="E70">
            <v>0</v>
          </cell>
          <cell r="F70">
            <v>0</v>
          </cell>
          <cell r="G70">
            <v>0</v>
          </cell>
          <cell r="H70">
            <v>0</v>
          </cell>
          <cell r="I70">
            <v>0</v>
          </cell>
          <cell r="J70">
            <v>0</v>
          </cell>
          <cell r="K70">
            <v>0</v>
          </cell>
          <cell r="L70">
            <v>0</v>
          </cell>
          <cell r="M70">
            <v>0</v>
          </cell>
        </row>
        <row r="71">
          <cell r="A71" t="str">
            <v>Black Hill</v>
          </cell>
          <cell r="C71">
            <v>0</v>
          </cell>
          <cell r="D71">
            <v>0</v>
          </cell>
          <cell r="E71">
            <v>0</v>
          </cell>
          <cell r="F71">
            <v>0</v>
          </cell>
          <cell r="G71">
            <v>0</v>
          </cell>
          <cell r="H71">
            <v>0</v>
          </cell>
          <cell r="I71">
            <v>0</v>
          </cell>
          <cell r="J71">
            <v>0</v>
          </cell>
          <cell r="K71">
            <v>0</v>
          </cell>
          <cell r="L71">
            <v>0</v>
          </cell>
          <cell r="M71">
            <v>0</v>
          </cell>
        </row>
        <row r="72">
          <cell r="A72" t="str">
            <v>BlackCraig</v>
          </cell>
          <cell r="C72">
            <v>0</v>
          </cell>
          <cell r="D72">
            <v>0</v>
          </cell>
          <cell r="E72">
            <v>0</v>
          </cell>
          <cell r="F72">
            <v>0</v>
          </cell>
          <cell r="G72">
            <v>0</v>
          </cell>
          <cell r="H72">
            <v>0</v>
          </cell>
          <cell r="I72">
            <v>0</v>
          </cell>
          <cell r="J72">
            <v>0</v>
          </cell>
          <cell r="K72">
            <v>0</v>
          </cell>
          <cell r="L72">
            <v>0</v>
          </cell>
          <cell r="M72">
            <v>0</v>
          </cell>
        </row>
        <row r="73">
          <cell r="A73" t="str">
            <v>Blacklaw Extension</v>
          </cell>
          <cell r="C73">
            <v>0</v>
          </cell>
          <cell r="D73">
            <v>0</v>
          </cell>
          <cell r="E73">
            <v>0</v>
          </cell>
          <cell r="F73">
            <v>0</v>
          </cell>
          <cell r="G73">
            <v>0</v>
          </cell>
          <cell r="H73">
            <v>0</v>
          </cell>
          <cell r="I73">
            <v>0</v>
          </cell>
          <cell r="J73">
            <v>0</v>
          </cell>
          <cell r="K73">
            <v>0</v>
          </cell>
          <cell r="L73">
            <v>0</v>
          </cell>
          <cell r="M73">
            <v>0</v>
          </cell>
        </row>
        <row r="74">
          <cell r="A74" t="str">
            <v>Cleve Hill</v>
          </cell>
          <cell r="C74">
            <v>0</v>
          </cell>
          <cell r="D74">
            <v>0</v>
          </cell>
          <cell r="E74">
            <v>0</v>
          </cell>
          <cell r="F74">
            <v>0</v>
          </cell>
          <cell r="G74">
            <v>0</v>
          </cell>
          <cell r="H74">
            <v>0</v>
          </cell>
          <cell r="I74">
            <v>0</v>
          </cell>
          <cell r="J74">
            <v>0</v>
          </cell>
          <cell r="K74">
            <v>0</v>
          </cell>
          <cell r="L74">
            <v>0</v>
          </cell>
          <cell r="M74">
            <v>0</v>
          </cell>
        </row>
        <row r="75">
          <cell r="A75" t="str">
            <v>DunLaw</v>
          </cell>
          <cell r="C75">
            <v>0</v>
          </cell>
          <cell r="D75">
            <v>0</v>
          </cell>
          <cell r="E75">
            <v>0</v>
          </cell>
          <cell r="F75">
            <v>0</v>
          </cell>
          <cell r="G75">
            <v>0</v>
          </cell>
          <cell r="H75">
            <v>0</v>
          </cell>
          <cell r="I75">
            <v>0</v>
          </cell>
          <cell r="J75">
            <v>0</v>
          </cell>
          <cell r="K75">
            <v>0</v>
          </cell>
          <cell r="L75">
            <v>0</v>
          </cell>
          <cell r="M75">
            <v>0</v>
          </cell>
        </row>
        <row r="76">
          <cell r="A76" t="str">
            <v>Earlshaugh</v>
          </cell>
          <cell r="C76">
            <v>0</v>
          </cell>
          <cell r="D76">
            <v>0</v>
          </cell>
          <cell r="E76">
            <v>0</v>
          </cell>
          <cell r="F76">
            <v>0</v>
          </cell>
          <cell r="G76">
            <v>0</v>
          </cell>
          <cell r="H76">
            <v>0</v>
          </cell>
          <cell r="I76">
            <v>0</v>
          </cell>
          <cell r="J76">
            <v>0</v>
          </cell>
          <cell r="K76">
            <v>0</v>
          </cell>
          <cell r="L76">
            <v>0</v>
          </cell>
          <cell r="M76">
            <v>0</v>
          </cell>
        </row>
        <row r="77">
          <cell r="A77" t="str">
            <v>Glenglas</v>
          </cell>
          <cell r="C77">
            <v>0</v>
          </cell>
          <cell r="D77">
            <v>0</v>
          </cell>
          <cell r="E77">
            <v>0</v>
          </cell>
          <cell r="F77">
            <v>0</v>
          </cell>
          <cell r="G77">
            <v>0</v>
          </cell>
          <cell r="H77">
            <v>0</v>
          </cell>
          <cell r="I77">
            <v>0</v>
          </cell>
          <cell r="J77">
            <v>0</v>
          </cell>
          <cell r="K77">
            <v>0</v>
          </cell>
          <cell r="L77">
            <v>0</v>
          </cell>
          <cell r="M77">
            <v>0</v>
          </cell>
        </row>
        <row r="78">
          <cell r="A78" t="str">
            <v>Hearthstanes</v>
          </cell>
          <cell r="C78">
            <v>0</v>
          </cell>
          <cell r="D78">
            <v>0</v>
          </cell>
          <cell r="E78">
            <v>0</v>
          </cell>
          <cell r="F78">
            <v>0</v>
          </cell>
          <cell r="G78">
            <v>0</v>
          </cell>
          <cell r="H78">
            <v>0</v>
          </cell>
          <cell r="I78">
            <v>0</v>
          </cell>
          <cell r="J78">
            <v>0</v>
          </cell>
          <cell r="K78">
            <v>0</v>
          </cell>
          <cell r="L78">
            <v>0</v>
          </cell>
          <cell r="M78">
            <v>0</v>
          </cell>
        </row>
        <row r="79">
          <cell r="A79" t="str">
            <v>Leiston</v>
          </cell>
          <cell r="C79">
            <v>0</v>
          </cell>
          <cell r="D79">
            <v>0</v>
          </cell>
          <cell r="E79">
            <v>0</v>
          </cell>
          <cell r="F79">
            <v>0</v>
          </cell>
          <cell r="G79">
            <v>0</v>
          </cell>
          <cell r="H79">
            <v>0</v>
          </cell>
          <cell r="I79">
            <v>0</v>
          </cell>
          <cell r="J79">
            <v>0</v>
          </cell>
          <cell r="K79">
            <v>0</v>
          </cell>
          <cell r="L79">
            <v>0</v>
          </cell>
          <cell r="M79">
            <v>0</v>
          </cell>
        </row>
        <row r="80">
          <cell r="A80" t="str">
            <v>Margree</v>
          </cell>
          <cell r="C80">
            <v>0</v>
          </cell>
          <cell r="D80">
            <v>0</v>
          </cell>
          <cell r="E80">
            <v>0</v>
          </cell>
          <cell r="F80">
            <v>0</v>
          </cell>
          <cell r="G80">
            <v>0</v>
          </cell>
          <cell r="H80">
            <v>0</v>
          </cell>
          <cell r="I80">
            <v>0</v>
          </cell>
          <cell r="J80">
            <v>0</v>
          </cell>
          <cell r="K80">
            <v>0</v>
          </cell>
          <cell r="L80">
            <v>0</v>
          </cell>
          <cell r="M80">
            <v>0</v>
          </cell>
        </row>
        <row r="81">
          <cell r="A81" t="str">
            <v>Neilston</v>
          </cell>
          <cell r="C81">
            <v>0</v>
          </cell>
          <cell r="D81">
            <v>0</v>
          </cell>
          <cell r="E81">
            <v>0</v>
          </cell>
          <cell r="F81">
            <v>0</v>
          </cell>
          <cell r="G81">
            <v>0</v>
          </cell>
          <cell r="H81">
            <v>0</v>
          </cell>
          <cell r="I81">
            <v>0</v>
          </cell>
          <cell r="J81">
            <v>0</v>
          </cell>
          <cell r="K81">
            <v>0</v>
          </cell>
          <cell r="L81">
            <v>0</v>
          </cell>
          <cell r="M81">
            <v>0</v>
          </cell>
        </row>
        <row r="82">
          <cell r="A82" t="str">
            <v>Newfield</v>
          </cell>
          <cell r="C82">
            <v>0</v>
          </cell>
          <cell r="D82">
            <v>0</v>
          </cell>
          <cell r="E82">
            <v>0</v>
          </cell>
          <cell r="F82">
            <v>0</v>
          </cell>
          <cell r="G82">
            <v>0</v>
          </cell>
          <cell r="H82">
            <v>0</v>
          </cell>
          <cell r="I82">
            <v>0</v>
          </cell>
          <cell r="J82">
            <v>0</v>
          </cell>
          <cell r="K82">
            <v>0</v>
          </cell>
          <cell r="L82">
            <v>0</v>
          </cell>
          <cell r="M82">
            <v>0</v>
          </cell>
        </row>
        <row r="83">
          <cell r="A83" t="str">
            <v>Oldbury-on-Severn</v>
          </cell>
          <cell r="C83">
            <v>0</v>
          </cell>
          <cell r="D83">
            <v>0</v>
          </cell>
          <cell r="E83">
            <v>0</v>
          </cell>
          <cell r="F83">
            <v>0</v>
          </cell>
          <cell r="G83">
            <v>0</v>
          </cell>
          <cell r="H83">
            <v>0</v>
          </cell>
          <cell r="I83">
            <v>0</v>
          </cell>
          <cell r="J83">
            <v>0</v>
          </cell>
          <cell r="K83">
            <v>0</v>
          </cell>
          <cell r="L83">
            <v>0</v>
          </cell>
          <cell r="M83">
            <v>0</v>
          </cell>
        </row>
        <row r="84">
          <cell r="A84" t="str">
            <v>Orrin</v>
          </cell>
          <cell r="C84">
            <v>0</v>
          </cell>
          <cell r="D84">
            <v>0</v>
          </cell>
          <cell r="E84">
            <v>0</v>
          </cell>
          <cell r="F84">
            <v>0</v>
          </cell>
          <cell r="G84">
            <v>0</v>
          </cell>
          <cell r="H84">
            <v>0</v>
          </cell>
          <cell r="I84">
            <v>0</v>
          </cell>
          <cell r="J84">
            <v>0</v>
          </cell>
          <cell r="K84">
            <v>0</v>
          </cell>
          <cell r="L84">
            <v>0</v>
          </cell>
          <cell r="M84">
            <v>0</v>
          </cell>
        </row>
        <row r="85">
          <cell r="A85" t="str">
            <v>Pencloe</v>
          </cell>
          <cell r="C85">
            <v>0</v>
          </cell>
          <cell r="D85">
            <v>0</v>
          </cell>
          <cell r="E85">
            <v>0</v>
          </cell>
          <cell r="F85">
            <v>0</v>
          </cell>
          <cell r="G85">
            <v>0</v>
          </cell>
          <cell r="H85">
            <v>0</v>
          </cell>
          <cell r="I85">
            <v>0</v>
          </cell>
          <cell r="J85">
            <v>0</v>
          </cell>
          <cell r="K85">
            <v>0</v>
          </cell>
          <cell r="L85">
            <v>0</v>
          </cell>
          <cell r="M85">
            <v>0</v>
          </cell>
        </row>
        <row r="86">
          <cell r="A86" t="str">
            <v>Rhigos</v>
          </cell>
          <cell r="C86">
            <v>0</v>
          </cell>
          <cell r="D86">
            <v>0</v>
          </cell>
          <cell r="E86">
            <v>0</v>
          </cell>
          <cell r="F86">
            <v>0</v>
          </cell>
          <cell r="G86">
            <v>0</v>
          </cell>
          <cell r="H86">
            <v>0</v>
          </cell>
          <cell r="I86">
            <v>0</v>
          </cell>
          <cell r="J86">
            <v>0</v>
          </cell>
          <cell r="K86">
            <v>0</v>
          </cell>
          <cell r="L86">
            <v>0</v>
          </cell>
          <cell r="M86">
            <v>0</v>
          </cell>
        </row>
        <row r="87">
          <cell r="A87" t="str">
            <v>Saltend South</v>
          </cell>
          <cell r="C87">
            <v>0</v>
          </cell>
          <cell r="D87">
            <v>0</v>
          </cell>
          <cell r="E87">
            <v>0</v>
          </cell>
          <cell r="F87">
            <v>0</v>
          </cell>
          <cell r="G87">
            <v>0</v>
          </cell>
          <cell r="H87">
            <v>0</v>
          </cell>
          <cell r="I87">
            <v>0</v>
          </cell>
          <cell r="J87">
            <v>0</v>
          </cell>
          <cell r="K87">
            <v>0</v>
          </cell>
          <cell r="L87">
            <v>0</v>
          </cell>
          <cell r="M87">
            <v>0</v>
          </cell>
        </row>
        <row r="88">
          <cell r="A88" t="str">
            <v>St Asaph</v>
          </cell>
          <cell r="C88">
            <v>0</v>
          </cell>
          <cell r="D88">
            <v>0</v>
          </cell>
          <cell r="E88">
            <v>0</v>
          </cell>
          <cell r="F88">
            <v>0</v>
          </cell>
          <cell r="G88">
            <v>0</v>
          </cell>
          <cell r="H88">
            <v>0</v>
          </cell>
          <cell r="I88">
            <v>0</v>
          </cell>
          <cell r="J88">
            <v>0</v>
          </cell>
          <cell r="K88">
            <v>0</v>
          </cell>
          <cell r="L88">
            <v>0</v>
          </cell>
          <cell r="M88">
            <v>0</v>
          </cell>
        </row>
        <row r="89">
          <cell r="A89" t="str">
            <v>Stacain Windfarm</v>
          </cell>
          <cell r="C89">
            <v>0</v>
          </cell>
          <cell r="D89">
            <v>0</v>
          </cell>
          <cell r="E89">
            <v>0</v>
          </cell>
          <cell r="F89">
            <v>0</v>
          </cell>
          <cell r="G89">
            <v>0</v>
          </cell>
          <cell r="H89">
            <v>0</v>
          </cell>
          <cell r="I89">
            <v>0</v>
          </cell>
          <cell r="J89">
            <v>0</v>
          </cell>
          <cell r="K89">
            <v>0</v>
          </cell>
          <cell r="L89">
            <v>0</v>
          </cell>
          <cell r="M89">
            <v>0</v>
          </cell>
        </row>
        <row r="90">
          <cell r="A90" t="str">
            <v>Strathbora</v>
          </cell>
          <cell r="C90">
            <v>0</v>
          </cell>
          <cell r="D90">
            <v>0</v>
          </cell>
          <cell r="E90">
            <v>0</v>
          </cell>
          <cell r="F90">
            <v>0</v>
          </cell>
          <cell r="G90">
            <v>0</v>
          </cell>
          <cell r="H90">
            <v>0</v>
          </cell>
          <cell r="I90">
            <v>0</v>
          </cell>
          <cell r="J90">
            <v>0</v>
          </cell>
          <cell r="K90">
            <v>0</v>
          </cell>
          <cell r="L90">
            <v>0</v>
          </cell>
          <cell r="M90">
            <v>0</v>
          </cell>
        </row>
        <row r="91">
          <cell r="A91" t="str">
            <v>Teesside</v>
          </cell>
          <cell r="C91">
            <v>0</v>
          </cell>
          <cell r="D91">
            <v>0</v>
          </cell>
          <cell r="E91">
            <v>0</v>
          </cell>
          <cell r="F91">
            <v>0</v>
          </cell>
          <cell r="G91">
            <v>0</v>
          </cell>
          <cell r="H91">
            <v>0</v>
          </cell>
          <cell r="I91">
            <v>0</v>
          </cell>
          <cell r="J91">
            <v>0</v>
          </cell>
          <cell r="K91">
            <v>0</v>
          </cell>
          <cell r="L91">
            <v>0</v>
          </cell>
          <cell r="M91">
            <v>0</v>
          </cell>
        </row>
        <row r="92">
          <cell r="A92" t="str">
            <v>Ulzieside</v>
          </cell>
          <cell r="C92">
            <v>0</v>
          </cell>
          <cell r="D92">
            <v>0</v>
          </cell>
          <cell r="E92">
            <v>0</v>
          </cell>
          <cell r="F92">
            <v>0</v>
          </cell>
          <cell r="G92">
            <v>0</v>
          </cell>
          <cell r="H92">
            <v>0</v>
          </cell>
          <cell r="I92">
            <v>0</v>
          </cell>
          <cell r="J92">
            <v>0</v>
          </cell>
          <cell r="K92">
            <v>0</v>
          </cell>
          <cell r="L92">
            <v>0</v>
          </cell>
          <cell r="M92">
            <v>0</v>
          </cell>
        </row>
        <row r="93">
          <cell r="A93" t="str">
            <v>Waterhead Moor</v>
          </cell>
          <cell r="C93">
            <v>0</v>
          </cell>
          <cell r="D93">
            <v>0</v>
          </cell>
          <cell r="E93">
            <v>0</v>
          </cell>
          <cell r="F93">
            <v>0</v>
          </cell>
          <cell r="G93">
            <v>0</v>
          </cell>
          <cell r="H93">
            <v>0</v>
          </cell>
          <cell r="I93">
            <v>0</v>
          </cell>
          <cell r="J93">
            <v>0</v>
          </cell>
          <cell r="K93">
            <v>0</v>
          </cell>
          <cell r="L93">
            <v>0</v>
          </cell>
          <cell r="M9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5_16 Output data"/>
      <sheetName val="July 13 data"/>
      <sheetName val="14_15 Output Data"/>
      <sheetName val="13_14 Output"/>
      <sheetName val="July 11 data"/>
      <sheetName val="July 12 data"/>
      <sheetName val="SWest"/>
      <sheetName val="SWales"/>
      <sheetName val="DCC data"/>
      <sheetName val="DNO changes"/>
      <sheetName val="Chges between yrs"/>
      <sheetName val="Actual Data"/>
      <sheetName val="Embedded Data"/>
    </sheetNames>
    <sheetDataSet>
      <sheetData sheetId="0" refreshError="1"/>
      <sheetData sheetId="1" refreshError="1"/>
      <sheetData sheetId="2" refreshError="1">
        <row r="5">
          <cell r="R5">
            <v>0</v>
          </cell>
        </row>
        <row r="6">
          <cell r="R6">
            <v>0</v>
          </cell>
        </row>
        <row r="7">
          <cell r="R7">
            <v>0</v>
          </cell>
        </row>
        <row r="8">
          <cell r="R8">
            <v>0</v>
          </cell>
        </row>
        <row r="9">
          <cell r="R9">
            <v>0</v>
          </cell>
        </row>
        <row r="10">
          <cell r="R10">
            <v>0</v>
          </cell>
        </row>
        <row r="11">
          <cell r="R11">
            <v>0</v>
          </cell>
        </row>
        <row r="12">
          <cell r="R12">
            <v>0</v>
          </cell>
        </row>
        <row r="13">
          <cell r="R13">
            <v>0</v>
          </cell>
        </row>
        <row r="14">
          <cell r="R14">
            <v>0</v>
          </cell>
        </row>
        <row r="15">
          <cell r="R15">
            <v>0</v>
          </cell>
        </row>
        <row r="16">
          <cell r="R16">
            <v>0</v>
          </cell>
        </row>
        <row r="17">
          <cell r="R17">
            <v>0</v>
          </cell>
        </row>
        <row r="18">
          <cell r="R18">
            <v>0</v>
          </cell>
        </row>
        <row r="19">
          <cell r="R19">
            <v>0</v>
          </cell>
        </row>
        <row r="20">
          <cell r="R20">
            <v>0</v>
          </cell>
        </row>
        <row r="21">
          <cell r="R21">
            <v>0</v>
          </cell>
        </row>
        <row r="22">
          <cell r="R22">
            <v>0</v>
          </cell>
        </row>
        <row r="23">
          <cell r="R23">
            <v>0</v>
          </cell>
        </row>
        <row r="24">
          <cell r="R24">
            <v>0</v>
          </cell>
        </row>
        <row r="25">
          <cell r="R25">
            <v>0</v>
          </cell>
        </row>
        <row r="26">
          <cell r="R26">
            <v>0</v>
          </cell>
        </row>
        <row r="27">
          <cell r="R27">
            <v>0</v>
          </cell>
        </row>
        <row r="28">
          <cell r="R28">
            <v>0</v>
          </cell>
        </row>
        <row r="29">
          <cell r="R29">
            <v>0</v>
          </cell>
        </row>
        <row r="30">
          <cell r="R30">
            <v>0</v>
          </cell>
        </row>
        <row r="31">
          <cell r="R31">
            <v>0</v>
          </cell>
        </row>
        <row r="32">
          <cell r="R32">
            <v>0</v>
          </cell>
        </row>
        <row r="33">
          <cell r="R33">
            <v>0</v>
          </cell>
        </row>
        <row r="34">
          <cell r="R34">
            <v>0</v>
          </cell>
        </row>
        <row r="35">
          <cell r="R35">
            <v>0</v>
          </cell>
        </row>
        <row r="36">
          <cell r="R36">
            <v>0</v>
          </cell>
        </row>
        <row r="37">
          <cell r="R37">
            <v>0</v>
          </cell>
        </row>
        <row r="38">
          <cell r="R38">
            <v>0</v>
          </cell>
        </row>
        <row r="39">
          <cell r="R39">
            <v>0</v>
          </cell>
        </row>
        <row r="40">
          <cell r="R40">
            <v>0</v>
          </cell>
        </row>
        <row r="41">
          <cell r="R41">
            <v>0</v>
          </cell>
        </row>
        <row r="42">
          <cell r="R42">
            <v>0</v>
          </cell>
        </row>
        <row r="43">
          <cell r="R43">
            <v>0</v>
          </cell>
        </row>
        <row r="44">
          <cell r="R44">
            <v>0</v>
          </cell>
        </row>
        <row r="45">
          <cell r="R45">
            <v>0</v>
          </cell>
        </row>
        <row r="46">
          <cell r="R46">
            <v>0</v>
          </cell>
        </row>
        <row r="47">
          <cell r="R47">
            <v>0</v>
          </cell>
        </row>
        <row r="48">
          <cell r="R48">
            <v>0</v>
          </cell>
        </row>
        <row r="49">
          <cell r="M49" t="str">
            <v>ELST20</v>
          </cell>
          <cell r="R49">
            <v>83.370099132018822</v>
          </cell>
        </row>
        <row r="50">
          <cell r="R50">
            <v>0</v>
          </cell>
        </row>
        <row r="51">
          <cell r="R51">
            <v>0</v>
          </cell>
        </row>
        <row r="52">
          <cell r="R52">
            <v>0</v>
          </cell>
        </row>
        <row r="53">
          <cell r="M53" t="str">
            <v>MILH2A_EPN</v>
          </cell>
          <cell r="N53" t="str">
            <v>MILH2B_EPN</v>
          </cell>
          <cell r="R53">
            <v>43.671446339888291</v>
          </cell>
        </row>
        <row r="54">
          <cell r="M54" t="str">
            <v>MILH2A_EPN</v>
          </cell>
          <cell r="N54" t="str">
            <v>MILH2B_EPN</v>
          </cell>
          <cell r="R54">
            <v>79.193120927510023</v>
          </cell>
        </row>
        <row r="55">
          <cell r="R55">
            <v>0</v>
          </cell>
        </row>
        <row r="56">
          <cell r="R56">
            <v>0</v>
          </cell>
        </row>
        <row r="57">
          <cell r="R57">
            <v>0</v>
          </cell>
        </row>
        <row r="58">
          <cell r="R58">
            <v>0</v>
          </cell>
        </row>
        <row r="59">
          <cell r="R59">
            <v>0</v>
          </cell>
        </row>
        <row r="60">
          <cell r="R60">
            <v>0</v>
          </cell>
        </row>
        <row r="61">
          <cell r="R61">
            <v>0</v>
          </cell>
        </row>
        <row r="62">
          <cell r="R62">
            <v>0</v>
          </cell>
        </row>
        <row r="63">
          <cell r="R63">
            <v>0</v>
          </cell>
        </row>
        <row r="64">
          <cell r="R64">
            <v>0</v>
          </cell>
        </row>
        <row r="65">
          <cell r="R65">
            <v>0</v>
          </cell>
        </row>
        <row r="66">
          <cell r="R66">
            <v>0</v>
          </cell>
        </row>
        <row r="67">
          <cell r="R67">
            <v>0</v>
          </cell>
        </row>
        <row r="68">
          <cell r="R68">
            <v>0</v>
          </cell>
        </row>
        <row r="69">
          <cell r="M69" t="str">
            <v>CARE20</v>
          </cell>
          <cell r="N69" t="str">
            <v>ABTH20</v>
          </cell>
          <cell r="R69">
            <v>0</v>
          </cell>
        </row>
        <row r="70">
          <cell r="M70" t="str">
            <v>USKM20</v>
          </cell>
          <cell r="R70">
            <v>0</v>
          </cell>
        </row>
        <row r="71">
          <cell r="R71">
            <v>0</v>
          </cell>
        </row>
        <row r="72">
          <cell r="R72">
            <v>0</v>
          </cell>
        </row>
        <row r="73">
          <cell r="R73">
            <v>0</v>
          </cell>
        </row>
        <row r="74">
          <cell r="R74">
            <v>0</v>
          </cell>
        </row>
        <row r="75">
          <cell r="R75">
            <v>0</v>
          </cell>
        </row>
        <row r="76">
          <cell r="R76">
            <v>0</v>
          </cell>
        </row>
        <row r="77">
          <cell r="M77" t="str">
            <v>UPPB20</v>
          </cell>
          <cell r="R77">
            <v>0</v>
          </cell>
        </row>
        <row r="78">
          <cell r="R78">
            <v>0</v>
          </cell>
        </row>
        <row r="79">
          <cell r="R79">
            <v>0</v>
          </cell>
        </row>
        <row r="80">
          <cell r="R80">
            <v>0</v>
          </cell>
        </row>
        <row r="81">
          <cell r="R81">
            <v>0</v>
          </cell>
        </row>
        <row r="82">
          <cell r="R82">
            <v>0</v>
          </cell>
        </row>
        <row r="83">
          <cell r="R83">
            <v>0</v>
          </cell>
        </row>
        <row r="84">
          <cell r="R84">
            <v>0</v>
          </cell>
        </row>
        <row r="85">
          <cell r="R85">
            <v>0</v>
          </cell>
        </row>
        <row r="86">
          <cell r="R86">
            <v>0</v>
          </cell>
        </row>
        <row r="87">
          <cell r="R87">
            <v>0</v>
          </cell>
        </row>
        <row r="88">
          <cell r="R88">
            <v>0</v>
          </cell>
        </row>
        <row r="89">
          <cell r="R89">
            <v>0</v>
          </cell>
        </row>
        <row r="90">
          <cell r="R90">
            <v>0</v>
          </cell>
        </row>
        <row r="91">
          <cell r="R91">
            <v>0</v>
          </cell>
        </row>
        <row r="92">
          <cell r="R92">
            <v>0</v>
          </cell>
        </row>
        <row r="93">
          <cell r="R93">
            <v>0</v>
          </cell>
        </row>
        <row r="94">
          <cell r="R94">
            <v>0</v>
          </cell>
        </row>
        <row r="95">
          <cell r="R95">
            <v>0</v>
          </cell>
        </row>
        <row r="96">
          <cell r="R96">
            <v>0</v>
          </cell>
        </row>
        <row r="97">
          <cell r="R97">
            <v>0</v>
          </cell>
        </row>
        <row r="98">
          <cell r="R98">
            <v>0</v>
          </cell>
        </row>
        <row r="99">
          <cell r="R99">
            <v>0</v>
          </cell>
        </row>
        <row r="100">
          <cell r="R100">
            <v>0</v>
          </cell>
        </row>
        <row r="101">
          <cell r="R101">
            <v>0</v>
          </cell>
        </row>
        <row r="102">
          <cell r="R102">
            <v>0</v>
          </cell>
        </row>
        <row r="103">
          <cell r="R103">
            <v>0</v>
          </cell>
        </row>
        <row r="104">
          <cell r="R104">
            <v>0</v>
          </cell>
        </row>
        <row r="105">
          <cell r="R105">
            <v>0</v>
          </cell>
        </row>
        <row r="106">
          <cell r="R106">
            <v>0</v>
          </cell>
        </row>
        <row r="107">
          <cell r="R107">
            <v>0</v>
          </cell>
        </row>
        <row r="108">
          <cell r="R108">
            <v>0</v>
          </cell>
        </row>
        <row r="109">
          <cell r="R109">
            <v>0</v>
          </cell>
        </row>
        <row r="110">
          <cell r="R110">
            <v>0</v>
          </cell>
        </row>
        <row r="111">
          <cell r="R111">
            <v>0</v>
          </cell>
        </row>
        <row r="112">
          <cell r="R112">
            <v>0</v>
          </cell>
        </row>
        <row r="113">
          <cell r="R113">
            <v>0</v>
          </cell>
        </row>
        <row r="114">
          <cell r="R114">
            <v>0</v>
          </cell>
        </row>
        <row r="115">
          <cell r="R115">
            <v>0</v>
          </cell>
        </row>
        <row r="116">
          <cell r="R116">
            <v>0</v>
          </cell>
        </row>
        <row r="117">
          <cell r="R117">
            <v>0</v>
          </cell>
        </row>
        <row r="118">
          <cell r="R118">
            <v>0</v>
          </cell>
        </row>
        <row r="119">
          <cell r="R119">
            <v>0</v>
          </cell>
        </row>
        <row r="120">
          <cell r="R120">
            <v>0</v>
          </cell>
        </row>
        <row r="121">
          <cell r="R121">
            <v>0</v>
          </cell>
        </row>
        <row r="122">
          <cell r="R122">
            <v>0</v>
          </cell>
        </row>
        <row r="123">
          <cell r="R123">
            <v>0</v>
          </cell>
        </row>
        <row r="124">
          <cell r="R124">
            <v>0</v>
          </cell>
        </row>
        <row r="125">
          <cell r="R125">
            <v>0</v>
          </cell>
        </row>
        <row r="126">
          <cell r="R126">
            <v>0</v>
          </cell>
        </row>
        <row r="127">
          <cell r="R127">
            <v>0</v>
          </cell>
        </row>
        <row r="128">
          <cell r="R128">
            <v>0</v>
          </cell>
        </row>
        <row r="129">
          <cell r="R129">
            <v>0</v>
          </cell>
        </row>
        <row r="130">
          <cell r="R130">
            <v>0</v>
          </cell>
        </row>
        <row r="131">
          <cell r="R131">
            <v>0</v>
          </cell>
        </row>
        <row r="132">
          <cell r="R132">
            <v>0</v>
          </cell>
        </row>
        <row r="133">
          <cell r="R133">
            <v>0</v>
          </cell>
        </row>
        <row r="134">
          <cell r="R134">
            <v>0</v>
          </cell>
        </row>
        <row r="135">
          <cell r="R135">
            <v>0</v>
          </cell>
        </row>
        <row r="136">
          <cell r="R136">
            <v>0</v>
          </cell>
        </row>
        <row r="137">
          <cell r="R137">
            <v>0</v>
          </cell>
        </row>
        <row r="138">
          <cell r="R138">
            <v>0</v>
          </cell>
        </row>
        <row r="139">
          <cell r="M139" t="str">
            <v>WISD20_SEP</v>
          </cell>
          <cell r="N139">
            <v>0</v>
          </cell>
          <cell r="R139">
            <v>25.1434239789439</v>
          </cell>
        </row>
        <row r="140">
          <cell r="M140" t="str">
            <v>AMEM4A_SEP</v>
          </cell>
          <cell r="N140" t="str">
            <v>AMEM4B_SEP</v>
          </cell>
          <cell r="R140">
            <v>24.755979285454519</v>
          </cell>
        </row>
        <row r="141">
          <cell r="R141">
            <v>0</v>
          </cell>
        </row>
        <row r="142">
          <cell r="R142">
            <v>0</v>
          </cell>
        </row>
        <row r="143">
          <cell r="R143">
            <v>0</v>
          </cell>
        </row>
        <row r="144">
          <cell r="R144">
            <v>0</v>
          </cell>
        </row>
        <row r="145">
          <cell r="R145">
            <v>0</v>
          </cell>
        </row>
        <row r="146">
          <cell r="R146">
            <v>0</v>
          </cell>
        </row>
        <row r="147">
          <cell r="R147">
            <v>0</v>
          </cell>
        </row>
        <row r="148">
          <cell r="R148">
            <v>0</v>
          </cell>
        </row>
        <row r="149">
          <cell r="R149">
            <v>0</v>
          </cell>
        </row>
        <row r="150">
          <cell r="R150">
            <v>0</v>
          </cell>
        </row>
        <row r="151">
          <cell r="R151">
            <v>0</v>
          </cell>
        </row>
        <row r="152">
          <cell r="R152">
            <v>0</v>
          </cell>
        </row>
        <row r="153">
          <cell r="R153">
            <v>0</v>
          </cell>
        </row>
        <row r="154">
          <cell r="R154">
            <v>0</v>
          </cell>
        </row>
        <row r="155">
          <cell r="R155">
            <v>0</v>
          </cell>
        </row>
        <row r="156">
          <cell r="R156">
            <v>0</v>
          </cell>
        </row>
        <row r="157">
          <cell r="R157">
            <v>0</v>
          </cell>
        </row>
        <row r="158">
          <cell r="R158">
            <v>0</v>
          </cell>
        </row>
        <row r="159">
          <cell r="R159">
            <v>0</v>
          </cell>
        </row>
        <row r="160">
          <cell r="M160" t="str">
            <v>WISD20_SEP</v>
          </cell>
          <cell r="R160">
            <v>145.59929525649838</v>
          </cell>
        </row>
        <row r="161">
          <cell r="R161">
            <v>0</v>
          </cell>
        </row>
        <row r="162">
          <cell r="R162">
            <v>0</v>
          </cell>
        </row>
        <row r="163">
          <cell r="R163">
            <v>0</v>
          </cell>
        </row>
        <row r="164">
          <cell r="R164">
            <v>0</v>
          </cell>
        </row>
        <row r="165">
          <cell r="R165">
            <v>0</v>
          </cell>
        </row>
        <row r="166">
          <cell r="R166">
            <v>0</v>
          </cell>
        </row>
        <row r="167">
          <cell r="R167">
            <v>0</v>
          </cell>
        </row>
        <row r="168">
          <cell r="M168" t="str">
            <v>BRAC20</v>
          </cell>
          <cell r="R168">
            <v>35.555043628887411</v>
          </cell>
        </row>
        <row r="169">
          <cell r="R169">
            <v>0</v>
          </cell>
        </row>
        <row r="170">
          <cell r="R170">
            <v>0</v>
          </cell>
        </row>
        <row r="171">
          <cell r="R171">
            <v>0</v>
          </cell>
        </row>
        <row r="172">
          <cell r="R172">
            <v>0</v>
          </cell>
        </row>
        <row r="173">
          <cell r="R173">
            <v>0</v>
          </cell>
        </row>
        <row r="174">
          <cell r="R174">
            <v>0</v>
          </cell>
        </row>
        <row r="175">
          <cell r="R175">
            <v>0</v>
          </cell>
        </row>
        <row r="176">
          <cell r="R176">
            <v>0</v>
          </cell>
        </row>
        <row r="177">
          <cell r="R177">
            <v>0</v>
          </cell>
        </row>
        <row r="178">
          <cell r="R178">
            <v>0</v>
          </cell>
        </row>
        <row r="179">
          <cell r="R179">
            <v>0</v>
          </cell>
        </row>
        <row r="180">
          <cell r="R180">
            <v>0</v>
          </cell>
        </row>
        <row r="181">
          <cell r="R181">
            <v>0</v>
          </cell>
        </row>
        <row r="182">
          <cell r="R182">
            <v>0</v>
          </cell>
        </row>
        <row r="183">
          <cell r="R183">
            <v>0</v>
          </cell>
        </row>
        <row r="184">
          <cell r="R184">
            <v>0</v>
          </cell>
        </row>
        <row r="185">
          <cell r="R185">
            <v>0</v>
          </cell>
        </row>
        <row r="186">
          <cell r="R186">
            <v>0</v>
          </cell>
        </row>
        <row r="187">
          <cell r="R187">
            <v>0</v>
          </cell>
        </row>
        <row r="188">
          <cell r="R188">
            <v>0</v>
          </cell>
        </row>
        <row r="189">
          <cell r="R189">
            <v>0</v>
          </cell>
        </row>
        <row r="190">
          <cell r="R190">
            <v>0</v>
          </cell>
        </row>
        <row r="191">
          <cell r="R191">
            <v>0</v>
          </cell>
        </row>
        <row r="192">
          <cell r="R192">
            <v>0</v>
          </cell>
        </row>
        <row r="193">
          <cell r="R193">
            <v>0</v>
          </cell>
        </row>
        <row r="194">
          <cell r="R194">
            <v>0</v>
          </cell>
        </row>
        <row r="195">
          <cell r="R195">
            <v>0</v>
          </cell>
        </row>
        <row r="196">
          <cell r="R196">
            <v>0</v>
          </cell>
        </row>
        <row r="197">
          <cell r="R197">
            <v>0</v>
          </cell>
        </row>
        <row r="198">
          <cell r="R198">
            <v>0</v>
          </cell>
        </row>
        <row r="199">
          <cell r="R199">
            <v>0</v>
          </cell>
        </row>
        <row r="200">
          <cell r="R200">
            <v>0</v>
          </cell>
        </row>
        <row r="201">
          <cell r="R201">
            <v>0</v>
          </cell>
        </row>
        <row r="202">
          <cell r="R202">
            <v>0</v>
          </cell>
        </row>
        <row r="203">
          <cell r="R203">
            <v>0</v>
          </cell>
        </row>
        <row r="204">
          <cell r="R204">
            <v>0</v>
          </cell>
        </row>
        <row r="205">
          <cell r="R205">
            <v>0</v>
          </cell>
        </row>
        <row r="206">
          <cell r="R206">
            <v>0</v>
          </cell>
        </row>
        <row r="207">
          <cell r="M207" t="str">
            <v>NAIR1Q</v>
          </cell>
          <cell r="N207" t="str">
            <v>NAIR1R</v>
          </cell>
          <cell r="R207">
            <v>15.787743255880001</v>
          </cell>
        </row>
        <row r="208">
          <cell r="R208">
            <v>0</v>
          </cell>
        </row>
        <row r="209">
          <cell r="R209">
            <v>0</v>
          </cell>
        </row>
        <row r="210">
          <cell r="R210">
            <v>0</v>
          </cell>
        </row>
        <row r="211">
          <cell r="R211">
            <v>0</v>
          </cell>
        </row>
        <row r="212">
          <cell r="R212">
            <v>0</v>
          </cell>
        </row>
        <row r="213">
          <cell r="R213">
            <v>0</v>
          </cell>
        </row>
        <row r="214">
          <cell r="R214">
            <v>0</v>
          </cell>
        </row>
        <row r="215">
          <cell r="R215">
            <v>0</v>
          </cell>
        </row>
        <row r="216">
          <cell r="R216">
            <v>0</v>
          </cell>
        </row>
        <row r="217">
          <cell r="R217">
            <v>0</v>
          </cell>
        </row>
        <row r="218">
          <cell r="R218">
            <v>0</v>
          </cell>
        </row>
        <row r="219">
          <cell r="R219">
            <v>0</v>
          </cell>
        </row>
        <row r="220">
          <cell r="R220">
            <v>0</v>
          </cell>
        </row>
        <row r="221">
          <cell r="R221">
            <v>0</v>
          </cell>
        </row>
        <row r="222">
          <cell r="R222">
            <v>0</v>
          </cell>
        </row>
        <row r="223">
          <cell r="R223">
            <v>0</v>
          </cell>
        </row>
        <row r="224">
          <cell r="R224">
            <v>0</v>
          </cell>
        </row>
        <row r="225">
          <cell r="R225">
            <v>0</v>
          </cell>
        </row>
        <row r="226">
          <cell r="R226">
            <v>0</v>
          </cell>
        </row>
        <row r="227">
          <cell r="R227">
            <v>0</v>
          </cell>
        </row>
        <row r="228">
          <cell r="R228">
            <v>0</v>
          </cell>
        </row>
        <row r="229">
          <cell r="R229">
            <v>0</v>
          </cell>
        </row>
        <row r="230">
          <cell r="R230">
            <v>0</v>
          </cell>
        </row>
        <row r="231">
          <cell r="R231">
            <v>0</v>
          </cell>
        </row>
        <row r="232">
          <cell r="R232">
            <v>0</v>
          </cell>
        </row>
        <row r="233">
          <cell r="R233">
            <v>0</v>
          </cell>
        </row>
        <row r="234">
          <cell r="R234">
            <v>0</v>
          </cell>
        </row>
        <row r="235">
          <cell r="R235">
            <v>0</v>
          </cell>
        </row>
        <row r="236">
          <cell r="R236">
            <v>0</v>
          </cell>
        </row>
        <row r="237">
          <cell r="R237">
            <v>0</v>
          </cell>
        </row>
        <row r="238">
          <cell r="R238">
            <v>0</v>
          </cell>
        </row>
        <row r="239">
          <cell r="R239">
            <v>0</v>
          </cell>
        </row>
        <row r="240">
          <cell r="R240">
            <v>0</v>
          </cell>
        </row>
        <row r="241">
          <cell r="R241">
            <v>0</v>
          </cell>
        </row>
        <row r="242">
          <cell r="R242">
            <v>0</v>
          </cell>
        </row>
        <row r="243">
          <cell r="R243">
            <v>0</v>
          </cell>
        </row>
        <row r="244">
          <cell r="R244">
            <v>0</v>
          </cell>
        </row>
        <row r="245">
          <cell r="R245">
            <v>0</v>
          </cell>
        </row>
        <row r="246">
          <cell r="R246">
            <v>0</v>
          </cell>
        </row>
        <row r="247">
          <cell r="R247">
            <v>0</v>
          </cell>
        </row>
        <row r="248">
          <cell r="R248">
            <v>0</v>
          </cell>
        </row>
        <row r="249">
          <cell r="R249">
            <v>0</v>
          </cell>
        </row>
        <row r="250">
          <cell r="R250">
            <v>0</v>
          </cell>
        </row>
        <row r="251">
          <cell r="R251">
            <v>0</v>
          </cell>
        </row>
        <row r="252">
          <cell r="R252">
            <v>0</v>
          </cell>
        </row>
        <row r="253">
          <cell r="R253">
            <v>0</v>
          </cell>
        </row>
        <row r="254">
          <cell r="R254">
            <v>0</v>
          </cell>
        </row>
        <row r="255">
          <cell r="R255">
            <v>0</v>
          </cell>
        </row>
        <row r="256">
          <cell r="R256">
            <v>0</v>
          </cell>
        </row>
        <row r="257">
          <cell r="R257">
            <v>0</v>
          </cell>
        </row>
        <row r="258">
          <cell r="R258">
            <v>0</v>
          </cell>
        </row>
        <row r="259">
          <cell r="R259">
            <v>0</v>
          </cell>
        </row>
        <row r="260">
          <cell r="R260">
            <v>0</v>
          </cell>
        </row>
        <row r="261">
          <cell r="R261">
            <v>0</v>
          </cell>
        </row>
        <row r="262">
          <cell r="R262">
            <v>0</v>
          </cell>
        </row>
        <row r="263">
          <cell r="R263">
            <v>0</v>
          </cell>
        </row>
        <row r="264">
          <cell r="R264">
            <v>0</v>
          </cell>
        </row>
        <row r="265">
          <cell r="M265" t="str">
            <v>PART1Q</v>
          </cell>
          <cell r="N265" t="str">
            <v>PART1R</v>
          </cell>
          <cell r="R265">
            <v>10</v>
          </cell>
        </row>
        <row r="266">
          <cell r="R266">
            <v>0</v>
          </cell>
        </row>
        <row r="267">
          <cell r="R267">
            <v>0</v>
          </cell>
        </row>
        <row r="268">
          <cell r="R268">
            <v>0</v>
          </cell>
        </row>
        <row r="269">
          <cell r="R269">
            <v>0</v>
          </cell>
        </row>
        <row r="270">
          <cell r="R270">
            <v>0</v>
          </cell>
        </row>
        <row r="271">
          <cell r="R271">
            <v>0</v>
          </cell>
        </row>
        <row r="272">
          <cell r="R272">
            <v>0</v>
          </cell>
        </row>
        <row r="273">
          <cell r="R273">
            <v>0</v>
          </cell>
        </row>
        <row r="274">
          <cell r="R274">
            <v>0</v>
          </cell>
        </row>
        <row r="275">
          <cell r="R275">
            <v>0</v>
          </cell>
        </row>
        <row r="276">
          <cell r="R276">
            <v>0</v>
          </cell>
        </row>
        <row r="277">
          <cell r="R277">
            <v>0</v>
          </cell>
        </row>
        <row r="278">
          <cell r="R278">
            <v>0</v>
          </cell>
        </row>
        <row r="279">
          <cell r="R279">
            <v>0</v>
          </cell>
        </row>
        <row r="280">
          <cell r="R280">
            <v>0</v>
          </cell>
        </row>
        <row r="281">
          <cell r="R281">
            <v>0</v>
          </cell>
        </row>
        <row r="282">
          <cell r="R282">
            <v>0</v>
          </cell>
        </row>
        <row r="283">
          <cell r="R283">
            <v>0</v>
          </cell>
        </row>
        <row r="284">
          <cell r="R284">
            <v>0</v>
          </cell>
        </row>
        <row r="285">
          <cell r="R285">
            <v>0</v>
          </cell>
        </row>
        <row r="286">
          <cell r="R286">
            <v>0</v>
          </cell>
        </row>
        <row r="287">
          <cell r="R287">
            <v>0</v>
          </cell>
        </row>
        <row r="288">
          <cell r="R288">
            <v>0</v>
          </cell>
        </row>
        <row r="289">
          <cell r="R289">
            <v>0</v>
          </cell>
        </row>
        <row r="290">
          <cell r="R290">
            <v>0</v>
          </cell>
        </row>
        <row r="291">
          <cell r="R291">
            <v>0</v>
          </cell>
        </row>
        <row r="292">
          <cell r="R292">
            <v>0</v>
          </cell>
        </row>
        <row r="293">
          <cell r="R293">
            <v>0</v>
          </cell>
        </row>
        <row r="294">
          <cell r="R294">
            <v>0</v>
          </cell>
        </row>
        <row r="295">
          <cell r="R295">
            <v>0</v>
          </cell>
        </row>
        <row r="296">
          <cell r="R296">
            <v>0</v>
          </cell>
        </row>
        <row r="297">
          <cell r="R297">
            <v>0</v>
          </cell>
        </row>
        <row r="298">
          <cell r="R298">
            <v>0</v>
          </cell>
        </row>
        <row r="299">
          <cell r="R299">
            <v>0</v>
          </cell>
        </row>
        <row r="300">
          <cell r="R300">
            <v>0</v>
          </cell>
        </row>
        <row r="301">
          <cell r="R301">
            <v>0</v>
          </cell>
        </row>
        <row r="302">
          <cell r="R302">
            <v>0</v>
          </cell>
        </row>
        <row r="303">
          <cell r="R303">
            <v>0</v>
          </cell>
        </row>
        <row r="304">
          <cell r="R304">
            <v>0</v>
          </cell>
        </row>
        <row r="305">
          <cell r="R305">
            <v>0</v>
          </cell>
        </row>
        <row r="306">
          <cell r="R306">
            <v>0</v>
          </cell>
        </row>
        <row r="307">
          <cell r="R307">
            <v>0</v>
          </cell>
        </row>
        <row r="308">
          <cell r="R308">
            <v>0</v>
          </cell>
        </row>
        <row r="309">
          <cell r="R309">
            <v>0</v>
          </cell>
        </row>
        <row r="310">
          <cell r="R310">
            <v>0</v>
          </cell>
        </row>
        <row r="311">
          <cell r="R311">
            <v>0</v>
          </cell>
        </row>
        <row r="312">
          <cell r="R312">
            <v>0</v>
          </cell>
        </row>
        <row r="313">
          <cell r="R313">
            <v>0</v>
          </cell>
        </row>
        <row r="314">
          <cell r="R314">
            <v>0</v>
          </cell>
        </row>
        <row r="315">
          <cell r="R315">
            <v>0</v>
          </cell>
        </row>
        <row r="316">
          <cell r="R316">
            <v>0</v>
          </cell>
        </row>
        <row r="317">
          <cell r="R317">
            <v>0</v>
          </cell>
        </row>
        <row r="318">
          <cell r="R318">
            <v>0</v>
          </cell>
        </row>
        <row r="319">
          <cell r="R319">
            <v>0</v>
          </cell>
        </row>
        <row r="320">
          <cell r="R320">
            <v>0</v>
          </cell>
        </row>
        <row r="321">
          <cell r="M321" t="str">
            <v>dees40</v>
          </cell>
          <cell r="R321">
            <v>205.70168966629467</v>
          </cell>
        </row>
        <row r="322">
          <cell r="M322" t="str">
            <v>dees40</v>
          </cell>
          <cell r="R322">
            <v>19.523065735851773</v>
          </cell>
        </row>
        <row r="323">
          <cell r="M323" t="str">
            <v>FROD20</v>
          </cell>
          <cell r="R323">
            <v>36.56968408329746</v>
          </cell>
        </row>
        <row r="324">
          <cell r="R324">
            <v>0</v>
          </cell>
        </row>
        <row r="325">
          <cell r="R325">
            <v>0</v>
          </cell>
        </row>
        <row r="326">
          <cell r="M326" t="str">
            <v>cape20</v>
          </cell>
          <cell r="R326">
            <v>81.294154891472019</v>
          </cell>
        </row>
        <row r="327">
          <cell r="M327" t="str">
            <v>KIBY20</v>
          </cell>
          <cell r="R327">
            <v>301.52586220634106</v>
          </cell>
        </row>
        <row r="328">
          <cell r="R328">
            <v>0</v>
          </cell>
        </row>
        <row r="329">
          <cell r="R329">
            <v>0</v>
          </cell>
        </row>
        <row r="330">
          <cell r="M330" t="str">
            <v>PENT40</v>
          </cell>
          <cell r="R330">
            <v>118.4959891712225</v>
          </cell>
        </row>
        <row r="331">
          <cell r="R331">
            <v>0</v>
          </cell>
        </row>
        <row r="332">
          <cell r="R332">
            <v>0</v>
          </cell>
        </row>
        <row r="333">
          <cell r="R333">
            <v>0</v>
          </cell>
        </row>
        <row r="334">
          <cell r="R334">
            <v>0</v>
          </cell>
        </row>
        <row r="335">
          <cell r="R335">
            <v>0</v>
          </cell>
        </row>
        <row r="336">
          <cell r="R336">
            <v>0</v>
          </cell>
        </row>
        <row r="337">
          <cell r="R337">
            <v>0</v>
          </cell>
        </row>
        <row r="338">
          <cell r="R338">
            <v>0</v>
          </cell>
        </row>
        <row r="339">
          <cell r="R339">
            <v>0</v>
          </cell>
        </row>
        <row r="340">
          <cell r="R340">
            <v>0</v>
          </cell>
        </row>
        <row r="341">
          <cell r="M341" t="str">
            <v>GREN40_Eme</v>
          </cell>
          <cell r="R341">
            <v>667.9</v>
          </cell>
        </row>
        <row r="342">
          <cell r="R342">
            <v>0</v>
          </cell>
        </row>
        <row r="343">
          <cell r="R343">
            <v>0</v>
          </cell>
        </row>
        <row r="344">
          <cell r="R344">
            <v>0</v>
          </cell>
        </row>
        <row r="345">
          <cell r="R345">
            <v>0</v>
          </cell>
        </row>
        <row r="346">
          <cell r="M346" t="str">
            <v>WALP40_Eme</v>
          </cell>
          <cell r="R346">
            <v>244.1</v>
          </cell>
        </row>
        <row r="347">
          <cell r="R347">
            <v>0</v>
          </cell>
        </row>
        <row r="348">
          <cell r="R348">
            <v>0</v>
          </cell>
        </row>
        <row r="349">
          <cell r="R349">
            <v>0</v>
          </cell>
        </row>
        <row r="350">
          <cell r="R350">
            <v>0</v>
          </cell>
        </row>
        <row r="351">
          <cell r="R351">
            <v>0</v>
          </cell>
        </row>
        <row r="352">
          <cell r="M352" t="str">
            <v>CELL40_wpd</v>
          </cell>
          <cell r="R352">
            <v>475.1</v>
          </cell>
        </row>
        <row r="353">
          <cell r="M353" t="str">
            <v>ECLA40_WPD</v>
          </cell>
          <cell r="R353">
            <v>59.1</v>
          </cell>
        </row>
        <row r="354">
          <cell r="R354">
            <v>0</v>
          </cell>
        </row>
        <row r="355">
          <cell r="R355">
            <v>0</v>
          </cell>
        </row>
        <row r="356">
          <cell r="R356">
            <v>0</v>
          </cell>
        </row>
        <row r="357">
          <cell r="R357">
            <v>0</v>
          </cell>
        </row>
        <row r="358">
          <cell r="M358" t="str">
            <v>HAMH40_wpd</v>
          </cell>
          <cell r="R358">
            <v>300.10000000000002</v>
          </cell>
        </row>
        <row r="359">
          <cell r="R359">
            <v>0</v>
          </cell>
        </row>
        <row r="360">
          <cell r="R360">
            <v>0</v>
          </cell>
        </row>
        <row r="361">
          <cell r="R361">
            <v>0</v>
          </cell>
        </row>
        <row r="362">
          <cell r="R362">
            <v>0</v>
          </cell>
        </row>
        <row r="363">
          <cell r="R363">
            <v>0</v>
          </cell>
        </row>
        <row r="364">
          <cell r="R364">
            <v>0</v>
          </cell>
        </row>
        <row r="365">
          <cell r="R365">
            <v>0</v>
          </cell>
        </row>
        <row r="366">
          <cell r="R366">
            <v>0</v>
          </cell>
        </row>
        <row r="367">
          <cell r="R367">
            <v>0</v>
          </cell>
        </row>
        <row r="368">
          <cell r="R368">
            <v>0</v>
          </cell>
        </row>
        <row r="369">
          <cell r="R369">
            <v>0</v>
          </cell>
        </row>
        <row r="370">
          <cell r="R370">
            <v>0</v>
          </cell>
        </row>
        <row r="371">
          <cell r="R371">
            <v>0</v>
          </cell>
        </row>
        <row r="372">
          <cell r="R372">
            <v>0</v>
          </cell>
        </row>
        <row r="373">
          <cell r="R373">
            <v>0</v>
          </cell>
        </row>
        <row r="374">
          <cell r="R374">
            <v>0</v>
          </cell>
        </row>
        <row r="375">
          <cell r="R375">
            <v>0</v>
          </cell>
        </row>
        <row r="376">
          <cell r="R376">
            <v>0</v>
          </cell>
        </row>
        <row r="377">
          <cell r="R377">
            <v>0</v>
          </cell>
        </row>
        <row r="378">
          <cell r="M378" t="str">
            <v>BLYT20</v>
          </cell>
          <cell r="N378">
            <v>0</v>
          </cell>
          <cell r="R378">
            <v>0</v>
          </cell>
        </row>
        <row r="379">
          <cell r="M379" t="str">
            <v>WYLF40</v>
          </cell>
          <cell r="N379">
            <v>0</v>
          </cell>
          <cell r="R379">
            <v>1.5</v>
          </cell>
        </row>
        <row r="380">
          <cell r="M380" t="str">
            <v>WYLF40</v>
          </cell>
          <cell r="N380">
            <v>0</v>
          </cell>
          <cell r="R380">
            <v>0</v>
          </cell>
        </row>
        <row r="381">
          <cell r="M381" t="str">
            <v>DYCE1Q</v>
          </cell>
          <cell r="N381" t="str">
            <v>DYCE1R</v>
          </cell>
          <cell r="R381">
            <v>0</v>
          </cell>
        </row>
        <row r="382">
          <cell r="M382" t="str">
            <v>TEMP20</v>
          </cell>
          <cell r="R382">
            <v>6</v>
          </cell>
        </row>
        <row r="383">
          <cell r="M383" t="str">
            <v>TREM20</v>
          </cell>
          <cell r="R383">
            <v>0</v>
          </cell>
        </row>
        <row r="384">
          <cell r="M384" t="str">
            <v>LACK20</v>
          </cell>
          <cell r="R384">
            <v>-2</v>
          </cell>
        </row>
        <row r="385">
          <cell r="M385" t="str">
            <v>RAVE2Q</v>
          </cell>
          <cell r="N385" t="str">
            <v>RAVE2R</v>
          </cell>
          <cell r="R385">
            <v>0</v>
          </cell>
        </row>
        <row r="386">
          <cell r="M386" t="str">
            <v>STSB40</v>
          </cell>
          <cell r="R386">
            <v>0</v>
          </cell>
        </row>
        <row r="387">
          <cell r="M387" t="str">
            <v>TEMP20</v>
          </cell>
          <cell r="R387">
            <v>6</v>
          </cell>
        </row>
        <row r="388">
          <cell r="M388" t="str">
            <v>TODP20</v>
          </cell>
          <cell r="R388">
            <v>0</v>
          </cell>
        </row>
        <row r="389">
          <cell r="M389" t="str">
            <v>ALDW20</v>
          </cell>
          <cell r="R389">
            <v>25</v>
          </cell>
        </row>
        <row r="390">
          <cell r="M390" t="str">
            <v>ALDW20</v>
          </cell>
          <cell r="R390">
            <v>53.86</v>
          </cell>
        </row>
        <row r="391">
          <cell r="M391" t="str">
            <v>TINP2A</v>
          </cell>
          <cell r="N391" t="str">
            <v>TINP2B</v>
          </cell>
          <cell r="R391">
            <v>2.0499999999999998</v>
          </cell>
        </row>
        <row r="392">
          <cell r="M392" t="str">
            <v>WISH20</v>
          </cell>
          <cell r="R392">
            <v>3.8</v>
          </cell>
        </row>
        <row r="393">
          <cell r="M393" t="str">
            <v>WHSO20</v>
          </cell>
          <cell r="R393">
            <v>58.6</v>
          </cell>
        </row>
        <row r="394">
          <cell r="M394" t="str">
            <v>WILE20</v>
          </cell>
          <cell r="R394">
            <v>0</v>
          </cell>
        </row>
        <row r="395">
          <cell r="M395" t="str">
            <v>SFEM1Q</v>
          </cell>
          <cell r="N395" t="str">
            <v>SFEM1R</v>
          </cell>
          <cell r="R395">
            <v>10.7</v>
          </cell>
        </row>
        <row r="396">
          <cell r="M396" t="str">
            <v>IMPP40</v>
          </cell>
          <cell r="R396">
            <v>0</v>
          </cell>
        </row>
        <row r="397">
          <cell r="M397" t="str">
            <v>IMPP40</v>
          </cell>
          <cell r="R397">
            <v>74</v>
          </cell>
        </row>
        <row r="398">
          <cell r="M398" t="str">
            <v>CULJ4A</v>
          </cell>
          <cell r="R398">
            <v>0.5</v>
          </cell>
        </row>
        <row r="399">
          <cell r="M399" t="str">
            <v>WHTL1S</v>
          </cell>
          <cell r="N399" t="str">
            <v>WHTL1T</v>
          </cell>
          <cell r="R399">
            <v>8</v>
          </cell>
        </row>
        <row r="400">
          <cell r="M400" t="str">
            <v>GRAI40</v>
          </cell>
          <cell r="R400">
            <v>81.09</v>
          </cell>
        </row>
        <row r="401">
          <cell r="M401" t="str">
            <v>SFEG1Q</v>
          </cell>
          <cell r="N401" t="str">
            <v>SFEG1R</v>
          </cell>
          <cell r="R401">
            <v>25</v>
          </cell>
        </row>
        <row r="402">
          <cell r="M402" t="str">
            <v>BARK20_EPN</v>
          </cell>
          <cell r="R402">
            <v>4.7</v>
          </cell>
        </row>
        <row r="403">
          <cell r="M403" t="str">
            <v>BAGA1Q</v>
          </cell>
          <cell r="R403">
            <v>3.1</v>
          </cell>
        </row>
        <row r="404">
          <cell r="M404" t="str">
            <v>ELST20</v>
          </cell>
          <cell r="R404">
            <v>13.545</v>
          </cell>
        </row>
        <row r="405">
          <cell r="M405" t="str">
            <v>WYMo40</v>
          </cell>
          <cell r="R405">
            <v>13</v>
          </cell>
        </row>
        <row r="406">
          <cell r="M406" t="str">
            <v>STLE10_SPD</v>
          </cell>
          <cell r="R406">
            <v>4.3</v>
          </cell>
        </row>
        <row r="407">
          <cell r="M407" t="str">
            <v>ECCF1J</v>
          </cell>
          <cell r="R407">
            <v>0.62999999523162842</v>
          </cell>
        </row>
        <row r="408">
          <cell r="M408" t="str">
            <v>SANX1Q</v>
          </cell>
          <cell r="R408">
            <v>6.2</v>
          </cell>
        </row>
        <row r="409">
          <cell r="M409" t="str">
            <v>ELVA2Q</v>
          </cell>
          <cell r="N409" t="str">
            <v>ELVA2R</v>
          </cell>
          <cell r="R409">
            <v>0.68250000476837158</v>
          </cell>
        </row>
        <row r="410">
          <cell r="M410" t="str">
            <v>WISH20</v>
          </cell>
          <cell r="R410">
            <v>3.6</v>
          </cell>
        </row>
        <row r="411">
          <cell r="M411" t="str">
            <v>HARK40</v>
          </cell>
          <cell r="R411">
            <v>1.6</v>
          </cell>
        </row>
        <row r="412">
          <cell r="M412" t="str">
            <v>INWI1Q</v>
          </cell>
          <cell r="N412" t="str">
            <v>INWI1R</v>
          </cell>
          <cell r="R412">
            <v>0.85000002384185791</v>
          </cell>
        </row>
        <row r="413">
          <cell r="M413" t="str">
            <v>IMPP40</v>
          </cell>
          <cell r="R413">
            <v>10</v>
          </cell>
        </row>
        <row r="414">
          <cell r="M414" t="str">
            <v>LEIB4A</v>
          </cell>
          <cell r="N414" t="str">
            <v>LEIB4B</v>
          </cell>
          <cell r="R414">
            <v>8.5050000000000008</v>
          </cell>
        </row>
        <row r="415">
          <cell r="M415" t="str">
            <v>ECCL10</v>
          </cell>
          <cell r="R415">
            <v>1.8999999761581421</v>
          </cell>
        </row>
        <row r="416">
          <cell r="M416" t="str">
            <v>NEWX20</v>
          </cell>
          <cell r="R416">
            <v>58.6</v>
          </cell>
        </row>
        <row r="417">
          <cell r="M417" t="str">
            <v>HUTT40</v>
          </cell>
          <cell r="R417">
            <v>1.2</v>
          </cell>
        </row>
        <row r="418">
          <cell r="M418" t="str">
            <v>CATY1Q</v>
          </cell>
          <cell r="R418">
            <v>3.1</v>
          </cell>
        </row>
        <row r="419">
          <cell r="M419" t="str">
            <v>PEWO40</v>
          </cell>
          <cell r="R419">
            <v>3.4</v>
          </cell>
        </row>
        <row r="420">
          <cell r="M420" t="str">
            <v>POPP20</v>
          </cell>
          <cell r="R420">
            <v>0.7</v>
          </cell>
        </row>
        <row r="421">
          <cell r="M421" t="str">
            <v>DEVM10</v>
          </cell>
          <cell r="R421">
            <v>3.6</v>
          </cell>
        </row>
        <row r="422">
          <cell r="M422" t="str">
            <v>POOB2Q</v>
          </cell>
          <cell r="R422">
            <v>2.7</v>
          </cell>
        </row>
        <row r="423">
          <cell r="M423" t="str">
            <v>RUGE40</v>
          </cell>
          <cell r="R423">
            <v>9.24</v>
          </cell>
        </row>
        <row r="424">
          <cell r="M424" t="str">
            <v>SACO1Q</v>
          </cell>
          <cell r="R424">
            <v>3.5999999046325684</v>
          </cell>
        </row>
        <row r="425">
          <cell r="M425" t="str">
            <v>FROD40</v>
          </cell>
          <cell r="R425">
            <v>2.6</v>
          </cell>
        </row>
        <row r="426">
          <cell r="M426" t="str">
            <v>ELST20</v>
          </cell>
          <cell r="R426">
            <v>13.545</v>
          </cell>
        </row>
        <row r="427">
          <cell r="M427" t="str">
            <v>PAFB4B</v>
          </cell>
          <cell r="R427">
            <v>8.61</v>
          </cell>
        </row>
        <row r="428">
          <cell r="M428" t="str">
            <v>PAFB4B</v>
          </cell>
          <cell r="R428">
            <v>6.09</v>
          </cell>
        </row>
        <row r="429">
          <cell r="M429" t="str">
            <v>GRST20</v>
          </cell>
          <cell r="R429">
            <v>127</v>
          </cell>
        </row>
        <row r="430">
          <cell r="M430" t="str">
            <v>MOSM10</v>
          </cell>
          <cell r="R430">
            <v>17</v>
          </cell>
        </row>
        <row r="431">
          <cell r="M431" t="str">
            <v>MEAD10</v>
          </cell>
          <cell r="R431">
            <v>21.5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able Control Sheet"/>
      <sheetName val="T1"/>
      <sheetName val="T 2"/>
      <sheetName val="T3 &amp; Fig 1"/>
      <sheetName val="T4 &amp; Fig 2"/>
      <sheetName val="T5 &amp; Fig 3"/>
      <sheetName val="T6"/>
      <sheetName val="T 7"/>
      <sheetName val="T8 &amp; Fig 4"/>
      <sheetName val="T10"/>
      <sheetName val="T11"/>
      <sheetName val="T16"/>
      <sheetName val="T17"/>
      <sheetName val="T18"/>
      <sheetName val="(SGD)"/>
      <sheetName val="T20"/>
      <sheetName val="T21"/>
      <sheetName val="T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 val="201718 December draft tariffs_F"/>
    </sheetNames>
    <sheetDataSet>
      <sheetData sheetId="0"/>
      <sheetData sheetId="1"/>
      <sheetData sheetId="2">
        <row r="179">
          <cell r="C179" t="str">
            <v>RHIG4B</v>
          </cell>
        </row>
      </sheetData>
      <sheetData sheetId="3"/>
      <sheetData sheetId="4"/>
      <sheetData sheetId="5"/>
      <sheetData sheetId="6">
        <row r="5">
          <cell r="D5">
            <v>30.396622810522945</v>
          </cell>
        </row>
      </sheetData>
      <sheetData sheetId="7">
        <row r="5">
          <cell r="G5">
            <v>42723.674641203703</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79">
          <cell r="B179">
            <v>0</v>
          </cell>
        </row>
        <row r="180">
          <cell r="B180">
            <v>0</v>
          </cell>
        </row>
        <row r="181">
          <cell r="B181">
            <v>0</v>
          </cell>
        </row>
        <row r="182">
          <cell r="B182">
            <v>0</v>
          </cell>
        </row>
        <row r="183">
          <cell r="B183">
            <v>0</v>
          </cell>
        </row>
        <row r="184">
          <cell r="B184">
            <v>0</v>
          </cell>
        </row>
        <row r="185">
          <cell r="B185">
            <v>0</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8"/>
      <sheetData sheetId="9">
        <row r="5">
          <cell r="G5">
            <v>0</v>
          </cell>
        </row>
      </sheetData>
      <sheetData sheetId="10">
        <row r="5">
          <cell r="G5">
            <v>42718.580937500003</v>
          </cell>
        </row>
      </sheetData>
      <sheetData sheetId="11">
        <row r="5">
          <cell r="G5">
            <v>42718.580937500003</v>
          </cell>
        </row>
      </sheetData>
      <sheetData sheetId="12">
        <row r="5">
          <cell r="G5">
            <v>42718.580937500003</v>
          </cell>
        </row>
      </sheetData>
      <sheetData sheetId="13"/>
      <sheetData sheetId="14">
        <row r="2">
          <cell r="B2">
            <v>683.41163472485994</v>
          </cell>
        </row>
      </sheetData>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s>
    <sheetDataSet>
      <sheetData sheetId="0"/>
      <sheetData sheetId="1"/>
      <sheetData sheetId="2"/>
      <sheetData sheetId="3"/>
      <sheetData sheetId="4"/>
      <sheetData sheetId="5">
        <row r="5">
          <cell r="D5">
            <v>29.366206196319297</v>
          </cell>
        </row>
      </sheetData>
      <sheetData sheetId="6">
        <row r="5">
          <cell r="G5">
            <v>42663.582812499997</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7"/>
      <sheetData sheetId="8"/>
      <sheetData sheetId="9"/>
      <sheetData sheetId="10"/>
      <sheetData sheetId="11">
        <row r="3">
          <cell r="J3" t="str">
            <v>Peak Sec Scaling factor</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nationalgrideso.com/tnuos"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s://www.nationalgrideso.com/codes/connection-and-use-system-code-cusc/modifications/cusc-section-14-changes-event-uk-leaves-eu" TargetMode="External"/><Relationship Id="rId3" Type="http://schemas.openxmlformats.org/officeDocument/2006/relationships/hyperlink" Target="https://www.nationalgrideso.com/uk/electricity/codes/connection-and-use-system-code-cusc/modifications/improving-tnuos-0" TargetMode="External"/><Relationship Id="rId7" Type="http://schemas.openxmlformats.org/officeDocument/2006/relationships/hyperlink" Target="https://www.nationalgrideso.com/codes/connection-and-use-system-code-cusc/modifications/extend-small-generator-discount-until" TargetMode="External"/><Relationship Id="rId2" Type="http://schemas.openxmlformats.org/officeDocument/2006/relationships/hyperlink" Target="https://www.nationalgrideso.com/uk/electricity/codes/connection-and-use-system-code-cusc/modifications/improving-tnuos" TargetMode="External"/><Relationship Id="rId1" Type="http://schemas.openxmlformats.org/officeDocument/2006/relationships/hyperlink" Target="https://www.nationalgrideso.com/uk/electricity/codes/connection-and-use-system-code/modifications/creation-new-generator-tnuos" TargetMode="External"/><Relationship Id="rId6" Type="http://schemas.openxmlformats.org/officeDocument/2006/relationships/hyperlink" Target="https://www.nationalgrideso.com/uk/electricity/codes/connection-and-use-system-code-cusc/modifications/improving-local-circuit" TargetMode="External"/><Relationship Id="rId5" Type="http://schemas.openxmlformats.org/officeDocument/2006/relationships/hyperlink" Target="https://www.nationalgrideso.com/uk/electricity/codes/connection-and-use-system-code-cusc/modifications/clarification-treatment" TargetMode="External"/><Relationship Id="rId10" Type="http://schemas.openxmlformats.org/officeDocument/2006/relationships/printerSettings" Target="../printerSettings/printerSettings33.bin"/><Relationship Id="rId4" Type="http://schemas.openxmlformats.org/officeDocument/2006/relationships/hyperlink" Target="https://www.nationalgrideso.com/uk/electricity/codes/connection-and-use-system-code/modifications/introducing-section-8-cut-date" TargetMode="External"/><Relationship Id="rId9" Type="http://schemas.openxmlformats.org/officeDocument/2006/relationships/hyperlink" Target="https://www.nationalgrideso.com/codes/connection-and-use-system-code-cusc/modifications/correcting-erroneous-legal-text-section-14"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73"/>
  <sheetViews>
    <sheetView showGridLines="0" tabSelected="1" zoomScale="90" zoomScaleNormal="90" workbookViewId="0">
      <selection activeCell="A4" sqref="A4"/>
    </sheetView>
  </sheetViews>
  <sheetFormatPr defaultRowHeight="15"/>
  <cols>
    <col min="1" max="1" width="109.7109375" style="39" customWidth="1"/>
  </cols>
  <sheetData>
    <row r="1" spans="1:1" ht="23.25">
      <c r="A1" s="476" t="s">
        <v>1173</v>
      </c>
    </row>
    <row r="2" spans="1:1" ht="45.75" customHeight="1">
      <c r="A2" s="477" t="s">
        <v>0</v>
      </c>
    </row>
    <row r="3" spans="1:1" ht="44.25" customHeight="1">
      <c r="A3" s="477"/>
    </row>
    <row r="4" spans="1:1">
      <c r="A4" s="474" t="str">
        <f>TA!A1</f>
        <v>Table A - RIIO-T2 assumptions</v>
      </c>
    </row>
    <row r="5" spans="1:1">
      <c r="A5" s="470" t="str">
        <f>TB!A1</f>
        <v>Table B – Summary of average demand tariffs</v>
      </c>
    </row>
    <row r="6" spans="1:1">
      <c r="A6" s="474" t="str">
        <f>'TC FD'!A1</f>
        <v>Table C – Gross Half-Hourly demand tariffs by demand zone</v>
      </c>
    </row>
    <row r="7" spans="1:1">
      <c r="A7" s="470" t="str">
        <f>'TE FF'!A1</f>
        <v>Table E – Embedded Export Tariffs</v>
      </c>
    </row>
    <row r="8" spans="1:1">
      <c r="A8" s="474" t="str">
        <f>'TG FH'!A1</f>
        <v>Table G – NHH demand tariff changes</v>
      </c>
    </row>
    <row r="9" spans="1:1">
      <c r="A9" s="470" t="str">
        <f>TI!A1</f>
        <v>Table I – Small Generator Discount impact on demand tariffs</v>
      </c>
    </row>
    <row r="10" spans="1:1">
      <c r="A10" s="474" t="str">
        <f>TJ!A1</f>
        <v>Table J – Classifications of generation technologies</v>
      </c>
    </row>
    <row r="11" spans="1:1">
      <c r="A11" s="470" t="str">
        <f>TK!A1</f>
        <v>Table K - Generation wider tariffs in 2020/21</v>
      </c>
    </row>
    <row r="12" spans="1:1">
      <c r="A12" s="474" t="str">
        <f>TL!A1</f>
        <v>Table L - Generation wider tariffs in 2021/22</v>
      </c>
    </row>
    <row r="13" spans="1:1">
      <c r="A13" s="470" t="str">
        <f>TM!A1</f>
        <v>Table M - Generation wider tariffs in 2022/23</v>
      </c>
    </row>
    <row r="14" spans="1:1">
      <c r="A14" s="474" t="str">
        <f>TN!A1</f>
        <v>Table N - Generation wider tariffs in 2023/24</v>
      </c>
    </row>
    <row r="15" spans="1:1">
      <c r="A15" s="470" t="str">
        <f>TO!A1</f>
        <v>Table O - Generation wider tariffs in 2024/25</v>
      </c>
    </row>
    <row r="16" spans="1:1">
      <c r="A16" s="474" t="str">
        <f>'TP FQ'!A1</f>
        <v>Table P - Comparison of Conventional Carbon (80%) tariffs</v>
      </c>
    </row>
    <row r="17" spans="1:1">
      <c r="A17" s="470" t="str">
        <f>'TR FS'!A1</f>
        <v>Table R - Comparison of Conventional Low Carbon 80% tariffs</v>
      </c>
    </row>
    <row r="18" spans="1:1">
      <c r="A18" s="474" t="str">
        <f>'TT FU'!A1</f>
        <v>Table T - Comparison of Intermittent (40%) tariffs</v>
      </c>
    </row>
    <row r="19" spans="1:1">
      <c r="A19" s="470" t="str">
        <f>TV!A1</f>
        <v>Table V – Local substation tariffs for 2020/21</v>
      </c>
    </row>
    <row r="20" spans="1:1">
      <c r="A20" s="474" t="str">
        <f>TW!A1</f>
        <v xml:space="preserve">Table W – Onshore local circuit tariffs </v>
      </c>
    </row>
    <row r="21" spans="1:1">
      <c r="A21" s="470" t="str">
        <f>TX!A1</f>
        <v>Table X - CMP203: Circuits subject to one-off charges</v>
      </c>
    </row>
    <row r="22" spans="1:1">
      <c r="A22" s="474" t="str">
        <f>TY!A1</f>
        <v>Table Y – Offshore local tariffs for 2020/21</v>
      </c>
    </row>
    <row r="23" spans="1:1">
      <c r="A23" s="470" t="str">
        <f>TZ!A1</f>
        <v>Table Z  - Generation contracted, modelled and chargeable TEC</v>
      </c>
    </row>
    <row r="24" spans="1:1">
      <c r="A24" s="474" t="str">
        <f>TAA!A1</f>
        <v>Table AA – Interconnectors</v>
      </c>
    </row>
    <row r="25" spans="1:1">
      <c r="A25" s="470" t="str">
        <f>TBB!A1</f>
        <v>Table BB – Expansion constant and inflation indices</v>
      </c>
    </row>
    <row r="26" spans="1:1">
      <c r="A26" s="474" t="str">
        <f>TCC!A1</f>
        <v>Table CC - Week 24 DNO zonal demand forecast</v>
      </c>
    </row>
    <row r="27" spans="1:1">
      <c r="A27" s="470" t="str">
        <f>TDD!A1</f>
        <v>Table DD – Allowed revenues</v>
      </c>
    </row>
    <row r="28" spans="1:1">
      <c r="A28" s="474" t="str">
        <f>TEE!A1</f>
        <v>Table EE - Error margin calculation</v>
      </c>
    </row>
    <row r="29" spans="1:1">
      <c r="A29" s="470" t="str">
        <f>TFF!A1</f>
        <v>Table FF –  Generation and demand revenue proportions</v>
      </c>
    </row>
    <row r="30" spans="1:1">
      <c r="A30" s="474" t="str">
        <f>TGG!A1</f>
        <v>Table GG – Equivalent €/MWh generation tariffs in each year</v>
      </c>
    </row>
    <row r="31" spans="1:1">
      <c r="A31" s="470" t="str">
        <f>THH!A1</f>
        <v>Table HH – Demand charging base and system peak</v>
      </c>
    </row>
    <row r="32" spans="1:1">
      <c r="A32" s="474" t="str">
        <f>TII!A1</f>
        <v>Table II - Residual Calculation</v>
      </c>
    </row>
    <row r="33" spans="1:1">
      <c r="A33" s="470" t="str">
        <f>TJJ!A1</f>
        <v>Table JJ - Small Generator Discount calculation</v>
      </c>
    </row>
    <row r="34" spans="1:1">
      <c r="A34" s="474" t="str">
        <f>TKK!A1</f>
        <v>Table KK – Effect of changing parameters on tariffs for RIIO-T2</v>
      </c>
    </row>
    <row r="35" spans="1:1">
      <c r="A35" s="470" t="str">
        <f>TLL!A1</f>
        <v>Table LL – The effect of additional revenue on TNUoS tariffs</v>
      </c>
    </row>
    <row r="36" spans="1:1">
      <c r="A36" s="474" t="str">
        <f>TMM!A1</f>
        <v>Table MM – The effect of increasing the G/D split error margin to 21%</v>
      </c>
    </row>
    <row r="37" spans="1:1">
      <c r="A37" s="470" t="str">
        <f>TNN!A1</f>
        <v>Table NN – The effect of increasing the G/D split £:€ exchange rate</v>
      </c>
    </row>
    <row r="38" spans="1:1">
      <c r="A38" s="474" t="str">
        <f>TOO!A1</f>
        <v>Table TOO – The effect on the G/D split of reducing the chargeable generation volume</v>
      </c>
    </row>
    <row r="39" spans="1:1">
      <c r="A39" s="470" t="str">
        <f>TPP!A1</f>
        <v>Table PP - The effect on tariffs of removing offshore revenue from the G/D split calculation</v>
      </c>
    </row>
    <row r="40" spans="1:1">
      <c r="A40" s="474" t="str">
        <f>TQQ!A1</f>
        <v>Table QQ – The effect of reducing chargeable demand volumes by 1GW</v>
      </c>
    </row>
    <row r="41" spans="1:1">
      <c r="A41" s="470" t="str">
        <f>TRR!A1</f>
        <v>Table RR – The effect of reducing NHH demand by 10%</v>
      </c>
    </row>
    <row r="42" spans="1:1">
      <c r="A42" s="474" t="str">
        <f>TSS!A1</f>
        <v>Table SS – The effect of increasing embedded export volumes by 2GW</v>
      </c>
    </row>
    <row r="43" spans="1:1">
      <c r="A43" s="470" t="str">
        <f>TTT!A1</f>
        <v>Table TT – The effect of increasing the value of the AGIC by £2/kW</v>
      </c>
    </row>
    <row r="44" spans="1:1">
      <c r="A44" s="474" t="str">
        <f>TUU!A1</f>
        <v>Table UU – The effect on embedded export tariffs of increasing the value of the AGIC by £2/kW</v>
      </c>
    </row>
    <row r="45" spans="1:1">
      <c r="A45" s="470" t="str">
        <f>TVV!A1</f>
        <v>Table VV – The split of revenue recovered through the demand residual from the HH and NHH charging bases</v>
      </c>
    </row>
    <row r="46" spans="1:1">
      <c r="A46" s="474" t="str">
        <f>TWW!A1</f>
        <v>Table WW - Generation zone 1 tariffs with remote island links in the wider network (2024/25 model)</v>
      </c>
    </row>
    <row r="47" spans="1:1">
      <c r="A47" s="470" t="str">
        <f>TXX!A1</f>
        <v>Table XX -  Indicative wider tariffs for the three remote islands generation zones (2024/25 model)</v>
      </c>
    </row>
    <row r="48" spans="1:1">
      <c r="A48" s="474" t="str">
        <f>TYY!A1</f>
        <v>Table YY - Treatment of metering classes for demand charging from 2019/20 onwards</v>
      </c>
    </row>
    <row r="49" spans="1:1">
      <c r="A49" s="470" t="str">
        <f>TZZ!A1</f>
        <v>Table ZZ – Elements of the demand location tariff for 2020/21</v>
      </c>
    </row>
    <row r="50" spans="1:1">
      <c r="A50" s="474" t="str">
        <f>TAAA!A1</f>
        <v>Table AAA – Elements of the demand location tariff for 2021/22</v>
      </c>
    </row>
    <row r="51" spans="1:1">
      <c r="A51" s="470" t="str">
        <f>TBBB!A1</f>
        <v>Table BBB – Elements of the demand location tariff for 2022/23</v>
      </c>
    </row>
    <row r="52" spans="1:1">
      <c r="A52" s="474" t="str">
        <f>TCCC!A1</f>
        <v>Table CCC – Elements of the demand location tariff for 2023/24</v>
      </c>
    </row>
    <row r="53" spans="1:1">
      <c r="A53" s="470" t="str">
        <f>TDDD!A1</f>
        <v>Table DDD – Elements of the demand location tariff for 2024/25</v>
      </c>
    </row>
    <row r="54" spans="1:1">
      <c r="A54" s="474" t="str">
        <f>TEEE!A1</f>
        <v>Table EEE - Annual Load Factors</v>
      </c>
    </row>
    <row r="55" spans="1:1">
      <c r="A55" s="470" t="str">
        <f>TFFF!A1</f>
        <v>Table FFF - Generic Annual Load Factors</v>
      </c>
    </row>
    <row r="56" spans="1:1">
      <c r="A56" s="474" t="str">
        <f>TGGG!A1</f>
        <v>Table GGG - Summary of in flight CUSC modification proposals</v>
      </c>
    </row>
    <row r="57" spans="1:1">
      <c r="A57" s="470" t="str">
        <f>THHH!A1</f>
        <v>Table HHH - Contracted generation TEC</v>
      </c>
    </row>
    <row r="58" spans="1:1">
      <c r="A58" s="474" t="str">
        <f>TIII!A1</f>
        <v>Table III - Contracted TEC by generation zone</v>
      </c>
    </row>
    <row r="59" spans="1:1">
      <c r="A59" s="470" t="str">
        <f>'TJJJ TKKK TLLL'!A1</f>
        <v>Tables JJJ, KKK &amp; LLL -  Revenue breakdown</v>
      </c>
    </row>
    <row r="60" spans="1:1">
      <c r="A60" s="474" t="str">
        <f>TMMM!A1</f>
        <v>Table MMM - Offshore Transmission Revenue Forecast</v>
      </c>
    </row>
    <row r="61" spans="1:1">
      <c r="A61" s="470" t="str">
        <f>TNNN!A1</f>
        <v>Table NNN - Gross system peak demand (GW)</v>
      </c>
    </row>
    <row r="62" spans="1:1">
      <c r="A62" s="474" t="str">
        <f>TOOO!A1</f>
        <v>Table OOO - Gross HH demand (GW)</v>
      </c>
    </row>
    <row r="63" spans="1:1">
      <c r="A63" s="470" t="str">
        <f>TPPP!A1</f>
        <v>Table PPP - Embedded export volumes (GW)</v>
      </c>
    </row>
    <row r="64" spans="1:1">
      <c r="A64" s="474" t="str">
        <f>TQQQ!A1</f>
        <v>Table QQQ - NHH demand (TWh)</v>
      </c>
    </row>
    <row r="65" spans="1:1">
      <c r="A65" s="471"/>
    </row>
    <row r="66" spans="1:1" ht="54.75" customHeight="1">
      <c r="A66" s="477" t="s">
        <v>1</v>
      </c>
    </row>
    <row r="67" spans="1:1">
      <c r="A67" s="477"/>
    </row>
    <row r="68" spans="1:1">
      <c r="A68" s="475" t="str">
        <f>'TC FD'!J2</f>
        <v>Figure D Gross Half-Hourly demand tariffs by demand zone</v>
      </c>
    </row>
    <row r="69" spans="1:1">
      <c r="A69" s="472" t="str">
        <f>'TE FF'!J2</f>
        <v>Figure F - Embedded Export Tariff</v>
      </c>
    </row>
    <row r="70" spans="1:1">
      <c r="A70" s="475" t="str">
        <f>'TG FH'!J2</f>
        <v>Figure H - NHH demand tariff changes</v>
      </c>
    </row>
    <row r="71" spans="1:1">
      <c r="A71" s="472" t="str">
        <f>'TP FQ'!J2</f>
        <v>Figure Q – Wider tariffs for a Conventional Carbon 80% generator</v>
      </c>
    </row>
    <row r="72" spans="1:1">
      <c r="A72" s="475" t="str">
        <f>'TR FS'!J2</f>
        <v>Figure S - Wider tariffs for a Conventional Low Carbon 80% generator</v>
      </c>
    </row>
    <row r="73" spans="1:1">
      <c r="A73" s="472" t="str">
        <f>'TT FU'!J2</f>
        <v>Figure U - Wider tariffs for an Intermittent 40% load factor generator</v>
      </c>
    </row>
  </sheetData>
  <mergeCells count="2">
    <mergeCell ref="A66:A67"/>
    <mergeCell ref="A2:A3"/>
  </mergeCells>
  <hyperlinks>
    <hyperlink ref="A6" location="'TC FD'!A1" display="'TC FD'!A1"/>
    <hyperlink ref="A7" location="'TE FF'!A1" display="'TE FF'!A1"/>
    <hyperlink ref="A8" location="'TG FH'!A1" display="'TG FH'!A1"/>
    <hyperlink ref="A10" location="TJ!A1" display="TJ!A1"/>
    <hyperlink ref="A11:A15" location="'T6'!A1" display="'T6'!A1"/>
    <hyperlink ref="A16" location="'TP FQ'!A1" display="'TP FQ'!A1"/>
    <hyperlink ref="A54" location="TEEE!A1" display="TEEE!A1"/>
    <hyperlink ref="A55" location="TFFF!A1" display="TFFF!A1"/>
    <hyperlink ref="A17" location="'TR FS'!A1" display="'TR FS'!A1"/>
    <hyperlink ref="A19:A27" location="'T10'!A1" display="'T10'!A1"/>
    <hyperlink ref="A18" location="'TT FU'!A1" display="'TT FU'!A1"/>
    <hyperlink ref="A28:A32" location="'T11'!A1" display="'T11'!A1"/>
    <hyperlink ref="A33" location="TJJ!A1" display="TJJ!A1"/>
    <hyperlink ref="A34" location="TKK!A1" display="TKK!A1"/>
    <hyperlink ref="A35" location="TLL!A1" display="TLL!A1"/>
    <hyperlink ref="A37" location="TNN!A1" display="TNN!A1"/>
    <hyperlink ref="A42" location="TSS!A1" display="TSS!A1"/>
    <hyperlink ref="A43" location="TTT!A1" display="TTT!A1"/>
    <hyperlink ref="A47" location="TXX!A1" display="TXX!A1"/>
    <hyperlink ref="A48" location="TYY!A1" display="TYY!A1"/>
    <hyperlink ref="A56" location="TGGG!A1" display="TGGG!A1"/>
    <hyperlink ref="A57" location="THHH!A1" display="THHH!A1"/>
    <hyperlink ref="A68" location="'TC FD'!J2" display="'TC FD'!J2"/>
    <hyperlink ref="A69" location="'TE FF'!J2" display="'TE FF'!J2"/>
    <hyperlink ref="A70" location="'TG FH'!J2" display="'TG FH'!J2"/>
    <hyperlink ref="A71" location="'TP FQ'!J2" display="'TP FQ'!J2"/>
    <hyperlink ref="A5" location="TB!A1" display="TB!A1"/>
    <hyperlink ref="A61" location="TNNN!A1" display="TNNN!A1"/>
    <hyperlink ref="A60" location="TMMM!A1" display="TMMM!A1"/>
    <hyperlink ref="A59" location="'TJJJ TKKK TLLL'!A1" display="'TJJJ TKKK TLLL'!A1"/>
    <hyperlink ref="A58" location="TIII!A1" display="TIII!A1"/>
    <hyperlink ref="A36" location="TMM!A1" display="TMM!A1"/>
    <hyperlink ref="A44" location="TUU!A1" display="TUU!A1"/>
    <hyperlink ref="A45" location="TVV!A1" display="TVV!A1"/>
    <hyperlink ref="A46" location="TWW!A1" display="TWW!A1"/>
    <hyperlink ref="A49:A53" location="'T23'!A1" display="'T23'!A1"/>
    <hyperlink ref="A11" location="TK!A1" display="TK!A1"/>
    <hyperlink ref="A12" location="TL!A1" display="TL!A1"/>
    <hyperlink ref="A13" location="TM!A1" display="TM!A1"/>
    <hyperlink ref="A14" location="TN!A1" display="TN!A1"/>
    <hyperlink ref="A15" location="TO!A1" display="TO!A1"/>
    <hyperlink ref="A19" location="TV!A1" display="TV!A1"/>
    <hyperlink ref="A20" location="TW!A1" display="TW!A1"/>
    <hyperlink ref="A21" location="TX!A1" display="TX!A1"/>
    <hyperlink ref="A22" location="TY!A1" display="TY!A1"/>
    <hyperlink ref="A27" location="TDD!A1" display="TDD!A1"/>
    <hyperlink ref="A28" location="TEE!A1" display="TEE!A1"/>
    <hyperlink ref="A29" location="TFF!A1" display="TFF!A1"/>
    <hyperlink ref="A30" location="TGG!A1" display="TGG!A1"/>
    <hyperlink ref="A31" location="THH!A1" display="THH!A1"/>
    <hyperlink ref="A32" location="TII!A1" display="TII!A1"/>
    <hyperlink ref="A38" location="TOO!A1" display="TOO!A1"/>
    <hyperlink ref="A39" location="TPP!A1" display="TPP!A1"/>
    <hyperlink ref="A40" location="TQQ!A1" display="TQQ!A1"/>
    <hyperlink ref="A41" location="TRR!A1" display="TRR!A1"/>
    <hyperlink ref="A49" location="TZZ!A1" display="TZZ!A1"/>
    <hyperlink ref="A50" location="TAAA!A1" display="TAAA!A1"/>
    <hyperlink ref="A51" location="TBBB!A1" display="TBBB!A1"/>
    <hyperlink ref="A52" location="TCCC!A1" display="TCCC!A1"/>
    <hyperlink ref="A53" location="TDDD!A1" display="TDDD!A1"/>
    <hyperlink ref="A62" location="TOOO!A1" display="TOOO!A1"/>
    <hyperlink ref="A63" location="TPPP!A1" display="TPPP!A1"/>
    <hyperlink ref="A64" location="TQQQ!A1" display="TQQQ!A1"/>
    <hyperlink ref="A72" location="'TR FS'!A1" display="'TR FS'!A1"/>
    <hyperlink ref="A73" location="'TT FU'!J2" display="'TT FU'!J2"/>
    <hyperlink ref="A4" location="TA!A1" display="TA!A1"/>
    <hyperlink ref="A9" location="TI!A1" display="=TI!A1"/>
    <hyperlink ref="A23" location="TZ!A1" display="TZ!A1"/>
    <hyperlink ref="A24" location="TAA!A1" display="=TAA!A1"/>
    <hyperlink ref="A25" location="TBB!A1" display="=TBB!A1"/>
    <hyperlink ref="A26" location="TCC!A1" display="=TCC!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J33"/>
  <sheetViews>
    <sheetView showGridLines="0" zoomScaleNormal="100" workbookViewId="0">
      <selection sqref="A1:H1"/>
    </sheetView>
  </sheetViews>
  <sheetFormatPr defaultRowHeight="12.75"/>
  <cols>
    <col min="1" max="1" width="9.140625" style="39"/>
    <col min="2" max="2" width="7" style="39" customWidth="1"/>
    <col min="3" max="3" width="35.85546875" style="39" bestFit="1" customWidth="1"/>
    <col min="4" max="6" width="9.5703125" style="39" bestFit="1" customWidth="1"/>
    <col min="7" max="7" width="9.140625" style="39" customWidth="1"/>
    <col min="8" max="8" width="13.42578125" style="39" customWidth="1"/>
    <col min="9" max="9" width="12.7109375" style="39" customWidth="1"/>
    <col min="10" max="10" width="11.42578125" style="39" customWidth="1"/>
    <col min="11" max="16384" width="9.140625" style="39"/>
  </cols>
  <sheetData>
    <row r="1" spans="1:10">
      <c r="A1" s="481" t="str">
        <f>"Table L - Generation wider tariffs in "&amp;TB!D4</f>
        <v>Table L - Generation wider tariffs in 2021/22</v>
      </c>
      <c r="B1" s="481"/>
      <c r="C1" s="481"/>
      <c r="D1" s="481"/>
      <c r="E1" s="481"/>
      <c r="F1" s="481"/>
      <c r="G1" s="481"/>
      <c r="H1" s="481"/>
      <c r="I1" s="97" t="s">
        <v>835</v>
      </c>
    </row>
    <row r="4" spans="1:10" ht="38.25">
      <c r="B4" s="482" t="s">
        <v>36</v>
      </c>
      <c r="C4" s="483"/>
      <c r="D4" s="488" t="s">
        <v>37</v>
      </c>
      <c r="E4" s="486" t="s">
        <v>38</v>
      </c>
      <c r="F4" s="488" t="s">
        <v>39</v>
      </c>
      <c r="G4" s="486" t="s">
        <v>40</v>
      </c>
      <c r="H4" s="116" t="s">
        <v>41</v>
      </c>
      <c r="I4" s="130" t="s">
        <v>42</v>
      </c>
      <c r="J4" s="118" t="s">
        <v>43</v>
      </c>
    </row>
    <row r="5" spans="1:10">
      <c r="B5" s="490"/>
      <c r="C5" s="491"/>
      <c r="D5" s="489"/>
      <c r="E5" s="487"/>
      <c r="F5" s="489"/>
      <c r="G5" s="487"/>
      <c r="H5" s="139">
        <v>0.8</v>
      </c>
      <c r="I5" s="138">
        <v>0.8</v>
      </c>
      <c r="J5" s="140">
        <v>0.4</v>
      </c>
    </row>
    <row r="6" spans="1:10" ht="38.25">
      <c r="B6" s="105" t="s">
        <v>17</v>
      </c>
      <c r="C6" s="119" t="s">
        <v>18</v>
      </c>
      <c r="D6" s="132" t="s">
        <v>19</v>
      </c>
      <c r="E6" s="100" t="s">
        <v>19</v>
      </c>
      <c r="F6" s="132" t="s">
        <v>19</v>
      </c>
      <c r="G6" s="100" t="s">
        <v>19</v>
      </c>
      <c r="H6" s="133" t="s">
        <v>44</v>
      </c>
      <c r="I6" s="134" t="s">
        <v>44</v>
      </c>
      <c r="J6" s="141" t="s">
        <v>44</v>
      </c>
    </row>
    <row r="7" spans="1:10">
      <c r="B7" s="164">
        <v>1</v>
      </c>
      <c r="C7" s="122" t="s">
        <v>45</v>
      </c>
      <c r="D7" s="120">
        <v>3.6918739999999999</v>
      </c>
      <c r="E7" s="124">
        <v>19.88569</v>
      </c>
      <c r="F7" s="120">
        <v>16.749703</v>
      </c>
      <c r="G7" s="124">
        <v>-5.5575789999999996</v>
      </c>
      <c r="H7" s="120">
        <f>ROUND($D7+($E7*$H$5)+($F7*$H$5)+$G7,6)</f>
        <v>27.442609000000001</v>
      </c>
      <c r="I7" s="124">
        <f>ROUND($D7+($E7*$I$5)+$F7+$G7,6)</f>
        <v>30.792549999999999</v>
      </c>
      <c r="J7" s="120">
        <f>ROUND(($E7*$J$5)+$F7+$G7,6)</f>
        <v>19.1464</v>
      </c>
    </row>
    <row r="8" spans="1:10">
      <c r="B8" s="164">
        <v>2</v>
      </c>
      <c r="C8" s="122" t="s">
        <v>46</v>
      </c>
      <c r="D8" s="123">
        <v>5.8068869999999997</v>
      </c>
      <c r="E8" s="125">
        <v>11.574726999999999</v>
      </c>
      <c r="F8" s="123">
        <v>16.749703</v>
      </c>
      <c r="G8" s="125">
        <v>-5.5575789999999996</v>
      </c>
      <c r="H8" s="123">
        <f t="shared" ref="H8:H33" si="0">ROUND($D8+($E8*$H$5)+($F8*$H$5)+$G8,6)</f>
        <v>22.908852</v>
      </c>
      <c r="I8" s="125">
        <f t="shared" ref="I8:I33" si="1">ROUND($D8+($E8*$I$5)+$F8+$G8,6)</f>
        <v>26.258793000000001</v>
      </c>
      <c r="J8" s="123">
        <f t="shared" ref="J8:J33" si="2">ROUND(($E8*$J$5)+$F8+$G8,6)</f>
        <v>15.822015</v>
      </c>
    </row>
    <row r="9" spans="1:10">
      <c r="B9" s="164">
        <v>3</v>
      </c>
      <c r="C9" s="122" t="s">
        <v>47</v>
      </c>
      <c r="D9" s="123">
        <v>3.033922</v>
      </c>
      <c r="E9" s="125">
        <v>18.206835000000002</v>
      </c>
      <c r="F9" s="123">
        <v>16.490603</v>
      </c>
      <c r="G9" s="125">
        <v>-5.5575789999999996</v>
      </c>
      <c r="H9" s="123">
        <f t="shared" si="0"/>
        <v>25.234293000000001</v>
      </c>
      <c r="I9" s="125">
        <f t="shared" si="1"/>
        <v>28.532413999999999</v>
      </c>
      <c r="J9" s="123">
        <f t="shared" si="2"/>
        <v>18.215758000000001</v>
      </c>
    </row>
    <row r="10" spans="1:10">
      <c r="B10" s="164">
        <v>4</v>
      </c>
      <c r="C10" s="122" t="s">
        <v>48</v>
      </c>
      <c r="D10" s="123">
        <v>2.9800409999999999</v>
      </c>
      <c r="E10" s="125">
        <v>18.206835000000002</v>
      </c>
      <c r="F10" s="123">
        <v>22.905422000000002</v>
      </c>
      <c r="G10" s="125">
        <v>-5.5575789999999996</v>
      </c>
      <c r="H10" s="123">
        <f t="shared" si="0"/>
        <v>30.312268</v>
      </c>
      <c r="I10" s="125">
        <f t="shared" si="1"/>
        <v>34.893352</v>
      </c>
      <c r="J10" s="123">
        <f t="shared" si="2"/>
        <v>24.630576999999999</v>
      </c>
    </row>
    <row r="11" spans="1:10">
      <c r="B11" s="164">
        <v>5</v>
      </c>
      <c r="C11" s="122" t="s">
        <v>49</v>
      </c>
      <c r="D11" s="123">
        <v>3.9724650000000001</v>
      </c>
      <c r="E11" s="125">
        <v>16.411172000000001</v>
      </c>
      <c r="F11" s="123">
        <v>15.879034000000001</v>
      </c>
      <c r="G11" s="125">
        <v>-5.5575789999999996</v>
      </c>
      <c r="H11" s="123">
        <f t="shared" si="0"/>
        <v>24.247050999999999</v>
      </c>
      <c r="I11" s="125">
        <f t="shared" si="1"/>
        <v>27.422858000000002</v>
      </c>
      <c r="J11" s="123">
        <f t="shared" si="2"/>
        <v>16.885923999999999</v>
      </c>
    </row>
    <row r="12" spans="1:10">
      <c r="B12" s="164">
        <v>6</v>
      </c>
      <c r="C12" s="122" t="s">
        <v>50</v>
      </c>
      <c r="D12" s="123">
        <v>4.7780690000000003</v>
      </c>
      <c r="E12" s="125">
        <v>15.571994999999999</v>
      </c>
      <c r="F12" s="123">
        <v>15.436560999999999</v>
      </c>
      <c r="G12" s="125">
        <v>-5.5575789999999996</v>
      </c>
      <c r="H12" s="123">
        <f t="shared" si="0"/>
        <v>24.027335000000001</v>
      </c>
      <c r="I12" s="125">
        <f t="shared" si="1"/>
        <v>27.114647000000001</v>
      </c>
      <c r="J12" s="123">
        <f t="shared" si="2"/>
        <v>16.107780000000002</v>
      </c>
    </row>
    <row r="13" spans="1:10">
      <c r="B13" s="164">
        <v>7</v>
      </c>
      <c r="C13" s="122" t="s">
        <v>51</v>
      </c>
      <c r="D13" s="123">
        <v>4.636285</v>
      </c>
      <c r="E13" s="125">
        <v>12.409660000000001</v>
      </c>
      <c r="F13" s="123">
        <v>25.764092999999999</v>
      </c>
      <c r="G13" s="125">
        <v>-5.5575789999999996</v>
      </c>
      <c r="H13" s="123">
        <f t="shared" si="0"/>
        <v>29.617708</v>
      </c>
      <c r="I13" s="125">
        <f t="shared" si="1"/>
        <v>34.770527000000001</v>
      </c>
      <c r="J13" s="123">
        <f t="shared" si="2"/>
        <v>25.170377999999999</v>
      </c>
    </row>
    <row r="14" spans="1:10">
      <c r="B14" s="164">
        <v>8</v>
      </c>
      <c r="C14" s="122" t="s">
        <v>52</v>
      </c>
      <c r="D14" s="123">
        <v>4.7290229999999998</v>
      </c>
      <c r="E14" s="125">
        <v>12.409660000000001</v>
      </c>
      <c r="F14" s="123">
        <v>13.701314999999999</v>
      </c>
      <c r="G14" s="125">
        <v>-5.5575789999999996</v>
      </c>
      <c r="H14" s="123">
        <f t="shared" si="0"/>
        <v>20.060224000000002</v>
      </c>
      <c r="I14" s="125">
        <f t="shared" si="1"/>
        <v>22.800487</v>
      </c>
      <c r="J14" s="123">
        <f t="shared" si="2"/>
        <v>13.1076</v>
      </c>
    </row>
    <row r="15" spans="1:10">
      <c r="B15" s="164">
        <v>9</v>
      </c>
      <c r="C15" s="122" t="s">
        <v>53</v>
      </c>
      <c r="D15" s="123">
        <v>3.0953089999999999</v>
      </c>
      <c r="E15" s="125">
        <v>10.007997</v>
      </c>
      <c r="F15" s="123">
        <v>12.806808</v>
      </c>
      <c r="G15" s="125">
        <v>-5.5575789999999996</v>
      </c>
      <c r="H15" s="123">
        <f t="shared" si="0"/>
        <v>15.789574</v>
      </c>
      <c r="I15" s="125">
        <f t="shared" si="1"/>
        <v>18.350936000000001</v>
      </c>
      <c r="J15" s="123">
        <f t="shared" si="2"/>
        <v>11.252428</v>
      </c>
    </row>
    <row r="16" spans="1:10">
      <c r="B16" s="164">
        <v>10</v>
      </c>
      <c r="C16" s="122" t="s">
        <v>54</v>
      </c>
      <c r="D16" s="123">
        <v>4.2770710000000003</v>
      </c>
      <c r="E16" s="125">
        <v>10.496775</v>
      </c>
      <c r="F16" s="123">
        <v>12.963770999999999</v>
      </c>
      <c r="G16" s="125">
        <v>-5.5575789999999996</v>
      </c>
      <c r="H16" s="123">
        <f t="shared" si="0"/>
        <v>17.487929000000001</v>
      </c>
      <c r="I16" s="125">
        <f t="shared" si="1"/>
        <v>20.080683000000001</v>
      </c>
      <c r="J16" s="123">
        <f t="shared" si="2"/>
        <v>11.604901999999999</v>
      </c>
    </row>
    <row r="17" spans="2:10">
      <c r="B17" s="164">
        <v>11</v>
      </c>
      <c r="C17" s="122" t="s">
        <v>55</v>
      </c>
      <c r="D17" s="123">
        <v>3.1272129999999998</v>
      </c>
      <c r="E17" s="125">
        <v>10.496775</v>
      </c>
      <c r="F17" s="123">
        <v>6.9079290000000002</v>
      </c>
      <c r="G17" s="125">
        <v>-5.5575789999999996</v>
      </c>
      <c r="H17" s="123">
        <f t="shared" si="0"/>
        <v>11.493397</v>
      </c>
      <c r="I17" s="125">
        <f t="shared" si="1"/>
        <v>12.874983</v>
      </c>
      <c r="J17" s="123">
        <f t="shared" si="2"/>
        <v>5.5490599999999999</v>
      </c>
    </row>
    <row r="18" spans="2:10">
      <c r="B18" s="164">
        <v>12</v>
      </c>
      <c r="C18" s="122" t="s">
        <v>56</v>
      </c>
      <c r="D18" s="123">
        <v>2.6716150000000001</v>
      </c>
      <c r="E18" s="125">
        <v>7.1193980000000003</v>
      </c>
      <c r="F18" s="123">
        <v>7.3879999999999999</v>
      </c>
      <c r="G18" s="125">
        <v>-5.5575789999999996</v>
      </c>
      <c r="H18" s="123">
        <f t="shared" si="0"/>
        <v>8.7199539999999995</v>
      </c>
      <c r="I18" s="125">
        <f t="shared" si="1"/>
        <v>10.197554</v>
      </c>
      <c r="J18" s="123">
        <f t="shared" si="2"/>
        <v>4.6781800000000002</v>
      </c>
    </row>
    <row r="19" spans="2:10">
      <c r="B19" s="164">
        <v>13</v>
      </c>
      <c r="C19" s="122" t="s">
        <v>57</v>
      </c>
      <c r="D19" s="123">
        <v>3.885459</v>
      </c>
      <c r="E19" s="125">
        <v>5.3931550000000001</v>
      </c>
      <c r="F19" s="123">
        <v>4.4603469999999996</v>
      </c>
      <c r="G19" s="125">
        <v>-5.5575789999999996</v>
      </c>
      <c r="H19" s="123">
        <f t="shared" si="0"/>
        <v>6.2106820000000003</v>
      </c>
      <c r="I19" s="125">
        <f t="shared" si="1"/>
        <v>7.1027509999999996</v>
      </c>
      <c r="J19" s="123">
        <f t="shared" si="2"/>
        <v>1.06003</v>
      </c>
    </row>
    <row r="20" spans="2:10">
      <c r="B20" s="164">
        <v>14</v>
      </c>
      <c r="C20" s="122" t="s">
        <v>58</v>
      </c>
      <c r="D20" s="123">
        <v>2.5796839999999999</v>
      </c>
      <c r="E20" s="125">
        <v>5.3931550000000001</v>
      </c>
      <c r="F20" s="123">
        <v>2.0345490000000002</v>
      </c>
      <c r="G20" s="125">
        <v>-5.5575789999999996</v>
      </c>
      <c r="H20" s="123">
        <f t="shared" si="0"/>
        <v>2.9642680000000001</v>
      </c>
      <c r="I20" s="125">
        <f t="shared" si="1"/>
        <v>3.371178</v>
      </c>
      <c r="J20" s="123">
        <f t="shared" si="2"/>
        <v>-1.3657680000000001</v>
      </c>
    </row>
    <row r="21" spans="2:10">
      <c r="B21" s="164">
        <v>15</v>
      </c>
      <c r="C21" s="122" t="s">
        <v>59</v>
      </c>
      <c r="D21" s="123">
        <v>4.3483400000000003</v>
      </c>
      <c r="E21" s="125">
        <v>2.0230000000000001</v>
      </c>
      <c r="F21" s="123">
        <v>0.14718600000000001</v>
      </c>
      <c r="G21" s="125">
        <v>-5.5575789999999996</v>
      </c>
      <c r="H21" s="123">
        <f t="shared" si="0"/>
        <v>0.52690999999999999</v>
      </c>
      <c r="I21" s="125">
        <f t="shared" si="1"/>
        <v>0.55634700000000004</v>
      </c>
      <c r="J21" s="123">
        <f t="shared" si="2"/>
        <v>-4.6011930000000003</v>
      </c>
    </row>
    <row r="22" spans="2:10">
      <c r="B22" s="164">
        <v>16</v>
      </c>
      <c r="C22" s="122" t="s">
        <v>60</v>
      </c>
      <c r="D22" s="123">
        <v>3.574398</v>
      </c>
      <c r="E22" s="125">
        <v>0.56085499999999999</v>
      </c>
      <c r="F22" s="123">
        <v>0</v>
      </c>
      <c r="G22" s="125">
        <v>-5.5575789999999996</v>
      </c>
      <c r="H22" s="123">
        <f t="shared" si="0"/>
        <v>-1.534497</v>
      </c>
      <c r="I22" s="125">
        <f t="shared" si="1"/>
        <v>-1.534497</v>
      </c>
      <c r="J22" s="123">
        <f t="shared" si="2"/>
        <v>-5.3332369999999996</v>
      </c>
    </row>
    <row r="23" spans="2:10">
      <c r="B23" s="164">
        <v>17</v>
      </c>
      <c r="C23" s="122" t="s">
        <v>61</v>
      </c>
      <c r="D23" s="123">
        <v>1.5248539999999999</v>
      </c>
      <c r="E23" s="125">
        <v>0.59440000000000004</v>
      </c>
      <c r="F23" s="123">
        <v>0</v>
      </c>
      <c r="G23" s="125">
        <v>-5.5575789999999996</v>
      </c>
      <c r="H23" s="123">
        <f t="shared" si="0"/>
        <v>-3.5572050000000002</v>
      </c>
      <c r="I23" s="125">
        <f t="shared" si="1"/>
        <v>-3.5572050000000002</v>
      </c>
      <c r="J23" s="123">
        <f t="shared" si="2"/>
        <v>-5.3198189999999999</v>
      </c>
    </row>
    <row r="24" spans="2:10">
      <c r="B24" s="164">
        <v>18</v>
      </c>
      <c r="C24" s="122" t="s">
        <v>62</v>
      </c>
      <c r="D24" s="123">
        <v>1.012832</v>
      </c>
      <c r="E24" s="125">
        <v>1.037528</v>
      </c>
      <c r="F24" s="123">
        <v>0</v>
      </c>
      <c r="G24" s="125">
        <v>-5.5575789999999996</v>
      </c>
      <c r="H24" s="123">
        <f t="shared" si="0"/>
        <v>-3.7147250000000001</v>
      </c>
      <c r="I24" s="125">
        <f t="shared" si="1"/>
        <v>-3.7147250000000001</v>
      </c>
      <c r="J24" s="123">
        <f t="shared" si="2"/>
        <v>-5.1425679999999998</v>
      </c>
    </row>
    <row r="25" spans="2:10">
      <c r="B25" s="164">
        <v>19</v>
      </c>
      <c r="C25" s="122" t="s">
        <v>63</v>
      </c>
      <c r="D25" s="123">
        <v>5.7432169999999996</v>
      </c>
      <c r="E25" s="125">
        <v>0.92743600000000004</v>
      </c>
      <c r="F25" s="123">
        <v>0</v>
      </c>
      <c r="G25" s="125">
        <v>-5.5575789999999996</v>
      </c>
      <c r="H25" s="123">
        <f t="shared" si="0"/>
        <v>0.92758700000000005</v>
      </c>
      <c r="I25" s="125">
        <f t="shared" si="1"/>
        <v>0.92758700000000005</v>
      </c>
      <c r="J25" s="123">
        <f t="shared" si="2"/>
        <v>-5.1866050000000001</v>
      </c>
    </row>
    <row r="26" spans="2:10">
      <c r="B26" s="164">
        <v>20</v>
      </c>
      <c r="C26" s="122" t="s">
        <v>64</v>
      </c>
      <c r="D26" s="123">
        <v>10.035266999999999</v>
      </c>
      <c r="E26" s="125">
        <v>-4.278683</v>
      </c>
      <c r="F26" s="123">
        <v>0</v>
      </c>
      <c r="G26" s="125">
        <v>-5.5575789999999996</v>
      </c>
      <c r="H26" s="123">
        <f t="shared" si="0"/>
        <v>1.0547420000000001</v>
      </c>
      <c r="I26" s="125">
        <f t="shared" si="1"/>
        <v>1.0547420000000001</v>
      </c>
      <c r="J26" s="123">
        <f t="shared" si="2"/>
        <v>-7.2690520000000003</v>
      </c>
    </row>
    <row r="27" spans="2:10">
      <c r="B27" s="164">
        <v>21</v>
      </c>
      <c r="C27" s="122" t="s">
        <v>65</v>
      </c>
      <c r="D27" s="123">
        <v>6.8031579999999998</v>
      </c>
      <c r="E27" s="125">
        <v>-4.2390860000000004</v>
      </c>
      <c r="F27" s="123">
        <v>0</v>
      </c>
      <c r="G27" s="125">
        <v>-5.5575789999999996</v>
      </c>
      <c r="H27" s="123">
        <f t="shared" si="0"/>
        <v>-2.1456900000000001</v>
      </c>
      <c r="I27" s="125">
        <f t="shared" si="1"/>
        <v>-2.1456900000000001</v>
      </c>
      <c r="J27" s="123">
        <f t="shared" si="2"/>
        <v>-7.2532129999999997</v>
      </c>
    </row>
    <row r="28" spans="2:10">
      <c r="B28" s="164">
        <v>22</v>
      </c>
      <c r="C28" s="122" t="s">
        <v>66</v>
      </c>
      <c r="D28" s="123">
        <v>3.4552529999999999</v>
      </c>
      <c r="E28" s="125">
        <v>3.2644630000000001</v>
      </c>
      <c r="F28" s="123">
        <v>-7.4691960000000002</v>
      </c>
      <c r="G28" s="125">
        <v>-5.5575789999999996</v>
      </c>
      <c r="H28" s="123">
        <f t="shared" si="0"/>
        <v>-5.4661119999999999</v>
      </c>
      <c r="I28" s="125">
        <f t="shared" si="1"/>
        <v>-6.9599520000000004</v>
      </c>
      <c r="J28" s="123">
        <f t="shared" si="2"/>
        <v>-11.72099</v>
      </c>
    </row>
    <row r="29" spans="2:10">
      <c r="B29" s="164">
        <v>23</v>
      </c>
      <c r="C29" s="122" t="s">
        <v>67</v>
      </c>
      <c r="D29" s="123">
        <v>-6.333056</v>
      </c>
      <c r="E29" s="125">
        <v>3.2644630000000001</v>
      </c>
      <c r="F29" s="123">
        <v>-7.1180089999999998</v>
      </c>
      <c r="G29" s="125">
        <v>-5.5575789999999996</v>
      </c>
      <c r="H29" s="123">
        <f t="shared" si="0"/>
        <v>-14.973471999999999</v>
      </c>
      <c r="I29" s="125">
        <f t="shared" si="1"/>
        <v>-16.397074</v>
      </c>
      <c r="J29" s="123">
        <f t="shared" si="2"/>
        <v>-11.369802999999999</v>
      </c>
    </row>
    <row r="30" spans="2:10">
      <c r="B30" s="164">
        <v>24</v>
      </c>
      <c r="C30" s="122" t="s">
        <v>68</v>
      </c>
      <c r="D30" s="123">
        <v>-4.2421309999999997</v>
      </c>
      <c r="E30" s="125">
        <v>3.2644630000000001</v>
      </c>
      <c r="F30" s="123">
        <v>0</v>
      </c>
      <c r="G30" s="125">
        <v>-5.5575789999999996</v>
      </c>
      <c r="H30" s="123">
        <f t="shared" si="0"/>
        <v>-7.1881399999999998</v>
      </c>
      <c r="I30" s="125">
        <f t="shared" si="1"/>
        <v>-7.1881399999999998</v>
      </c>
      <c r="J30" s="123">
        <f t="shared" si="2"/>
        <v>-4.2517940000000003</v>
      </c>
    </row>
    <row r="31" spans="2:10">
      <c r="B31" s="164">
        <v>25</v>
      </c>
      <c r="C31" s="122" t="s">
        <v>69</v>
      </c>
      <c r="D31" s="123">
        <v>-1.5573840000000001</v>
      </c>
      <c r="E31" s="125">
        <v>-2.2996940000000001</v>
      </c>
      <c r="F31" s="123">
        <v>0</v>
      </c>
      <c r="G31" s="125">
        <v>-5.5575789999999996</v>
      </c>
      <c r="H31" s="123">
        <f t="shared" si="0"/>
        <v>-8.9547179999999997</v>
      </c>
      <c r="I31" s="125">
        <f t="shared" si="1"/>
        <v>-8.9547179999999997</v>
      </c>
      <c r="J31" s="123">
        <f t="shared" si="2"/>
        <v>-6.4774570000000002</v>
      </c>
    </row>
    <row r="32" spans="2:10">
      <c r="B32" s="164">
        <v>26</v>
      </c>
      <c r="C32" s="122" t="s">
        <v>70</v>
      </c>
      <c r="D32" s="123">
        <v>-1.4159809999999999</v>
      </c>
      <c r="E32" s="125">
        <v>-2.7249430000000001</v>
      </c>
      <c r="F32" s="123">
        <v>0</v>
      </c>
      <c r="G32" s="125">
        <v>-5.5575789999999996</v>
      </c>
      <c r="H32" s="123">
        <f t="shared" si="0"/>
        <v>-9.1535139999999995</v>
      </c>
      <c r="I32" s="125">
        <f t="shared" si="1"/>
        <v>-9.1535139999999995</v>
      </c>
      <c r="J32" s="123">
        <f t="shared" si="2"/>
        <v>-6.6475559999999998</v>
      </c>
    </row>
    <row r="33" spans="2:10">
      <c r="B33" s="164">
        <v>27</v>
      </c>
      <c r="C33" s="122" t="s">
        <v>71</v>
      </c>
      <c r="D33" s="123">
        <v>0.32763399999999998</v>
      </c>
      <c r="E33" s="125">
        <v>-5.1893570000000002</v>
      </c>
      <c r="F33" s="123">
        <v>0</v>
      </c>
      <c r="G33" s="125">
        <v>-5.5575789999999996</v>
      </c>
      <c r="H33" s="123">
        <f t="shared" si="0"/>
        <v>-9.3814309999999992</v>
      </c>
      <c r="I33" s="125">
        <f t="shared" si="1"/>
        <v>-9.3814309999999992</v>
      </c>
      <c r="J33" s="123">
        <f t="shared" si="2"/>
        <v>-7.6333219999999997</v>
      </c>
    </row>
  </sheetData>
  <mergeCells count="6">
    <mergeCell ref="A1:H1"/>
    <mergeCell ref="B4:C5"/>
    <mergeCell ref="D4:D5"/>
    <mergeCell ref="E4:E5"/>
    <mergeCell ref="F4:F5"/>
    <mergeCell ref="G4:G5"/>
  </mergeCells>
  <conditionalFormatting sqref="D7:J33">
    <cfRule type="cellIs" dxfId="20" priority="1" operator="equal">
      <formula>0</formula>
    </cfRule>
  </conditionalFormatting>
  <hyperlinks>
    <hyperlink ref="I1" location="Index!A1" display="Return to Index"/>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J33"/>
  <sheetViews>
    <sheetView showGridLines="0" workbookViewId="0">
      <selection sqref="A1:H1"/>
    </sheetView>
  </sheetViews>
  <sheetFormatPr defaultRowHeight="12.75"/>
  <cols>
    <col min="1" max="1" width="9.140625" style="39"/>
    <col min="2" max="2" width="7" style="39" customWidth="1"/>
    <col min="3" max="3" width="35.85546875" style="39" bestFit="1" customWidth="1"/>
    <col min="4" max="4" width="9.140625" style="39" bestFit="1" customWidth="1"/>
    <col min="5" max="6" width="9.5703125" style="39" bestFit="1" customWidth="1"/>
    <col min="7" max="7" width="9.140625" style="39" customWidth="1"/>
    <col min="8" max="8" width="13.42578125" style="39" customWidth="1"/>
    <col min="9" max="9" width="12.7109375" style="39" customWidth="1"/>
    <col min="10" max="10" width="11.42578125" style="39" customWidth="1"/>
    <col min="11" max="16384" width="9.140625" style="39"/>
  </cols>
  <sheetData>
    <row r="1" spans="1:10">
      <c r="A1" s="481" t="str">
        <f>"Table M - Generation wider tariffs in "&amp;TB!E4</f>
        <v>Table M - Generation wider tariffs in 2022/23</v>
      </c>
      <c r="B1" s="481"/>
      <c r="C1" s="481"/>
      <c r="D1" s="481"/>
      <c r="E1" s="481"/>
      <c r="F1" s="481"/>
      <c r="G1" s="481"/>
      <c r="H1" s="481"/>
      <c r="I1" s="97" t="s">
        <v>835</v>
      </c>
    </row>
    <row r="4" spans="1:10" ht="38.25">
      <c r="B4" s="482" t="s">
        <v>36</v>
      </c>
      <c r="C4" s="483"/>
      <c r="D4" s="492" t="s">
        <v>37</v>
      </c>
      <c r="E4" s="488" t="s">
        <v>38</v>
      </c>
      <c r="F4" s="486" t="s">
        <v>39</v>
      </c>
      <c r="G4" s="488" t="s">
        <v>40</v>
      </c>
      <c r="H4" s="142" t="s">
        <v>41</v>
      </c>
      <c r="I4" s="117" t="s">
        <v>42</v>
      </c>
      <c r="J4" s="143" t="s">
        <v>43</v>
      </c>
    </row>
    <row r="5" spans="1:10">
      <c r="B5" s="490"/>
      <c r="C5" s="491"/>
      <c r="D5" s="493"/>
      <c r="E5" s="489"/>
      <c r="F5" s="487"/>
      <c r="G5" s="489"/>
      <c r="H5" s="137">
        <v>0.8</v>
      </c>
      <c r="I5" s="147">
        <v>0.8</v>
      </c>
      <c r="J5" s="144">
        <v>0.4</v>
      </c>
    </row>
    <row r="6" spans="1:10" ht="38.25">
      <c r="B6" s="105" t="s">
        <v>17</v>
      </c>
      <c r="C6" s="119" t="s">
        <v>18</v>
      </c>
      <c r="D6" s="99" t="s">
        <v>19</v>
      </c>
      <c r="E6" s="132" t="s">
        <v>19</v>
      </c>
      <c r="F6" s="100" t="s">
        <v>19</v>
      </c>
      <c r="G6" s="132" t="s">
        <v>19</v>
      </c>
      <c r="H6" s="145" t="s">
        <v>44</v>
      </c>
      <c r="I6" s="148" t="s">
        <v>44</v>
      </c>
      <c r="J6" s="146" t="s">
        <v>44</v>
      </c>
    </row>
    <row r="7" spans="1:10">
      <c r="B7" s="164">
        <v>1</v>
      </c>
      <c r="C7" s="165" t="s">
        <v>45</v>
      </c>
      <c r="D7" s="120">
        <v>3.4289839999999998</v>
      </c>
      <c r="E7" s="120">
        <v>19.038387</v>
      </c>
      <c r="F7" s="120">
        <v>21.458984000000001</v>
      </c>
      <c r="G7" s="120">
        <v>-6.6608539999999996</v>
      </c>
      <c r="H7" s="120">
        <f>ROUND($D7+($E7*$H$5)+($F7*$H$5)+$G7,6)</f>
        <v>29.166027</v>
      </c>
      <c r="I7" s="120">
        <f>ROUND($D7+($E7*$I$5)+$F7+$G7,6)</f>
        <v>33.457824000000002</v>
      </c>
      <c r="J7" s="120">
        <f>ROUND(($E7*$J$5)+$F7+$G7,6)</f>
        <v>22.413485000000001</v>
      </c>
    </row>
    <row r="8" spans="1:10">
      <c r="B8" s="164">
        <v>2</v>
      </c>
      <c r="C8" s="165" t="s">
        <v>46</v>
      </c>
      <c r="D8" s="123">
        <v>4.2123080000000002</v>
      </c>
      <c r="E8" s="123">
        <v>8.9925820000000005</v>
      </c>
      <c r="F8" s="123">
        <v>21.458984000000001</v>
      </c>
      <c r="G8" s="123">
        <v>-6.6608539999999996</v>
      </c>
      <c r="H8" s="123">
        <f t="shared" ref="H8:H33" si="0">ROUND($D8+($E8*$H$5)+($F8*$H$5)+$G8,6)</f>
        <v>21.912707000000001</v>
      </c>
      <c r="I8" s="123">
        <f t="shared" ref="I8:I33" si="1">ROUND($D8+($E8*$I$5)+$F8+$G8,6)</f>
        <v>26.204504</v>
      </c>
      <c r="J8" s="123">
        <f t="shared" ref="J8:J33" si="2">ROUND(($E8*$J$5)+$F8+$G8,6)</f>
        <v>18.395163</v>
      </c>
    </row>
    <row r="9" spans="1:10">
      <c r="B9" s="164">
        <v>3</v>
      </c>
      <c r="C9" s="165" t="s">
        <v>47</v>
      </c>
      <c r="D9" s="123">
        <v>3.0526080000000002</v>
      </c>
      <c r="E9" s="123">
        <v>16.371759000000001</v>
      </c>
      <c r="F9" s="123">
        <v>19.867457000000002</v>
      </c>
      <c r="G9" s="123">
        <v>-6.6608539999999996</v>
      </c>
      <c r="H9" s="123">
        <f t="shared" si="0"/>
        <v>25.383127000000002</v>
      </c>
      <c r="I9" s="123">
        <f t="shared" si="1"/>
        <v>29.356618000000001</v>
      </c>
      <c r="J9" s="123">
        <f t="shared" si="2"/>
        <v>19.755306999999998</v>
      </c>
    </row>
    <row r="10" spans="1:10">
      <c r="B10" s="164">
        <v>4</v>
      </c>
      <c r="C10" s="165" t="s">
        <v>48</v>
      </c>
      <c r="D10" s="123">
        <v>3.0079210000000001</v>
      </c>
      <c r="E10" s="123">
        <v>16.371759000000001</v>
      </c>
      <c r="F10" s="123">
        <v>18.837181000000001</v>
      </c>
      <c r="G10" s="123">
        <v>-6.6608539999999996</v>
      </c>
      <c r="H10" s="123">
        <f t="shared" si="0"/>
        <v>24.514219000000001</v>
      </c>
      <c r="I10" s="123">
        <f t="shared" si="1"/>
        <v>28.281655000000001</v>
      </c>
      <c r="J10" s="123">
        <f t="shared" si="2"/>
        <v>18.725031000000001</v>
      </c>
    </row>
    <row r="11" spans="1:10">
      <c r="B11" s="164">
        <v>5</v>
      </c>
      <c r="C11" s="165" t="s">
        <v>49</v>
      </c>
      <c r="D11" s="123">
        <v>5.2936820000000004</v>
      </c>
      <c r="E11" s="123">
        <v>14.402953999999999</v>
      </c>
      <c r="F11" s="123">
        <v>18.297787</v>
      </c>
      <c r="G11" s="123">
        <v>-6.6608539999999996</v>
      </c>
      <c r="H11" s="123">
        <f t="shared" si="0"/>
        <v>24.793420999999999</v>
      </c>
      <c r="I11" s="123">
        <f t="shared" si="1"/>
        <v>28.452978000000002</v>
      </c>
      <c r="J11" s="123">
        <f t="shared" si="2"/>
        <v>17.398115000000001</v>
      </c>
    </row>
    <row r="12" spans="1:10">
      <c r="B12" s="164">
        <v>6</v>
      </c>
      <c r="C12" s="165" t="s">
        <v>50</v>
      </c>
      <c r="D12" s="123">
        <v>5.3872980000000004</v>
      </c>
      <c r="E12" s="123">
        <v>13.60303</v>
      </c>
      <c r="F12" s="123">
        <v>17.465292999999999</v>
      </c>
      <c r="G12" s="123">
        <v>-6.6608539999999996</v>
      </c>
      <c r="H12" s="123">
        <f t="shared" si="0"/>
        <v>23.581102000000001</v>
      </c>
      <c r="I12" s="123">
        <f t="shared" si="1"/>
        <v>27.074161</v>
      </c>
      <c r="J12" s="123">
        <f t="shared" si="2"/>
        <v>16.245650999999999</v>
      </c>
    </row>
    <row r="13" spans="1:10">
      <c r="B13" s="164">
        <v>7</v>
      </c>
      <c r="C13" s="165" t="s">
        <v>51</v>
      </c>
      <c r="D13" s="123">
        <v>4.86808</v>
      </c>
      <c r="E13" s="123">
        <v>11.24042</v>
      </c>
      <c r="F13" s="123">
        <v>26.773658000000001</v>
      </c>
      <c r="G13" s="123">
        <v>-6.6608539999999996</v>
      </c>
      <c r="H13" s="123">
        <f t="shared" si="0"/>
        <v>28.618487999999999</v>
      </c>
      <c r="I13" s="123">
        <f t="shared" si="1"/>
        <v>33.973219999999998</v>
      </c>
      <c r="J13" s="123">
        <f t="shared" si="2"/>
        <v>24.608972000000001</v>
      </c>
    </row>
    <row r="14" spans="1:10">
      <c r="B14" s="164">
        <v>8</v>
      </c>
      <c r="C14" s="165" t="s">
        <v>52</v>
      </c>
      <c r="D14" s="123">
        <v>5.0580410000000002</v>
      </c>
      <c r="E14" s="123">
        <v>11.24042</v>
      </c>
      <c r="F14" s="123">
        <v>14.955802</v>
      </c>
      <c r="G14" s="123">
        <v>-6.6608539999999996</v>
      </c>
      <c r="H14" s="123">
        <f t="shared" si="0"/>
        <v>19.354164999999998</v>
      </c>
      <c r="I14" s="123">
        <f t="shared" si="1"/>
        <v>22.345324999999999</v>
      </c>
      <c r="J14" s="123">
        <f t="shared" si="2"/>
        <v>12.791116000000001</v>
      </c>
    </row>
    <row r="15" spans="1:10">
      <c r="B15" s="164">
        <v>9</v>
      </c>
      <c r="C15" s="165" t="s">
        <v>53</v>
      </c>
      <c r="D15" s="123">
        <v>3.318829</v>
      </c>
      <c r="E15" s="123">
        <v>9.3652429999999995</v>
      </c>
      <c r="F15" s="123">
        <v>13.515226999999999</v>
      </c>
      <c r="G15" s="123">
        <v>-6.6608539999999996</v>
      </c>
      <c r="H15" s="123">
        <f t="shared" si="0"/>
        <v>14.962351</v>
      </c>
      <c r="I15" s="123">
        <f t="shared" si="1"/>
        <v>17.665396000000001</v>
      </c>
      <c r="J15" s="123">
        <f t="shared" si="2"/>
        <v>10.60047</v>
      </c>
    </row>
    <row r="16" spans="1:10">
      <c r="B16" s="164">
        <v>10</v>
      </c>
      <c r="C16" s="165" t="s">
        <v>54</v>
      </c>
      <c r="D16" s="123">
        <v>4.3430169999999997</v>
      </c>
      <c r="E16" s="123">
        <v>9.7107770000000002</v>
      </c>
      <c r="F16" s="123">
        <v>13.754902</v>
      </c>
      <c r="G16" s="123">
        <v>-6.6608539999999996</v>
      </c>
      <c r="H16" s="123">
        <f t="shared" si="0"/>
        <v>16.454706000000002</v>
      </c>
      <c r="I16" s="123">
        <f t="shared" si="1"/>
        <v>19.205687000000001</v>
      </c>
      <c r="J16" s="123">
        <f t="shared" si="2"/>
        <v>10.978358999999999</v>
      </c>
    </row>
    <row r="17" spans="2:10">
      <c r="B17" s="164">
        <v>11</v>
      </c>
      <c r="C17" s="165" t="s">
        <v>55</v>
      </c>
      <c r="D17" s="123">
        <v>3.3815369999999998</v>
      </c>
      <c r="E17" s="123">
        <v>9.7107770000000002</v>
      </c>
      <c r="F17" s="123">
        <v>7.7085419999999996</v>
      </c>
      <c r="G17" s="123">
        <v>-6.6608539999999996</v>
      </c>
      <c r="H17" s="123">
        <f t="shared" si="0"/>
        <v>10.656138</v>
      </c>
      <c r="I17" s="123">
        <f t="shared" si="1"/>
        <v>12.197846999999999</v>
      </c>
      <c r="J17" s="123">
        <f t="shared" si="2"/>
        <v>4.9319990000000002</v>
      </c>
    </row>
    <row r="18" spans="2:10">
      <c r="B18" s="164">
        <v>12</v>
      </c>
      <c r="C18" s="165" t="s">
        <v>56</v>
      </c>
      <c r="D18" s="123">
        <v>2.6902710000000001</v>
      </c>
      <c r="E18" s="123">
        <v>6.4555160000000003</v>
      </c>
      <c r="F18" s="123">
        <v>7.855156</v>
      </c>
      <c r="G18" s="123">
        <v>-6.6608539999999996</v>
      </c>
      <c r="H18" s="123">
        <f t="shared" si="0"/>
        <v>7.4779549999999997</v>
      </c>
      <c r="I18" s="123">
        <f t="shared" si="1"/>
        <v>9.0489859999999993</v>
      </c>
      <c r="J18" s="123">
        <f t="shared" si="2"/>
        <v>3.7765080000000002</v>
      </c>
    </row>
    <row r="19" spans="2:10">
      <c r="B19" s="164">
        <v>13</v>
      </c>
      <c r="C19" s="165" t="s">
        <v>57</v>
      </c>
      <c r="D19" s="123">
        <v>4.3371170000000001</v>
      </c>
      <c r="E19" s="123">
        <v>4.8146620000000002</v>
      </c>
      <c r="F19" s="123">
        <v>4.8220989999999997</v>
      </c>
      <c r="G19" s="123">
        <v>-6.6608539999999996</v>
      </c>
      <c r="H19" s="123">
        <f t="shared" si="0"/>
        <v>5.3856719999999996</v>
      </c>
      <c r="I19" s="123">
        <f t="shared" si="1"/>
        <v>6.3500920000000001</v>
      </c>
      <c r="J19" s="123">
        <f t="shared" si="2"/>
        <v>8.7110000000000007E-2</v>
      </c>
    </row>
    <row r="20" spans="2:10">
      <c r="B20" s="164">
        <v>14</v>
      </c>
      <c r="C20" s="165" t="s">
        <v>58</v>
      </c>
      <c r="D20" s="123">
        <v>2.3512949999999999</v>
      </c>
      <c r="E20" s="123">
        <v>4.8146620000000002</v>
      </c>
      <c r="F20" s="123">
        <v>2.162439</v>
      </c>
      <c r="G20" s="123">
        <v>-6.6608539999999996</v>
      </c>
      <c r="H20" s="123">
        <f t="shared" si="0"/>
        <v>1.272122</v>
      </c>
      <c r="I20" s="123">
        <f t="shared" si="1"/>
        <v>1.70461</v>
      </c>
      <c r="J20" s="123">
        <f t="shared" si="2"/>
        <v>-2.5725500000000001</v>
      </c>
    </row>
    <row r="21" spans="2:10">
      <c r="B21" s="164">
        <v>15</v>
      </c>
      <c r="C21" s="165" t="s">
        <v>59</v>
      </c>
      <c r="D21" s="123">
        <v>4.8827369999999997</v>
      </c>
      <c r="E21" s="123">
        <v>1.5143340000000001</v>
      </c>
      <c r="F21" s="123">
        <v>0.21263699999999999</v>
      </c>
      <c r="G21" s="123">
        <v>-6.6608539999999996</v>
      </c>
      <c r="H21" s="123">
        <f t="shared" si="0"/>
        <v>-0.39654</v>
      </c>
      <c r="I21" s="123">
        <f t="shared" si="1"/>
        <v>-0.35401300000000002</v>
      </c>
      <c r="J21" s="123">
        <f t="shared" si="2"/>
        <v>-5.8424829999999996</v>
      </c>
    </row>
    <row r="22" spans="2:10">
      <c r="B22" s="164">
        <v>16</v>
      </c>
      <c r="C22" s="165" t="s">
        <v>60</v>
      </c>
      <c r="D22" s="123">
        <v>3.7493910000000001</v>
      </c>
      <c r="E22" s="123">
        <v>9.2166999999999999E-2</v>
      </c>
      <c r="F22" s="123">
        <v>0</v>
      </c>
      <c r="G22" s="123">
        <v>-6.6608539999999996</v>
      </c>
      <c r="H22" s="123">
        <f t="shared" si="0"/>
        <v>-2.8377289999999999</v>
      </c>
      <c r="I22" s="123">
        <f t="shared" si="1"/>
        <v>-2.8377289999999999</v>
      </c>
      <c r="J22" s="123">
        <f t="shared" si="2"/>
        <v>-6.6239869999999996</v>
      </c>
    </row>
    <row r="23" spans="2:10">
      <c r="B23" s="164">
        <v>17</v>
      </c>
      <c r="C23" s="165" t="s">
        <v>61</v>
      </c>
      <c r="D23" s="123">
        <v>2.1186289999999999</v>
      </c>
      <c r="E23" s="123">
        <v>3.1584000000000001E-2</v>
      </c>
      <c r="F23" s="123">
        <v>0</v>
      </c>
      <c r="G23" s="123">
        <v>-6.6608539999999996</v>
      </c>
      <c r="H23" s="123">
        <f t="shared" si="0"/>
        <v>-4.5169579999999998</v>
      </c>
      <c r="I23" s="123">
        <f t="shared" si="1"/>
        <v>-4.5169579999999998</v>
      </c>
      <c r="J23" s="123">
        <f t="shared" si="2"/>
        <v>-6.6482200000000002</v>
      </c>
    </row>
    <row r="24" spans="2:10">
      <c r="B24" s="164">
        <v>18</v>
      </c>
      <c r="C24" s="165" t="s">
        <v>62</v>
      </c>
      <c r="D24" s="123">
        <v>1.1892879999999999</v>
      </c>
      <c r="E24" s="123">
        <v>0.21607899999999999</v>
      </c>
      <c r="F24" s="123">
        <v>0</v>
      </c>
      <c r="G24" s="123">
        <v>-6.6608539999999996</v>
      </c>
      <c r="H24" s="123">
        <f t="shared" si="0"/>
        <v>-5.2987029999999997</v>
      </c>
      <c r="I24" s="123">
        <f t="shared" si="1"/>
        <v>-5.2987029999999997</v>
      </c>
      <c r="J24" s="123">
        <f t="shared" si="2"/>
        <v>-6.5744220000000002</v>
      </c>
    </row>
    <row r="25" spans="2:10">
      <c r="B25" s="164">
        <v>19</v>
      </c>
      <c r="C25" s="165" t="s">
        <v>63</v>
      </c>
      <c r="D25" s="123">
        <v>6.1221920000000001</v>
      </c>
      <c r="E25" s="123">
        <v>-0.15967200000000001</v>
      </c>
      <c r="F25" s="123">
        <v>0</v>
      </c>
      <c r="G25" s="123">
        <v>-6.6608539999999996</v>
      </c>
      <c r="H25" s="123">
        <f t="shared" si="0"/>
        <v>-0.66639999999999999</v>
      </c>
      <c r="I25" s="123">
        <f t="shared" si="1"/>
        <v>-0.66639999999999999</v>
      </c>
      <c r="J25" s="123">
        <f t="shared" si="2"/>
        <v>-6.724723</v>
      </c>
    </row>
    <row r="26" spans="2:10">
      <c r="B26" s="164">
        <v>20</v>
      </c>
      <c r="C26" s="165" t="s">
        <v>64</v>
      </c>
      <c r="D26" s="123">
        <v>9.6302769999999995</v>
      </c>
      <c r="E26" s="123">
        <v>-5.2169980000000002</v>
      </c>
      <c r="F26" s="123">
        <v>0</v>
      </c>
      <c r="G26" s="123">
        <v>-6.6608539999999996</v>
      </c>
      <c r="H26" s="123">
        <f t="shared" si="0"/>
        <v>-1.204175</v>
      </c>
      <c r="I26" s="123">
        <f t="shared" si="1"/>
        <v>-1.204175</v>
      </c>
      <c r="J26" s="123">
        <f t="shared" si="2"/>
        <v>-8.7476529999999997</v>
      </c>
    </row>
    <row r="27" spans="2:10">
      <c r="B27" s="164">
        <v>21</v>
      </c>
      <c r="C27" s="165" t="s">
        <v>65</v>
      </c>
      <c r="D27" s="123">
        <v>5.6162890000000001</v>
      </c>
      <c r="E27" s="123">
        <v>-5.818327</v>
      </c>
      <c r="F27" s="123">
        <v>0</v>
      </c>
      <c r="G27" s="123">
        <v>-6.6608539999999996</v>
      </c>
      <c r="H27" s="123">
        <f t="shared" si="0"/>
        <v>-5.6992269999999996</v>
      </c>
      <c r="I27" s="123">
        <f t="shared" si="1"/>
        <v>-5.6992269999999996</v>
      </c>
      <c r="J27" s="123">
        <f t="shared" si="2"/>
        <v>-8.9881849999999996</v>
      </c>
    </row>
    <row r="28" spans="2:10">
      <c r="B28" s="164">
        <v>22</v>
      </c>
      <c r="C28" s="165" t="s">
        <v>66</v>
      </c>
      <c r="D28" s="123">
        <v>2.56582</v>
      </c>
      <c r="E28" s="123">
        <v>3.1712829999999999</v>
      </c>
      <c r="F28" s="123">
        <v>-8.5630570000000006</v>
      </c>
      <c r="G28" s="123">
        <v>-6.6608539999999996</v>
      </c>
      <c r="H28" s="123">
        <f t="shared" si="0"/>
        <v>-8.4084529999999997</v>
      </c>
      <c r="I28" s="123">
        <f t="shared" si="1"/>
        <v>-10.121065</v>
      </c>
      <c r="J28" s="123">
        <f t="shared" si="2"/>
        <v>-13.955398000000001</v>
      </c>
    </row>
    <row r="29" spans="2:10">
      <c r="B29" s="164">
        <v>23</v>
      </c>
      <c r="C29" s="165" t="s">
        <v>67</v>
      </c>
      <c r="D29" s="123">
        <v>-6.5259390000000002</v>
      </c>
      <c r="E29" s="123">
        <v>3.1712829999999999</v>
      </c>
      <c r="F29" s="123">
        <v>-7.3721629999999996</v>
      </c>
      <c r="G29" s="123">
        <v>-6.6608539999999996</v>
      </c>
      <c r="H29" s="123">
        <f t="shared" si="0"/>
        <v>-16.547497</v>
      </c>
      <c r="I29" s="123">
        <f t="shared" si="1"/>
        <v>-18.021930000000001</v>
      </c>
      <c r="J29" s="123">
        <f t="shared" si="2"/>
        <v>-12.764504000000001</v>
      </c>
    </row>
    <row r="30" spans="2:10">
      <c r="B30" s="164">
        <v>24</v>
      </c>
      <c r="C30" s="165" t="s">
        <v>68</v>
      </c>
      <c r="D30" s="123">
        <v>-4.4550159999999996</v>
      </c>
      <c r="E30" s="123">
        <v>3.1712829999999999</v>
      </c>
      <c r="F30" s="123">
        <v>0</v>
      </c>
      <c r="G30" s="123">
        <v>-6.6608539999999996</v>
      </c>
      <c r="H30" s="123">
        <f t="shared" si="0"/>
        <v>-8.5788440000000001</v>
      </c>
      <c r="I30" s="123">
        <f t="shared" si="1"/>
        <v>-8.5788440000000001</v>
      </c>
      <c r="J30" s="123">
        <f t="shared" si="2"/>
        <v>-5.3923410000000001</v>
      </c>
    </row>
    <row r="31" spans="2:10">
      <c r="B31" s="164">
        <v>25</v>
      </c>
      <c r="C31" s="165" t="s">
        <v>69</v>
      </c>
      <c r="D31" s="123">
        <v>-1.5311859999999999</v>
      </c>
      <c r="E31" s="123">
        <v>-2.6585960000000002</v>
      </c>
      <c r="F31" s="123">
        <v>0</v>
      </c>
      <c r="G31" s="123">
        <v>-6.6608539999999996</v>
      </c>
      <c r="H31" s="123">
        <f t="shared" si="0"/>
        <v>-10.318917000000001</v>
      </c>
      <c r="I31" s="123">
        <f t="shared" si="1"/>
        <v>-10.318917000000001</v>
      </c>
      <c r="J31" s="123">
        <f t="shared" si="2"/>
        <v>-7.7242920000000002</v>
      </c>
    </row>
    <row r="32" spans="2:10">
      <c r="B32" s="164">
        <v>26</v>
      </c>
      <c r="C32" s="165" t="s">
        <v>70</v>
      </c>
      <c r="D32" s="123">
        <v>-1.969538</v>
      </c>
      <c r="E32" s="123">
        <v>-3.405427</v>
      </c>
      <c r="F32" s="123">
        <v>0</v>
      </c>
      <c r="G32" s="123">
        <v>-6.6608539999999996</v>
      </c>
      <c r="H32" s="123">
        <f t="shared" si="0"/>
        <v>-11.354734000000001</v>
      </c>
      <c r="I32" s="123">
        <f t="shared" si="1"/>
        <v>-11.354734000000001</v>
      </c>
      <c r="J32" s="123">
        <f t="shared" si="2"/>
        <v>-8.0230250000000005</v>
      </c>
    </row>
    <row r="33" spans="2:10">
      <c r="B33" s="164">
        <v>27</v>
      </c>
      <c r="C33" s="165" t="s">
        <v>71</v>
      </c>
      <c r="D33" s="123">
        <v>-0.29938700000000001</v>
      </c>
      <c r="E33" s="123">
        <v>-6.1477190000000004</v>
      </c>
      <c r="F33" s="123">
        <v>0</v>
      </c>
      <c r="G33" s="123">
        <v>-6.6608539999999996</v>
      </c>
      <c r="H33" s="123">
        <f t="shared" si="0"/>
        <v>-11.878416</v>
      </c>
      <c r="I33" s="123">
        <f t="shared" si="1"/>
        <v>-11.878416</v>
      </c>
      <c r="J33" s="123">
        <f t="shared" si="2"/>
        <v>-9.119942</v>
      </c>
    </row>
  </sheetData>
  <mergeCells count="6">
    <mergeCell ref="A1:H1"/>
    <mergeCell ref="B4:C5"/>
    <mergeCell ref="D4:D5"/>
    <mergeCell ref="E4:E5"/>
    <mergeCell ref="F4:F5"/>
    <mergeCell ref="G4:G5"/>
  </mergeCells>
  <conditionalFormatting sqref="D7:J33">
    <cfRule type="cellIs" dxfId="19" priority="1" operator="equal">
      <formula>0</formula>
    </cfRule>
  </conditionalFormatting>
  <hyperlinks>
    <hyperlink ref="I1" location="Index!A1" display="Return to Index"/>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J33"/>
  <sheetViews>
    <sheetView showGridLines="0" workbookViewId="0">
      <selection sqref="A1:H1"/>
    </sheetView>
  </sheetViews>
  <sheetFormatPr defaultRowHeight="12.75"/>
  <cols>
    <col min="1" max="1" width="9.140625" style="39"/>
    <col min="2" max="2" width="7" style="39" customWidth="1"/>
    <col min="3" max="3" width="35.85546875" style="39" bestFit="1" customWidth="1"/>
    <col min="4" max="4" width="9.140625" style="39" bestFit="1" customWidth="1"/>
    <col min="5" max="6" width="9.5703125" style="39" bestFit="1" customWidth="1"/>
    <col min="7" max="7" width="9.140625" style="39" customWidth="1"/>
    <col min="8" max="8" width="13.42578125" style="39" customWidth="1"/>
    <col min="9" max="9" width="12.7109375" style="39" customWidth="1"/>
    <col min="10" max="10" width="11.42578125" style="39" customWidth="1"/>
    <col min="11" max="16384" width="9.140625" style="39"/>
  </cols>
  <sheetData>
    <row r="1" spans="1:10">
      <c r="A1" s="481" t="str">
        <f>"Table N - Generation wider tariffs in "&amp;TB!F4</f>
        <v>Table N - Generation wider tariffs in 2023/24</v>
      </c>
      <c r="B1" s="481"/>
      <c r="C1" s="481"/>
      <c r="D1" s="481"/>
      <c r="E1" s="481"/>
      <c r="F1" s="481"/>
      <c r="G1" s="481"/>
      <c r="H1" s="481"/>
      <c r="I1" s="97" t="s">
        <v>835</v>
      </c>
    </row>
    <row r="4" spans="1:10" ht="38.25">
      <c r="B4" s="482" t="s">
        <v>36</v>
      </c>
      <c r="C4" s="483"/>
      <c r="D4" s="488" t="s">
        <v>37</v>
      </c>
      <c r="E4" s="486" t="s">
        <v>38</v>
      </c>
      <c r="F4" s="488" t="s">
        <v>39</v>
      </c>
      <c r="G4" s="486" t="s">
        <v>40</v>
      </c>
      <c r="H4" s="116" t="s">
        <v>41</v>
      </c>
      <c r="I4" s="117" t="s">
        <v>42</v>
      </c>
      <c r="J4" s="143" t="s">
        <v>43</v>
      </c>
    </row>
    <row r="5" spans="1:10">
      <c r="B5" s="490"/>
      <c r="C5" s="491"/>
      <c r="D5" s="489"/>
      <c r="E5" s="487"/>
      <c r="F5" s="489"/>
      <c r="G5" s="487"/>
      <c r="H5" s="139">
        <v>0.8</v>
      </c>
      <c r="I5" s="147">
        <v>0.8</v>
      </c>
      <c r="J5" s="144">
        <v>0.4</v>
      </c>
    </row>
    <row r="6" spans="1:10" ht="38.25">
      <c r="B6" s="105" t="s">
        <v>17</v>
      </c>
      <c r="C6" s="119" t="s">
        <v>18</v>
      </c>
      <c r="D6" s="132" t="s">
        <v>19</v>
      </c>
      <c r="E6" s="100" t="s">
        <v>19</v>
      </c>
      <c r="F6" s="132" t="s">
        <v>19</v>
      </c>
      <c r="G6" s="100" t="s">
        <v>19</v>
      </c>
      <c r="H6" s="133" t="s">
        <v>44</v>
      </c>
      <c r="I6" s="148" t="s">
        <v>44</v>
      </c>
      <c r="J6" s="146" t="s">
        <v>44</v>
      </c>
    </row>
    <row r="7" spans="1:10">
      <c r="B7" s="164">
        <v>1</v>
      </c>
      <c r="C7" s="165" t="s">
        <v>45</v>
      </c>
      <c r="D7" s="120">
        <v>2.3378320000000001</v>
      </c>
      <c r="E7" s="120">
        <v>19.032515</v>
      </c>
      <c r="F7" s="120">
        <v>25.123138000000001</v>
      </c>
      <c r="G7" s="120">
        <v>-8.5579509999999992</v>
      </c>
      <c r="H7" s="120">
        <f>ROUND($D7+($E7*$H$5)+($F7*$H$5)+$G7,6)</f>
        <v>29.104403000000001</v>
      </c>
      <c r="I7" s="120">
        <f>ROUND($D7+($E7*$I$5)+$F7+$G7,6)</f>
        <v>34.129030999999998</v>
      </c>
      <c r="J7" s="120">
        <f>ROUND(($E7*$J$5)+$F7+$G7,6)</f>
        <v>24.178193</v>
      </c>
    </row>
    <row r="8" spans="1:10">
      <c r="B8" s="164">
        <v>2</v>
      </c>
      <c r="C8" s="165" t="s">
        <v>46</v>
      </c>
      <c r="D8" s="123">
        <v>2.1611859999999998</v>
      </c>
      <c r="E8" s="123">
        <v>9.0608529999999998</v>
      </c>
      <c r="F8" s="123">
        <v>25.123138000000001</v>
      </c>
      <c r="G8" s="123">
        <v>-8.5579509999999992</v>
      </c>
      <c r="H8" s="123">
        <f t="shared" ref="H8:H33" si="0">ROUND($D8+($E8*$H$5)+($F8*$H$5)+$G8,6)</f>
        <v>20.950427999999999</v>
      </c>
      <c r="I8" s="123">
        <f t="shared" ref="I8:I33" si="1">ROUND($D8+($E8*$I$5)+$F8+$G8,6)</f>
        <v>25.975055000000001</v>
      </c>
      <c r="J8" s="123">
        <f t="shared" ref="J8:J33" si="2">ROUND(($E8*$J$5)+$F8+$G8,6)</f>
        <v>20.189527999999999</v>
      </c>
    </row>
    <row r="9" spans="1:10">
      <c r="B9" s="164">
        <v>3</v>
      </c>
      <c r="C9" s="165" t="s">
        <v>47</v>
      </c>
      <c r="D9" s="123">
        <v>2.450968</v>
      </c>
      <c r="E9" s="123">
        <v>17.542650999999999</v>
      </c>
      <c r="F9" s="123">
        <v>23.572400999999999</v>
      </c>
      <c r="G9" s="123">
        <v>-8.5579509999999992</v>
      </c>
      <c r="H9" s="123">
        <f t="shared" si="0"/>
        <v>26.785059</v>
      </c>
      <c r="I9" s="123">
        <f t="shared" si="1"/>
        <v>31.499538999999999</v>
      </c>
      <c r="J9" s="123">
        <f t="shared" si="2"/>
        <v>22.031510000000001</v>
      </c>
    </row>
    <row r="10" spans="1:10">
      <c r="B10" s="164">
        <v>4</v>
      </c>
      <c r="C10" s="165" t="s">
        <v>48</v>
      </c>
      <c r="D10" s="123">
        <v>2.3799929999999998</v>
      </c>
      <c r="E10" s="123">
        <v>17.542650999999999</v>
      </c>
      <c r="F10" s="123">
        <v>29.369651000000001</v>
      </c>
      <c r="G10" s="123">
        <v>-8.5579509999999992</v>
      </c>
      <c r="H10" s="123">
        <f t="shared" si="0"/>
        <v>31.351883999999998</v>
      </c>
      <c r="I10" s="123">
        <f t="shared" si="1"/>
        <v>37.225814</v>
      </c>
      <c r="J10" s="123">
        <f t="shared" si="2"/>
        <v>27.828759999999999</v>
      </c>
    </row>
    <row r="11" spans="1:10">
      <c r="B11" s="164">
        <v>5</v>
      </c>
      <c r="C11" s="165" t="s">
        <v>49</v>
      </c>
      <c r="D11" s="123">
        <v>4.4277090000000001</v>
      </c>
      <c r="E11" s="123">
        <v>15.900926999999999</v>
      </c>
      <c r="F11" s="123">
        <v>21.534533</v>
      </c>
      <c r="G11" s="123">
        <v>-8.5579509999999992</v>
      </c>
      <c r="H11" s="123">
        <f t="shared" si="0"/>
        <v>25.818125999999999</v>
      </c>
      <c r="I11" s="123">
        <f t="shared" si="1"/>
        <v>30.125032999999998</v>
      </c>
      <c r="J11" s="123">
        <f t="shared" si="2"/>
        <v>19.336953000000001</v>
      </c>
    </row>
    <row r="12" spans="1:10">
      <c r="B12" s="164">
        <v>6</v>
      </c>
      <c r="C12" s="165" t="s">
        <v>50</v>
      </c>
      <c r="D12" s="123">
        <v>4.460013</v>
      </c>
      <c r="E12" s="123">
        <v>15.237387</v>
      </c>
      <c r="F12" s="123">
        <v>20.549347000000001</v>
      </c>
      <c r="G12" s="123">
        <v>-8.5579509999999992</v>
      </c>
      <c r="H12" s="123">
        <f t="shared" si="0"/>
        <v>24.531448999999999</v>
      </c>
      <c r="I12" s="123">
        <f t="shared" si="1"/>
        <v>28.641318999999999</v>
      </c>
      <c r="J12" s="123">
        <f t="shared" si="2"/>
        <v>18.086351000000001</v>
      </c>
    </row>
    <row r="13" spans="1:10">
      <c r="B13" s="164">
        <v>7</v>
      </c>
      <c r="C13" s="165" t="s">
        <v>51</v>
      </c>
      <c r="D13" s="123">
        <v>4.6252310000000003</v>
      </c>
      <c r="E13" s="123">
        <v>13.541855</v>
      </c>
      <c r="F13" s="123">
        <v>28.844089</v>
      </c>
      <c r="G13" s="123">
        <v>-8.5579509999999992</v>
      </c>
      <c r="H13" s="123">
        <f t="shared" si="0"/>
        <v>29.976035</v>
      </c>
      <c r="I13" s="123">
        <f t="shared" si="1"/>
        <v>35.744852999999999</v>
      </c>
      <c r="J13" s="123">
        <f t="shared" si="2"/>
        <v>25.70288</v>
      </c>
    </row>
    <row r="14" spans="1:10">
      <c r="B14" s="164">
        <v>8</v>
      </c>
      <c r="C14" s="165" t="s">
        <v>52</v>
      </c>
      <c r="D14" s="123">
        <v>3.4732630000000002</v>
      </c>
      <c r="E14" s="123">
        <v>13.541855</v>
      </c>
      <c r="F14" s="123">
        <v>17.995543999999999</v>
      </c>
      <c r="G14" s="123">
        <v>-8.5579509999999992</v>
      </c>
      <c r="H14" s="123">
        <f t="shared" si="0"/>
        <v>20.145230999999999</v>
      </c>
      <c r="I14" s="123">
        <f t="shared" si="1"/>
        <v>23.744340000000001</v>
      </c>
      <c r="J14" s="123">
        <f t="shared" si="2"/>
        <v>14.854335000000001</v>
      </c>
    </row>
    <row r="15" spans="1:10">
      <c r="B15" s="164">
        <v>9</v>
      </c>
      <c r="C15" s="165" t="s">
        <v>53</v>
      </c>
      <c r="D15" s="123">
        <v>2.2581009999999999</v>
      </c>
      <c r="E15" s="123">
        <v>12.887453000000001</v>
      </c>
      <c r="F15" s="123">
        <v>17.261158999999999</v>
      </c>
      <c r="G15" s="123">
        <v>-8.5579509999999992</v>
      </c>
      <c r="H15" s="123">
        <f t="shared" si="0"/>
        <v>17.819040000000001</v>
      </c>
      <c r="I15" s="123">
        <f t="shared" si="1"/>
        <v>21.271270999999999</v>
      </c>
      <c r="J15" s="123">
        <f t="shared" si="2"/>
        <v>13.858188999999999</v>
      </c>
    </row>
    <row r="16" spans="1:10">
      <c r="B16" s="164">
        <v>10</v>
      </c>
      <c r="C16" s="165" t="s">
        <v>54</v>
      </c>
      <c r="D16" s="123">
        <v>2.9656729999999998</v>
      </c>
      <c r="E16" s="123">
        <v>11.551411</v>
      </c>
      <c r="F16" s="123">
        <v>15.713298</v>
      </c>
      <c r="G16" s="123">
        <v>-8.5579509999999992</v>
      </c>
      <c r="H16" s="123">
        <f t="shared" si="0"/>
        <v>16.219488999999999</v>
      </c>
      <c r="I16" s="123">
        <f t="shared" si="1"/>
        <v>19.362148999999999</v>
      </c>
      <c r="J16" s="123">
        <f t="shared" si="2"/>
        <v>11.775911000000001</v>
      </c>
    </row>
    <row r="17" spans="2:10">
      <c r="B17" s="164">
        <v>11</v>
      </c>
      <c r="C17" s="165" t="s">
        <v>55</v>
      </c>
      <c r="D17" s="123">
        <v>2.3627899999999999</v>
      </c>
      <c r="E17" s="123">
        <v>11.551411</v>
      </c>
      <c r="F17" s="123">
        <v>9.1156120000000005</v>
      </c>
      <c r="G17" s="123">
        <v>-8.5579509999999992</v>
      </c>
      <c r="H17" s="123">
        <f t="shared" si="0"/>
        <v>10.338457</v>
      </c>
      <c r="I17" s="123">
        <f t="shared" si="1"/>
        <v>12.161580000000001</v>
      </c>
      <c r="J17" s="123">
        <f t="shared" si="2"/>
        <v>5.1782250000000003</v>
      </c>
    </row>
    <row r="18" spans="2:10">
      <c r="B18" s="164">
        <v>12</v>
      </c>
      <c r="C18" s="165" t="s">
        <v>56</v>
      </c>
      <c r="D18" s="123">
        <v>1.7833110000000001</v>
      </c>
      <c r="E18" s="123">
        <v>8.2805900000000001</v>
      </c>
      <c r="F18" s="123">
        <v>8.8956040000000005</v>
      </c>
      <c r="G18" s="123">
        <v>-8.5579509999999992</v>
      </c>
      <c r="H18" s="123">
        <f t="shared" si="0"/>
        <v>6.9663149999999998</v>
      </c>
      <c r="I18" s="123">
        <f t="shared" si="1"/>
        <v>8.7454359999999998</v>
      </c>
      <c r="J18" s="123">
        <f t="shared" si="2"/>
        <v>3.6498889999999999</v>
      </c>
    </row>
    <row r="19" spans="2:10">
      <c r="B19" s="164">
        <v>13</v>
      </c>
      <c r="C19" s="165" t="s">
        <v>57</v>
      </c>
      <c r="D19" s="123">
        <v>3.55667</v>
      </c>
      <c r="E19" s="123">
        <v>6.4772249999999998</v>
      </c>
      <c r="F19" s="123">
        <v>4.8982599999999996</v>
      </c>
      <c r="G19" s="123">
        <v>-8.5579509999999992</v>
      </c>
      <c r="H19" s="123">
        <f t="shared" si="0"/>
        <v>4.0991070000000001</v>
      </c>
      <c r="I19" s="123">
        <f t="shared" si="1"/>
        <v>5.0787589999999998</v>
      </c>
      <c r="J19" s="123">
        <f t="shared" si="2"/>
        <v>-1.0688009999999999</v>
      </c>
    </row>
    <row r="20" spans="2:10">
      <c r="B20" s="164">
        <v>14</v>
      </c>
      <c r="C20" s="165" t="s">
        <v>58</v>
      </c>
      <c r="D20" s="123">
        <v>1.249374</v>
      </c>
      <c r="E20" s="123">
        <v>6.4772249999999998</v>
      </c>
      <c r="F20" s="123">
        <v>1.145499</v>
      </c>
      <c r="G20" s="123">
        <v>-8.5579509999999992</v>
      </c>
      <c r="H20" s="123">
        <f t="shared" si="0"/>
        <v>-1.2103980000000001</v>
      </c>
      <c r="I20" s="123">
        <f t="shared" si="1"/>
        <v>-0.981298</v>
      </c>
      <c r="J20" s="123">
        <f t="shared" si="2"/>
        <v>-4.8215620000000001</v>
      </c>
    </row>
    <row r="21" spans="2:10">
      <c r="B21" s="164">
        <v>15</v>
      </c>
      <c r="C21" s="165" t="s">
        <v>59</v>
      </c>
      <c r="D21" s="123">
        <v>4.1681710000000001</v>
      </c>
      <c r="E21" s="123">
        <v>2.5406759999999999</v>
      </c>
      <c r="F21" s="123">
        <v>0.265538</v>
      </c>
      <c r="G21" s="123">
        <v>-8.5579509999999992</v>
      </c>
      <c r="H21" s="123">
        <f t="shared" si="0"/>
        <v>-2.144809</v>
      </c>
      <c r="I21" s="123">
        <f t="shared" si="1"/>
        <v>-2.091701</v>
      </c>
      <c r="J21" s="123">
        <f t="shared" si="2"/>
        <v>-7.2761430000000002</v>
      </c>
    </row>
    <row r="22" spans="2:10">
      <c r="B22" s="164">
        <v>16</v>
      </c>
      <c r="C22" s="165" t="s">
        <v>60</v>
      </c>
      <c r="D22" s="123">
        <v>2.904531</v>
      </c>
      <c r="E22" s="123">
        <v>0.70808199999999999</v>
      </c>
      <c r="F22" s="123">
        <v>0</v>
      </c>
      <c r="G22" s="123">
        <v>-8.5579509999999992</v>
      </c>
      <c r="H22" s="123">
        <f t="shared" si="0"/>
        <v>-5.0869540000000004</v>
      </c>
      <c r="I22" s="123">
        <f t="shared" si="1"/>
        <v>-5.0869540000000004</v>
      </c>
      <c r="J22" s="123">
        <f t="shared" si="2"/>
        <v>-8.274718</v>
      </c>
    </row>
    <row r="23" spans="2:10">
      <c r="B23" s="164">
        <v>17</v>
      </c>
      <c r="C23" s="165" t="s">
        <v>61</v>
      </c>
      <c r="D23" s="123">
        <v>2.9617209999999998</v>
      </c>
      <c r="E23" s="123">
        <v>-0.39275199999999999</v>
      </c>
      <c r="F23" s="123">
        <v>0</v>
      </c>
      <c r="G23" s="123">
        <v>-8.5579509999999992</v>
      </c>
      <c r="H23" s="123">
        <f t="shared" si="0"/>
        <v>-5.9104320000000001</v>
      </c>
      <c r="I23" s="123">
        <f t="shared" si="1"/>
        <v>-5.9104320000000001</v>
      </c>
      <c r="J23" s="123">
        <f t="shared" si="2"/>
        <v>-8.715052</v>
      </c>
    </row>
    <row r="24" spans="2:10">
      <c r="B24" s="164">
        <v>18</v>
      </c>
      <c r="C24" s="165" t="s">
        <v>62</v>
      </c>
      <c r="D24" s="123">
        <v>1.9051309999999999</v>
      </c>
      <c r="E24" s="123">
        <v>-0.24874299999999999</v>
      </c>
      <c r="F24" s="123">
        <v>0</v>
      </c>
      <c r="G24" s="123">
        <v>-8.5579509999999992</v>
      </c>
      <c r="H24" s="123">
        <f t="shared" si="0"/>
        <v>-6.8518140000000001</v>
      </c>
      <c r="I24" s="123">
        <f t="shared" si="1"/>
        <v>-6.8518140000000001</v>
      </c>
      <c r="J24" s="123">
        <f t="shared" si="2"/>
        <v>-8.6574480000000005</v>
      </c>
    </row>
    <row r="25" spans="2:10">
      <c r="B25" s="164">
        <v>19</v>
      </c>
      <c r="C25" s="165" t="s">
        <v>63</v>
      </c>
      <c r="D25" s="123">
        <v>4.2495799999999999</v>
      </c>
      <c r="E25" s="123">
        <v>0.38281100000000001</v>
      </c>
      <c r="F25" s="123">
        <v>0</v>
      </c>
      <c r="G25" s="123">
        <v>-8.5579509999999992</v>
      </c>
      <c r="H25" s="123">
        <f t="shared" si="0"/>
        <v>-4.002122</v>
      </c>
      <c r="I25" s="123">
        <f t="shared" si="1"/>
        <v>-4.002122</v>
      </c>
      <c r="J25" s="123">
        <f t="shared" si="2"/>
        <v>-8.4048269999999992</v>
      </c>
    </row>
    <row r="26" spans="2:10">
      <c r="B26" s="164">
        <v>20</v>
      </c>
      <c r="C26" s="165" t="s">
        <v>64</v>
      </c>
      <c r="D26" s="123">
        <v>9.2650959999999998</v>
      </c>
      <c r="E26" s="123">
        <v>-6.1054459999999997</v>
      </c>
      <c r="F26" s="123">
        <v>0</v>
      </c>
      <c r="G26" s="123">
        <v>-8.5579509999999992</v>
      </c>
      <c r="H26" s="123">
        <f t="shared" si="0"/>
        <v>-4.1772119999999999</v>
      </c>
      <c r="I26" s="123">
        <f t="shared" si="1"/>
        <v>-4.1772119999999999</v>
      </c>
      <c r="J26" s="123">
        <f t="shared" si="2"/>
        <v>-11.000128999999999</v>
      </c>
    </row>
    <row r="27" spans="2:10">
      <c r="B27" s="164">
        <v>21</v>
      </c>
      <c r="C27" s="165" t="s">
        <v>65</v>
      </c>
      <c r="D27" s="123">
        <v>5.1044549999999997</v>
      </c>
      <c r="E27" s="123">
        <v>-6.7851249999999999</v>
      </c>
      <c r="F27" s="123">
        <v>0</v>
      </c>
      <c r="G27" s="123">
        <v>-8.5579509999999992</v>
      </c>
      <c r="H27" s="123">
        <f t="shared" si="0"/>
        <v>-8.881596</v>
      </c>
      <c r="I27" s="123">
        <f t="shared" si="1"/>
        <v>-8.881596</v>
      </c>
      <c r="J27" s="123">
        <f t="shared" si="2"/>
        <v>-11.272000999999999</v>
      </c>
    </row>
    <row r="28" spans="2:10">
      <c r="B28" s="164">
        <v>22</v>
      </c>
      <c r="C28" s="165" t="s">
        <v>66</v>
      </c>
      <c r="D28" s="123">
        <v>3.2529249999999998</v>
      </c>
      <c r="E28" s="123">
        <v>2.8722750000000001</v>
      </c>
      <c r="F28" s="123">
        <v>-8.0079960000000003</v>
      </c>
      <c r="G28" s="123">
        <v>-8.5579509999999992</v>
      </c>
      <c r="H28" s="123">
        <f t="shared" si="0"/>
        <v>-9.4136030000000002</v>
      </c>
      <c r="I28" s="123">
        <f t="shared" si="1"/>
        <v>-11.015202</v>
      </c>
      <c r="J28" s="123">
        <f t="shared" si="2"/>
        <v>-15.417037000000001</v>
      </c>
    </row>
    <row r="29" spans="2:10">
      <c r="B29" s="164">
        <v>23</v>
      </c>
      <c r="C29" s="165" t="s">
        <v>67</v>
      </c>
      <c r="D29" s="123">
        <v>-5.8258789999999996</v>
      </c>
      <c r="E29" s="123">
        <v>2.8722750000000001</v>
      </c>
      <c r="F29" s="123">
        <v>-7.7825230000000003</v>
      </c>
      <c r="G29" s="123">
        <v>-8.5579509999999992</v>
      </c>
      <c r="H29" s="123">
        <f t="shared" si="0"/>
        <v>-18.312028000000002</v>
      </c>
      <c r="I29" s="123">
        <f t="shared" si="1"/>
        <v>-19.868532999999999</v>
      </c>
      <c r="J29" s="123">
        <f t="shared" si="2"/>
        <v>-15.191564</v>
      </c>
    </row>
    <row r="30" spans="2:10">
      <c r="B30" s="164">
        <v>24</v>
      </c>
      <c r="C30" s="165" t="s">
        <v>68</v>
      </c>
      <c r="D30" s="123">
        <v>-3.5455109999999999</v>
      </c>
      <c r="E30" s="123">
        <v>2.8722750000000001</v>
      </c>
      <c r="F30" s="123">
        <v>0</v>
      </c>
      <c r="G30" s="123">
        <v>-8.5579509999999992</v>
      </c>
      <c r="H30" s="123">
        <f t="shared" si="0"/>
        <v>-9.8056420000000006</v>
      </c>
      <c r="I30" s="123">
        <f t="shared" si="1"/>
        <v>-9.8056420000000006</v>
      </c>
      <c r="J30" s="123">
        <f t="shared" si="2"/>
        <v>-7.4090410000000002</v>
      </c>
    </row>
    <row r="31" spans="2:10">
      <c r="B31" s="164">
        <v>25</v>
      </c>
      <c r="C31" s="165" t="s">
        <v>69</v>
      </c>
      <c r="D31" s="123">
        <v>-1.0977110000000001</v>
      </c>
      <c r="E31" s="123">
        <v>-2.9153980000000002</v>
      </c>
      <c r="F31" s="123">
        <v>0</v>
      </c>
      <c r="G31" s="123">
        <v>-8.5579509999999992</v>
      </c>
      <c r="H31" s="123">
        <f t="shared" si="0"/>
        <v>-11.98798</v>
      </c>
      <c r="I31" s="123">
        <f t="shared" si="1"/>
        <v>-11.98798</v>
      </c>
      <c r="J31" s="123">
        <f t="shared" si="2"/>
        <v>-9.7241099999999996</v>
      </c>
    </row>
    <row r="32" spans="2:10">
      <c r="B32" s="164">
        <v>26</v>
      </c>
      <c r="C32" s="165" t="s">
        <v>70</v>
      </c>
      <c r="D32" s="123">
        <v>-0.63153999999999999</v>
      </c>
      <c r="E32" s="123">
        <v>-2.9198599999999999</v>
      </c>
      <c r="F32" s="123">
        <v>0</v>
      </c>
      <c r="G32" s="123">
        <v>-8.5579509999999992</v>
      </c>
      <c r="H32" s="123">
        <f t="shared" si="0"/>
        <v>-11.525378999999999</v>
      </c>
      <c r="I32" s="123">
        <f t="shared" si="1"/>
        <v>-11.525378999999999</v>
      </c>
      <c r="J32" s="123">
        <f t="shared" si="2"/>
        <v>-9.7258949999999995</v>
      </c>
    </row>
    <row r="33" spans="2:10">
      <c r="B33" s="164">
        <v>27</v>
      </c>
      <c r="C33" s="165" t="s">
        <v>71</v>
      </c>
      <c r="D33" s="123">
        <v>1.1805380000000001</v>
      </c>
      <c r="E33" s="123">
        <v>-1.702466</v>
      </c>
      <c r="F33" s="123">
        <v>0.15554999999999999</v>
      </c>
      <c r="G33" s="123">
        <v>-8.5579509999999992</v>
      </c>
      <c r="H33" s="123">
        <f t="shared" si="0"/>
        <v>-8.6149459999999998</v>
      </c>
      <c r="I33" s="123">
        <f t="shared" si="1"/>
        <v>-8.5838359999999998</v>
      </c>
      <c r="J33" s="123">
        <f t="shared" si="2"/>
        <v>-9.0833870000000001</v>
      </c>
    </row>
  </sheetData>
  <mergeCells count="6">
    <mergeCell ref="A1:H1"/>
    <mergeCell ref="D4:D5"/>
    <mergeCell ref="E4:E5"/>
    <mergeCell ref="F4:F5"/>
    <mergeCell ref="G4:G5"/>
    <mergeCell ref="B4:C5"/>
  </mergeCells>
  <conditionalFormatting sqref="D7:J33">
    <cfRule type="cellIs" dxfId="18" priority="1" operator="equal">
      <formula>0</formula>
    </cfRule>
  </conditionalFormatting>
  <hyperlinks>
    <hyperlink ref="I1" location="Index!A1" display="Return to Index"/>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33"/>
  <sheetViews>
    <sheetView showGridLines="0" workbookViewId="0">
      <selection sqref="A1:H1"/>
    </sheetView>
  </sheetViews>
  <sheetFormatPr defaultRowHeight="12.75"/>
  <cols>
    <col min="1" max="1" width="9.140625" style="39"/>
    <col min="2" max="2" width="7" style="39" customWidth="1"/>
    <col min="3" max="3" width="35.85546875" style="39" bestFit="1" customWidth="1"/>
    <col min="4" max="6" width="9.5703125" style="39" bestFit="1" customWidth="1"/>
    <col min="7" max="7" width="10.140625" style="39" bestFit="1" customWidth="1"/>
    <col min="8" max="8" width="13.42578125" style="39" customWidth="1"/>
    <col min="9" max="9" width="12.7109375" style="39" customWidth="1"/>
    <col min="10" max="10" width="11.42578125" style="39" customWidth="1"/>
    <col min="11" max="16384" width="9.140625" style="39"/>
  </cols>
  <sheetData>
    <row r="1" spans="1:10">
      <c r="A1" s="481" t="str">
        <f>"Table O - Generation wider tariffs in "&amp;TB!G4</f>
        <v>Table O - Generation wider tariffs in 2024/25</v>
      </c>
      <c r="B1" s="481"/>
      <c r="C1" s="481"/>
      <c r="D1" s="481"/>
      <c r="E1" s="481"/>
      <c r="F1" s="481"/>
      <c r="G1" s="481"/>
      <c r="H1" s="481"/>
      <c r="I1" s="97" t="s">
        <v>835</v>
      </c>
    </row>
    <row r="4" spans="1:10" ht="38.25">
      <c r="B4" s="482" t="s">
        <v>36</v>
      </c>
      <c r="C4" s="494"/>
      <c r="D4" s="488" t="s">
        <v>37</v>
      </c>
      <c r="E4" s="486" t="s">
        <v>38</v>
      </c>
      <c r="F4" s="488" t="s">
        <v>39</v>
      </c>
      <c r="G4" s="486" t="s">
        <v>40</v>
      </c>
      <c r="H4" s="116" t="s">
        <v>41</v>
      </c>
      <c r="I4" s="117" t="s">
        <v>42</v>
      </c>
      <c r="J4" s="143" t="s">
        <v>43</v>
      </c>
    </row>
    <row r="5" spans="1:10">
      <c r="B5" s="490"/>
      <c r="C5" s="495"/>
      <c r="D5" s="489"/>
      <c r="E5" s="487"/>
      <c r="F5" s="489"/>
      <c r="G5" s="487"/>
      <c r="H5" s="139">
        <v>0.8</v>
      </c>
      <c r="I5" s="147">
        <v>0.8</v>
      </c>
      <c r="J5" s="144">
        <v>0.4</v>
      </c>
    </row>
    <row r="6" spans="1:10" ht="38.25">
      <c r="B6" s="105" t="s">
        <v>17</v>
      </c>
      <c r="C6" s="105" t="s">
        <v>18</v>
      </c>
      <c r="D6" s="132" t="s">
        <v>19</v>
      </c>
      <c r="E6" s="100" t="s">
        <v>19</v>
      </c>
      <c r="F6" s="132" t="s">
        <v>19</v>
      </c>
      <c r="G6" s="100" t="s">
        <v>19</v>
      </c>
      <c r="H6" s="133" t="s">
        <v>44</v>
      </c>
      <c r="I6" s="148" t="s">
        <v>44</v>
      </c>
      <c r="J6" s="146" t="s">
        <v>44</v>
      </c>
    </row>
    <row r="7" spans="1:10">
      <c r="B7" s="164">
        <v>1</v>
      </c>
      <c r="C7" s="165" t="s">
        <v>45</v>
      </c>
      <c r="D7" s="123">
        <v>1.9468270000000001</v>
      </c>
      <c r="E7" s="123">
        <v>19.748612000000001</v>
      </c>
      <c r="F7" s="123">
        <v>26.103415999999999</v>
      </c>
      <c r="G7" s="123">
        <v>-9.9120840000000001</v>
      </c>
      <c r="H7" s="123">
        <f>ROUND($D7+($E7*$H$5)+($F7*$H$5)+$G7,6)</f>
        <v>28.716365</v>
      </c>
      <c r="I7" s="123">
        <f>ROUND($D7+($E7*$I$5)+$F7+$G7,6)</f>
        <v>33.937049000000002</v>
      </c>
      <c r="J7" s="123">
        <f>ROUND(($E7*$J$5)+$F7+$G7,6)</f>
        <v>24.090776999999999</v>
      </c>
    </row>
    <row r="8" spans="1:10">
      <c r="B8" s="164">
        <v>2</v>
      </c>
      <c r="C8" s="165" t="s">
        <v>46</v>
      </c>
      <c r="D8" s="123">
        <v>1.7069319999999999</v>
      </c>
      <c r="E8" s="123">
        <v>9.3181829999999994</v>
      </c>
      <c r="F8" s="123">
        <v>26.103415999999999</v>
      </c>
      <c r="G8" s="123">
        <v>-9.9120840000000001</v>
      </c>
      <c r="H8" s="123">
        <f t="shared" ref="H8:H33" si="0">ROUND($D8+($E8*$H$5)+($F8*$H$5)+$G8,6)</f>
        <v>20.132127000000001</v>
      </c>
      <c r="I8" s="123">
        <f t="shared" ref="I8:I33" si="1">ROUND($D8+($E8*$I$5)+$F8+$G8,6)</f>
        <v>25.352810000000002</v>
      </c>
      <c r="J8" s="123">
        <f t="shared" ref="J8:J33" si="2">ROUND(($E8*$J$5)+$F8+$G8,6)</f>
        <v>19.918604999999999</v>
      </c>
    </row>
    <row r="9" spans="1:10">
      <c r="B9" s="164">
        <v>3</v>
      </c>
      <c r="C9" s="165" t="s">
        <v>47</v>
      </c>
      <c r="D9" s="123">
        <v>2.0906929999999999</v>
      </c>
      <c r="E9" s="123">
        <v>17.971325</v>
      </c>
      <c r="F9" s="123">
        <v>24.184823000000002</v>
      </c>
      <c r="G9" s="123">
        <v>-9.9120840000000001</v>
      </c>
      <c r="H9" s="123">
        <f t="shared" si="0"/>
        <v>25.903527</v>
      </c>
      <c r="I9" s="123">
        <f t="shared" si="1"/>
        <v>30.740492</v>
      </c>
      <c r="J9" s="123">
        <f t="shared" si="2"/>
        <v>21.461269000000001</v>
      </c>
    </row>
    <row r="10" spans="1:10">
      <c r="B10" s="164">
        <v>4</v>
      </c>
      <c r="C10" s="165" t="s">
        <v>48</v>
      </c>
      <c r="D10" s="123">
        <v>2.0195639999999999</v>
      </c>
      <c r="E10" s="123">
        <v>17.971325</v>
      </c>
      <c r="F10" s="123">
        <v>30.132114000000001</v>
      </c>
      <c r="G10" s="123">
        <v>-9.9120840000000001</v>
      </c>
      <c r="H10" s="123">
        <f t="shared" si="0"/>
        <v>30.590230999999999</v>
      </c>
      <c r="I10" s="123">
        <f t="shared" si="1"/>
        <v>36.616653999999997</v>
      </c>
      <c r="J10" s="123">
        <f t="shared" si="2"/>
        <v>27.408560000000001</v>
      </c>
    </row>
    <row r="11" spans="1:10">
      <c r="B11" s="164">
        <v>5</v>
      </c>
      <c r="C11" s="165" t="s">
        <v>49</v>
      </c>
      <c r="D11" s="123">
        <v>4.3781410000000003</v>
      </c>
      <c r="E11" s="123">
        <v>16.077929999999999</v>
      </c>
      <c r="F11" s="123">
        <v>21.761379000000002</v>
      </c>
      <c r="G11" s="123">
        <v>-9.9120840000000001</v>
      </c>
      <c r="H11" s="123">
        <f t="shared" si="0"/>
        <v>24.737504000000001</v>
      </c>
      <c r="I11" s="123">
        <f t="shared" si="1"/>
        <v>29.089780000000001</v>
      </c>
      <c r="J11" s="123">
        <f t="shared" si="2"/>
        <v>18.280467000000002</v>
      </c>
    </row>
    <row r="12" spans="1:10">
      <c r="B12" s="164">
        <v>6</v>
      </c>
      <c r="C12" s="165" t="s">
        <v>50</v>
      </c>
      <c r="D12" s="123">
        <v>4.0952270000000004</v>
      </c>
      <c r="E12" s="123">
        <v>15.388164</v>
      </c>
      <c r="F12" s="123">
        <v>20.710595000000001</v>
      </c>
      <c r="G12" s="123">
        <v>-9.9120840000000001</v>
      </c>
      <c r="H12" s="123">
        <f t="shared" si="0"/>
        <v>23.062149999999999</v>
      </c>
      <c r="I12" s="123">
        <f t="shared" si="1"/>
        <v>27.204269</v>
      </c>
      <c r="J12" s="123">
        <f t="shared" si="2"/>
        <v>16.953776999999999</v>
      </c>
    </row>
    <row r="13" spans="1:10">
      <c r="B13" s="164">
        <v>7</v>
      </c>
      <c r="C13" s="165" t="s">
        <v>51</v>
      </c>
      <c r="D13" s="123">
        <v>4.037096</v>
      </c>
      <c r="E13" s="123">
        <v>13.835993</v>
      </c>
      <c r="F13" s="123">
        <v>29.136150000000001</v>
      </c>
      <c r="G13" s="123">
        <v>-9.9120840000000001</v>
      </c>
      <c r="H13" s="123">
        <f t="shared" si="0"/>
        <v>28.502725999999999</v>
      </c>
      <c r="I13" s="123">
        <f t="shared" si="1"/>
        <v>34.329956000000003</v>
      </c>
      <c r="J13" s="123">
        <f t="shared" si="2"/>
        <v>24.758462999999999</v>
      </c>
    </row>
    <row r="14" spans="1:10">
      <c r="B14" s="164">
        <v>8</v>
      </c>
      <c r="C14" s="165" t="s">
        <v>52</v>
      </c>
      <c r="D14" s="123">
        <v>3.024877</v>
      </c>
      <c r="E14" s="123">
        <v>13.835993</v>
      </c>
      <c r="F14" s="123">
        <v>18.312732</v>
      </c>
      <c r="G14" s="123">
        <v>-9.9120840000000001</v>
      </c>
      <c r="H14" s="123">
        <f t="shared" si="0"/>
        <v>18.831772999999998</v>
      </c>
      <c r="I14" s="123">
        <f t="shared" si="1"/>
        <v>22.494319000000001</v>
      </c>
      <c r="J14" s="123">
        <f t="shared" si="2"/>
        <v>13.935045000000001</v>
      </c>
    </row>
    <row r="15" spans="1:10">
      <c r="B15" s="164">
        <v>9</v>
      </c>
      <c r="C15" s="165" t="s">
        <v>53</v>
      </c>
      <c r="D15" s="123">
        <v>1.9311849999999999</v>
      </c>
      <c r="E15" s="123">
        <v>13.552104</v>
      </c>
      <c r="F15" s="123">
        <v>17.985688</v>
      </c>
      <c r="G15" s="123">
        <v>-9.9120840000000001</v>
      </c>
      <c r="H15" s="123">
        <f t="shared" si="0"/>
        <v>17.249334999999999</v>
      </c>
      <c r="I15" s="123">
        <f t="shared" si="1"/>
        <v>20.846471999999999</v>
      </c>
      <c r="J15" s="123">
        <f t="shared" si="2"/>
        <v>13.494446</v>
      </c>
    </row>
    <row r="16" spans="1:10">
      <c r="B16" s="164">
        <v>10</v>
      </c>
      <c r="C16" s="165" t="s">
        <v>54</v>
      </c>
      <c r="D16" s="123">
        <v>1.5059739999999999</v>
      </c>
      <c r="E16" s="123">
        <v>12.191547999999999</v>
      </c>
      <c r="F16" s="123">
        <v>16.192042000000001</v>
      </c>
      <c r="G16" s="123">
        <v>-9.9120840000000001</v>
      </c>
      <c r="H16" s="123">
        <f t="shared" si="0"/>
        <v>14.300762000000001</v>
      </c>
      <c r="I16" s="123">
        <f t="shared" si="1"/>
        <v>17.539169999999999</v>
      </c>
      <c r="J16" s="123">
        <f t="shared" si="2"/>
        <v>11.156577</v>
      </c>
    </row>
    <row r="17" spans="2:10">
      <c r="B17" s="164">
        <v>11</v>
      </c>
      <c r="C17" s="165" t="s">
        <v>55</v>
      </c>
      <c r="D17" s="123">
        <v>2.9661629999999999</v>
      </c>
      <c r="E17" s="123">
        <v>12.191547999999999</v>
      </c>
      <c r="F17" s="123">
        <v>9.6353950000000008</v>
      </c>
      <c r="G17" s="123">
        <v>-9.9120840000000001</v>
      </c>
      <c r="H17" s="123">
        <f t="shared" si="0"/>
        <v>10.515632999999999</v>
      </c>
      <c r="I17" s="123">
        <f t="shared" si="1"/>
        <v>12.442712</v>
      </c>
      <c r="J17" s="123">
        <f t="shared" si="2"/>
        <v>4.5999299999999996</v>
      </c>
    </row>
    <row r="18" spans="2:10">
      <c r="B18" s="164">
        <v>12</v>
      </c>
      <c r="C18" s="165" t="s">
        <v>56</v>
      </c>
      <c r="D18" s="123">
        <v>1.6035889999999999</v>
      </c>
      <c r="E18" s="123">
        <v>8.6204190000000001</v>
      </c>
      <c r="F18" s="123">
        <v>8.8753930000000008</v>
      </c>
      <c r="G18" s="123">
        <v>-9.9120840000000001</v>
      </c>
      <c r="H18" s="123">
        <f t="shared" si="0"/>
        <v>5.6881550000000001</v>
      </c>
      <c r="I18" s="123">
        <f t="shared" si="1"/>
        <v>7.4632329999999998</v>
      </c>
      <c r="J18" s="123">
        <f t="shared" si="2"/>
        <v>2.4114770000000001</v>
      </c>
    </row>
    <row r="19" spans="2:10">
      <c r="B19" s="164">
        <v>13</v>
      </c>
      <c r="C19" s="165" t="s">
        <v>57</v>
      </c>
      <c r="D19" s="123">
        <v>3.783439</v>
      </c>
      <c r="E19" s="123">
        <v>6.9823009999999996</v>
      </c>
      <c r="F19" s="123">
        <v>5.2434339999999997</v>
      </c>
      <c r="G19" s="123">
        <v>-9.9120840000000001</v>
      </c>
      <c r="H19" s="123">
        <f t="shared" si="0"/>
        <v>3.6519430000000002</v>
      </c>
      <c r="I19" s="123">
        <f t="shared" si="1"/>
        <v>4.7006300000000003</v>
      </c>
      <c r="J19" s="123">
        <f t="shared" si="2"/>
        <v>-1.8757299999999999</v>
      </c>
    </row>
    <row r="20" spans="2:10">
      <c r="B20" s="164">
        <v>14</v>
      </c>
      <c r="C20" s="165" t="s">
        <v>58</v>
      </c>
      <c r="D20" s="123">
        <v>1.165117</v>
      </c>
      <c r="E20" s="123">
        <v>6.9823009999999996</v>
      </c>
      <c r="F20" s="123">
        <v>0.83054700000000004</v>
      </c>
      <c r="G20" s="123">
        <v>-9.9120840000000001</v>
      </c>
      <c r="H20" s="123">
        <f t="shared" si="0"/>
        <v>-2.4966889999999999</v>
      </c>
      <c r="I20" s="123">
        <f t="shared" si="1"/>
        <v>-2.3305790000000002</v>
      </c>
      <c r="J20" s="123">
        <f t="shared" si="2"/>
        <v>-6.2886170000000003</v>
      </c>
    </row>
    <row r="21" spans="2:10">
      <c r="B21" s="164">
        <v>15</v>
      </c>
      <c r="C21" s="165" t="s">
        <v>59</v>
      </c>
      <c r="D21" s="123">
        <v>4.3922939999999997</v>
      </c>
      <c r="E21" s="123">
        <v>2.7636419999999999</v>
      </c>
      <c r="F21" s="123">
        <v>0.27757500000000002</v>
      </c>
      <c r="G21" s="123">
        <v>-9.9120840000000001</v>
      </c>
      <c r="H21" s="123">
        <f t="shared" si="0"/>
        <v>-3.0868159999999998</v>
      </c>
      <c r="I21" s="123">
        <f t="shared" si="1"/>
        <v>-3.031301</v>
      </c>
      <c r="J21" s="123">
        <f t="shared" si="2"/>
        <v>-8.5290520000000001</v>
      </c>
    </row>
    <row r="22" spans="2:10">
      <c r="B22" s="164">
        <v>16</v>
      </c>
      <c r="C22" s="165" t="s">
        <v>60</v>
      </c>
      <c r="D22" s="123">
        <v>3.1681059999999999</v>
      </c>
      <c r="E22" s="123">
        <v>0.27126</v>
      </c>
      <c r="F22" s="123">
        <v>0</v>
      </c>
      <c r="G22" s="123">
        <v>-9.9120840000000001</v>
      </c>
      <c r="H22" s="123">
        <f t="shared" si="0"/>
        <v>-6.5269700000000004</v>
      </c>
      <c r="I22" s="123">
        <f t="shared" si="1"/>
        <v>-6.5269700000000004</v>
      </c>
      <c r="J22" s="123">
        <f t="shared" si="2"/>
        <v>-9.8035800000000002</v>
      </c>
    </row>
    <row r="23" spans="2:10">
      <c r="B23" s="164">
        <v>17</v>
      </c>
      <c r="C23" s="165" t="s">
        <v>61</v>
      </c>
      <c r="D23" s="123">
        <v>1.2274560000000001</v>
      </c>
      <c r="E23" s="123">
        <v>1.538686</v>
      </c>
      <c r="F23" s="123">
        <v>0</v>
      </c>
      <c r="G23" s="123">
        <v>-9.9120840000000001</v>
      </c>
      <c r="H23" s="123">
        <f t="shared" si="0"/>
        <v>-7.4536790000000002</v>
      </c>
      <c r="I23" s="123">
        <f t="shared" si="1"/>
        <v>-7.4536790000000002</v>
      </c>
      <c r="J23" s="123">
        <f t="shared" si="2"/>
        <v>-9.2966099999999994</v>
      </c>
    </row>
    <row r="24" spans="2:10">
      <c r="B24" s="164">
        <v>18</v>
      </c>
      <c r="C24" s="165" t="s">
        <v>62</v>
      </c>
      <c r="D24" s="123">
        <v>1.0964480000000001</v>
      </c>
      <c r="E24" s="123">
        <v>1.09615</v>
      </c>
      <c r="F24" s="123">
        <v>0</v>
      </c>
      <c r="G24" s="123">
        <v>-9.9120840000000001</v>
      </c>
      <c r="H24" s="123">
        <f t="shared" si="0"/>
        <v>-7.9387160000000003</v>
      </c>
      <c r="I24" s="123">
        <f t="shared" si="1"/>
        <v>-7.9387160000000003</v>
      </c>
      <c r="J24" s="123">
        <f t="shared" si="2"/>
        <v>-9.4736239999999992</v>
      </c>
    </row>
    <row r="25" spans="2:10">
      <c r="B25" s="164">
        <v>19</v>
      </c>
      <c r="C25" s="165" t="s">
        <v>63</v>
      </c>
      <c r="D25" s="123">
        <v>3.3382450000000001</v>
      </c>
      <c r="E25" s="123">
        <v>-0.74780599999999997</v>
      </c>
      <c r="F25" s="123">
        <v>0</v>
      </c>
      <c r="G25" s="123">
        <v>-9.9120840000000001</v>
      </c>
      <c r="H25" s="123">
        <f t="shared" si="0"/>
        <v>-7.1720839999999999</v>
      </c>
      <c r="I25" s="123">
        <f t="shared" si="1"/>
        <v>-7.1720839999999999</v>
      </c>
      <c r="J25" s="123">
        <f t="shared" si="2"/>
        <v>-10.211206000000001</v>
      </c>
    </row>
    <row r="26" spans="2:10">
      <c r="B26" s="164">
        <v>20</v>
      </c>
      <c r="C26" s="165" t="s">
        <v>64</v>
      </c>
      <c r="D26" s="123">
        <v>10.157140999999999</v>
      </c>
      <c r="E26" s="123">
        <v>-6.2112579999999999</v>
      </c>
      <c r="F26" s="123">
        <v>0</v>
      </c>
      <c r="G26" s="123">
        <v>-9.9120840000000001</v>
      </c>
      <c r="H26" s="123">
        <f t="shared" si="0"/>
        <v>-4.7239490000000002</v>
      </c>
      <c r="I26" s="123">
        <f t="shared" si="1"/>
        <v>-4.7239490000000002</v>
      </c>
      <c r="J26" s="123">
        <f t="shared" si="2"/>
        <v>-12.396587</v>
      </c>
    </row>
    <row r="27" spans="2:10">
      <c r="B27" s="164">
        <v>21</v>
      </c>
      <c r="C27" s="165" t="s">
        <v>65</v>
      </c>
      <c r="D27" s="123">
        <v>5.8200229999999999</v>
      </c>
      <c r="E27" s="123">
        <v>-6.7893109999999997</v>
      </c>
      <c r="F27" s="123">
        <v>0</v>
      </c>
      <c r="G27" s="123">
        <v>-9.9120840000000001</v>
      </c>
      <c r="H27" s="123">
        <f t="shared" si="0"/>
        <v>-9.5235099999999999</v>
      </c>
      <c r="I27" s="123">
        <f t="shared" si="1"/>
        <v>-9.5235099999999999</v>
      </c>
      <c r="J27" s="123">
        <f t="shared" si="2"/>
        <v>-12.627808</v>
      </c>
    </row>
    <row r="28" spans="2:10">
      <c r="B28" s="164">
        <v>22</v>
      </c>
      <c r="C28" s="165" t="s">
        <v>66</v>
      </c>
      <c r="D28" s="123">
        <v>2.633095</v>
      </c>
      <c r="E28" s="123">
        <v>2.4900709999999999</v>
      </c>
      <c r="F28" s="123">
        <v>-8.9105229999999995</v>
      </c>
      <c r="G28" s="123">
        <v>-9.9120840000000001</v>
      </c>
      <c r="H28" s="123">
        <f t="shared" si="0"/>
        <v>-12.415350999999999</v>
      </c>
      <c r="I28" s="123">
        <f t="shared" si="1"/>
        <v>-14.197455</v>
      </c>
      <c r="J28" s="123">
        <f t="shared" si="2"/>
        <v>-17.826578999999999</v>
      </c>
    </row>
    <row r="29" spans="2:10">
      <c r="B29" s="164">
        <v>23</v>
      </c>
      <c r="C29" s="165" t="s">
        <v>67</v>
      </c>
      <c r="D29" s="123">
        <v>-5.1635150000000003</v>
      </c>
      <c r="E29" s="123">
        <v>2.4900709999999999</v>
      </c>
      <c r="F29" s="123">
        <v>-7.2746420000000001</v>
      </c>
      <c r="G29" s="123">
        <v>-9.9120840000000001</v>
      </c>
      <c r="H29" s="123">
        <f t="shared" si="0"/>
        <v>-18.903255999999999</v>
      </c>
      <c r="I29" s="123">
        <f t="shared" si="1"/>
        <v>-20.358184000000001</v>
      </c>
      <c r="J29" s="123">
        <f t="shared" si="2"/>
        <v>-16.190698000000001</v>
      </c>
    </row>
    <row r="30" spans="2:10">
      <c r="B30" s="164">
        <v>24</v>
      </c>
      <c r="C30" s="165" t="s">
        <v>68</v>
      </c>
      <c r="D30" s="123">
        <v>-3.194232</v>
      </c>
      <c r="E30" s="123">
        <v>2.4900709999999999</v>
      </c>
      <c r="F30" s="123">
        <v>0</v>
      </c>
      <c r="G30" s="123">
        <v>-9.9120840000000001</v>
      </c>
      <c r="H30" s="123">
        <f t="shared" si="0"/>
        <v>-11.114259000000001</v>
      </c>
      <c r="I30" s="123">
        <f t="shared" si="1"/>
        <v>-11.114259000000001</v>
      </c>
      <c r="J30" s="123">
        <f t="shared" si="2"/>
        <v>-8.9160559999999993</v>
      </c>
    </row>
    <row r="31" spans="2:10">
      <c r="B31" s="164">
        <v>25</v>
      </c>
      <c r="C31" s="165" t="s">
        <v>69</v>
      </c>
      <c r="D31" s="123">
        <v>-0.93159800000000004</v>
      </c>
      <c r="E31" s="123">
        <v>-3.282823</v>
      </c>
      <c r="F31" s="123">
        <v>0</v>
      </c>
      <c r="G31" s="123">
        <v>-9.9120840000000001</v>
      </c>
      <c r="H31" s="123">
        <f t="shared" si="0"/>
        <v>-13.469939999999999</v>
      </c>
      <c r="I31" s="123">
        <f t="shared" si="1"/>
        <v>-13.469939999999999</v>
      </c>
      <c r="J31" s="123">
        <f t="shared" si="2"/>
        <v>-11.225213</v>
      </c>
    </row>
    <row r="32" spans="2:10">
      <c r="B32" s="164">
        <v>26</v>
      </c>
      <c r="C32" s="165" t="s">
        <v>70</v>
      </c>
      <c r="D32" s="123">
        <v>-0.392121</v>
      </c>
      <c r="E32" s="123">
        <v>-3.4453589999999998</v>
      </c>
      <c r="F32" s="123">
        <v>0</v>
      </c>
      <c r="G32" s="123">
        <v>-9.9120840000000001</v>
      </c>
      <c r="H32" s="123">
        <f t="shared" si="0"/>
        <v>-13.060492</v>
      </c>
      <c r="I32" s="123">
        <f t="shared" si="1"/>
        <v>-13.060492</v>
      </c>
      <c r="J32" s="123">
        <f t="shared" si="2"/>
        <v>-11.290228000000001</v>
      </c>
    </row>
    <row r="33" spans="2:10">
      <c r="B33" s="164">
        <v>27</v>
      </c>
      <c r="C33" s="165" t="s">
        <v>71</v>
      </c>
      <c r="D33" s="123">
        <v>1.3493390000000001</v>
      </c>
      <c r="E33" s="123">
        <v>-2.1005210000000001</v>
      </c>
      <c r="F33" s="123">
        <v>0.17183399999999999</v>
      </c>
      <c r="G33" s="123">
        <v>-9.9120840000000001</v>
      </c>
      <c r="H33" s="123">
        <f t="shared" si="0"/>
        <v>-10.105695000000001</v>
      </c>
      <c r="I33" s="123">
        <f t="shared" si="1"/>
        <v>-10.071327999999999</v>
      </c>
      <c r="J33" s="123">
        <f t="shared" si="2"/>
        <v>-10.580458</v>
      </c>
    </row>
  </sheetData>
  <mergeCells count="6">
    <mergeCell ref="A1:H1"/>
    <mergeCell ref="B4:C5"/>
    <mergeCell ref="D4:D5"/>
    <mergeCell ref="E4:E5"/>
    <mergeCell ref="F4:F5"/>
    <mergeCell ref="G4:G5"/>
  </mergeCells>
  <conditionalFormatting sqref="D7:J33">
    <cfRule type="cellIs" dxfId="17" priority="1" operator="equal">
      <formula>0</formula>
    </cfRule>
  </conditionalFormatting>
  <hyperlinks>
    <hyperlink ref="I1" location="Index!A1" display="Return to Index"/>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J32"/>
  <sheetViews>
    <sheetView showGridLines="0" zoomScale="85" zoomScaleNormal="85" workbookViewId="0"/>
  </sheetViews>
  <sheetFormatPr defaultRowHeight="15"/>
  <cols>
    <col min="1" max="1" width="5.7109375" customWidth="1"/>
    <col min="3" max="3" width="35.85546875" bestFit="1" customWidth="1"/>
    <col min="4" max="4" width="12.7109375" bestFit="1" customWidth="1"/>
    <col min="5" max="7" width="11.85546875" bestFit="1" customWidth="1"/>
    <col min="8" max="8" width="13.140625" bestFit="1" customWidth="1"/>
    <col min="9" max="9" width="15.28515625" customWidth="1"/>
  </cols>
  <sheetData>
    <row r="1" spans="1:10">
      <c r="A1" s="43" t="s">
        <v>1019</v>
      </c>
      <c r="H1" s="97" t="s">
        <v>835</v>
      </c>
    </row>
    <row r="2" spans="1:10">
      <c r="C2" s="39"/>
      <c r="D2" s="39"/>
      <c r="E2" s="39"/>
      <c r="F2" s="39"/>
      <c r="G2" s="39"/>
      <c r="H2" s="39"/>
      <c r="I2" s="39"/>
      <c r="J2" s="266" t="s">
        <v>1020</v>
      </c>
    </row>
    <row r="3" spans="1:10">
      <c r="B3" s="39"/>
      <c r="C3" s="39"/>
      <c r="D3" s="39"/>
      <c r="E3" s="39"/>
      <c r="F3" s="39"/>
      <c r="G3" s="39"/>
      <c r="H3" s="39"/>
      <c r="I3" s="39"/>
    </row>
    <row r="4" spans="1:10" ht="45" customHeight="1">
      <c r="B4" s="496" t="s">
        <v>72</v>
      </c>
      <c r="C4" s="497"/>
      <c r="D4" s="116" t="str">
        <f>TB!C4</f>
        <v>2020/21</v>
      </c>
      <c r="E4" s="116" t="str">
        <f>TB!D4</f>
        <v>2021/22</v>
      </c>
      <c r="F4" s="116" t="str">
        <f>TB!E4</f>
        <v>2022/23</v>
      </c>
      <c r="G4" s="116" t="str">
        <f>TB!F4</f>
        <v>2023/24</v>
      </c>
      <c r="H4" s="116" t="str">
        <f>TB!G4</f>
        <v>2024/25</v>
      </c>
      <c r="I4" s="39"/>
      <c r="J4" s="33"/>
    </row>
    <row r="5" spans="1:10" s="6" customFormat="1" ht="24.75" customHeight="1">
      <c r="B5" s="116" t="s">
        <v>17</v>
      </c>
      <c r="C5" s="116" t="s">
        <v>18</v>
      </c>
      <c r="D5" s="116" t="s">
        <v>19</v>
      </c>
      <c r="E5" s="116" t="s">
        <v>19</v>
      </c>
      <c r="F5" s="116" t="s">
        <v>19</v>
      </c>
      <c r="G5" s="116" t="s">
        <v>19</v>
      </c>
      <c r="H5" s="116" t="s">
        <v>19</v>
      </c>
      <c r="I5" s="44"/>
    </row>
    <row r="6" spans="1:10">
      <c r="B6" s="164">
        <v>1</v>
      </c>
      <c r="C6" s="165" t="s">
        <v>45</v>
      </c>
      <c r="D6" s="166">
        <f>TK!H7</f>
        <v>25.986922</v>
      </c>
      <c r="E6" s="166">
        <f>TL!H7</f>
        <v>27.442609000000001</v>
      </c>
      <c r="F6" s="166">
        <f>TM!H7</f>
        <v>29.166027</v>
      </c>
      <c r="G6" s="166">
        <f>TN!H7</f>
        <v>29.104403000000001</v>
      </c>
      <c r="H6" s="166">
        <f>TO!H7</f>
        <v>28.716365</v>
      </c>
      <c r="I6" s="45"/>
    </row>
    <row r="7" spans="1:10">
      <c r="B7" s="164">
        <v>2</v>
      </c>
      <c r="C7" s="165" t="s">
        <v>46</v>
      </c>
      <c r="D7" s="166">
        <f>TK!H8</f>
        <v>22.079325999999998</v>
      </c>
      <c r="E7" s="166">
        <f>TL!H8</f>
        <v>22.908852</v>
      </c>
      <c r="F7" s="166">
        <f>TM!H8</f>
        <v>21.912707000000001</v>
      </c>
      <c r="G7" s="166">
        <f>TN!H8</f>
        <v>20.950427999999999</v>
      </c>
      <c r="H7" s="166">
        <f>TO!H8</f>
        <v>20.132127000000001</v>
      </c>
      <c r="I7" s="45"/>
    </row>
    <row r="8" spans="1:10">
      <c r="B8" s="164">
        <v>3</v>
      </c>
      <c r="C8" s="165" t="s">
        <v>47</v>
      </c>
      <c r="D8" s="166">
        <f>TK!H9</f>
        <v>24.263102</v>
      </c>
      <c r="E8" s="166">
        <f>TL!H9</f>
        <v>25.234293000000001</v>
      </c>
      <c r="F8" s="166">
        <f>TM!H9</f>
        <v>25.383127000000002</v>
      </c>
      <c r="G8" s="166">
        <f>TN!H9</f>
        <v>26.785059</v>
      </c>
      <c r="H8" s="166">
        <f>TO!H9</f>
        <v>25.903527</v>
      </c>
      <c r="I8" s="45"/>
    </row>
    <row r="9" spans="1:10">
      <c r="B9" s="164">
        <v>4</v>
      </c>
      <c r="C9" s="165" t="s">
        <v>48</v>
      </c>
      <c r="D9" s="166">
        <f>TK!H10</f>
        <v>29.185798999999999</v>
      </c>
      <c r="E9" s="166">
        <f>TL!H10</f>
        <v>30.312268</v>
      </c>
      <c r="F9" s="166">
        <f>TM!H10</f>
        <v>24.514219000000001</v>
      </c>
      <c r="G9" s="166">
        <f>TN!H10</f>
        <v>31.351883999999998</v>
      </c>
      <c r="H9" s="166">
        <f>TO!H10</f>
        <v>30.590230999999999</v>
      </c>
      <c r="I9" s="45"/>
    </row>
    <row r="10" spans="1:10">
      <c r="B10" s="164">
        <v>5</v>
      </c>
      <c r="C10" s="165" t="s">
        <v>49</v>
      </c>
      <c r="D10" s="166">
        <f>TK!H11</f>
        <v>22.792784000000001</v>
      </c>
      <c r="E10" s="166">
        <f>TL!H11</f>
        <v>24.247050999999999</v>
      </c>
      <c r="F10" s="166">
        <f>TM!H11</f>
        <v>24.793420999999999</v>
      </c>
      <c r="G10" s="166">
        <f>TN!H11</f>
        <v>25.818125999999999</v>
      </c>
      <c r="H10" s="166">
        <f>TO!H11</f>
        <v>24.737504000000001</v>
      </c>
      <c r="I10" s="45"/>
    </row>
    <row r="11" spans="1:10">
      <c r="B11" s="164">
        <v>6</v>
      </c>
      <c r="C11" s="165" t="s">
        <v>50</v>
      </c>
      <c r="D11" s="166">
        <f>TK!H12</f>
        <v>22.710436000000001</v>
      </c>
      <c r="E11" s="166">
        <f>TL!H12</f>
        <v>24.027335000000001</v>
      </c>
      <c r="F11" s="166">
        <f>TM!H12</f>
        <v>23.581102000000001</v>
      </c>
      <c r="G11" s="166">
        <f>TN!H12</f>
        <v>24.531448999999999</v>
      </c>
      <c r="H11" s="166">
        <f>TO!H12</f>
        <v>23.062149999999999</v>
      </c>
      <c r="I11" s="45"/>
    </row>
    <row r="12" spans="1:10">
      <c r="B12" s="164">
        <v>7</v>
      </c>
      <c r="C12" s="165" t="s">
        <v>51</v>
      </c>
      <c r="D12" s="166">
        <f>TK!H13</f>
        <v>27.908632000000001</v>
      </c>
      <c r="E12" s="166">
        <f>TL!H13</f>
        <v>29.617708</v>
      </c>
      <c r="F12" s="166">
        <f>TM!H13</f>
        <v>28.618487999999999</v>
      </c>
      <c r="G12" s="166">
        <f>TN!H13</f>
        <v>29.976035</v>
      </c>
      <c r="H12" s="166">
        <f>TO!H13</f>
        <v>28.502725999999999</v>
      </c>
      <c r="I12" s="45"/>
    </row>
    <row r="13" spans="1:10">
      <c r="B13" s="164">
        <v>8</v>
      </c>
      <c r="C13" s="165" t="s">
        <v>52</v>
      </c>
      <c r="D13" s="166">
        <f>TK!H14</f>
        <v>19.032964</v>
      </c>
      <c r="E13" s="166">
        <f>TL!H14</f>
        <v>20.060224000000002</v>
      </c>
      <c r="F13" s="166">
        <f>TM!H14</f>
        <v>19.354164999999998</v>
      </c>
      <c r="G13" s="166">
        <f>TN!H14</f>
        <v>20.145230999999999</v>
      </c>
      <c r="H13" s="166">
        <f>TO!H14</f>
        <v>18.831772999999998</v>
      </c>
      <c r="I13" s="45"/>
    </row>
    <row r="14" spans="1:10">
      <c r="B14" s="164">
        <v>9</v>
      </c>
      <c r="C14" s="165" t="s">
        <v>53</v>
      </c>
      <c r="D14" s="166">
        <f>TK!H15</f>
        <v>15.410702000000001</v>
      </c>
      <c r="E14" s="166">
        <f>TL!H15</f>
        <v>15.789574</v>
      </c>
      <c r="F14" s="166">
        <f>TM!H15</f>
        <v>14.962351</v>
      </c>
      <c r="G14" s="166">
        <f>TN!H15</f>
        <v>17.819040000000001</v>
      </c>
      <c r="H14" s="166">
        <f>TO!H15</f>
        <v>17.249334999999999</v>
      </c>
      <c r="I14" s="45"/>
    </row>
    <row r="15" spans="1:10">
      <c r="B15" s="164">
        <v>10</v>
      </c>
      <c r="C15" s="165" t="s">
        <v>54</v>
      </c>
      <c r="D15" s="166">
        <f>TK!H16</f>
        <v>16.060594999999999</v>
      </c>
      <c r="E15" s="166">
        <f>TL!H16</f>
        <v>17.487929000000001</v>
      </c>
      <c r="F15" s="166">
        <f>TM!H16</f>
        <v>16.454706000000002</v>
      </c>
      <c r="G15" s="166">
        <f>TN!H16</f>
        <v>16.219488999999999</v>
      </c>
      <c r="H15" s="166">
        <f>TO!H16</f>
        <v>14.300762000000001</v>
      </c>
      <c r="I15" s="45"/>
    </row>
    <row r="16" spans="1:10">
      <c r="B16" s="164">
        <v>11</v>
      </c>
      <c r="C16" s="165" t="s">
        <v>55</v>
      </c>
      <c r="D16" s="166">
        <f>TK!H17</f>
        <v>13.251459000000001</v>
      </c>
      <c r="E16" s="166">
        <f>TL!H17</f>
        <v>11.493397</v>
      </c>
      <c r="F16" s="166">
        <f>TM!H17</f>
        <v>10.656138</v>
      </c>
      <c r="G16" s="166">
        <f>TN!H17</f>
        <v>10.338457</v>
      </c>
      <c r="H16" s="166">
        <f>TO!H17</f>
        <v>10.515632999999999</v>
      </c>
      <c r="I16" s="45"/>
    </row>
    <row r="17" spans="2:9">
      <c r="B17" s="164">
        <v>12</v>
      </c>
      <c r="C17" s="165" t="s">
        <v>56</v>
      </c>
      <c r="D17" s="166">
        <f>TK!H18</f>
        <v>8.2152270000000005</v>
      </c>
      <c r="E17" s="166">
        <f>TL!H18</f>
        <v>8.7199539999999995</v>
      </c>
      <c r="F17" s="166">
        <f>TM!H18</f>
        <v>7.4779549999999997</v>
      </c>
      <c r="G17" s="166">
        <f>TN!H18</f>
        <v>6.9663149999999998</v>
      </c>
      <c r="H17" s="166">
        <f>TO!H18</f>
        <v>5.6881550000000001</v>
      </c>
      <c r="I17" s="45"/>
    </row>
    <row r="18" spans="2:9">
      <c r="B18" s="164">
        <v>13</v>
      </c>
      <c r="C18" s="165" t="s">
        <v>57</v>
      </c>
      <c r="D18" s="166">
        <f>TK!H19</f>
        <v>6.9674069999999997</v>
      </c>
      <c r="E18" s="166">
        <f>TL!H19</f>
        <v>6.2106820000000003</v>
      </c>
      <c r="F18" s="166">
        <f>TM!H19</f>
        <v>5.3856719999999996</v>
      </c>
      <c r="G18" s="166">
        <f>TN!H19</f>
        <v>4.0991070000000001</v>
      </c>
      <c r="H18" s="166">
        <f>TO!H19</f>
        <v>3.6519430000000002</v>
      </c>
      <c r="I18" s="45"/>
    </row>
    <row r="19" spans="2:9">
      <c r="B19" s="164">
        <v>14</v>
      </c>
      <c r="C19" s="165" t="s">
        <v>58</v>
      </c>
      <c r="D19" s="166">
        <f>TK!H20</f>
        <v>2.9377230000000001</v>
      </c>
      <c r="E19" s="166">
        <f>TL!H20</f>
        <v>2.9642680000000001</v>
      </c>
      <c r="F19" s="166">
        <f>TM!H20</f>
        <v>1.272122</v>
      </c>
      <c r="G19" s="166">
        <f>TN!H20</f>
        <v>-1.2103980000000001</v>
      </c>
      <c r="H19" s="166">
        <f>TO!H20</f>
        <v>-2.4966889999999999</v>
      </c>
      <c r="I19" s="45"/>
    </row>
    <row r="20" spans="2:9">
      <c r="B20" s="164">
        <v>15</v>
      </c>
      <c r="C20" s="165" t="s">
        <v>59</v>
      </c>
      <c r="D20" s="166">
        <f>TK!H21</f>
        <v>1.2687710000000001</v>
      </c>
      <c r="E20" s="166">
        <f>TL!H21</f>
        <v>0.52690999999999999</v>
      </c>
      <c r="F20" s="166">
        <f>TM!H21</f>
        <v>-0.39654</v>
      </c>
      <c r="G20" s="166">
        <f>TN!H21</f>
        <v>-2.144809</v>
      </c>
      <c r="H20" s="166">
        <f>TO!H21</f>
        <v>-3.0868159999999998</v>
      </c>
      <c r="I20" s="45"/>
    </row>
    <row r="21" spans="2:9">
      <c r="B21" s="164">
        <v>16</v>
      </c>
      <c r="C21" s="165" t="s">
        <v>60</v>
      </c>
      <c r="D21" s="166">
        <f>TK!H22</f>
        <v>-0.57871399999999995</v>
      </c>
      <c r="E21" s="166">
        <f>TL!H22</f>
        <v>-1.534497</v>
      </c>
      <c r="F21" s="166">
        <f>TM!H22</f>
        <v>-2.8377289999999999</v>
      </c>
      <c r="G21" s="166">
        <f>TN!H22</f>
        <v>-5.0869540000000004</v>
      </c>
      <c r="H21" s="166">
        <f>TO!H22</f>
        <v>-6.5269700000000004</v>
      </c>
      <c r="I21" s="45"/>
    </row>
    <row r="22" spans="2:9">
      <c r="B22" s="164">
        <v>17</v>
      </c>
      <c r="C22" s="165" t="s">
        <v>61</v>
      </c>
      <c r="D22" s="166">
        <f>TK!H23</f>
        <v>-2.3701279999999998</v>
      </c>
      <c r="E22" s="166">
        <f>TL!H23</f>
        <v>-3.5572050000000002</v>
      </c>
      <c r="F22" s="166">
        <f>TM!H23</f>
        <v>-4.5169579999999998</v>
      </c>
      <c r="G22" s="166">
        <f>TN!H23</f>
        <v>-5.9104320000000001</v>
      </c>
      <c r="H22" s="166">
        <f>TO!H23</f>
        <v>-7.4536790000000002</v>
      </c>
      <c r="I22" s="45"/>
    </row>
    <row r="23" spans="2:9">
      <c r="B23" s="164">
        <v>18</v>
      </c>
      <c r="C23" s="165" t="s">
        <v>62</v>
      </c>
      <c r="D23" s="166">
        <f>TK!H24</f>
        <v>-2.7612220000000001</v>
      </c>
      <c r="E23" s="166">
        <f>TL!H24</f>
        <v>-3.7147250000000001</v>
      </c>
      <c r="F23" s="166">
        <f>TM!H24</f>
        <v>-5.2987029999999997</v>
      </c>
      <c r="G23" s="166">
        <f>TN!H24</f>
        <v>-6.8518140000000001</v>
      </c>
      <c r="H23" s="166">
        <f>TO!H24</f>
        <v>-7.9387160000000003</v>
      </c>
      <c r="I23" s="45"/>
    </row>
    <row r="24" spans="2:9">
      <c r="B24" s="164">
        <v>19</v>
      </c>
      <c r="C24" s="165" t="s">
        <v>63</v>
      </c>
      <c r="D24" s="166">
        <f>TK!H25</f>
        <v>1.1664030000000001</v>
      </c>
      <c r="E24" s="166">
        <f>TL!H25</f>
        <v>0.92758700000000005</v>
      </c>
      <c r="F24" s="166">
        <f>TM!H25</f>
        <v>-0.66639999999999999</v>
      </c>
      <c r="G24" s="166">
        <f>TN!H25</f>
        <v>-4.002122</v>
      </c>
      <c r="H24" s="166">
        <f>TO!H25</f>
        <v>-7.1720839999999999</v>
      </c>
      <c r="I24" s="45"/>
    </row>
    <row r="25" spans="2:9">
      <c r="B25" s="164">
        <v>20</v>
      </c>
      <c r="C25" s="165" t="s">
        <v>64</v>
      </c>
      <c r="D25" s="166">
        <f>TK!H26</f>
        <v>1.8614120000000001</v>
      </c>
      <c r="E25" s="166">
        <f>TL!H26</f>
        <v>1.0547420000000001</v>
      </c>
      <c r="F25" s="166">
        <f>TM!H26</f>
        <v>-1.204175</v>
      </c>
      <c r="G25" s="166">
        <f>TN!H26</f>
        <v>-4.1772119999999999</v>
      </c>
      <c r="H25" s="166">
        <f>TO!H26</f>
        <v>-4.7239490000000002</v>
      </c>
      <c r="I25" s="45"/>
    </row>
    <row r="26" spans="2:9">
      <c r="B26" s="164">
        <v>21</v>
      </c>
      <c r="C26" s="165" t="s">
        <v>65</v>
      </c>
      <c r="D26" s="166">
        <f>TK!H27</f>
        <v>-1.2373289999999999</v>
      </c>
      <c r="E26" s="166">
        <f>TL!H27</f>
        <v>-2.1456900000000001</v>
      </c>
      <c r="F26" s="166">
        <f>TM!H27</f>
        <v>-5.6992269999999996</v>
      </c>
      <c r="G26" s="166">
        <f>TN!H27</f>
        <v>-8.881596</v>
      </c>
      <c r="H26" s="166">
        <f>TO!H27</f>
        <v>-9.5235099999999999</v>
      </c>
      <c r="I26" s="45"/>
    </row>
    <row r="27" spans="2:9">
      <c r="B27" s="164">
        <v>22</v>
      </c>
      <c r="C27" s="165" t="s">
        <v>66</v>
      </c>
      <c r="D27" s="166">
        <f>TK!H28</f>
        <v>-4.4543280000000003</v>
      </c>
      <c r="E27" s="166">
        <f>TL!H28</f>
        <v>-5.4661119999999999</v>
      </c>
      <c r="F27" s="166">
        <f>TM!H28</f>
        <v>-8.4084529999999997</v>
      </c>
      <c r="G27" s="166">
        <f>TN!H28</f>
        <v>-9.4136030000000002</v>
      </c>
      <c r="H27" s="166">
        <f>TO!H28</f>
        <v>-12.415350999999999</v>
      </c>
      <c r="I27" s="45"/>
    </row>
    <row r="28" spans="2:9">
      <c r="B28" s="164">
        <v>23</v>
      </c>
      <c r="C28" s="165" t="s">
        <v>67</v>
      </c>
      <c r="D28" s="166">
        <f>TK!H29</f>
        <v>-13.582287000000001</v>
      </c>
      <c r="E28" s="166">
        <f>TL!H29</f>
        <v>-14.973471999999999</v>
      </c>
      <c r="F28" s="166">
        <f>TM!H29</f>
        <v>-16.547497</v>
      </c>
      <c r="G28" s="166">
        <f>TN!H29</f>
        <v>-18.312028000000002</v>
      </c>
      <c r="H28" s="166">
        <f>TO!H29</f>
        <v>-18.903255999999999</v>
      </c>
      <c r="I28" s="45"/>
    </row>
    <row r="29" spans="2:9">
      <c r="B29" s="164">
        <v>24</v>
      </c>
      <c r="C29" s="165" t="s">
        <v>68</v>
      </c>
      <c r="D29" s="166">
        <f>TK!H30</f>
        <v>-6.0329579999999998</v>
      </c>
      <c r="E29" s="166">
        <f>TL!H30</f>
        <v>-7.1881399999999998</v>
      </c>
      <c r="F29" s="166">
        <f>TM!H30</f>
        <v>-8.5788440000000001</v>
      </c>
      <c r="G29" s="166">
        <f>TN!H30</f>
        <v>-9.8056420000000006</v>
      </c>
      <c r="H29" s="166">
        <f>TO!H30</f>
        <v>-11.114259000000001</v>
      </c>
      <c r="I29" s="45"/>
    </row>
    <row r="30" spans="2:9">
      <c r="B30" s="164">
        <v>25</v>
      </c>
      <c r="C30" s="165" t="s">
        <v>69</v>
      </c>
      <c r="D30" s="166">
        <f>TK!H31</f>
        <v>-7.7215179999999997</v>
      </c>
      <c r="E30" s="166">
        <f>TL!H31</f>
        <v>-8.9547179999999997</v>
      </c>
      <c r="F30" s="166">
        <f>TM!H31</f>
        <v>-10.318917000000001</v>
      </c>
      <c r="G30" s="166">
        <f>TN!H31</f>
        <v>-11.98798</v>
      </c>
      <c r="H30" s="166">
        <f>TO!H31</f>
        <v>-13.469939999999999</v>
      </c>
      <c r="I30" s="45"/>
    </row>
    <row r="31" spans="2:9">
      <c r="B31" s="164">
        <v>26</v>
      </c>
      <c r="C31" s="165" t="s">
        <v>70</v>
      </c>
      <c r="D31" s="166">
        <f>TK!H32</f>
        <v>-7.9855179999999999</v>
      </c>
      <c r="E31" s="166">
        <f>TL!H32</f>
        <v>-9.1535139999999995</v>
      </c>
      <c r="F31" s="166">
        <f>TM!H32</f>
        <v>-11.354734000000001</v>
      </c>
      <c r="G31" s="166">
        <f>TN!H32</f>
        <v>-11.525378999999999</v>
      </c>
      <c r="H31" s="166">
        <f>TO!H32</f>
        <v>-13.060492</v>
      </c>
      <c r="I31" s="45"/>
    </row>
    <row r="32" spans="2:9">
      <c r="B32" s="164">
        <v>27</v>
      </c>
      <c r="C32" s="165" t="s">
        <v>71</v>
      </c>
      <c r="D32" s="166">
        <f>TK!H33</f>
        <v>-8.2267139999999994</v>
      </c>
      <c r="E32" s="166">
        <f>TL!H33</f>
        <v>-9.3814309999999992</v>
      </c>
      <c r="F32" s="166">
        <f>TM!H33</f>
        <v>-11.878416</v>
      </c>
      <c r="G32" s="166">
        <f>TN!H33</f>
        <v>-8.6149459999999998</v>
      </c>
      <c r="H32" s="166">
        <f>TO!H33</f>
        <v>-10.105695000000001</v>
      </c>
      <c r="I32" s="45"/>
    </row>
  </sheetData>
  <mergeCells count="1">
    <mergeCell ref="B4:C4"/>
  </mergeCells>
  <conditionalFormatting sqref="D6:H32">
    <cfRule type="cellIs" dxfId="16" priority="11" operator="equal">
      <formula>0</formula>
    </cfRule>
  </conditionalFormatting>
  <hyperlinks>
    <hyperlink ref="H1" location="Index!A1" display="Return to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J32"/>
  <sheetViews>
    <sheetView showGridLines="0" zoomScale="85" zoomScaleNormal="85" workbookViewId="0"/>
  </sheetViews>
  <sheetFormatPr defaultRowHeight="15"/>
  <cols>
    <col min="1" max="1" width="5.7109375" customWidth="1"/>
    <col min="3" max="3" width="35.85546875" bestFit="1" customWidth="1"/>
    <col min="4" max="4" width="12.7109375" bestFit="1" customWidth="1"/>
    <col min="5" max="7" width="11.85546875" bestFit="1" customWidth="1"/>
    <col min="8" max="8" width="13.140625" bestFit="1" customWidth="1"/>
  </cols>
  <sheetData>
    <row r="1" spans="1:10">
      <c r="A1" s="43" t="s">
        <v>1021</v>
      </c>
      <c r="H1" s="97" t="s">
        <v>835</v>
      </c>
    </row>
    <row r="2" spans="1:10">
      <c r="C2" s="39"/>
      <c r="D2" s="39"/>
      <c r="E2" s="39"/>
      <c r="F2" s="39"/>
      <c r="G2" s="39"/>
      <c r="H2" s="39"/>
      <c r="I2" s="39"/>
      <c r="J2" s="266" t="s">
        <v>1022</v>
      </c>
    </row>
    <row r="3" spans="1:10">
      <c r="B3" s="39"/>
      <c r="C3" s="39"/>
      <c r="D3" s="39"/>
      <c r="E3" s="39"/>
      <c r="F3" s="39"/>
      <c r="G3" s="39"/>
      <c r="H3" s="39"/>
      <c r="I3" s="39"/>
    </row>
    <row r="4" spans="1:10" ht="45" customHeight="1">
      <c r="B4" s="498" t="s">
        <v>73</v>
      </c>
      <c r="C4" s="499"/>
      <c r="D4" s="117" t="str">
        <f>TB!C4</f>
        <v>2020/21</v>
      </c>
      <c r="E4" s="117" t="str">
        <f>TB!D4</f>
        <v>2021/22</v>
      </c>
      <c r="F4" s="117" t="str">
        <f>TB!E4</f>
        <v>2022/23</v>
      </c>
      <c r="G4" s="117" t="str">
        <f>TB!F4</f>
        <v>2023/24</v>
      </c>
      <c r="H4" s="117" t="str">
        <f>TB!G4</f>
        <v>2024/25</v>
      </c>
      <c r="I4" s="39"/>
    </row>
    <row r="5" spans="1:10" s="6" customFormat="1" ht="24.75" customHeight="1">
      <c r="B5" s="117" t="s">
        <v>17</v>
      </c>
      <c r="C5" s="117" t="s">
        <v>18</v>
      </c>
      <c r="D5" s="117" t="s">
        <v>19</v>
      </c>
      <c r="E5" s="117" t="s">
        <v>19</v>
      </c>
      <c r="F5" s="117" t="s">
        <v>19</v>
      </c>
      <c r="G5" s="117" t="s">
        <v>19</v>
      </c>
      <c r="H5" s="117" t="s">
        <v>19</v>
      </c>
      <c r="I5" s="44"/>
    </row>
    <row r="6" spans="1:10">
      <c r="B6" s="164">
        <v>1</v>
      </c>
      <c r="C6" s="165" t="s">
        <v>45</v>
      </c>
      <c r="D6" s="166">
        <f>TK!I7</f>
        <v>28.911935</v>
      </c>
      <c r="E6" s="166">
        <f>TL!I7</f>
        <v>30.792549999999999</v>
      </c>
      <c r="F6" s="166">
        <f>TM!I7</f>
        <v>33.457824000000002</v>
      </c>
      <c r="G6" s="166">
        <f>TN!I7</f>
        <v>34.129030999999998</v>
      </c>
      <c r="H6" s="166">
        <f>TO!I7</f>
        <v>33.937049000000002</v>
      </c>
      <c r="I6" s="45"/>
    </row>
    <row r="7" spans="1:10">
      <c r="B7" s="164">
        <v>2</v>
      </c>
      <c r="C7" s="165" t="s">
        <v>46</v>
      </c>
      <c r="D7" s="166">
        <f>TK!I8</f>
        <v>25.004338000000001</v>
      </c>
      <c r="E7" s="166">
        <f>TL!I8</f>
        <v>26.258793000000001</v>
      </c>
      <c r="F7" s="166">
        <f>TM!I8</f>
        <v>26.204504</v>
      </c>
      <c r="G7" s="166">
        <f>TN!I8</f>
        <v>25.975055000000001</v>
      </c>
      <c r="H7" s="166">
        <f>TO!I8</f>
        <v>25.352810000000002</v>
      </c>
      <c r="I7" s="45"/>
    </row>
    <row r="8" spans="1:10">
      <c r="B8" s="164">
        <v>3</v>
      </c>
      <c r="C8" s="165" t="s">
        <v>47</v>
      </c>
      <c r="D8" s="166">
        <f>TK!I9</f>
        <v>27.158636999999999</v>
      </c>
      <c r="E8" s="166">
        <f>TL!I9</f>
        <v>28.532413999999999</v>
      </c>
      <c r="F8" s="166">
        <f>TM!I9</f>
        <v>29.356618000000001</v>
      </c>
      <c r="G8" s="166">
        <f>TN!I9</f>
        <v>31.499538999999999</v>
      </c>
      <c r="H8" s="166">
        <f>TO!I9</f>
        <v>30.740492</v>
      </c>
      <c r="I8" s="45"/>
    </row>
    <row r="9" spans="1:10">
      <c r="B9" s="164">
        <v>4</v>
      </c>
      <c r="C9" s="165" t="s">
        <v>48</v>
      </c>
      <c r="D9" s="166">
        <f>TK!I10</f>
        <v>33.324474000000002</v>
      </c>
      <c r="E9" s="166">
        <f>TL!I10</f>
        <v>34.893352</v>
      </c>
      <c r="F9" s="166">
        <f>TM!I10</f>
        <v>28.281655000000001</v>
      </c>
      <c r="G9" s="166">
        <f>TN!I10</f>
        <v>37.225814</v>
      </c>
      <c r="H9" s="166">
        <f>TO!I10</f>
        <v>36.616653999999997</v>
      </c>
      <c r="I9" s="45"/>
    </row>
    <row r="10" spans="1:10">
      <c r="B10" s="164">
        <v>5</v>
      </c>
      <c r="C10" s="165" t="s">
        <v>49</v>
      </c>
      <c r="D10" s="166">
        <f>TK!I11</f>
        <v>25.567049999999998</v>
      </c>
      <c r="E10" s="166">
        <f>TL!I11</f>
        <v>27.422858000000002</v>
      </c>
      <c r="F10" s="166">
        <f>TM!I11</f>
        <v>28.452978000000002</v>
      </c>
      <c r="G10" s="166">
        <f>TN!I11</f>
        <v>30.125032999999998</v>
      </c>
      <c r="H10" s="166">
        <f>TO!I11</f>
        <v>29.089780000000001</v>
      </c>
      <c r="I10" s="45"/>
    </row>
    <row r="11" spans="1:10">
      <c r="B11" s="164">
        <v>6</v>
      </c>
      <c r="C11" s="165" t="s">
        <v>50</v>
      </c>
      <c r="D11" s="166">
        <f>TK!I12</f>
        <v>25.402940999999998</v>
      </c>
      <c r="E11" s="166">
        <f>TL!I12</f>
        <v>27.114647000000001</v>
      </c>
      <c r="F11" s="166">
        <f>TM!I12</f>
        <v>27.074161</v>
      </c>
      <c r="G11" s="166">
        <f>TN!I12</f>
        <v>28.641318999999999</v>
      </c>
      <c r="H11" s="166">
        <f>TO!I12</f>
        <v>27.204269</v>
      </c>
      <c r="I11" s="45"/>
    </row>
    <row r="12" spans="1:10">
      <c r="B12" s="164">
        <v>7</v>
      </c>
      <c r="C12" s="165" t="s">
        <v>51</v>
      </c>
      <c r="D12" s="166">
        <f>TK!I13</f>
        <v>32.572674999999997</v>
      </c>
      <c r="E12" s="166">
        <f>TL!I13</f>
        <v>34.770527000000001</v>
      </c>
      <c r="F12" s="166">
        <f>TM!I13</f>
        <v>33.973219999999998</v>
      </c>
      <c r="G12" s="166">
        <f>TN!I13</f>
        <v>35.744852999999999</v>
      </c>
      <c r="H12" s="166">
        <f>TO!I13</f>
        <v>34.329956000000003</v>
      </c>
      <c r="I12" s="45"/>
    </row>
    <row r="13" spans="1:10">
      <c r="B13" s="164">
        <v>8</v>
      </c>
      <c r="C13" s="165" t="s">
        <v>52</v>
      </c>
      <c r="D13" s="166">
        <f>TK!I14</f>
        <v>21.416233999999999</v>
      </c>
      <c r="E13" s="166">
        <f>TL!I14</f>
        <v>22.800487</v>
      </c>
      <c r="F13" s="166">
        <f>TM!I14</f>
        <v>22.345324999999999</v>
      </c>
      <c r="G13" s="166">
        <f>TN!I14</f>
        <v>23.744340000000001</v>
      </c>
      <c r="H13" s="166">
        <f>TO!I14</f>
        <v>22.494319000000001</v>
      </c>
      <c r="I13" s="45"/>
    </row>
    <row r="14" spans="1:10">
      <c r="B14" s="164">
        <v>9</v>
      </c>
      <c r="C14" s="165" t="s">
        <v>53</v>
      </c>
      <c r="D14" s="166">
        <f>TK!I15</f>
        <v>17.645620000000001</v>
      </c>
      <c r="E14" s="166">
        <f>TL!I15</f>
        <v>18.350936000000001</v>
      </c>
      <c r="F14" s="166">
        <f>TM!I15</f>
        <v>17.665396000000001</v>
      </c>
      <c r="G14" s="166">
        <f>TN!I15</f>
        <v>21.271270999999999</v>
      </c>
      <c r="H14" s="166">
        <f>TO!I15</f>
        <v>20.846471999999999</v>
      </c>
      <c r="I14" s="45"/>
    </row>
    <row r="15" spans="1:10">
      <c r="B15" s="164">
        <v>10</v>
      </c>
      <c r="C15" s="165" t="s">
        <v>54</v>
      </c>
      <c r="D15" s="166">
        <f>TK!I16</f>
        <v>18.302927</v>
      </c>
      <c r="E15" s="166">
        <f>TL!I16</f>
        <v>20.080683000000001</v>
      </c>
      <c r="F15" s="166">
        <f>TM!I16</f>
        <v>19.205687000000001</v>
      </c>
      <c r="G15" s="166">
        <f>TN!I16</f>
        <v>19.362148999999999</v>
      </c>
      <c r="H15" s="166">
        <f>TO!I16</f>
        <v>17.539169999999999</v>
      </c>
      <c r="I15" s="45"/>
    </row>
    <row r="16" spans="1:10">
      <c r="B16" s="164">
        <v>11</v>
      </c>
      <c r="C16" s="165" t="s">
        <v>55</v>
      </c>
      <c r="D16" s="166">
        <f>TK!I17</f>
        <v>14.556873</v>
      </c>
      <c r="E16" s="166">
        <f>TL!I17</f>
        <v>12.874983</v>
      </c>
      <c r="F16" s="166">
        <f>TM!I17</f>
        <v>12.197846999999999</v>
      </c>
      <c r="G16" s="166">
        <f>TN!I17</f>
        <v>12.161580000000001</v>
      </c>
      <c r="H16" s="166">
        <f>TO!I17</f>
        <v>12.442712</v>
      </c>
      <c r="I16" s="45"/>
    </row>
    <row r="17" spans="2:9">
      <c r="B17" s="164">
        <v>12</v>
      </c>
      <c r="C17" s="165" t="s">
        <v>56</v>
      </c>
      <c r="D17" s="166">
        <f>TK!I18</f>
        <v>9.4696309999999997</v>
      </c>
      <c r="E17" s="166">
        <f>TL!I18</f>
        <v>10.197554</v>
      </c>
      <c r="F17" s="166">
        <f>TM!I18</f>
        <v>9.0489859999999993</v>
      </c>
      <c r="G17" s="166">
        <f>TN!I18</f>
        <v>8.7454359999999998</v>
      </c>
      <c r="H17" s="166">
        <f>TO!I18</f>
        <v>7.4632329999999998</v>
      </c>
      <c r="I17" s="45"/>
    </row>
    <row r="18" spans="2:9">
      <c r="B18" s="164">
        <v>13</v>
      </c>
      <c r="C18" s="165" t="s">
        <v>57</v>
      </c>
      <c r="D18" s="166">
        <f>TK!I19</f>
        <v>7.7686060000000001</v>
      </c>
      <c r="E18" s="166">
        <f>TL!I19</f>
        <v>7.1027509999999996</v>
      </c>
      <c r="F18" s="166">
        <f>TM!I19</f>
        <v>6.3500920000000001</v>
      </c>
      <c r="G18" s="166">
        <f>TN!I19</f>
        <v>5.0787589999999998</v>
      </c>
      <c r="H18" s="166">
        <f>TO!I19</f>
        <v>4.7006300000000003</v>
      </c>
      <c r="I18" s="45"/>
    </row>
    <row r="19" spans="2:9">
      <c r="B19" s="164">
        <v>14</v>
      </c>
      <c r="C19" s="165" t="s">
        <v>58</v>
      </c>
      <c r="D19" s="166">
        <f>TK!I20</f>
        <v>3.1638839999999999</v>
      </c>
      <c r="E19" s="166">
        <f>TL!I20</f>
        <v>3.371178</v>
      </c>
      <c r="F19" s="166">
        <f>TM!I20</f>
        <v>1.70461</v>
      </c>
      <c r="G19" s="166">
        <f>TN!I20</f>
        <v>-0.981298</v>
      </c>
      <c r="H19" s="166">
        <f>TO!I20</f>
        <v>-2.3305790000000002</v>
      </c>
      <c r="I19" s="45"/>
    </row>
    <row r="20" spans="2:9">
      <c r="B20" s="164">
        <v>15</v>
      </c>
      <c r="C20" s="165" t="s">
        <v>59</v>
      </c>
      <c r="D20" s="166">
        <f>TK!I21</f>
        <v>1.2866869999999999</v>
      </c>
      <c r="E20" s="166">
        <f>TL!I21</f>
        <v>0.55634700000000004</v>
      </c>
      <c r="F20" s="166">
        <f>TM!I21</f>
        <v>-0.35401300000000002</v>
      </c>
      <c r="G20" s="166">
        <f>TN!I21</f>
        <v>-2.091701</v>
      </c>
      <c r="H20" s="166">
        <f>TO!I21</f>
        <v>-3.031301</v>
      </c>
      <c r="I20" s="45"/>
    </row>
    <row r="21" spans="2:9">
      <c r="B21" s="164">
        <v>16</v>
      </c>
      <c r="C21" s="165" t="s">
        <v>60</v>
      </c>
      <c r="D21" s="166">
        <f>TK!I22</f>
        <v>-0.57871399999999995</v>
      </c>
      <c r="E21" s="166">
        <f>TL!I22</f>
        <v>-1.534497</v>
      </c>
      <c r="F21" s="166">
        <f>TM!I22</f>
        <v>-2.8377289999999999</v>
      </c>
      <c r="G21" s="166">
        <f>TN!I22</f>
        <v>-5.0869540000000004</v>
      </c>
      <c r="H21" s="166">
        <f>TO!I22</f>
        <v>-6.5269700000000004</v>
      </c>
      <c r="I21" s="45"/>
    </row>
    <row r="22" spans="2:9">
      <c r="B22" s="164">
        <v>17</v>
      </c>
      <c r="C22" s="165" t="s">
        <v>61</v>
      </c>
      <c r="D22" s="166">
        <f>TK!I23</f>
        <v>-2.3701279999999998</v>
      </c>
      <c r="E22" s="166">
        <f>TL!I23</f>
        <v>-3.5572050000000002</v>
      </c>
      <c r="F22" s="166">
        <f>TM!I23</f>
        <v>-4.5169579999999998</v>
      </c>
      <c r="G22" s="166">
        <f>TN!I23</f>
        <v>-5.9104320000000001</v>
      </c>
      <c r="H22" s="166">
        <f>TO!I23</f>
        <v>-7.4536790000000002</v>
      </c>
      <c r="I22" s="45"/>
    </row>
    <row r="23" spans="2:9">
      <c r="B23" s="164">
        <v>18</v>
      </c>
      <c r="C23" s="165" t="s">
        <v>62</v>
      </c>
      <c r="D23" s="166">
        <f>TK!I24</f>
        <v>-2.7612220000000001</v>
      </c>
      <c r="E23" s="166">
        <f>TL!I24</f>
        <v>-3.7147250000000001</v>
      </c>
      <c r="F23" s="166">
        <f>TM!I24</f>
        <v>-5.2987029999999997</v>
      </c>
      <c r="G23" s="166">
        <f>TN!I24</f>
        <v>-6.8518140000000001</v>
      </c>
      <c r="H23" s="166">
        <f>TO!I24</f>
        <v>-7.9387160000000003</v>
      </c>
      <c r="I23" s="45"/>
    </row>
    <row r="24" spans="2:9">
      <c r="B24" s="164">
        <v>19</v>
      </c>
      <c r="C24" s="165" t="s">
        <v>63</v>
      </c>
      <c r="D24" s="166">
        <f>TK!I25</f>
        <v>1.1664030000000001</v>
      </c>
      <c r="E24" s="166">
        <f>TL!I25</f>
        <v>0.92758700000000005</v>
      </c>
      <c r="F24" s="166">
        <f>TM!I25</f>
        <v>-0.66639999999999999</v>
      </c>
      <c r="G24" s="166">
        <f>TN!I25</f>
        <v>-4.002122</v>
      </c>
      <c r="H24" s="166">
        <f>TO!I25</f>
        <v>-7.1720839999999999</v>
      </c>
      <c r="I24" s="45"/>
    </row>
    <row r="25" spans="2:9">
      <c r="B25" s="164">
        <v>20</v>
      </c>
      <c r="C25" s="165" t="s">
        <v>64</v>
      </c>
      <c r="D25" s="166">
        <f>TK!I26</f>
        <v>1.8614120000000001</v>
      </c>
      <c r="E25" s="166">
        <f>TL!I26</f>
        <v>1.0547420000000001</v>
      </c>
      <c r="F25" s="166">
        <f>TM!I26</f>
        <v>-1.204175</v>
      </c>
      <c r="G25" s="166">
        <f>TN!I26</f>
        <v>-4.1772119999999999</v>
      </c>
      <c r="H25" s="166">
        <f>TO!I26</f>
        <v>-4.7239490000000002</v>
      </c>
      <c r="I25" s="45"/>
    </row>
    <row r="26" spans="2:9">
      <c r="B26" s="164">
        <v>21</v>
      </c>
      <c r="C26" s="165" t="s">
        <v>65</v>
      </c>
      <c r="D26" s="166">
        <f>TK!I27</f>
        <v>-1.2373289999999999</v>
      </c>
      <c r="E26" s="166">
        <f>TL!I27</f>
        <v>-2.1456900000000001</v>
      </c>
      <c r="F26" s="166">
        <f>TM!I27</f>
        <v>-5.6992269999999996</v>
      </c>
      <c r="G26" s="166">
        <f>TN!I27</f>
        <v>-8.881596</v>
      </c>
      <c r="H26" s="166">
        <f>TO!I27</f>
        <v>-9.5235099999999999</v>
      </c>
      <c r="I26" s="45"/>
    </row>
    <row r="27" spans="2:9">
      <c r="B27" s="164">
        <v>22</v>
      </c>
      <c r="C27" s="165" t="s">
        <v>66</v>
      </c>
      <c r="D27" s="166">
        <f>TK!I28</f>
        <v>-5.9269090000000002</v>
      </c>
      <c r="E27" s="166">
        <f>TL!I28</f>
        <v>-6.9599520000000004</v>
      </c>
      <c r="F27" s="166">
        <f>TM!I28</f>
        <v>-10.121065</v>
      </c>
      <c r="G27" s="166">
        <f>TN!I28</f>
        <v>-11.015202</v>
      </c>
      <c r="H27" s="166">
        <f>TO!I28</f>
        <v>-14.197455</v>
      </c>
      <c r="I27" s="45"/>
    </row>
    <row r="28" spans="2:9">
      <c r="B28" s="164">
        <v>23</v>
      </c>
      <c r="C28" s="165" t="s">
        <v>67</v>
      </c>
      <c r="D28" s="166">
        <f>TK!I29</f>
        <v>-14.970309</v>
      </c>
      <c r="E28" s="166">
        <f>TL!I29</f>
        <v>-16.397074</v>
      </c>
      <c r="F28" s="166">
        <f>TM!I29</f>
        <v>-18.021930000000001</v>
      </c>
      <c r="G28" s="166">
        <f>TN!I29</f>
        <v>-19.868532999999999</v>
      </c>
      <c r="H28" s="166">
        <f>TO!I29</f>
        <v>-20.358184000000001</v>
      </c>
      <c r="I28" s="45"/>
    </row>
    <row r="29" spans="2:9">
      <c r="B29" s="164">
        <v>24</v>
      </c>
      <c r="C29" s="165" t="s">
        <v>68</v>
      </c>
      <c r="D29" s="166">
        <f>TK!I30</f>
        <v>-6.0329579999999998</v>
      </c>
      <c r="E29" s="166">
        <f>TL!I30</f>
        <v>-7.1881399999999998</v>
      </c>
      <c r="F29" s="166">
        <f>TM!I30</f>
        <v>-8.5788440000000001</v>
      </c>
      <c r="G29" s="166">
        <f>TN!I30</f>
        <v>-9.8056420000000006</v>
      </c>
      <c r="H29" s="166">
        <f>TO!I30</f>
        <v>-11.114259000000001</v>
      </c>
      <c r="I29" s="45"/>
    </row>
    <row r="30" spans="2:9">
      <c r="B30" s="164">
        <v>25</v>
      </c>
      <c r="C30" s="165" t="s">
        <v>69</v>
      </c>
      <c r="D30" s="166">
        <f>TK!I31</f>
        <v>-7.7215179999999997</v>
      </c>
      <c r="E30" s="166">
        <f>TL!I31</f>
        <v>-8.9547179999999997</v>
      </c>
      <c r="F30" s="166">
        <f>TM!I31</f>
        <v>-10.318917000000001</v>
      </c>
      <c r="G30" s="166">
        <f>TN!I31</f>
        <v>-11.98798</v>
      </c>
      <c r="H30" s="166">
        <f>TO!I31</f>
        <v>-13.469939999999999</v>
      </c>
      <c r="I30" s="45"/>
    </row>
    <row r="31" spans="2:9">
      <c r="B31" s="164">
        <v>26</v>
      </c>
      <c r="C31" s="165" t="s">
        <v>70</v>
      </c>
      <c r="D31" s="166">
        <f>TK!I32</f>
        <v>-7.9855179999999999</v>
      </c>
      <c r="E31" s="166">
        <f>TL!I32</f>
        <v>-9.1535139999999995</v>
      </c>
      <c r="F31" s="166">
        <f>TM!I32</f>
        <v>-11.354734000000001</v>
      </c>
      <c r="G31" s="166">
        <f>TN!I32</f>
        <v>-11.525378999999999</v>
      </c>
      <c r="H31" s="166">
        <f>TO!I32</f>
        <v>-13.060492</v>
      </c>
      <c r="I31" s="45"/>
    </row>
    <row r="32" spans="2:9">
      <c r="B32" s="164">
        <v>27</v>
      </c>
      <c r="C32" s="165" t="s">
        <v>71</v>
      </c>
      <c r="D32" s="166">
        <f>TK!I33</f>
        <v>-8.2267139999999994</v>
      </c>
      <c r="E32" s="166">
        <f>TL!I33</f>
        <v>-9.3814309999999992</v>
      </c>
      <c r="F32" s="166">
        <f>TM!I33</f>
        <v>-11.878416</v>
      </c>
      <c r="G32" s="166">
        <f>TN!I33</f>
        <v>-8.5838359999999998</v>
      </c>
      <c r="H32" s="166">
        <f>TO!I33</f>
        <v>-10.071327999999999</v>
      </c>
      <c r="I32" s="45"/>
    </row>
  </sheetData>
  <mergeCells count="1">
    <mergeCell ref="B4:C4"/>
  </mergeCells>
  <conditionalFormatting sqref="D6:H32">
    <cfRule type="cellIs" dxfId="15" priority="1" operator="equal">
      <formula>0</formula>
    </cfRule>
  </conditionalFormatting>
  <hyperlinks>
    <hyperlink ref="H1" location="Index!A1" display="Return to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J32"/>
  <sheetViews>
    <sheetView showGridLines="0" zoomScale="85" zoomScaleNormal="85" workbookViewId="0"/>
  </sheetViews>
  <sheetFormatPr defaultRowHeight="15"/>
  <cols>
    <col min="1" max="1" width="5.7109375" customWidth="1"/>
    <col min="3" max="3" width="35.85546875" bestFit="1" customWidth="1"/>
    <col min="4" max="4" width="12.7109375" bestFit="1" customWidth="1"/>
    <col min="5" max="7" width="11.85546875" bestFit="1" customWidth="1"/>
    <col min="8" max="8" width="13.140625" bestFit="1" customWidth="1"/>
  </cols>
  <sheetData>
    <row r="1" spans="1:10">
      <c r="A1" s="43" t="s">
        <v>1023</v>
      </c>
      <c r="H1" s="97" t="s">
        <v>835</v>
      </c>
    </row>
    <row r="2" spans="1:10">
      <c r="C2" s="39"/>
      <c r="D2" s="39"/>
      <c r="E2" s="39"/>
      <c r="F2" s="39"/>
      <c r="G2" s="39"/>
      <c r="H2" s="39"/>
      <c r="I2" s="39"/>
      <c r="J2" s="266" t="s">
        <v>1024</v>
      </c>
    </row>
    <row r="3" spans="1:10">
      <c r="B3" s="39"/>
      <c r="C3" s="39"/>
      <c r="D3" s="39"/>
      <c r="E3" s="39"/>
      <c r="F3" s="39"/>
      <c r="G3" s="39"/>
      <c r="H3" s="39"/>
      <c r="I3" s="39"/>
    </row>
    <row r="4" spans="1:10" ht="45" customHeight="1">
      <c r="B4" s="500" t="s">
        <v>74</v>
      </c>
      <c r="C4" s="501"/>
      <c r="D4" s="118" t="str">
        <f>TB!C4</f>
        <v>2020/21</v>
      </c>
      <c r="E4" s="118" t="str">
        <f>TB!D4</f>
        <v>2021/22</v>
      </c>
      <c r="F4" s="118" t="str">
        <f>TB!E4</f>
        <v>2022/23</v>
      </c>
      <c r="G4" s="118" t="str">
        <f>TB!F4</f>
        <v>2023/24</v>
      </c>
      <c r="H4" s="118" t="str">
        <f>TB!G4</f>
        <v>2024/25</v>
      </c>
      <c r="I4" s="39"/>
    </row>
    <row r="5" spans="1:10" s="6" customFormat="1" ht="24.75" customHeight="1">
      <c r="B5" s="118" t="s">
        <v>17</v>
      </c>
      <c r="C5" s="118" t="s">
        <v>18</v>
      </c>
      <c r="D5" s="118" t="s">
        <v>19</v>
      </c>
      <c r="E5" s="118" t="s">
        <v>19</v>
      </c>
      <c r="F5" s="118" t="s">
        <v>19</v>
      </c>
      <c r="G5" s="118" t="s">
        <v>19</v>
      </c>
      <c r="H5" s="118" t="s">
        <v>19</v>
      </c>
      <c r="I5" s="44"/>
    </row>
    <row r="6" spans="1:10">
      <c r="B6" s="164">
        <v>1</v>
      </c>
      <c r="C6" s="165" t="s">
        <v>45</v>
      </c>
      <c r="D6" s="166">
        <f>TK!J7</f>
        <v>18.405384000000002</v>
      </c>
      <c r="E6" s="166">
        <f>TL!J7</f>
        <v>19.1464</v>
      </c>
      <c r="F6" s="166">
        <f>TM!J7</f>
        <v>22.413485000000001</v>
      </c>
      <c r="G6" s="166">
        <f>TN!J7</f>
        <v>24.178193</v>
      </c>
      <c r="H6" s="166">
        <f>TO!J7</f>
        <v>24.090776999999999</v>
      </c>
      <c r="I6" s="45"/>
    </row>
    <row r="7" spans="1:10">
      <c r="B7" s="164">
        <v>2</v>
      </c>
      <c r="C7" s="165" t="s">
        <v>46</v>
      </c>
      <c r="D7" s="166">
        <f>TK!J8</f>
        <v>15.252584000000001</v>
      </c>
      <c r="E7" s="166">
        <f>TL!J8</f>
        <v>15.822015</v>
      </c>
      <c r="F7" s="166">
        <f>TM!J8</f>
        <v>18.395163</v>
      </c>
      <c r="G7" s="166">
        <f>TN!J8</f>
        <v>20.189527999999999</v>
      </c>
      <c r="H7" s="166">
        <f>TO!J8</f>
        <v>19.918604999999999</v>
      </c>
      <c r="I7" s="45"/>
    </row>
    <row r="8" spans="1:10">
      <c r="B8" s="164">
        <v>3</v>
      </c>
      <c r="C8" s="165" t="s">
        <v>47</v>
      </c>
      <c r="D8" s="166">
        <f>TK!J9</f>
        <v>17.740649000000001</v>
      </c>
      <c r="E8" s="166">
        <f>TL!J9</f>
        <v>18.215758000000001</v>
      </c>
      <c r="F8" s="166">
        <f>TM!J9</f>
        <v>19.755306999999998</v>
      </c>
      <c r="G8" s="166">
        <f>TN!J9</f>
        <v>22.031510000000001</v>
      </c>
      <c r="H8" s="166">
        <f>TO!J9</f>
        <v>21.461269000000001</v>
      </c>
      <c r="I8" s="45"/>
    </row>
    <row r="9" spans="1:10">
      <c r="B9" s="164">
        <v>4</v>
      </c>
      <c r="C9" s="165" t="s">
        <v>48</v>
      </c>
      <c r="D9" s="166">
        <f>TK!J10</f>
        <v>23.956347000000001</v>
      </c>
      <c r="E9" s="166">
        <f>TL!J10</f>
        <v>24.630576999999999</v>
      </c>
      <c r="F9" s="166">
        <f>TM!J10</f>
        <v>18.725031000000001</v>
      </c>
      <c r="G9" s="166">
        <f>TN!J10</f>
        <v>27.828759999999999</v>
      </c>
      <c r="H9" s="166">
        <f>TO!J10</f>
        <v>27.408560000000001</v>
      </c>
      <c r="I9" s="45"/>
    </row>
    <row r="10" spans="1:10">
      <c r="B10" s="164">
        <v>5</v>
      </c>
      <c r="C10" s="165" t="s">
        <v>49</v>
      </c>
      <c r="D10" s="166">
        <f>TK!J11</f>
        <v>16.303018000000002</v>
      </c>
      <c r="E10" s="166">
        <f>TL!J11</f>
        <v>16.885923999999999</v>
      </c>
      <c r="F10" s="166">
        <f>TM!J11</f>
        <v>17.398115000000001</v>
      </c>
      <c r="G10" s="166">
        <f>TN!J11</f>
        <v>19.336953000000001</v>
      </c>
      <c r="H10" s="166">
        <f>TO!J11</f>
        <v>18.280467000000002</v>
      </c>
      <c r="I10" s="45"/>
    </row>
    <row r="11" spans="1:10">
      <c r="B11" s="164">
        <v>6</v>
      </c>
      <c r="C11" s="165" t="s">
        <v>50</v>
      </c>
      <c r="D11" s="166">
        <f>TK!J12</f>
        <v>15.552431</v>
      </c>
      <c r="E11" s="166">
        <f>TL!J12</f>
        <v>16.107780000000002</v>
      </c>
      <c r="F11" s="166">
        <f>TM!J12</f>
        <v>16.245650999999999</v>
      </c>
      <c r="G11" s="166">
        <f>TN!J12</f>
        <v>18.086351000000001</v>
      </c>
      <c r="H11" s="166">
        <f>TO!J12</f>
        <v>16.953776999999999</v>
      </c>
      <c r="I11" s="45"/>
    </row>
    <row r="12" spans="1:10">
      <c r="B12" s="164">
        <v>7</v>
      </c>
      <c r="C12" s="165" t="s">
        <v>51</v>
      </c>
      <c r="D12" s="166">
        <f>TK!J13</f>
        <v>24.172940000000001</v>
      </c>
      <c r="E12" s="166">
        <f>TL!J13</f>
        <v>25.170377999999999</v>
      </c>
      <c r="F12" s="166">
        <f>TM!J13</f>
        <v>24.608972000000001</v>
      </c>
      <c r="G12" s="166">
        <f>TN!J13</f>
        <v>25.70288</v>
      </c>
      <c r="H12" s="166">
        <f>TO!J13</f>
        <v>24.758462999999999</v>
      </c>
      <c r="I12" s="45"/>
    </row>
    <row r="13" spans="1:10">
      <c r="B13" s="164">
        <v>8</v>
      </c>
      <c r="C13" s="165" t="s">
        <v>52</v>
      </c>
      <c r="D13" s="166">
        <f>TK!J14</f>
        <v>12.769075000000001</v>
      </c>
      <c r="E13" s="166">
        <f>TL!J14</f>
        <v>13.1076</v>
      </c>
      <c r="F13" s="166">
        <f>TM!J14</f>
        <v>12.791116000000001</v>
      </c>
      <c r="G13" s="166">
        <f>TN!J14</f>
        <v>14.854335000000001</v>
      </c>
      <c r="H13" s="166">
        <f>TO!J14</f>
        <v>13.935045000000001</v>
      </c>
      <c r="I13" s="45"/>
    </row>
    <row r="14" spans="1:10">
      <c r="B14" s="164">
        <v>9</v>
      </c>
      <c r="C14" s="165" t="s">
        <v>53</v>
      </c>
      <c r="D14" s="166">
        <f>TK!J15</f>
        <v>11.141158000000001</v>
      </c>
      <c r="E14" s="166">
        <f>TL!J15</f>
        <v>11.252428</v>
      </c>
      <c r="F14" s="166">
        <f>TM!J15</f>
        <v>10.60047</v>
      </c>
      <c r="G14" s="166">
        <f>TN!J15</f>
        <v>13.858188999999999</v>
      </c>
      <c r="H14" s="166">
        <f>TO!J15</f>
        <v>13.494446</v>
      </c>
      <c r="I14" s="45"/>
    </row>
    <row r="15" spans="1:10">
      <c r="B15" s="164">
        <v>10</v>
      </c>
      <c r="C15" s="165" t="s">
        <v>54</v>
      </c>
      <c r="D15" s="166">
        <f>TK!J16</f>
        <v>11.230119999999999</v>
      </c>
      <c r="E15" s="166">
        <f>TL!J16</f>
        <v>11.604901999999999</v>
      </c>
      <c r="F15" s="166">
        <f>TM!J16</f>
        <v>10.978358999999999</v>
      </c>
      <c r="G15" s="166">
        <f>TN!J16</f>
        <v>11.775911000000001</v>
      </c>
      <c r="H15" s="166">
        <f>TO!J16</f>
        <v>11.156577</v>
      </c>
      <c r="I15" s="45"/>
    </row>
    <row r="16" spans="1:10">
      <c r="B16" s="164">
        <v>11</v>
      </c>
      <c r="C16" s="165" t="s">
        <v>55</v>
      </c>
      <c r="D16" s="166">
        <f>TK!J17</f>
        <v>6.5455300000000003</v>
      </c>
      <c r="E16" s="166">
        <f>TL!J17</f>
        <v>5.5490599999999999</v>
      </c>
      <c r="F16" s="166">
        <f>TM!J17</f>
        <v>4.9319990000000002</v>
      </c>
      <c r="G16" s="166">
        <f>TN!J17</f>
        <v>5.1782250000000003</v>
      </c>
      <c r="H16" s="166">
        <f>TO!J17</f>
        <v>4.5999299999999996</v>
      </c>
      <c r="I16" s="45"/>
    </row>
    <row r="17" spans="2:9">
      <c r="B17" s="164">
        <v>12</v>
      </c>
      <c r="C17" s="165" t="s">
        <v>56</v>
      </c>
      <c r="D17" s="166">
        <f>TK!J18</f>
        <v>4.90252</v>
      </c>
      <c r="E17" s="166">
        <f>TL!J18</f>
        <v>4.6781800000000002</v>
      </c>
      <c r="F17" s="166">
        <f>TM!J18</f>
        <v>3.7765080000000002</v>
      </c>
      <c r="G17" s="166">
        <f>TN!J18</f>
        <v>3.6498889999999999</v>
      </c>
      <c r="H17" s="166">
        <f>TO!J18</f>
        <v>2.4114770000000001</v>
      </c>
      <c r="I17" s="45"/>
    </row>
    <row r="18" spans="2:9">
      <c r="B18" s="164">
        <v>13</v>
      </c>
      <c r="C18" s="165" t="s">
        <v>57</v>
      </c>
      <c r="D18" s="166">
        <f>TK!J19</f>
        <v>2.0205980000000001</v>
      </c>
      <c r="E18" s="166">
        <f>TL!J19</f>
        <v>1.06003</v>
      </c>
      <c r="F18" s="166">
        <f>TM!J19</f>
        <v>8.7110000000000007E-2</v>
      </c>
      <c r="G18" s="166">
        <f>TN!J19</f>
        <v>-1.0688009999999999</v>
      </c>
      <c r="H18" s="166">
        <f>TO!J19</f>
        <v>-1.8757299999999999</v>
      </c>
      <c r="I18" s="45"/>
    </row>
    <row r="19" spans="2:9">
      <c r="B19" s="164">
        <v>14</v>
      </c>
      <c r="C19" s="165" t="s">
        <v>58</v>
      </c>
      <c r="D19" s="166">
        <f>TK!J20</f>
        <v>-0.85459200000000002</v>
      </c>
      <c r="E19" s="166">
        <f>TL!J20</f>
        <v>-1.3657680000000001</v>
      </c>
      <c r="F19" s="166">
        <f>TM!J20</f>
        <v>-2.5725500000000001</v>
      </c>
      <c r="G19" s="166">
        <f>TN!J20</f>
        <v>-4.8215620000000001</v>
      </c>
      <c r="H19" s="166">
        <f>TO!J20</f>
        <v>-6.2886170000000003</v>
      </c>
      <c r="I19" s="45"/>
    </row>
    <row r="20" spans="2:9">
      <c r="B20" s="164">
        <v>15</v>
      </c>
      <c r="C20" s="165" t="s">
        <v>59</v>
      </c>
      <c r="D20" s="166">
        <f>TK!J21</f>
        <v>-3.4070879999999999</v>
      </c>
      <c r="E20" s="166">
        <f>TL!J21</f>
        <v>-4.6011930000000003</v>
      </c>
      <c r="F20" s="166">
        <f>TM!J21</f>
        <v>-5.8424829999999996</v>
      </c>
      <c r="G20" s="166">
        <f>TN!J21</f>
        <v>-7.2761430000000002</v>
      </c>
      <c r="H20" s="166">
        <f>TO!J21</f>
        <v>-8.5290520000000001</v>
      </c>
      <c r="I20" s="45"/>
    </row>
    <row r="21" spans="2:9">
      <c r="B21" s="164">
        <v>16</v>
      </c>
      <c r="C21" s="165" t="s">
        <v>60</v>
      </c>
      <c r="D21" s="166">
        <f>TK!J22</f>
        <v>-4.087968</v>
      </c>
      <c r="E21" s="166">
        <f>TL!J22</f>
        <v>-5.3332369999999996</v>
      </c>
      <c r="F21" s="166">
        <f>TM!J22</f>
        <v>-6.6239869999999996</v>
      </c>
      <c r="G21" s="166">
        <f>TN!J22</f>
        <v>-8.274718</v>
      </c>
      <c r="H21" s="166">
        <f>TO!J22</f>
        <v>-9.8035800000000002</v>
      </c>
      <c r="I21" s="45"/>
    </row>
    <row r="22" spans="2:9">
      <c r="B22" s="164">
        <v>17</v>
      </c>
      <c r="C22" s="165" t="s">
        <v>61</v>
      </c>
      <c r="D22" s="166">
        <f>TK!J23</f>
        <v>-4.0665009999999997</v>
      </c>
      <c r="E22" s="166">
        <f>TL!J23</f>
        <v>-5.3198189999999999</v>
      </c>
      <c r="F22" s="166">
        <f>TM!J23</f>
        <v>-6.6482200000000002</v>
      </c>
      <c r="G22" s="166">
        <f>TN!J23</f>
        <v>-8.715052</v>
      </c>
      <c r="H22" s="166">
        <f>TO!J23</f>
        <v>-9.2966099999999994</v>
      </c>
      <c r="I22" s="45"/>
    </row>
    <row r="23" spans="2:9">
      <c r="B23" s="164">
        <v>18</v>
      </c>
      <c r="C23" s="165" t="s">
        <v>62</v>
      </c>
      <c r="D23" s="166">
        <f>TK!J24</f>
        <v>-3.9684170000000001</v>
      </c>
      <c r="E23" s="166">
        <f>TL!J24</f>
        <v>-5.1425679999999998</v>
      </c>
      <c r="F23" s="166">
        <f>TM!J24</f>
        <v>-6.5744220000000002</v>
      </c>
      <c r="G23" s="166">
        <f>TN!J24</f>
        <v>-8.6574480000000005</v>
      </c>
      <c r="H23" s="166">
        <f>TO!J24</f>
        <v>-9.4736239999999992</v>
      </c>
      <c r="I23" s="45"/>
    </row>
    <row r="24" spans="2:9">
      <c r="B24" s="164">
        <v>19</v>
      </c>
      <c r="C24" s="165" t="s">
        <v>63</v>
      </c>
      <c r="D24" s="166">
        <f>TK!J25</f>
        <v>-3.9689830000000001</v>
      </c>
      <c r="E24" s="166">
        <f>TL!J25</f>
        <v>-5.1866050000000001</v>
      </c>
      <c r="F24" s="166">
        <f>TM!J25</f>
        <v>-6.724723</v>
      </c>
      <c r="G24" s="166">
        <f>TN!J25</f>
        <v>-8.4048269999999992</v>
      </c>
      <c r="H24" s="166">
        <f>TO!J25</f>
        <v>-10.211206000000001</v>
      </c>
      <c r="I24" s="45"/>
    </row>
    <row r="25" spans="2:9">
      <c r="B25" s="164">
        <v>20</v>
      </c>
      <c r="C25" s="165" t="s">
        <v>64</v>
      </c>
      <c r="D25" s="166">
        <f>TK!J26</f>
        <v>-5.8200089999999998</v>
      </c>
      <c r="E25" s="166">
        <f>TL!J26</f>
        <v>-7.2690520000000003</v>
      </c>
      <c r="F25" s="166">
        <f>TM!J26</f>
        <v>-8.7476529999999997</v>
      </c>
      <c r="G25" s="166">
        <f>TN!J26</f>
        <v>-11.000128999999999</v>
      </c>
      <c r="H25" s="166">
        <f>TO!J26</f>
        <v>-12.396587</v>
      </c>
      <c r="I25" s="45"/>
    </row>
    <row r="26" spans="2:9">
      <c r="B26" s="164">
        <v>21</v>
      </c>
      <c r="C26" s="165" t="s">
        <v>65</v>
      </c>
      <c r="D26" s="166">
        <f>TK!J27</f>
        <v>-5.8021180000000001</v>
      </c>
      <c r="E26" s="166">
        <f>TL!J27</f>
        <v>-7.2532129999999997</v>
      </c>
      <c r="F26" s="166">
        <f>TM!J27</f>
        <v>-8.9881849999999996</v>
      </c>
      <c r="G26" s="166">
        <f>TN!J27</f>
        <v>-11.272000999999999</v>
      </c>
      <c r="H26" s="166">
        <f>TO!J27</f>
        <v>-12.627808</v>
      </c>
      <c r="I26" s="45"/>
    </row>
    <row r="27" spans="2:9">
      <c r="B27" s="164">
        <v>22</v>
      </c>
      <c r="C27" s="165" t="s">
        <v>66</v>
      </c>
      <c r="D27" s="166">
        <f>TK!J28</f>
        <v>-10.204567000000001</v>
      </c>
      <c r="E27" s="166">
        <f>TL!J28</f>
        <v>-11.72099</v>
      </c>
      <c r="F27" s="166">
        <f>TM!J28</f>
        <v>-13.955398000000001</v>
      </c>
      <c r="G27" s="166">
        <f>TN!J28</f>
        <v>-15.417037000000001</v>
      </c>
      <c r="H27" s="166">
        <f>TO!J28</f>
        <v>-17.826578999999999</v>
      </c>
      <c r="I27" s="45"/>
    </row>
    <row r="28" spans="2:9">
      <c r="B28" s="164">
        <v>23</v>
      </c>
      <c r="C28" s="165" t="s">
        <v>67</v>
      </c>
      <c r="D28" s="166">
        <f>TK!J29</f>
        <v>-9.7817710000000009</v>
      </c>
      <c r="E28" s="166">
        <f>TL!J29</f>
        <v>-11.369802999999999</v>
      </c>
      <c r="F28" s="166">
        <f>TM!J29</f>
        <v>-12.764504000000001</v>
      </c>
      <c r="G28" s="166">
        <f>TN!J29</f>
        <v>-15.191564</v>
      </c>
      <c r="H28" s="166">
        <f>TO!J29</f>
        <v>-16.190698000000001</v>
      </c>
      <c r="I28" s="45"/>
    </row>
    <row r="29" spans="2:9">
      <c r="B29" s="164">
        <v>24</v>
      </c>
      <c r="C29" s="165" t="s">
        <v>68</v>
      </c>
      <c r="D29" s="166">
        <f>TK!J30</f>
        <v>-2.8416619999999999</v>
      </c>
      <c r="E29" s="166">
        <f>TL!J30</f>
        <v>-4.2517940000000003</v>
      </c>
      <c r="F29" s="166">
        <f>TM!J30</f>
        <v>-5.3923410000000001</v>
      </c>
      <c r="G29" s="166">
        <f>TN!J30</f>
        <v>-7.4090410000000002</v>
      </c>
      <c r="H29" s="166">
        <f>TO!J30</f>
        <v>-8.9160559999999993</v>
      </c>
      <c r="I29" s="45"/>
    </row>
    <row r="30" spans="2:9">
      <c r="B30" s="164">
        <v>25</v>
      </c>
      <c r="C30" s="165" t="s">
        <v>69</v>
      </c>
      <c r="D30" s="166">
        <f>TK!J31</f>
        <v>-5.0101240000000002</v>
      </c>
      <c r="E30" s="166">
        <f>TL!J31</f>
        <v>-6.4774570000000002</v>
      </c>
      <c r="F30" s="166">
        <f>TM!J31</f>
        <v>-7.7242920000000002</v>
      </c>
      <c r="G30" s="166">
        <f>TN!J31</f>
        <v>-9.7241099999999996</v>
      </c>
      <c r="H30" s="166">
        <f>TO!J31</f>
        <v>-11.225213</v>
      </c>
      <c r="I30" s="45"/>
    </row>
    <row r="31" spans="2:9">
      <c r="B31" s="164">
        <v>26</v>
      </c>
      <c r="C31" s="165" t="s">
        <v>70</v>
      </c>
      <c r="D31" s="166">
        <f>TK!J32</f>
        <v>-5.1870779999999996</v>
      </c>
      <c r="E31" s="166">
        <f>TL!J32</f>
        <v>-6.6475559999999998</v>
      </c>
      <c r="F31" s="166">
        <f>TM!J32</f>
        <v>-8.0230250000000005</v>
      </c>
      <c r="G31" s="166">
        <f>TN!J32</f>
        <v>-9.7258949999999995</v>
      </c>
      <c r="H31" s="166">
        <f>TO!J32</f>
        <v>-11.290228000000001</v>
      </c>
      <c r="I31" s="45"/>
    </row>
    <row r="32" spans="2:9">
      <c r="B32" s="164">
        <v>27</v>
      </c>
      <c r="C32" s="165" t="s">
        <v>71</v>
      </c>
      <c r="D32" s="166">
        <f>TK!J33</f>
        <v>-6.1582280000000003</v>
      </c>
      <c r="E32" s="166">
        <f>TL!J33</f>
        <v>-7.6333219999999997</v>
      </c>
      <c r="F32" s="166">
        <f>TM!J33</f>
        <v>-9.119942</v>
      </c>
      <c r="G32" s="166">
        <f>TN!J33</f>
        <v>-9.0833870000000001</v>
      </c>
      <c r="H32" s="166">
        <f>TO!J33</f>
        <v>-10.580458</v>
      </c>
      <c r="I32" s="45"/>
    </row>
  </sheetData>
  <mergeCells count="1">
    <mergeCell ref="B4:C4"/>
  </mergeCells>
  <conditionalFormatting sqref="D6:H32">
    <cfRule type="cellIs" dxfId="14" priority="1" operator="equal">
      <formula>0</formula>
    </cfRule>
  </conditionalFormatting>
  <hyperlinks>
    <hyperlink ref="H1" location="Index!A1" display="Return to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H32"/>
  <sheetViews>
    <sheetView showGridLines="0" workbookViewId="0"/>
  </sheetViews>
  <sheetFormatPr defaultRowHeight="15"/>
  <cols>
    <col min="2" max="2" width="19.42578125" customWidth="1"/>
    <col min="3" max="3" width="17.28515625" bestFit="1" customWidth="1"/>
    <col min="4" max="6" width="10.7109375" customWidth="1"/>
  </cols>
  <sheetData>
    <row r="1" spans="1:8">
      <c r="A1" s="28" t="s">
        <v>1025</v>
      </c>
      <c r="H1" s="97" t="s">
        <v>835</v>
      </c>
    </row>
    <row r="2" spans="1:8">
      <c r="A2" s="41"/>
      <c r="C2" s="29"/>
      <c r="D2" s="29"/>
      <c r="E2" s="29"/>
      <c r="F2" s="29"/>
    </row>
    <row r="3" spans="1:8">
      <c r="B3" s="29"/>
      <c r="C3" s="29"/>
      <c r="D3" s="29"/>
      <c r="E3" s="29"/>
      <c r="F3" s="29"/>
    </row>
    <row r="4" spans="1:8" ht="15.75" customHeight="1">
      <c r="B4" s="492" t="s">
        <v>91</v>
      </c>
      <c r="C4" s="502" t="s">
        <v>92</v>
      </c>
      <c r="D4" s="503" t="s">
        <v>93</v>
      </c>
      <c r="E4" s="503"/>
      <c r="F4" s="504"/>
    </row>
    <row r="5" spans="1:8">
      <c r="B5" s="493"/>
      <c r="C5" s="502"/>
      <c r="D5" s="136" t="s">
        <v>94</v>
      </c>
      <c r="E5" s="105" t="s">
        <v>95</v>
      </c>
      <c r="F5" s="105" t="s">
        <v>96</v>
      </c>
    </row>
    <row r="6" spans="1:8">
      <c r="B6" s="150" t="s">
        <v>97</v>
      </c>
      <c r="C6" s="150" t="s">
        <v>98</v>
      </c>
      <c r="D6" s="151">
        <v>0.20389099999999999</v>
      </c>
      <c r="E6" s="151">
        <v>0.11663900000000001</v>
      </c>
      <c r="F6" s="151">
        <v>8.4041000000000005E-2</v>
      </c>
    </row>
    <row r="7" spans="1:8">
      <c r="B7" s="150" t="s">
        <v>97</v>
      </c>
      <c r="C7" s="150" t="s">
        <v>99</v>
      </c>
      <c r="D7" s="151">
        <v>0.44915500000000003</v>
      </c>
      <c r="E7" s="151">
        <v>0.277895</v>
      </c>
      <c r="F7" s="151">
        <v>0.20210700000000001</v>
      </c>
    </row>
    <row r="8" spans="1:8">
      <c r="B8" s="150" t="s">
        <v>100</v>
      </c>
      <c r="C8" s="150" t="s">
        <v>98</v>
      </c>
      <c r="D8" s="151">
        <v>0</v>
      </c>
      <c r="E8" s="151">
        <v>0.36571399999999998</v>
      </c>
      <c r="F8" s="151">
        <v>0.264486</v>
      </c>
    </row>
    <row r="9" spans="1:8">
      <c r="B9" s="150" t="s">
        <v>100</v>
      </c>
      <c r="C9" s="150" t="s">
        <v>99</v>
      </c>
      <c r="D9" s="151">
        <v>0</v>
      </c>
      <c r="E9" s="151">
        <v>0.60040899999999997</v>
      </c>
      <c r="F9" s="151">
        <v>0.438249</v>
      </c>
    </row>
    <row r="10" spans="1:8">
      <c r="B10" s="27"/>
      <c r="C10" s="27"/>
      <c r="D10" s="27"/>
      <c r="E10" s="27"/>
      <c r="F10" s="27"/>
    </row>
    <row r="14" spans="1:8" ht="15.75" customHeight="1"/>
    <row r="32" ht="15.75" customHeight="1"/>
  </sheetData>
  <mergeCells count="3">
    <mergeCell ref="B4:B5"/>
    <mergeCell ref="C4:C5"/>
    <mergeCell ref="D4:F4"/>
  </mergeCells>
  <hyperlinks>
    <hyperlink ref="H1" location="Index!A1" display="Return to Index"/>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W100"/>
  <sheetViews>
    <sheetView showGridLines="0" workbookViewId="0"/>
  </sheetViews>
  <sheetFormatPr defaultRowHeight="15"/>
  <cols>
    <col min="2" max="2" width="26" style="29" customWidth="1"/>
    <col min="3" max="3" width="11.7109375" style="29" customWidth="1"/>
    <col min="4" max="9" width="11.7109375" customWidth="1"/>
    <col min="10" max="10" width="18.5703125" customWidth="1"/>
    <col min="12" max="12" width="2.5703125" customWidth="1"/>
    <col min="13" max="13" width="18.5703125" customWidth="1"/>
    <col min="15" max="15" width="2.5703125" customWidth="1"/>
    <col min="16" max="16" width="18.5703125" customWidth="1"/>
    <col min="18" max="18" width="2.5703125" customWidth="1"/>
    <col min="19" max="19" width="18.5703125" customWidth="1"/>
    <col min="21" max="21" width="2.5703125" customWidth="1"/>
    <col min="22" max="22" width="18.5703125" customWidth="1"/>
  </cols>
  <sheetData>
    <row r="1" spans="1:23">
      <c r="A1" s="28" t="s">
        <v>1026</v>
      </c>
      <c r="H1" s="97" t="s">
        <v>835</v>
      </c>
    </row>
    <row r="2" spans="1:23">
      <c r="C2" s="28"/>
    </row>
    <row r="3" spans="1:23">
      <c r="B3" s="28"/>
      <c r="C3" s="28"/>
    </row>
    <row r="4" spans="1:23">
      <c r="B4" s="507" t="s">
        <v>101</v>
      </c>
      <c r="C4" s="105" t="str">
        <f>TB!C4</f>
        <v>2020/21</v>
      </c>
      <c r="D4" s="149" t="str">
        <f>TB!D4</f>
        <v>2021/22</v>
      </c>
      <c r="E4" s="105" t="str">
        <f>TB!E4</f>
        <v>2022/23</v>
      </c>
      <c r="F4" s="149" t="str">
        <f>TB!F4</f>
        <v>2023/24</v>
      </c>
      <c r="G4" s="105" t="str">
        <f>TB!G4</f>
        <v>2024/25</v>
      </c>
      <c r="J4" s="505" t="str">
        <f>TB!C4</f>
        <v>2020/21</v>
      </c>
      <c r="K4" s="506">
        <f>TB!K4</f>
        <v>0</v>
      </c>
      <c r="M4" s="505" t="str">
        <f>TB!D4</f>
        <v>2021/22</v>
      </c>
      <c r="N4" s="506"/>
      <c r="P4" s="505" t="str">
        <f>TB!E4</f>
        <v>2022/23</v>
      </c>
      <c r="Q4" s="506">
        <f>TB!N4</f>
        <v>0</v>
      </c>
      <c r="S4" s="505" t="str">
        <f>TB!F4</f>
        <v>2023/24</v>
      </c>
      <c r="T4" s="506"/>
      <c r="V4" s="505" t="str">
        <f>TB!G4</f>
        <v>2024/25</v>
      </c>
      <c r="W4" s="506">
        <f>TB!Q4</f>
        <v>0</v>
      </c>
    </row>
    <row r="5" spans="1:23">
      <c r="B5" s="508"/>
      <c r="C5" s="132" t="s">
        <v>19</v>
      </c>
      <c r="D5" s="100" t="s">
        <v>19</v>
      </c>
      <c r="E5" s="132" t="s">
        <v>19</v>
      </c>
      <c r="F5" s="100" t="s">
        <v>19</v>
      </c>
      <c r="G5" s="132" t="s">
        <v>19</v>
      </c>
      <c r="J5" s="505" t="s">
        <v>19</v>
      </c>
      <c r="K5" s="506"/>
      <c r="M5" s="505" t="s">
        <v>19</v>
      </c>
      <c r="N5" s="506"/>
      <c r="P5" s="505" t="s">
        <v>19</v>
      </c>
      <c r="Q5" s="506"/>
      <c r="S5" s="505" t="s">
        <v>19</v>
      </c>
      <c r="T5" s="506"/>
      <c r="V5" s="505" t="s">
        <v>19</v>
      </c>
      <c r="W5" s="506"/>
    </row>
    <row r="6" spans="1:23">
      <c r="B6" s="167" t="s">
        <v>979</v>
      </c>
      <c r="C6" s="159">
        <f>IFERROR(VLOOKUP($B6,$J$6:$K$120,2,FALSE),"")</f>
        <v>2.0344452978572267</v>
      </c>
      <c r="D6" s="159">
        <f t="shared" ref="D6:D37" si="0">IFERROR(VLOOKUP($B6,$M$6:$N$119,2,FALSE),"")</f>
        <v>1.7805968836804815</v>
      </c>
      <c r="E6" s="159">
        <f t="shared" ref="E6:E37" si="1">IFERROR(VLOOKUP($B6,$P$6:$Q$119,2,FALSE),"")</f>
        <v>1.834014790190891</v>
      </c>
      <c r="F6" s="159">
        <f t="shared" ref="F6:F37" si="2">IFERROR(VLOOKUP($B6,$S$6:$T$119,2,FALSE),"")</f>
        <v>1.8890352338966183</v>
      </c>
      <c r="G6" s="159">
        <f t="shared" ref="G6:G37" si="3">IFERROR(VLOOKUP($B6,$V$6:$W$119,2,FALSE),"")</f>
        <v>1.9457062909135208</v>
      </c>
      <c r="J6" s="168" t="s">
        <v>102</v>
      </c>
      <c r="K6" s="168">
        <v>4.3607740817818383</v>
      </c>
      <c r="M6" s="168" t="s">
        <v>102</v>
      </c>
      <c r="N6" s="168">
        <v>4.4919349466395992</v>
      </c>
      <c r="P6" s="168" t="s">
        <v>102</v>
      </c>
      <c r="Q6" s="168">
        <v>-2.7556752894558767</v>
      </c>
      <c r="S6" s="168" t="s">
        <v>102</v>
      </c>
      <c r="T6" s="168">
        <v>-2.745855264187465</v>
      </c>
      <c r="V6" s="168" t="s">
        <v>102</v>
      </c>
      <c r="W6" s="168">
        <v>-2.8277076155878405</v>
      </c>
    </row>
    <row r="7" spans="1:23">
      <c r="B7" s="167" t="s">
        <v>103</v>
      </c>
      <c r="C7" s="159">
        <f t="shared" ref="C7:C70" si="4">IFERROR(VLOOKUP($B7,$J$6:$K$120,2,FALSE),"")</f>
        <v>2.6478165548694612</v>
      </c>
      <c r="D7" s="159">
        <f t="shared" si="0"/>
        <v>2.727364691711033</v>
      </c>
      <c r="E7" s="159">
        <f t="shared" si="1"/>
        <v>2.8091856324623641</v>
      </c>
      <c r="F7" s="159">
        <f t="shared" si="2"/>
        <v>2.8934612014362351</v>
      </c>
      <c r="G7" s="159">
        <f t="shared" si="3"/>
        <v>2.980265037479322</v>
      </c>
      <c r="J7" s="168" t="s">
        <v>104</v>
      </c>
      <c r="K7" s="168">
        <v>0.66418017403113705</v>
      </c>
      <c r="M7" s="168" t="s">
        <v>104</v>
      </c>
      <c r="N7" s="168">
        <v>0.68413408483893967</v>
      </c>
      <c r="P7" s="168" t="s">
        <v>104</v>
      </c>
      <c r="Q7" s="168">
        <v>0.70465810738410861</v>
      </c>
      <c r="S7" s="168" t="s">
        <v>104</v>
      </c>
      <c r="T7" s="168">
        <v>0.72579785060563184</v>
      </c>
      <c r="V7" s="168" t="s">
        <v>104</v>
      </c>
      <c r="W7" s="168">
        <v>0.74757178612379982</v>
      </c>
    </row>
    <row r="8" spans="1:23" ht="15.75" customHeight="1">
      <c r="B8" s="167" t="s">
        <v>102</v>
      </c>
      <c r="C8" s="159">
        <f t="shared" si="4"/>
        <v>4.3607740817818383</v>
      </c>
      <c r="D8" s="159">
        <f t="shared" si="0"/>
        <v>4.4919349466395992</v>
      </c>
      <c r="E8" s="159">
        <f t="shared" si="1"/>
        <v>-2.7556752894558767</v>
      </c>
      <c r="F8" s="159">
        <f t="shared" si="2"/>
        <v>-2.745855264187465</v>
      </c>
      <c r="G8" s="159">
        <f t="shared" si="3"/>
        <v>-2.8277076155878405</v>
      </c>
      <c r="J8" s="168" t="s">
        <v>105</v>
      </c>
      <c r="K8" s="168">
        <v>3.0916291492401577</v>
      </c>
      <c r="M8" s="168" t="s">
        <v>105</v>
      </c>
      <c r="N8" s="168">
        <v>3.1842265358979875</v>
      </c>
      <c r="P8" s="168" t="s">
        <v>105</v>
      </c>
      <c r="Q8" s="168">
        <v>-1.0343408507223082</v>
      </c>
      <c r="S8" s="168" t="s">
        <v>105</v>
      </c>
      <c r="T8" s="168">
        <v>-0.96264424503425594</v>
      </c>
      <c r="V8" s="168" t="s">
        <v>105</v>
      </c>
      <c r="W8" s="168">
        <v>-0.99101322607307485</v>
      </c>
    </row>
    <row r="9" spans="1:23">
      <c r="B9" s="167" t="s">
        <v>104</v>
      </c>
      <c r="C9" s="159">
        <f t="shared" si="4"/>
        <v>0.66418017403113705</v>
      </c>
      <c r="D9" s="159">
        <f t="shared" si="0"/>
        <v>0.68413408483893967</v>
      </c>
      <c r="E9" s="159">
        <f t="shared" si="1"/>
        <v>0.70465810738410861</v>
      </c>
      <c r="F9" s="159">
        <f t="shared" si="2"/>
        <v>0.72579785060563184</v>
      </c>
      <c r="G9" s="159">
        <f t="shared" si="3"/>
        <v>0.74757178612379982</v>
      </c>
      <c r="J9" s="168" t="s">
        <v>106</v>
      </c>
      <c r="K9" s="168">
        <v>2.1091851808924318</v>
      </c>
      <c r="M9" s="168" t="s">
        <v>106</v>
      </c>
      <c r="N9" s="168">
        <v>2.1725512592883418</v>
      </c>
      <c r="P9" s="168" t="s">
        <v>106</v>
      </c>
      <c r="Q9" s="168">
        <v>2.2377277970669915</v>
      </c>
      <c r="S9" s="168" t="s">
        <v>106</v>
      </c>
      <c r="T9" s="168">
        <v>1.3332106478490817</v>
      </c>
      <c r="V9" s="168" t="s">
        <v>106</v>
      </c>
      <c r="W9" s="168">
        <v>1.3732069672845542</v>
      </c>
    </row>
    <row r="10" spans="1:23">
      <c r="B10" s="167" t="s">
        <v>105</v>
      </c>
      <c r="C10" s="159">
        <f t="shared" si="4"/>
        <v>3.0916291492401577</v>
      </c>
      <c r="D10" s="159">
        <f t="shared" si="0"/>
        <v>3.1842265358979875</v>
      </c>
      <c r="E10" s="159">
        <f t="shared" si="1"/>
        <v>-1.0343408507223082</v>
      </c>
      <c r="F10" s="159">
        <f t="shared" si="2"/>
        <v>-0.96264424503425594</v>
      </c>
      <c r="G10" s="159">
        <f t="shared" si="3"/>
        <v>-0.99101322607307485</v>
      </c>
      <c r="J10" s="168" t="s">
        <v>107</v>
      </c>
      <c r="K10" s="168">
        <v>0.77255431498140892</v>
      </c>
      <c r="M10" s="168" t="s">
        <v>107</v>
      </c>
      <c r="N10" s="168">
        <v>0.7959024262213894</v>
      </c>
      <c r="P10" s="168" t="s">
        <v>107</v>
      </c>
      <c r="Q10" s="168">
        <v>-0.15711919856225168</v>
      </c>
      <c r="S10" s="168" t="s">
        <v>107</v>
      </c>
      <c r="T10" s="168">
        <v>-0.16179873582576113</v>
      </c>
      <c r="V10" s="168" t="s">
        <v>107</v>
      </c>
      <c r="W10" s="168">
        <v>0.86954808956537222</v>
      </c>
    </row>
    <row r="11" spans="1:23">
      <c r="B11" s="167" t="s">
        <v>106</v>
      </c>
      <c r="C11" s="159">
        <f t="shared" si="4"/>
        <v>2.1091851808924318</v>
      </c>
      <c r="D11" s="159">
        <f t="shared" si="0"/>
        <v>2.1725512592883418</v>
      </c>
      <c r="E11" s="159">
        <f t="shared" si="1"/>
        <v>2.2377277970669915</v>
      </c>
      <c r="F11" s="159">
        <f t="shared" si="2"/>
        <v>1.3332106478490817</v>
      </c>
      <c r="G11" s="159">
        <f t="shared" si="3"/>
        <v>1.3732069672845542</v>
      </c>
      <c r="J11" s="168" t="s">
        <v>108</v>
      </c>
      <c r="K11" s="168">
        <v>1.5253253864737852</v>
      </c>
      <c r="M11" s="168" t="s">
        <v>108</v>
      </c>
      <c r="N11" s="168">
        <v>1.5711272725309899</v>
      </c>
      <c r="P11" s="168" t="s">
        <v>108</v>
      </c>
      <c r="Q11" s="168">
        <v>1.6182780126632981</v>
      </c>
      <c r="S11" s="168" t="s">
        <v>108</v>
      </c>
      <c r="T11" s="168">
        <v>1.6668258773044926</v>
      </c>
      <c r="V11" s="168" t="s">
        <v>108</v>
      </c>
      <c r="W11" s="168">
        <v>1.7168280495707504</v>
      </c>
    </row>
    <row r="12" spans="1:23">
      <c r="B12" s="167" t="s">
        <v>107</v>
      </c>
      <c r="C12" s="159">
        <f t="shared" si="4"/>
        <v>0.77255431498140892</v>
      </c>
      <c r="D12" s="159">
        <f t="shared" si="0"/>
        <v>0.7959024262213894</v>
      </c>
      <c r="E12" s="159">
        <f t="shared" si="1"/>
        <v>-0.15711919856225168</v>
      </c>
      <c r="F12" s="159">
        <f t="shared" si="2"/>
        <v>-0.16179873582576113</v>
      </c>
      <c r="G12" s="159">
        <f t="shared" si="3"/>
        <v>0.86954808956537222</v>
      </c>
      <c r="J12" s="168" t="s">
        <v>110</v>
      </c>
      <c r="K12" s="168">
        <v>1.5771010814890429</v>
      </c>
      <c r="M12" s="168" t="s">
        <v>110</v>
      </c>
      <c r="N12" s="168">
        <v>1.6244818006754074</v>
      </c>
      <c r="P12" s="168" t="s">
        <v>110</v>
      </c>
      <c r="Q12" s="168">
        <v>1.6732162546956726</v>
      </c>
      <c r="S12" s="168" t="s">
        <v>110</v>
      </c>
      <c r="T12" s="168">
        <v>1.7234127423365282</v>
      </c>
      <c r="V12" s="168" t="s">
        <v>110</v>
      </c>
      <c r="W12" s="168">
        <v>1.7751151246066226</v>
      </c>
    </row>
    <row r="13" spans="1:23">
      <c r="B13" s="167" t="s">
        <v>112</v>
      </c>
      <c r="C13" s="159" t="str">
        <f t="shared" si="4"/>
        <v/>
      </c>
      <c r="D13" s="159" t="str">
        <f t="shared" si="0"/>
        <v/>
      </c>
      <c r="E13" s="159" t="str">
        <f t="shared" si="1"/>
        <v/>
      </c>
      <c r="F13" s="159">
        <f t="shared" si="2"/>
        <v>97.918615422527765</v>
      </c>
      <c r="G13" s="159">
        <f t="shared" si="3"/>
        <v>100.65514942171741</v>
      </c>
      <c r="J13" s="168" t="s">
        <v>111</v>
      </c>
      <c r="K13" s="168">
        <v>6.3927853310468157</v>
      </c>
      <c r="M13" s="168" t="s">
        <v>111</v>
      </c>
      <c r="N13" s="168">
        <v>6.5848432594473643</v>
      </c>
      <c r="P13" s="168" t="s">
        <v>111</v>
      </c>
      <c r="Q13" s="168">
        <v>6.7823885572307843</v>
      </c>
      <c r="S13" s="168" t="s">
        <v>111</v>
      </c>
      <c r="T13" s="168">
        <v>6.9858602139477091</v>
      </c>
      <c r="V13" s="168" t="s">
        <v>111</v>
      </c>
      <c r="W13" s="168">
        <v>7.1954360203661398</v>
      </c>
    </row>
    <row r="14" spans="1:23">
      <c r="B14" s="167" t="s">
        <v>108</v>
      </c>
      <c r="C14" s="159">
        <f t="shared" si="4"/>
        <v>1.5253253864737852</v>
      </c>
      <c r="D14" s="159">
        <f t="shared" si="0"/>
        <v>1.5711272725309899</v>
      </c>
      <c r="E14" s="159">
        <f t="shared" si="1"/>
        <v>1.6182780126632981</v>
      </c>
      <c r="F14" s="159">
        <f t="shared" si="2"/>
        <v>1.6668258773044926</v>
      </c>
      <c r="G14" s="159">
        <f t="shared" si="3"/>
        <v>1.7168280495707504</v>
      </c>
      <c r="J14" s="168" t="s">
        <v>114</v>
      </c>
      <c r="K14" s="168">
        <v>3.763060380427925</v>
      </c>
      <c r="M14" s="168" t="s">
        <v>114</v>
      </c>
      <c r="N14" s="168">
        <v>3.8761136965781207</v>
      </c>
      <c r="P14" s="168" t="s">
        <v>114</v>
      </c>
      <c r="Q14" s="168">
        <v>3.9923971074754645</v>
      </c>
      <c r="S14" s="168" t="s">
        <v>114</v>
      </c>
      <c r="T14" s="168">
        <v>4.1121690206997279</v>
      </c>
      <c r="V14" s="168" t="s">
        <v>114</v>
      </c>
      <c r="W14" s="168">
        <v>4.2355340913207202</v>
      </c>
    </row>
    <row r="15" spans="1:23">
      <c r="B15" s="167" t="s">
        <v>109</v>
      </c>
      <c r="C15" s="159">
        <f t="shared" si="4"/>
        <v>0.65567466699635402</v>
      </c>
      <c r="D15" s="159">
        <f t="shared" si="0"/>
        <v>0.67537304754989269</v>
      </c>
      <c r="E15" s="159">
        <f t="shared" si="1"/>
        <v>0.69563423897638943</v>
      </c>
      <c r="F15" s="159">
        <f t="shared" si="2"/>
        <v>0.71650326614568105</v>
      </c>
      <c r="G15" s="159">
        <f t="shared" si="3"/>
        <v>0.73799836413005149</v>
      </c>
      <c r="J15" s="168" t="s">
        <v>113</v>
      </c>
      <c r="K15" s="168">
        <v>1.7745016209826905</v>
      </c>
      <c r="M15" s="168" t="s">
        <v>113</v>
      </c>
      <c r="N15" s="168">
        <v>1.8278128284800268</v>
      </c>
      <c r="P15" s="168" t="s">
        <v>113</v>
      </c>
      <c r="Q15" s="168">
        <v>1.8826472133344276</v>
      </c>
      <c r="S15" s="168" t="s">
        <v>113</v>
      </c>
      <c r="T15" s="168">
        <v>1.9391266297344605</v>
      </c>
      <c r="V15" s="168" t="s">
        <v>113</v>
      </c>
      <c r="W15" s="168">
        <v>1.9973004286264917</v>
      </c>
    </row>
    <row r="16" spans="1:23" ht="15.75" customHeight="1">
      <c r="B16" s="167" t="s">
        <v>110</v>
      </c>
      <c r="C16" s="159">
        <f t="shared" si="4"/>
        <v>1.5771010814890429</v>
      </c>
      <c r="D16" s="159">
        <f t="shared" si="0"/>
        <v>1.6244818006754074</v>
      </c>
      <c r="E16" s="159">
        <f t="shared" si="1"/>
        <v>1.6732162546956726</v>
      </c>
      <c r="F16" s="159">
        <f t="shared" si="2"/>
        <v>1.7234127423365282</v>
      </c>
      <c r="G16" s="159">
        <f t="shared" si="3"/>
        <v>1.7751151246066226</v>
      </c>
      <c r="J16" s="168" t="s">
        <v>115</v>
      </c>
      <c r="K16" s="168">
        <v>0.11136946181498616</v>
      </c>
      <c r="M16" s="168" t="s">
        <v>115</v>
      </c>
      <c r="N16" s="168">
        <v>0.11471532547466426</v>
      </c>
      <c r="P16" s="168" t="s">
        <v>115</v>
      </c>
      <c r="Q16" s="168">
        <v>0.11815678523890379</v>
      </c>
      <c r="S16" s="168" t="s">
        <v>980</v>
      </c>
      <c r="T16" s="168">
        <v>0.35370084192300838</v>
      </c>
      <c r="V16" s="168" t="s">
        <v>980</v>
      </c>
      <c r="W16" s="168">
        <v>0.36276195010567508</v>
      </c>
    </row>
    <row r="17" spans="2:23">
      <c r="B17" s="167" t="s">
        <v>113</v>
      </c>
      <c r="C17" s="159">
        <f t="shared" si="4"/>
        <v>1.7745016209826905</v>
      </c>
      <c r="D17" s="159">
        <f t="shared" si="0"/>
        <v>1.8278128284800268</v>
      </c>
      <c r="E17" s="159">
        <f t="shared" si="1"/>
        <v>1.8826472133344276</v>
      </c>
      <c r="F17" s="159">
        <f t="shared" si="2"/>
        <v>1.9391266297344605</v>
      </c>
      <c r="G17" s="159">
        <f t="shared" si="3"/>
        <v>1.9973004286264917</v>
      </c>
      <c r="J17" s="168" t="s">
        <v>116</v>
      </c>
      <c r="K17" s="168">
        <v>0.12879339374410478</v>
      </c>
      <c r="M17" s="168" t="s">
        <v>116</v>
      </c>
      <c r="N17" s="168">
        <v>0.13266272316989336</v>
      </c>
      <c r="P17" s="168" t="s">
        <v>116</v>
      </c>
      <c r="Q17" s="168">
        <v>0.13664260486499011</v>
      </c>
      <c r="S17" s="168" t="s">
        <v>982</v>
      </c>
      <c r="T17" s="168">
        <v>4.7378748764573251</v>
      </c>
      <c r="V17" s="168" t="s">
        <v>982</v>
      </c>
      <c r="W17" s="168">
        <v>4.8800115026230406</v>
      </c>
    </row>
    <row r="18" spans="2:23">
      <c r="B18" s="167" t="s">
        <v>111</v>
      </c>
      <c r="C18" s="159">
        <f t="shared" si="4"/>
        <v>6.3927853310468157</v>
      </c>
      <c r="D18" s="159">
        <f t="shared" si="0"/>
        <v>6.5848432594473643</v>
      </c>
      <c r="E18" s="159">
        <f t="shared" si="1"/>
        <v>6.7823885572307843</v>
      </c>
      <c r="F18" s="159">
        <f t="shared" si="2"/>
        <v>6.9858602139477091</v>
      </c>
      <c r="G18" s="159">
        <f t="shared" si="3"/>
        <v>7.1954360203661398</v>
      </c>
      <c r="J18" s="168" t="s">
        <v>117</v>
      </c>
      <c r="K18" s="168">
        <v>2.9420183942994016</v>
      </c>
      <c r="M18" s="168" t="s">
        <v>117</v>
      </c>
      <c r="N18" s="168">
        <v>2.4604611483584833</v>
      </c>
      <c r="P18" s="168" t="s">
        <v>117</v>
      </c>
      <c r="Q18" s="168">
        <v>2.5342749828092339</v>
      </c>
      <c r="S18" s="168" t="s">
        <v>115</v>
      </c>
      <c r="T18" s="168">
        <v>0.1217014887960713</v>
      </c>
      <c r="V18" s="168" t="s">
        <v>115</v>
      </c>
      <c r="W18" s="168">
        <v>0.12535253345995342</v>
      </c>
    </row>
    <row r="19" spans="2:23">
      <c r="B19" s="167" t="s">
        <v>114</v>
      </c>
      <c r="C19" s="159">
        <f t="shared" si="4"/>
        <v>3.763060380427925</v>
      </c>
      <c r="D19" s="159">
        <f t="shared" si="0"/>
        <v>3.8761136965781207</v>
      </c>
      <c r="E19" s="159">
        <f t="shared" si="1"/>
        <v>3.9923971074754645</v>
      </c>
      <c r="F19" s="159">
        <f t="shared" si="2"/>
        <v>4.1121690206997279</v>
      </c>
      <c r="G19" s="159">
        <f t="shared" si="3"/>
        <v>4.2355340913207202</v>
      </c>
      <c r="J19" s="168" t="s">
        <v>118</v>
      </c>
      <c r="K19" s="168">
        <v>1.6895761807813636</v>
      </c>
      <c r="M19" s="168" t="s">
        <v>118</v>
      </c>
      <c r="N19" s="168">
        <v>1.7408763769378479</v>
      </c>
      <c r="P19" s="168" t="s">
        <v>118</v>
      </c>
      <c r="Q19" s="168">
        <v>1.7925462605073197</v>
      </c>
      <c r="S19" s="168" t="s">
        <v>116</v>
      </c>
      <c r="T19" s="168">
        <v>0.14074188301094076</v>
      </c>
      <c r="V19" s="168" t="s">
        <v>116</v>
      </c>
      <c r="W19" s="168">
        <v>0.14496413950126805</v>
      </c>
    </row>
    <row r="20" spans="2:23">
      <c r="B20" s="167" t="s">
        <v>980</v>
      </c>
      <c r="C20" s="159" t="str">
        <f t="shared" si="4"/>
        <v/>
      </c>
      <c r="D20" s="159" t="str">
        <f t="shared" si="0"/>
        <v/>
      </c>
      <c r="E20" s="159" t="str">
        <f t="shared" si="1"/>
        <v/>
      </c>
      <c r="F20" s="159">
        <f t="shared" si="2"/>
        <v>0.35370084192300838</v>
      </c>
      <c r="G20" s="159">
        <f t="shared" si="3"/>
        <v>0.36276195010567508</v>
      </c>
      <c r="J20" s="168" t="s">
        <v>119</v>
      </c>
      <c r="K20" s="168">
        <v>5.2002346074622348E-2</v>
      </c>
      <c r="M20" s="168" t="s">
        <v>119</v>
      </c>
      <c r="N20" s="168">
        <v>5.5625208526006498E-2</v>
      </c>
      <c r="P20" s="168" t="s">
        <v>119</v>
      </c>
      <c r="Q20" s="168">
        <v>5.6114631620060904E-2</v>
      </c>
      <c r="S20" s="168" t="s">
        <v>117</v>
      </c>
      <c r="T20" s="168">
        <v>2.610303232293512</v>
      </c>
      <c r="V20" s="168" t="s">
        <v>117</v>
      </c>
      <c r="W20" s="168">
        <v>2.688612329262321</v>
      </c>
    </row>
    <row r="21" spans="2:23">
      <c r="B21" s="167" t="s">
        <v>981</v>
      </c>
      <c r="C21" s="159" t="str">
        <f t="shared" si="4"/>
        <v/>
      </c>
      <c r="D21" s="159" t="str">
        <f t="shared" si="0"/>
        <v/>
      </c>
      <c r="E21" s="159" t="str">
        <f t="shared" si="1"/>
        <v/>
      </c>
      <c r="F21" s="159">
        <f t="shared" si="2"/>
        <v>0.24567633643835254</v>
      </c>
      <c r="G21" s="159">
        <f t="shared" si="3"/>
        <v>0.25304662653150256</v>
      </c>
      <c r="J21" s="168" t="s">
        <v>120</v>
      </c>
      <c r="K21" s="168">
        <v>1.8532050454992861</v>
      </c>
      <c r="M21" s="168" t="s">
        <v>120</v>
      </c>
      <c r="N21" s="168">
        <v>1.9091176118012798</v>
      </c>
      <c r="P21" s="168" t="s">
        <v>120</v>
      </c>
      <c r="Q21" s="168">
        <v>1.9663222451838858</v>
      </c>
      <c r="S21" s="168" t="s">
        <v>118</v>
      </c>
      <c r="T21" s="168">
        <v>1.8463233381567785</v>
      </c>
      <c r="V21" s="168" t="s">
        <v>118</v>
      </c>
      <c r="W21" s="168">
        <v>1.9017133505736878</v>
      </c>
    </row>
    <row r="22" spans="2:23">
      <c r="B22" s="167" t="s">
        <v>982</v>
      </c>
      <c r="C22" s="159" t="str">
        <f t="shared" si="4"/>
        <v/>
      </c>
      <c r="D22" s="159" t="str">
        <f t="shared" si="0"/>
        <v/>
      </c>
      <c r="E22" s="159" t="str">
        <f t="shared" si="1"/>
        <v/>
      </c>
      <c r="F22" s="159">
        <f t="shared" si="2"/>
        <v>4.7378748764573251</v>
      </c>
      <c r="G22" s="159">
        <f t="shared" si="3"/>
        <v>4.8800115026230406</v>
      </c>
      <c r="J22" s="168" t="s">
        <v>121</v>
      </c>
      <c r="K22" s="168">
        <v>0.13998680817573644</v>
      </c>
      <c r="M22" s="168" t="s">
        <v>121</v>
      </c>
      <c r="N22" s="168">
        <v>0.14553879645774623</v>
      </c>
      <c r="P22" s="168" t="s">
        <v>122</v>
      </c>
      <c r="Q22" s="168">
        <v>1.8673605136489118</v>
      </c>
      <c r="S22" s="168" t="s">
        <v>119</v>
      </c>
      <c r="T22" s="168">
        <v>5.1518977815501681E-2</v>
      </c>
      <c r="V22" s="168" t="s">
        <v>119</v>
      </c>
      <c r="W22" s="168">
        <v>5.316946928992454E-2</v>
      </c>
    </row>
    <row r="23" spans="2:23">
      <c r="B23" s="167" t="s">
        <v>115</v>
      </c>
      <c r="C23" s="159">
        <f t="shared" si="4"/>
        <v>0.11136946181498616</v>
      </c>
      <c r="D23" s="159">
        <f t="shared" si="0"/>
        <v>0.11471532547466426</v>
      </c>
      <c r="E23" s="159">
        <f t="shared" si="1"/>
        <v>0.11815678523890379</v>
      </c>
      <c r="F23" s="159">
        <f t="shared" si="2"/>
        <v>0.1217014887960713</v>
      </c>
      <c r="G23" s="159">
        <f t="shared" si="3"/>
        <v>0.12535253345995342</v>
      </c>
      <c r="J23" s="168" t="s">
        <v>122</v>
      </c>
      <c r="K23" s="168">
        <v>1.7600930407774935</v>
      </c>
      <c r="M23" s="168" t="s">
        <v>122</v>
      </c>
      <c r="N23" s="168">
        <v>1.8129713724746719</v>
      </c>
      <c r="P23" s="168" t="s">
        <v>123</v>
      </c>
      <c r="Q23" s="168">
        <v>3.067806558137498</v>
      </c>
      <c r="S23" s="168" t="s">
        <v>120</v>
      </c>
      <c r="T23" s="168">
        <v>2.0780486746875497</v>
      </c>
      <c r="V23" s="168" t="s">
        <v>120</v>
      </c>
      <c r="W23" s="168">
        <v>2.140337834747192</v>
      </c>
    </row>
    <row r="24" spans="2:23">
      <c r="B24" s="167" t="s">
        <v>116</v>
      </c>
      <c r="C24" s="159">
        <f t="shared" si="4"/>
        <v>0.12879339374410478</v>
      </c>
      <c r="D24" s="159">
        <f t="shared" si="0"/>
        <v>0.13266272316989336</v>
      </c>
      <c r="E24" s="159">
        <f t="shared" si="1"/>
        <v>0.13664260486499011</v>
      </c>
      <c r="F24" s="159">
        <f t="shared" si="2"/>
        <v>0.14074188301094076</v>
      </c>
      <c r="G24" s="159">
        <f t="shared" si="3"/>
        <v>0.14496413950126805</v>
      </c>
      <c r="J24" s="168" t="s">
        <v>123</v>
      </c>
      <c r="K24" s="168">
        <v>2.8915814241344537</v>
      </c>
      <c r="M24" s="168" t="s">
        <v>123</v>
      </c>
      <c r="N24" s="168">
        <v>2.9784529690655326</v>
      </c>
      <c r="P24" s="168" t="s">
        <v>124</v>
      </c>
      <c r="Q24" s="168">
        <v>2.5952887880141602</v>
      </c>
      <c r="S24" s="168" t="s">
        <v>122</v>
      </c>
      <c r="T24" s="168">
        <v>1.9233813290583792</v>
      </c>
      <c r="V24" s="168" t="s">
        <v>122</v>
      </c>
      <c r="W24" s="168">
        <v>1.9810827689301305</v>
      </c>
    </row>
    <row r="25" spans="2:23">
      <c r="B25" s="167" t="s">
        <v>117</v>
      </c>
      <c r="C25" s="159">
        <f t="shared" si="4"/>
        <v>2.9420183942994016</v>
      </c>
      <c r="D25" s="159">
        <f t="shared" si="0"/>
        <v>2.4604611483584833</v>
      </c>
      <c r="E25" s="159">
        <f t="shared" si="1"/>
        <v>2.5342749828092339</v>
      </c>
      <c r="F25" s="159">
        <f t="shared" si="2"/>
        <v>2.610303232293512</v>
      </c>
      <c r="G25" s="159">
        <f t="shared" si="3"/>
        <v>2.688612329262321</v>
      </c>
      <c r="J25" s="168" t="s">
        <v>124</v>
      </c>
      <c r="K25" s="168">
        <v>2.4462066650780701</v>
      </c>
      <c r="M25" s="168" t="s">
        <v>124</v>
      </c>
      <c r="N25" s="168">
        <v>2.5196978524409328</v>
      </c>
      <c r="P25" s="168" t="s">
        <v>125</v>
      </c>
      <c r="Q25" s="168">
        <v>0.56674174501612162</v>
      </c>
      <c r="S25" s="168" t="s">
        <v>123</v>
      </c>
      <c r="T25" s="168">
        <v>3.159840754881623</v>
      </c>
      <c r="V25" s="168" t="s">
        <v>123</v>
      </c>
      <c r="W25" s="168">
        <v>3.2546359775280713</v>
      </c>
    </row>
    <row r="26" spans="2:23">
      <c r="B26" s="167" t="s">
        <v>118</v>
      </c>
      <c r="C26" s="159">
        <f t="shared" si="4"/>
        <v>1.6895761807813636</v>
      </c>
      <c r="D26" s="159">
        <f t="shared" si="0"/>
        <v>1.7408763769378479</v>
      </c>
      <c r="E26" s="159">
        <f t="shared" si="1"/>
        <v>1.7925462605073197</v>
      </c>
      <c r="F26" s="159">
        <f t="shared" si="2"/>
        <v>1.8463233381567785</v>
      </c>
      <c r="G26" s="159">
        <f t="shared" si="3"/>
        <v>1.9017133505736878</v>
      </c>
      <c r="J26" s="168" t="s">
        <v>125</v>
      </c>
      <c r="K26" s="168">
        <v>0.52954574081936989</v>
      </c>
      <c r="M26" s="168" t="s">
        <v>126</v>
      </c>
      <c r="N26" s="168">
        <v>2.50973041892638</v>
      </c>
      <c r="P26" s="168" t="s">
        <v>126</v>
      </c>
      <c r="Q26" s="168">
        <v>2.5850223314941712</v>
      </c>
      <c r="S26" s="168" t="s">
        <v>124</v>
      </c>
      <c r="T26" s="168">
        <v>2.6731474516545841</v>
      </c>
      <c r="V26" s="168" t="s">
        <v>124</v>
      </c>
      <c r="W26" s="168">
        <v>2.7533418752042231</v>
      </c>
    </row>
    <row r="27" spans="2:23">
      <c r="B27" s="167" t="s">
        <v>119</v>
      </c>
      <c r="C27" s="159">
        <f t="shared" si="4"/>
        <v>5.2002346074622348E-2</v>
      </c>
      <c r="D27" s="159">
        <f t="shared" si="0"/>
        <v>5.5625208526006498E-2</v>
      </c>
      <c r="E27" s="159">
        <f t="shared" si="1"/>
        <v>5.6114631620060904E-2</v>
      </c>
      <c r="F27" s="159">
        <f t="shared" si="2"/>
        <v>5.1518977815501681E-2</v>
      </c>
      <c r="G27" s="159">
        <f t="shared" si="3"/>
        <v>5.316946928992454E-2</v>
      </c>
      <c r="J27" s="168" t="s">
        <v>126</v>
      </c>
      <c r="K27" s="168">
        <v>2.4365299483743601</v>
      </c>
      <c r="M27" s="168" t="s">
        <v>128</v>
      </c>
      <c r="N27" s="168">
        <v>1.5800854558232582</v>
      </c>
      <c r="P27" s="168" t="s">
        <v>128</v>
      </c>
      <c r="Q27" s="168">
        <v>1.628105606015952</v>
      </c>
      <c r="S27" s="168" t="s">
        <v>125</v>
      </c>
      <c r="T27" s="168">
        <v>0.56991425957662223</v>
      </c>
      <c r="V27" s="168" t="s">
        <v>125</v>
      </c>
      <c r="W27" s="168">
        <v>0.58701348086986449</v>
      </c>
    </row>
    <row r="28" spans="2:23">
      <c r="B28" s="167" t="s">
        <v>127</v>
      </c>
      <c r="C28" s="159" t="str">
        <f t="shared" si="4"/>
        <v/>
      </c>
      <c r="D28" s="159" t="str">
        <f t="shared" si="0"/>
        <v/>
      </c>
      <c r="E28" s="159">
        <f t="shared" si="1"/>
        <v>74.000058798857353</v>
      </c>
      <c r="F28" s="159">
        <f t="shared" si="2"/>
        <v>76.273124925744156</v>
      </c>
      <c r="G28" s="159">
        <f t="shared" si="3"/>
        <v>78.501500635757381</v>
      </c>
      <c r="J28" s="168" t="s">
        <v>128</v>
      </c>
      <c r="K28" s="168">
        <v>1.5321466689352794</v>
      </c>
      <c r="M28" s="168" t="s">
        <v>129</v>
      </c>
      <c r="N28" s="168">
        <v>1.4982551742715813</v>
      </c>
      <c r="P28" s="168" t="s">
        <v>129</v>
      </c>
      <c r="Q28" s="168">
        <v>1.5432028294997333</v>
      </c>
      <c r="S28" s="168" t="s">
        <v>126</v>
      </c>
      <c r="T28" s="168">
        <v>3.8132792300008802</v>
      </c>
      <c r="V28" s="168" t="s">
        <v>126</v>
      </c>
      <c r="W28" s="168">
        <v>3.92765911307617</v>
      </c>
    </row>
    <row r="29" spans="2:23">
      <c r="B29" s="167" t="s">
        <v>120</v>
      </c>
      <c r="C29" s="159">
        <f t="shared" si="4"/>
        <v>1.8532050454992861</v>
      </c>
      <c r="D29" s="159">
        <f t="shared" si="0"/>
        <v>1.9091176118012798</v>
      </c>
      <c r="E29" s="159">
        <f t="shared" si="1"/>
        <v>1.9663222451838858</v>
      </c>
      <c r="F29" s="159">
        <f t="shared" si="2"/>
        <v>2.0780486746875497</v>
      </c>
      <c r="G29" s="159">
        <f t="shared" si="3"/>
        <v>2.140337834747192</v>
      </c>
      <c r="J29" s="168" t="s">
        <v>129</v>
      </c>
      <c r="K29" s="168">
        <v>1.4545560650219977</v>
      </c>
      <c r="M29" s="168" t="s">
        <v>130</v>
      </c>
      <c r="N29" s="168">
        <v>1.3597285293560046</v>
      </c>
      <c r="P29" s="168" t="s">
        <v>130</v>
      </c>
      <c r="Q29" s="168">
        <v>1.4005203852366799</v>
      </c>
      <c r="S29" s="168" t="s">
        <v>128</v>
      </c>
      <c r="T29" s="168">
        <v>1.6731244834134955</v>
      </c>
      <c r="V29" s="168" t="s">
        <v>128</v>
      </c>
      <c r="W29" s="168">
        <v>1.7226310704189634</v>
      </c>
    </row>
    <row r="30" spans="2:23">
      <c r="B30" s="167" t="s">
        <v>121</v>
      </c>
      <c r="C30" s="159">
        <f t="shared" si="4"/>
        <v>0.13998680817573644</v>
      </c>
      <c r="D30" s="159">
        <f t="shared" si="0"/>
        <v>0.14553879645774623</v>
      </c>
      <c r="E30" s="159" t="str">
        <f t="shared" si="1"/>
        <v/>
      </c>
      <c r="F30" s="159" t="str">
        <f t="shared" si="2"/>
        <v/>
      </c>
      <c r="G30" s="159" t="str">
        <f t="shared" si="3"/>
        <v/>
      </c>
      <c r="J30" s="168" t="s">
        <v>130</v>
      </c>
      <c r="K30" s="168">
        <v>1.6258522705338794</v>
      </c>
      <c r="M30" s="168" t="s">
        <v>131</v>
      </c>
      <c r="N30" s="168">
        <v>7.1649893797379463</v>
      </c>
      <c r="P30" s="168" t="s">
        <v>131</v>
      </c>
      <c r="Q30" s="168">
        <v>12.87810854595625</v>
      </c>
      <c r="S30" s="168" t="s">
        <v>129</v>
      </c>
      <c r="T30" s="168">
        <v>1.5894989143847167</v>
      </c>
      <c r="V30" s="168" t="s">
        <v>129</v>
      </c>
      <c r="W30" s="168">
        <v>1.6371838818162596</v>
      </c>
    </row>
    <row r="31" spans="2:23">
      <c r="B31" s="167" t="s">
        <v>122</v>
      </c>
      <c r="C31" s="159">
        <f t="shared" si="4"/>
        <v>1.7600930407774935</v>
      </c>
      <c r="D31" s="159">
        <f t="shared" si="0"/>
        <v>1.8129713724746719</v>
      </c>
      <c r="E31" s="159">
        <f t="shared" si="1"/>
        <v>1.8673605136489118</v>
      </c>
      <c r="F31" s="159">
        <f t="shared" si="2"/>
        <v>1.9233813290583792</v>
      </c>
      <c r="G31" s="159">
        <f t="shared" si="3"/>
        <v>1.9810827689301305</v>
      </c>
      <c r="J31" s="168" t="s">
        <v>131</v>
      </c>
      <c r="K31" s="168">
        <v>6.9520092630402663</v>
      </c>
      <c r="M31" s="168" t="s">
        <v>132</v>
      </c>
      <c r="N31" s="168">
        <v>2.5459022745462603</v>
      </c>
      <c r="P31" s="168" t="s">
        <v>132</v>
      </c>
      <c r="Q31" s="168">
        <v>2.6222793427826483</v>
      </c>
      <c r="S31" s="168" t="s">
        <v>130</v>
      </c>
      <c r="T31" s="168">
        <v>1.4425359967937808</v>
      </c>
      <c r="V31" s="168" t="s">
        <v>130</v>
      </c>
      <c r="W31" s="168">
        <v>1.4858120766975977</v>
      </c>
    </row>
    <row r="32" spans="2:23">
      <c r="B32" s="167" t="s">
        <v>123</v>
      </c>
      <c r="C32" s="159">
        <f t="shared" si="4"/>
        <v>2.8915814241344537</v>
      </c>
      <c r="D32" s="159">
        <f t="shared" si="0"/>
        <v>2.9784529690655326</v>
      </c>
      <c r="E32" s="159">
        <f t="shared" si="1"/>
        <v>3.067806558137498</v>
      </c>
      <c r="F32" s="159">
        <f t="shared" si="2"/>
        <v>3.159840754881623</v>
      </c>
      <c r="G32" s="159">
        <f t="shared" si="3"/>
        <v>3.2546359775280713</v>
      </c>
      <c r="J32" s="168" t="s">
        <v>132</v>
      </c>
      <c r="K32" s="168">
        <v>2.4716467915386611</v>
      </c>
      <c r="M32" s="168" t="s">
        <v>133</v>
      </c>
      <c r="N32" s="168">
        <v>3.7295411090907518</v>
      </c>
      <c r="P32" s="168" t="s">
        <v>133</v>
      </c>
      <c r="Q32" s="168">
        <v>3.8414273423634748</v>
      </c>
      <c r="S32" s="168" t="s">
        <v>131</v>
      </c>
      <c r="T32" s="168">
        <v>7.5964112249413871</v>
      </c>
      <c r="V32" s="168" t="s">
        <v>131</v>
      </c>
      <c r="W32" s="168">
        <v>7.8241971174055491</v>
      </c>
    </row>
    <row r="33" spans="2:23">
      <c r="B33" s="167" t="s">
        <v>124</v>
      </c>
      <c r="C33" s="159">
        <f t="shared" si="4"/>
        <v>2.4462066650780701</v>
      </c>
      <c r="D33" s="159">
        <f t="shared" si="0"/>
        <v>2.5196978524409328</v>
      </c>
      <c r="E33" s="159">
        <f t="shared" si="1"/>
        <v>2.5952887880141602</v>
      </c>
      <c r="F33" s="159">
        <f t="shared" si="2"/>
        <v>2.6731474516545841</v>
      </c>
      <c r="G33" s="159">
        <f t="shared" si="3"/>
        <v>2.7533418752042231</v>
      </c>
      <c r="J33" s="168" t="s">
        <v>133</v>
      </c>
      <c r="K33" s="168">
        <v>3.6207628267422711</v>
      </c>
      <c r="M33" s="168" t="s">
        <v>134</v>
      </c>
      <c r="N33" s="168">
        <v>0.46032596034797896</v>
      </c>
      <c r="P33" s="168" t="s">
        <v>134</v>
      </c>
      <c r="Q33" s="168">
        <v>-6.5369769408822012E-2</v>
      </c>
      <c r="S33" s="168" t="s">
        <v>132</v>
      </c>
      <c r="T33" s="168">
        <v>1.5249900597019566</v>
      </c>
      <c r="V33" s="168" t="s">
        <v>132</v>
      </c>
      <c r="W33" s="168">
        <v>1.5707397614930152</v>
      </c>
    </row>
    <row r="34" spans="2:23">
      <c r="B34" s="167" t="s">
        <v>125</v>
      </c>
      <c r="C34" s="159">
        <f t="shared" si="4"/>
        <v>0.52954574081936989</v>
      </c>
      <c r="D34" s="159">
        <f t="shared" si="0"/>
        <v>0.55598512318330207</v>
      </c>
      <c r="E34" s="159">
        <f t="shared" si="1"/>
        <v>0.56674174501612162</v>
      </c>
      <c r="F34" s="159">
        <f t="shared" si="2"/>
        <v>0.56991425957662223</v>
      </c>
      <c r="G34" s="159">
        <f t="shared" si="3"/>
        <v>0.58701348086986449</v>
      </c>
      <c r="J34" s="168" t="s">
        <v>134</v>
      </c>
      <c r="K34" s="168">
        <v>0.44453613032655342</v>
      </c>
      <c r="M34" s="168" t="s">
        <v>135</v>
      </c>
      <c r="N34" s="168">
        <v>4.6012240684703221</v>
      </c>
      <c r="P34" s="168" t="s">
        <v>135</v>
      </c>
      <c r="Q34" s="168">
        <v>4.7392013018945045</v>
      </c>
      <c r="S34" s="168" t="s">
        <v>133</v>
      </c>
      <c r="T34" s="168">
        <v>3.9566701626343792</v>
      </c>
      <c r="V34" s="168" t="s">
        <v>133</v>
      </c>
      <c r="W34" s="168">
        <v>4.0753702675134109</v>
      </c>
    </row>
    <row r="35" spans="2:23" ht="15.75" customHeight="1">
      <c r="B35" s="167" t="s">
        <v>126</v>
      </c>
      <c r="C35" s="159">
        <f t="shared" si="4"/>
        <v>2.4365299483743601</v>
      </c>
      <c r="D35" s="159">
        <f t="shared" si="0"/>
        <v>2.50973041892638</v>
      </c>
      <c r="E35" s="159">
        <f t="shared" si="1"/>
        <v>2.5850223314941712</v>
      </c>
      <c r="F35" s="159">
        <f t="shared" si="2"/>
        <v>3.8132792300008802</v>
      </c>
      <c r="G35" s="159">
        <f t="shared" si="3"/>
        <v>3.92765911307617</v>
      </c>
      <c r="J35" s="168" t="s">
        <v>135</v>
      </c>
      <c r="K35" s="168">
        <v>4.4669691377425167</v>
      </c>
      <c r="M35" s="168" t="s">
        <v>137</v>
      </c>
      <c r="N35" s="168">
        <v>0.26464493157332519</v>
      </c>
      <c r="P35" s="168" t="s">
        <v>137</v>
      </c>
      <c r="Q35" s="168">
        <v>0.27258427952052494</v>
      </c>
      <c r="S35" s="168" t="s">
        <v>134</v>
      </c>
      <c r="T35" s="168">
        <v>-0.21655047701073826</v>
      </c>
      <c r="V35" s="168" t="s">
        <v>134</v>
      </c>
      <c r="W35" s="168">
        <v>-0.22397014653626823</v>
      </c>
    </row>
    <row r="36" spans="2:23">
      <c r="B36" s="167" t="s">
        <v>136</v>
      </c>
      <c r="C36" s="159">
        <f t="shared" si="4"/>
        <v>2.131217677687721</v>
      </c>
      <c r="D36" s="159">
        <f t="shared" si="0"/>
        <v>2.1952456765882107</v>
      </c>
      <c r="E36" s="159">
        <f t="shared" si="1"/>
        <v>2.2611030468858564</v>
      </c>
      <c r="F36" s="159">
        <f t="shared" si="2"/>
        <v>4.9458377032929741</v>
      </c>
      <c r="G36" s="159">
        <f t="shared" si="3"/>
        <v>5.0942128343917634</v>
      </c>
      <c r="J36" s="168" t="s">
        <v>137</v>
      </c>
      <c r="K36" s="168">
        <v>0.25692612106910323</v>
      </c>
      <c r="M36" s="168" t="s">
        <v>139</v>
      </c>
      <c r="N36" s="168">
        <v>0.3349395235434604</v>
      </c>
      <c r="P36" s="168" t="s">
        <v>139</v>
      </c>
      <c r="Q36" s="168">
        <v>0.34498770924976413</v>
      </c>
      <c r="S36" s="168" t="s">
        <v>135</v>
      </c>
      <c r="T36" s="168">
        <v>4.8813738939079911</v>
      </c>
      <c r="V36" s="168" t="s">
        <v>135</v>
      </c>
      <c r="W36" s="168">
        <v>5.0278126075606844</v>
      </c>
    </row>
    <row r="37" spans="2:23">
      <c r="B37" s="167" t="s">
        <v>138</v>
      </c>
      <c r="C37" s="159" t="str">
        <f t="shared" si="4"/>
        <v/>
      </c>
      <c r="D37" s="159" t="str">
        <f t="shared" si="0"/>
        <v/>
      </c>
      <c r="E37" s="159" t="str">
        <f t="shared" si="1"/>
        <v/>
      </c>
      <c r="F37" s="159">
        <f t="shared" si="2"/>
        <v>78.791803512003284</v>
      </c>
      <c r="G37" s="159">
        <f t="shared" si="3"/>
        <v>81.155557617363371</v>
      </c>
      <c r="J37" s="168" t="s">
        <v>139</v>
      </c>
      <c r="K37" s="168">
        <v>0.32517045410677603</v>
      </c>
      <c r="M37" s="168" t="s">
        <v>140</v>
      </c>
      <c r="N37" s="168">
        <v>0.30640093384846012</v>
      </c>
      <c r="P37" s="168" t="s">
        <v>140</v>
      </c>
      <c r="Q37" s="168">
        <v>0.31559296186390895</v>
      </c>
      <c r="S37" s="168" t="s">
        <v>137</v>
      </c>
      <c r="T37" s="168">
        <v>0.28076180790614069</v>
      </c>
      <c r="V37" s="168" t="s">
        <v>137</v>
      </c>
      <c r="W37" s="168">
        <v>0.28918466214332494</v>
      </c>
    </row>
    <row r="38" spans="2:23">
      <c r="B38" s="167" t="s">
        <v>130</v>
      </c>
      <c r="C38" s="159">
        <f t="shared" si="4"/>
        <v>1.6258522705338794</v>
      </c>
      <c r="D38" s="159">
        <f t="shared" ref="D38:D69" si="5">IFERROR(VLOOKUP($B38,$M$6:$N$119,2,FALSE),"")</f>
        <v>1.3597285293560046</v>
      </c>
      <c r="E38" s="159">
        <f t="shared" ref="E38:E69" si="6">IFERROR(VLOOKUP($B38,$P$6:$Q$119,2,FALSE),"")</f>
        <v>1.4005203852366799</v>
      </c>
      <c r="F38" s="159">
        <f t="shared" ref="F38:F69" si="7">IFERROR(VLOOKUP($B38,$S$6:$T$119,2,FALSE),"")</f>
        <v>1.4425359967937808</v>
      </c>
      <c r="G38" s="159">
        <f t="shared" ref="G38:G69" si="8">IFERROR(VLOOKUP($B38,$V$6:$W$119,2,FALSE),"")</f>
        <v>1.4858120766975977</v>
      </c>
      <c r="J38" s="168" t="s">
        <v>140</v>
      </c>
      <c r="K38" s="168">
        <v>0.29746423994454368</v>
      </c>
      <c r="M38" s="168" t="s">
        <v>141</v>
      </c>
      <c r="N38" s="168">
        <v>3.6601773714509442</v>
      </c>
      <c r="P38" s="168" t="s">
        <v>141</v>
      </c>
      <c r="Q38" s="168">
        <v>3.7699826925944717</v>
      </c>
      <c r="S38" s="168" t="s">
        <v>139</v>
      </c>
      <c r="T38" s="168">
        <v>0.35533734052725635</v>
      </c>
      <c r="V38" s="168" t="s">
        <v>139</v>
      </c>
      <c r="W38" s="168">
        <v>0.36599746074307477</v>
      </c>
    </row>
    <row r="39" spans="2:23">
      <c r="B39" s="167" t="s">
        <v>129</v>
      </c>
      <c r="C39" s="159">
        <f t="shared" si="4"/>
        <v>1.4545560650219977</v>
      </c>
      <c r="D39" s="159">
        <f t="shared" si="5"/>
        <v>1.4982551742715813</v>
      </c>
      <c r="E39" s="159">
        <f t="shared" si="6"/>
        <v>1.5432028294997333</v>
      </c>
      <c r="F39" s="159">
        <f t="shared" si="7"/>
        <v>1.5894989143847167</v>
      </c>
      <c r="G39" s="159">
        <f t="shared" si="8"/>
        <v>1.6371838818162596</v>
      </c>
      <c r="J39" s="168" t="s">
        <v>141</v>
      </c>
      <c r="K39" s="168">
        <v>3.5534221981169551</v>
      </c>
      <c r="M39" s="168" t="s">
        <v>142</v>
      </c>
      <c r="N39" s="168">
        <v>1.9240936810022704</v>
      </c>
      <c r="P39" s="168" t="s">
        <v>142</v>
      </c>
      <c r="Q39" s="168">
        <v>1.9818164914323384</v>
      </c>
      <c r="S39" s="168" t="s">
        <v>140</v>
      </c>
      <c r="T39" s="168">
        <v>0.3250607507198281</v>
      </c>
      <c r="V39" s="168" t="s">
        <v>140</v>
      </c>
      <c r="W39" s="168">
        <v>0.33481257324142288</v>
      </c>
    </row>
    <row r="40" spans="2:23">
      <c r="B40" s="167" t="s">
        <v>128</v>
      </c>
      <c r="C40" s="159">
        <f t="shared" si="4"/>
        <v>1.5321466689352794</v>
      </c>
      <c r="D40" s="159">
        <f t="shared" si="5"/>
        <v>1.5800854558232582</v>
      </c>
      <c r="E40" s="159">
        <f t="shared" si="6"/>
        <v>1.628105606015952</v>
      </c>
      <c r="F40" s="159">
        <f t="shared" si="7"/>
        <v>1.6731244834134955</v>
      </c>
      <c r="G40" s="159">
        <f t="shared" si="8"/>
        <v>1.7226310704189634</v>
      </c>
      <c r="J40" s="168" t="s">
        <v>142</v>
      </c>
      <c r="K40" s="168">
        <v>1.8679742819730418</v>
      </c>
      <c r="M40" s="168" t="s">
        <v>143</v>
      </c>
      <c r="N40" s="168">
        <v>5.0330261550284954</v>
      </c>
      <c r="P40" s="168" t="s">
        <v>143</v>
      </c>
      <c r="Q40" s="168">
        <v>5.184016939679351</v>
      </c>
      <c r="S40" s="168" t="s">
        <v>141</v>
      </c>
      <c r="T40" s="168">
        <v>3.883082173372304</v>
      </c>
      <c r="V40" s="168" t="s">
        <v>141</v>
      </c>
      <c r="W40" s="168">
        <v>3.9995746385734727</v>
      </c>
    </row>
    <row r="41" spans="2:23">
      <c r="B41" s="167" t="s">
        <v>131</v>
      </c>
      <c r="C41" s="159">
        <f t="shared" si="4"/>
        <v>6.9520092630402663</v>
      </c>
      <c r="D41" s="159">
        <f t="shared" si="5"/>
        <v>7.1649893797379463</v>
      </c>
      <c r="E41" s="159">
        <f t="shared" si="6"/>
        <v>12.87810854595625</v>
      </c>
      <c r="F41" s="159">
        <f t="shared" si="7"/>
        <v>7.5964112249413871</v>
      </c>
      <c r="G41" s="159">
        <f t="shared" si="8"/>
        <v>7.8241971174055491</v>
      </c>
      <c r="J41" s="168" t="s">
        <v>143</v>
      </c>
      <c r="K41" s="168">
        <v>4.8862295588401645</v>
      </c>
      <c r="M41" s="168" t="s">
        <v>145</v>
      </c>
      <c r="N41" s="168">
        <v>0.2591375251048344</v>
      </c>
      <c r="P41" s="168" t="s">
        <v>145</v>
      </c>
      <c r="Q41" s="168">
        <v>0.25348045297663507</v>
      </c>
      <c r="S41" s="168" t="s">
        <v>142</v>
      </c>
      <c r="T41" s="168">
        <v>2.0412709861753089</v>
      </c>
      <c r="V41" s="168" t="s">
        <v>142</v>
      </c>
      <c r="W41" s="168">
        <v>2.1025091157605731</v>
      </c>
    </row>
    <row r="42" spans="2:23">
      <c r="B42" s="167" t="s">
        <v>144</v>
      </c>
      <c r="C42" s="159" t="str">
        <f t="shared" si="4"/>
        <v/>
      </c>
      <c r="D42" s="159" t="str">
        <f t="shared" si="5"/>
        <v/>
      </c>
      <c r="E42" s="159" t="str">
        <f t="shared" si="6"/>
        <v/>
      </c>
      <c r="F42" s="159">
        <f t="shared" si="7"/>
        <v>1.7713730461127686</v>
      </c>
      <c r="G42" s="159">
        <f t="shared" si="8"/>
        <v>1.8245142374961505</v>
      </c>
      <c r="J42" s="168" t="s">
        <v>145</v>
      </c>
      <c r="K42" s="168">
        <v>0.23583857496964086</v>
      </c>
      <c r="M42" s="168" t="s">
        <v>147</v>
      </c>
      <c r="N42" s="168">
        <v>8.808973345164997</v>
      </c>
      <c r="P42" s="168" t="s">
        <v>147</v>
      </c>
      <c r="Q42" s="168">
        <v>9.0729493911590335</v>
      </c>
      <c r="S42" s="168" t="s">
        <v>143</v>
      </c>
      <c r="T42" s="168">
        <v>5.3395374478697182</v>
      </c>
      <c r="V42" s="168" t="s">
        <v>143</v>
      </c>
      <c r="W42" s="168">
        <v>5.4997235713058092</v>
      </c>
    </row>
    <row r="43" spans="2:23">
      <c r="B43" s="167" t="s">
        <v>146</v>
      </c>
      <c r="C43" s="159" t="str">
        <f t="shared" si="4"/>
        <v/>
      </c>
      <c r="D43" s="159" t="str">
        <f t="shared" si="5"/>
        <v/>
      </c>
      <c r="E43" s="159" t="str">
        <f t="shared" si="6"/>
        <v/>
      </c>
      <c r="F43" s="159">
        <f t="shared" si="7"/>
        <v>1.8490867492249095</v>
      </c>
      <c r="G43" s="159">
        <f t="shared" si="8"/>
        <v>1.9045593517016524</v>
      </c>
      <c r="J43" s="168" t="s">
        <v>147</v>
      </c>
      <c r="K43" s="168">
        <v>9.8638715397080716</v>
      </c>
      <c r="M43" s="168" t="s">
        <v>148</v>
      </c>
      <c r="N43" s="168">
        <v>2.8953113842774263</v>
      </c>
      <c r="P43" s="168" t="s">
        <v>148</v>
      </c>
      <c r="Q43" s="168">
        <v>2.9821707258057497</v>
      </c>
      <c r="S43" s="168" t="s">
        <v>145</v>
      </c>
      <c r="T43" s="168">
        <v>0.25343250810328116</v>
      </c>
      <c r="V43" s="168" t="s">
        <v>145</v>
      </c>
      <c r="W43" s="168">
        <v>0.2635798786659691</v>
      </c>
    </row>
    <row r="44" spans="2:23">
      <c r="B44" s="167" t="s">
        <v>132</v>
      </c>
      <c r="C44" s="159">
        <f t="shared" si="4"/>
        <v>2.4716467915386611</v>
      </c>
      <c r="D44" s="159">
        <f t="shared" si="5"/>
        <v>2.5459022745462603</v>
      </c>
      <c r="E44" s="159">
        <f t="shared" si="6"/>
        <v>2.6222793427826483</v>
      </c>
      <c r="F44" s="159">
        <f t="shared" si="7"/>
        <v>1.5249900597019566</v>
      </c>
      <c r="G44" s="159">
        <f t="shared" si="8"/>
        <v>1.5707397614930152</v>
      </c>
      <c r="J44" s="168" t="s">
        <v>148</v>
      </c>
      <c r="K44" s="168">
        <v>2.8108648022360012</v>
      </c>
      <c r="M44" s="168" t="s">
        <v>149</v>
      </c>
      <c r="N44" s="168">
        <v>2.6465361338808102</v>
      </c>
      <c r="P44" s="168" t="s">
        <v>149</v>
      </c>
      <c r="Q44" s="168">
        <v>2.7262340626634805</v>
      </c>
      <c r="S44" s="168" t="s">
        <v>147</v>
      </c>
      <c r="T44" s="168">
        <v>9.3532152398859019</v>
      </c>
      <c r="V44" s="168" t="s">
        <v>147</v>
      </c>
      <c r="W44" s="168">
        <v>9.6337566524873992</v>
      </c>
    </row>
    <row r="45" spans="2:23">
      <c r="B45" s="167" t="s">
        <v>134</v>
      </c>
      <c r="C45" s="159">
        <f t="shared" si="4"/>
        <v>0.44453613032655342</v>
      </c>
      <c r="D45" s="159">
        <f t="shared" si="5"/>
        <v>0.46032596034797896</v>
      </c>
      <c r="E45" s="159">
        <f t="shared" si="6"/>
        <v>-6.5369769408822012E-2</v>
      </c>
      <c r="F45" s="159">
        <f t="shared" si="7"/>
        <v>-0.21655047701073826</v>
      </c>
      <c r="G45" s="159">
        <f t="shared" si="8"/>
        <v>-0.22397014653626823</v>
      </c>
      <c r="J45" s="168" t="s">
        <v>149</v>
      </c>
      <c r="K45" s="168">
        <v>2.5667295941504742</v>
      </c>
      <c r="M45" s="168" t="s">
        <v>150</v>
      </c>
      <c r="N45" s="168">
        <v>0.21570534259622637</v>
      </c>
      <c r="P45" s="168" t="s">
        <v>150</v>
      </c>
      <c r="Q45" s="168">
        <v>0.26655709865116045</v>
      </c>
      <c r="S45" s="168" t="s">
        <v>148</v>
      </c>
      <c r="T45" s="168">
        <v>3.0716358475799188</v>
      </c>
      <c r="V45" s="168" t="s">
        <v>148</v>
      </c>
      <c r="W45" s="168">
        <v>3.1637849230073165</v>
      </c>
    </row>
    <row r="46" spans="2:23">
      <c r="B46" s="167" t="s">
        <v>133</v>
      </c>
      <c r="C46" s="159">
        <f t="shared" si="4"/>
        <v>3.6207628267422711</v>
      </c>
      <c r="D46" s="159">
        <f t="shared" si="5"/>
        <v>3.7295411090907518</v>
      </c>
      <c r="E46" s="159">
        <f t="shared" si="6"/>
        <v>3.8414273423634748</v>
      </c>
      <c r="F46" s="159">
        <f t="shared" si="7"/>
        <v>3.9566701626343792</v>
      </c>
      <c r="G46" s="159">
        <f t="shared" si="8"/>
        <v>4.0753702675134109</v>
      </c>
      <c r="J46" s="168" t="s">
        <v>150</v>
      </c>
      <c r="K46" s="168">
        <v>0.20715928860092081</v>
      </c>
      <c r="M46" s="168" t="s">
        <v>151</v>
      </c>
      <c r="N46" s="168">
        <v>0.38278802690681157</v>
      </c>
      <c r="P46" s="168" t="s">
        <v>151</v>
      </c>
      <c r="Q46" s="168">
        <v>0.39427166771401589</v>
      </c>
      <c r="S46" s="168" t="s">
        <v>149</v>
      </c>
      <c r="T46" s="168">
        <v>2.7895993236461742</v>
      </c>
      <c r="V46" s="168" t="s">
        <v>149</v>
      </c>
      <c r="W46" s="168">
        <v>2.8722356073672151</v>
      </c>
    </row>
    <row r="47" spans="2:23">
      <c r="B47" s="167" t="s">
        <v>135</v>
      </c>
      <c r="C47" s="159">
        <f t="shared" si="4"/>
        <v>4.4669691377425167</v>
      </c>
      <c r="D47" s="159">
        <f t="shared" si="5"/>
        <v>4.6012240684703221</v>
      </c>
      <c r="E47" s="159">
        <f t="shared" si="6"/>
        <v>4.7392013018945045</v>
      </c>
      <c r="F47" s="159">
        <f t="shared" si="7"/>
        <v>4.8813738939079911</v>
      </c>
      <c r="G47" s="159">
        <f t="shared" si="8"/>
        <v>5.0278126075606844</v>
      </c>
      <c r="J47" s="168" t="s">
        <v>151</v>
      </c>
      <c r="K47" s="168">
        <v>0.37162337612202889</v>
      </c>
      <c r="M47" s="168" t="s">
        <v>152</v>
      </c>
      <c r="N47" s="168">
        <v>1.100897075119758</v>
      </c>
      <c r="P47" s="168" t="s">
        <v>152</v>
      </c>
      <c r="Q47" s="168">
        <v>1.1339239873733502</v>
      </c>
      <c r="S47" s="168" t="s">
        <v>150</v>
      </c>
      <c r="T47" s="168">
        <v>0.27390901191576678</v>
      </c>
      <c r="V47" s="168" t="s">
        <v>150</v>
      </c>
      <c r="W47" s="168">
        <v>0.28209658229873769</v>
      </c>
    </row>
    <row r="48" spans="2:23">
      <c r="B48" s="167" t="s">
        <v>137</v>
      </c>
      <c r="C48" s="159">
        <f t="shared" si="4"/>
        <v>0.25692612106910323</v>
      </c>
      <c r="D48" s="159">
        <f t="shared" si="5"/>
        <v>0.26464493157332519</v>
      </c>
      <c r="E48" s="159">
        <f t="shared" si="6"/>
        <v>0.27258427952052494</v>
      </c>
      <c r="F48" s="159">
        <f t="shared" si="7"/>
        <v>0.28076180790614069</v>
      </c>
      <c r="G48" s="159">
        <f t="shared" si="8"/>
        <v>0.28918466214332494</v>
      </c>
      <c r="J48" s="168" t="s">
        <v>152</v>
      </c>
      <c r="K48" s="168">
        <v>1.0687875770954309</v>
      </c>
      <c r="M48" s="168" t="s">
        <v>153</v>
      </c>
      <c r="N48" s="168">
        <v>0.20658420672784644</v>
      </c>
      <c r="P48" s="168" t="s">
        <v>153</v>
      </c>
      <c r="Q48" s="168">
        <v>0.21278173292968261</v>
      </c>
      <c r="S48" s="168" t="s">
        <v>151</v>
      </c>
      <c r="T48" s="168">
        <v>0.40609981774543641</v>
      </c>
      <c r="V48" s="168" t="s">
        <v>151</v>
      </c>
      <c r="W48" s="168">
        <v>0.41828281227779951</v>
      </c>
    </row>
    <row r="49" spans="2:23">
      <c r="B49" s="167" t="s">
        <v>139</v>
      </c>
      <c r="C49" s="159">
        <f t="shared" si="4"/>
        <v>0.32517045410677603</v>
      </c>
      <c r="D49" s="159">
        <f t="shared" si="5"/>
        <v>0.3349395235434604</v>
      </c>
      <c r="E49" s="159">
        <f t="shared" si="6"/>
        <v>0.34498770924976413</v>
      </c>
      <c r="F49" s="159">
        <f t="shared" si="7"/>
        <v>0.35533734052725635</v>
      </c>
      <c r="G49" s="159">
        <f t="shared" si="8"/>
        <v>0.36599746074307477</v>
      </c>
      <c r="J49" s="168" t="s">
        <v>153</v>
      </c>
      <c r="K49" s="168">
        <v>0.20055883403161831</v>
      </c>
      <c r="M49" s="168" t="s">
        <v>154</v>
      </c>
      <c r="N49" s="168">
        <v>0.68820939874995668</v>
      </c>
      <c r="P49" s="168" t="s">
        <v>154</v>
      </c>
      <c r="Q49" s="168">
        <v>0.70873042091852501</v>
      </c>
      <c r="S49" s="168" t="s">
        <v>152</v>
      </c>
      <c r="T49" s="168">
        <v>0.19629272386463087</v>
      </c>
      <c r="V49" s="168" t="s">
        <v>152</v>
      </c>
      <c r="W49" s="168">
        <v>0.20218150558056977</v>
      </c>
    </row>
    <row r="50" spans="2:23">
      <c r="B50" s="167" t="s">
        <v>140</v>
      </c>
      <c r="C50" s="159">
        <f t="shared" si="4"/>
        <v>0.29746423994454368</v>
      </c>
      <c r="D50" s="159">
        <f t="shared" si="5"/>
        <v>0.30640093384846012</v>
      </c>
      <c r="E50" s="159">
        <f t="shared" si="6"/>
        <v>0.31559296186390895</v>
      </c>
      <c r="F50" s="159">
        <f t="shared" si="7"/>
        <v>0.3250607507198281</v>
      </c>
      <c r="G50" s="159">
        <f t="shared" si="8"/>
        <v>0.33481257324142288</v>
      </c>
      <c r="J50" s="168" t="s">
        <v>154</v>
      </c>
      <c r="K50" s="168">
        <v>0.66795202886528582</v>
      </c>
      <c r="M50" s="168" t="s">
        <v>155</v>
      </c>
      <c r="N50" s="168">
        <v>0.38278802690681157</v>
      </c>
      <c r="P50" s="168" t="s">
        <v>155</v>
      </c>
      <c r="Q50" s="168">
        <v>0.39427166771401589</v>
      </c>
      <c r="S50" s="168" t="s">
        <v>153</v>
      </c>
      <c r="T50" s="168">
        <v>0.21916518491757314</v>
      </c>
      <c r="V50" s="168" t="s">
        <v>153</v>
      </c>
      <c r="W50" s="168">
        <v>0.22574014046510033</v>
      </c>
    </row>
    <row r="51" spans="2:23">
      <c r="B51" s="167" t="s">
        <v>141</v>
      </c>
      <c r="C51" s="159">
        <f t="shared" si="4"/>
        <v>3.5534221981169551</v>
      </c>
      <c r="D51" s="159">
        <f t="shared" si="5"/>
        <v>3.6601773714509442</v>
      </c>
      <c r="E51" s="159">
        <f t="shared" si="6"/>
        <v>3.7699826925944717</v>
      </c>
      <c r="F51" s="159">
        <f t="shared" si="7"/>
        <v>3.883082173372304</v>
      </c>
      <c r="G51" s="159">
        <f t="shared" si="8"/>
        <v>3.9995746385734727</v>
      </c>
      <c r="J51" s="168" t="s">
        <v>155</v>
      </c>
      <c r="K51" s="168">
        <v>0.3716233761220295</v>
      </c>
      <c r="M51" s="168" t="s">
        <v>156</v>
      </c>
      <c r="N51" s="168">
        <v>0.60044228254983734</v>
      </c>
      <c r="P51" s="168" t="s">
        <v>156</v>
      </c>
      <c r="Q51" s="168">
        <v>0.61789914328767637</v>
      </c>
      <c r="S51" s="168" t="s">
        <v>154</v>
      </c>
      <c r="T51" s="168">
        <v>0.73000182742188902</v>
      </c>
      <c r="V51" s="168" t="s">
        <v>154</v>
      </c>
      <c r="W51" s="168">
        <v>0.38858868863014367</v>
      </c>
    </row>
    <row r="52" spans="2:23">
      <c r="B52" s="167" t="s">
        <v>983</v>
      </c>
      <c r="C52" s="159" t="str">
        <f t="shared" si="4"/>
        <v/>
      </c>
      <c r="D52" s="159">
        <f t="shared" si="5"/>
        <v>2.6342948119058534</v>
      </c>
      <c r="E52" s="159">
        <f t="shared" si="6"/>
        <v>2.7133236562630283</v>
      </c>
      <c r="F52" s="159">
        <f t="shared" si="7"/>
        <v>2.7947233659509192</v>
      </c>
      <c r="G52" s="159">
        <f t="shared" si="8"/>
        <v>2.8785650669294469</v>
      </c>
      <c r="J52" s="168" t="s">
        <v>156</v>
      </c>
      <c r="K52" s="168">
        <v>0.58240474747967519</v>
      </c>
      <c r="M52" s="168" t="s">
        <v>157</v>
      </c>
      <c r="N52" s="168">
        <v>0.91587235661223543</v>
      </c>
      <c r="P52" s="168" t="s">
        <v>157</v>
      </c>
      <c r="Q52" s="168">
        <v>1.6980273491590834</v>
      </c>
      <c r="S52" s="168" t="s">
        <v>155</v>
      </c>
      <c r="T52" s="168">
        <v>0.40609981774543641</v>
      </c>
      <c r="V52" s="168" t="s">
        <v>155</v>
      </c>
      <c r="W52" s="168">
        <v>0.41828281227779951</v>
      </c>
    </row>
    <row r="53" spans="2:23">
      <c r="B53" s="167" t="s">
        <v>984</v>
      </c>
      <c r="C53" s="159" t="str">
        <f t="shared" si="4"/>
        <v/>
      </c>
      <c r="D53" s="159">
        <f t="shared" si="5"/>
        <v>0.47848503363351441</v>
      </c>
      <c r="E53" s="159">
        <f t="shared" si="6"/>
        <v>0.49283958464251981</v>
      </c>
      <c r="F53" s="159">
        <f t="shared" si="7"/>
        <v>0.50762477218179547</v>
      </c>
      <c r="G53" s="159">
        <f t="shared" si="8"/>
        <v>0.52285351534724933</v>
      </c>
      <c r="J53" s="168" t="s">
        <v>157</v>
      </c>
      <c r="K53" s="168">
        <v>0.88915941287771116</v>
      </c>
      <c r="M53" s="168" t="s">
        <v>159</v>
      </c>
      <c r="N53" s="168">
        <v>0.39916732863749327</v>
      </c>
      <c r="P53" s="168" t="s">
        <v>159</v>
      </c>
      <c r="Q53" s="168">
        <v>0.41116061315757052</v>
      </c>
      <c r="S53" s="168" t="s">
        <v>156</v>
      </c>
      <c r="T53" s="168">
        <v>0.63643680742054198</v>
      </c>
      <c r="V53" s="168" t="s">
        <v>156</v>
      </c>
      <c r="W53" s="168">
        <v>0.65553022391536653</v>
      </c>
    </row>
    <row r="54" spans="2:23">
      <c r="B54" s="167" t="s">
        <v>985</v>
      </c>
      <c r="C54" s="159" t="str">
        <f t="shared" si="4"/>
        <v/>
      </c>
      <c r="D54" s="159" t="str">
        <f t="shared" si="5"/>
        <v/>
      </c>
      <c r="E54" s="159">
        <f t="shared" si="6"/>
        <v>2.4641979232126006</v>
      </c>
      <c r="F54" s="159">
        <f t="shared" si="7"/>
        <v>2.5381238609089789</v>
      </c>
      <c r="G54" s="159">
        <f t="shared" si="8"/>
        <v>2.614267576736248</v>
      </c>
      <c r="J54" s="168" t="s">
        <v>159</v>
      </c>
      <c r="K54" s="168">
        <v>0.38755614752881234</v>
      </c>
      <c r="M54" s="168" t="s">
        <v>183</v>
      </c>
      <c r="N54" s="168">
        <v>0.15785399300238967</v>
      </c>
      <c r="P54" s="168" t="s">
        <v>987</v>
      </c>
      <c r="Q54" s="168">
        <v>0.21396183961796425</v>
      </c>
      <c r="S54" s="168" t="s">
        <v>159</v>
      </c>
      <c r="T54" s="168">
        <v>0.42354753808292284</v>
      </c>
      <c r="V54" s="168" t="s">
        <v>159</v>
      </c>
      <c r="W54" s="168">
        <v>0.43624465980812127</v>
      </c>
    </row>
    <row r="55" spans="2:23">
      <c r="B55" s="167" t="s">
        <v>142</v>
      </c>
      <c r="C55" s="159">
        <f t="shared" si="4"/>
        <v>1.8679742819730418</v>
      </c>
      <c r="D55" s="159">
        <f t="shared" si="5"/>
        <v>1.9240936810022704</v>
      </c>
      <c r="E55" s="159">
        <f t="shared" si="6"/>
        <v>1.9818164914323384</v>
      </c>
      <c r="F55" s="159">
        <f t="shared" si="7"/>
        <v>2.0412709861753089</v>
      </c>
      <c r="G55" s="159">
        <f t="shared" si="8"/>
        <v>2.1025091157605731</v>
      </c>
      <c r="J55" s="168" t="s">
        <v>183</v>
      </c>
      <c r="K55" s="168">
        <v>0.11536708926134299</v>
      </c>
      <c r="M55" s="168" t="s">
        <v>160</v>
      </c>
      <c r="N55" s="168">
        <v>1.9104376029079602</v>
      </c>
      <c r="P55" s="168" t="s">
        <v>183</v>
      </c>
      <c r="Q55" s="168">
        <v>0.16059243451113117</v>
      </c>
      <c r="S55" s="168" t="s">
        <v>987</v>
      </c>
      <c r="T55" s="168">
        <v>0.20946772862348847</v>
      </c>
      <c r="V55" s="168" t="s">
        <v>987</v>
      </c>
      <c r="W55" s="168">
        <v>0.21557216691292141</v>
      </c>
    </row>
    <row r="56" spans="2:23">
      <c r="B56" s="167" t="s">
        <v>143</v>
      </c>
      <c r="C56" s="159">
        <f t="shared" si="4"/>
        <v>4.8862295588401645</v>
      </c>
      <c r="D56" s="159">
        <f t="shared" si="5"/>
        <v>5.0330261550284954</v>
      </c>
      <c r="E56" s="159">
        <f t="shared" si="6"/>
        <v>5.184016939679351</v>
      </c>
      <c r="F56" s="159">
        <f t="shared" si="7"/>
        <v>5.3395374478697182</v>
      </c>
      <c r="G56" s="159">
        <f t="shared" si="8"/>
        <v>5.4997235713058092</v>
      </c>
      <c r="J56" s="168" t="s">
        <v>160</v>
      </c>
      <c r="K56" s="168">
        <v>1.8547391655480934</v>
      </c>
      <c r="M56" s="168" t="s">
        <v>161</v>
      </c>
      <c r="N56" s="168">
        <v>0.20147761201355119</v>
      </c>
      <c r="P56" s="168" t="s">
        <v>160</v>
      </c>
      <c r="Q56" s="168">
        <v>1.9677676529515771</v>
      </c>
      <c r="S56" s="168" t="s">
        <v>183</v>
      </c>
      <c r="T56" s="168">
        <v>-7.1050775668699715E-3</v>
      </c>
      <c r="V56" s="168" t="s">
        <v>183</v>
      </c>
      <c r="W56" s="168">
        <v>-7.3858118441625662E-3</v>
      </c>
    </row>
    <row r="57" spans="2:23">
      <c r="B57" s="167" t="s">
        <v>158</v>
      </c>
      <c r="C57" s="159" t="str">
        <f t="shared" si="4"/>
        <v/>
      </c>
      <c r="D57" s="159" t="str">
        <f t="shared" si="5"/>
        <v/>
      </c>
      <c r="E57" s="159" t="str">
        <f t="shared" si="6"/>
        <v/>
      </c>
      <c r="F57" s="159">
        <f t="shared" si="7"/>
        <v>3.7225816626665007</v>
      </c>
      <c r="G57" s="159">
        <f t="shared" si="8"/>
        <v>3.8342591125464955</v>
      </c>
      <c r="J57" s="168" t="s">
        <v>161</v>
      </c>
      <c r="K57" s="168">
        <v>0.19298527917101013</v>
      </c>
      <c r="M57" s="168" t="s">
        <v>162</v>
      </c>
      <c r="N57" s="168">
        <v>3.0123851194516087</v>
      </c>
      <c r="P57" s="168" t="s">
        <v>161</v>
      </c>
      <c r="Q57" s="168">
        <v>0.20782378514020389</v>
      </c>
      <c r="S57" s="168" t="s">
        <v>160</v>
      </c>
      <c r="T57" s="168">
        <v>2.0268002068014197</v>
      </c>
      <c r="V57" s="168" t="s">
        <v>160</v>
      </c>
      <c r="W57" s="168">
        <v>2.0876016089525833</v>
      </c>
    </row>
    <row r="58" spans="2:23">
      <c r="B58" s="167" t="s">
        <v>145</v>
      </c>
      <c r="C58" s="159">
        <f t="shared" si="4"/>
        <v>0.23583857496964086</v>
      </c>
      <c r="D58" s="159">
        <f t="shared" si="5"/>
        <v>0.2591375251048344</v>
      </c>
      <c r="E58" s="159">
        <f t="shared" si="6"/>
        <v>0.25348045297663507</v>
      </c>
      <c r="F58" s="159">
        <f t="shared" si="7"/>
        <v>0.25343250810328116</v>
      </c>
      <c r="G58" s="159">
        <f t="shared" si="8"/>
        <v>0.2635798786659691</v>
      </c>
      <c r="J58" s="168" t="s">
        <v>162</v>
      </c>
      <c r="K58" s="168">
        <v>0.45515310992425212</v>
      </c>
      <c r="M58" s="168" t="s">
        <v>163</v>
      </c>
      <c r="N58" s="168">
        <v>2.6251937193953778</v>
      </c>
      <c r="P58" s="168" t="s">
        <v>162</v>
      </c>
      <c r="Q58" s="168">
        <v>0.48289225571814426</v>
      </c>
      <c r="S58" s="168" t="s">
        <v>161</v>
      </c>
      <c r="T58" s="168">
        <v>0.19563673779719892</v>
      </c>
      <c r="V58" s="168" t="s">
        <v>161</v>
      </c>
      <c r="W58" s="168">
        <v>0.20045414394277039</v>
      </c>
    </row>
    <row r="59" spans="2:23">
      <c r="B59" s="167" t="s">
        <v>147</v>
      </c>
      <c r="C59" s="159">
        <f t="shared" si="4"/>
        <v>9.8638715397080716</v>
      </c>
      <c r="D59" s="159">
        <f t="shared" si="5"/>
        <v>8.808973345164997</v>
      </c>
      <c r="E59" s="159">
        <f t="shared" si="6"/>
        <v>9.0729493911590335</v>
      </c>
      <c r="F59" s="159">
        <f t="shared" si="7"/>
        <v>9.3532152398859019</v>
      </c>
      <c r="G59" s="159">
        <f t="shared" si="8"/>
        <v>9.6337566524873992</v>
      </c>
      <c r="J59" s="168" t="s">
        <v>163</v>
      </c>
      <c r="K59" s="168">
        <v>-1.2475836856922895</v>
      </c>
      <c r="M59" s="168" t="s">
        <v>164</v>
      </c>
      <c r="N59" s="168">
        <v>1.1761337452370562</v>
      </c>
      <c r="P59" s="168" t="s">
        <v>163</v>
      </c>
      <c r="Q59" s="168">
        <v>-1.3236057350577892</v>
      </c>
      <c r="S59" s="168" t="s">
        <v>162</v>
      </c>
      <c r="T59" s="168">
        <v>0.49737971322392799</v>
      </c>
      <c r="V59" s="168" t="s">
        <v>162</v>
      </c>
      <c r="W59" s="168">
        <v>0.5123014168928528</v>
      </c>
    </row>
    <row r="60" spans="2:23">
      <c r="B60" s="167" t="s">
        <v>148</v>
      </c>
      <c r="C60" s="159">
        <f t="shared" si="4"/>
        <v>2.8108648022360012</v>
      </c>
      <c r="D60" s="159">
        <f t="shared" si="5"/>
        <v>2.8953113842774263</v>
      </c>
      <c r="E60" s="159">
        <f t="shared" si="6"/>
        <v>2.9821707258057497</v>
      </c>
      <c r="F60" s="159">
        <f t="shared" si="7"/>
        <v>3.0716358475799188</v>
      </c>
      <c r="G60" s="159">
        <f t="shared" si="8"/>
        <v>3.1637849230073165</v>
      </c>
      <c r="J60" s="168" t="s">
        <v>164</v>
      </c>
      <c r="K60" s="168">
        <v>-0.37392855149416471</v>
      </c>
      <c r="M60" s="168" t="s">
        <v>165</v>
      </c>
      <c r="N60" s="168">
        <v>0.10660243858669052</v>
      </c>
      <c r="P60" s="168" t="s">
        <v>164</v>
      </c>
      <c r="Q60" s="168">
        <v>-6.0118795656894555E-2</v>
      </c>
      <c r="S60" s="168" t="s">
        <v>163</v>
      </c>
      <c r="T60" s="168">
        <v>-1.3633037713732463</v>
      </c>
      <c r="V60" s="168" t="s">
        <v>163</v>
      </c>
      <c r="W60" s="168">
        <v>-1.4041955241730992</v>
      </c>
    </row>
    <row r="61" spans="2:23">
      <c r="B61" s="167" t="s">
        <v>149</v>
      </c>
      <c r="C61" s="159">
        <f t="shared" si="4"/>
        <v>2.5667295941504742</v>
      </c>
      <c r="D61" s="159">
        <f t="shared" si="5"/>
        <v>2.6465361338808102</v>
      </c>
      <c r="E61" s="159">
        <f t="shared" si="6"/>
        <v>2.7262340626634805</v>
      </c>
      <c r="F61" s="159">
        <f t="shared" si="7"/>
        <v>2.7895993236461742</v>
      </c>
      <c r="G61" s="159">
        <f t="shared" si="8"/>
        <v>2.8722356073672151</v>
      </c>
      <c r="J61" s="168" t="s">
        <v>165</v>
      </c>
      <c r="K61" s="168">
        <v>0.10335277758550127</v>
      </c>
      <c r="M61" s="168" t="s">
        <v>167</v>
      </c>
      <c r="N61" s="168">
        <v>1.8521660162405005E-2</v>
      </c>
      <c r="P61" s="168" t="s">
        <v>165</v>
      </c>
      <c r="Q61" s="168">
        <v>0.10968130818229517</v>
      </c>
      <c r="S61" s="168" t="s">
        <v>164</v>
      </c>
      <c r="T61" s="168">
        <v>-0.10345136231452499</v>
      </c>
      <c r="V61" s="168" t="s">
        <v>165</v>
      </c>
      <c r="W61" s="168">
        <v>0.11633862101302667</v>
      </c>
    </row>
    <row r="62" spans="2:23">
      <c r="B62" s="167" t="s">
        <v>150</v>
      </c>
      <c r="C62" s="159">
        <f t="shared" si="4"/>
        <v>0.20715928860092081</v>
      </c>
      <c r="D62" s="159">
        <f t="shared" si="5"/>
        <v>0.21570534259622637</v>
      </c>
      <c r="E62" s="159">
        <f t="shared" si="6"/>
        <v>0.26655709865116045</v>
      </c>
      <c r="F62" s="159">
        <f t="shared" si="7"/>
        <v>0.27390901191576678</v>
      </c>
      <c r="G62" s="159">
        <f t="shared" si="8"/>
        <v>0.28209658229873769</v>
      </c>
      <c r="J62" s="168" t="s">
        <v>167</v>
      </c>
      <c r="K62" s="168">
        <v>1.7978786271090057E-2</v>
      </c>
      <c r="M62" s="168" t="s">
        <v>168</v>
      </c>
      <c r="N62" s="168">
        <v>1.8149774018865056E-2</v>
      </c>
      <c r="P62" s="168" t="s">
        <v>167</v>
      </c>
      <c r="Q62" s="168">
        <v>1.9074429266909734E-2</v>
      </c>
      <c r="S62" s="168" t="s">
        <v>165</v>
      </c>
      <c r="T62" s="168">
        <v>0.11296258194730834</v>
      </c>
      <c r="V62" s="168" t="s">
        <v>167</v>
      </c>
      <c r="W62" s="168">
        <v>-2.0235870553717849E-2</v>
      </c>
    </row>
    <row r="63" spans="2:23">
      <c r="B63" s="167" t="s">
        <v>166</v>
      </c>
      <c r="C63" s="159" t="str">
        <f t="shared" si="4"/>
        <v/>
      </c>
      <c r="D63" s="159" t="str">
        <f t="shared" si="5"/>
        <v/>
      </c>
      <c r="E63" s="159">
        <f t="shared" si="6"/>
        <v>83.386371515360594</v>
      </c>
      <c r="F63" s="159">
        <f t="shared" si="7"/>
        <v>85.941027023742492</v>
      </c>
      <c r="G63" s="159">
        <f t="shared" si="8"/>
        <v>88.459439796695676</v>
      </c>
      <c r="J63" s="168" t="s">
        <v>168</v>
      </c>
      <c r="K63" s="168">
        <v>1.761935898732906E-2</v>
      </c>
      <c r="M63" s="168" t="s">
        <v>170</v>
      </c>
      <c r="N63" s="168">
        <v>0.43265422211500637</v>
      </c>
      <c r="P63" s="168" t="s">
        <v>168</v>
      </c>
      <c r="Q63" s="168">
        <v>1.8693197845383081E-2</v>
      </c>
      <c r="S63" s="168" t="s">
        <v>167</v>
      </c>
      <c r="T63" s="168">
        <v>-1.9646552785226885E-2</v>
      </c>
      <c r="V63" s="168" t="s">
        <v>168</v>
      </c>
      <c r="W63" s="168">
        <v>-2.3455941997879621E-3</v>
      </c>
    </row>
    <row r="64" spans="2:23">
      <c r="B64" s="167" t="s">
        <v>151</v>
      </c>
      <c r="C64" s="159">
        <f t="shared" si="4"/>
        <v>0.37162337612202889</v>
      </c>
      <c r="D64" s="159">
        <f t="shared" si="5"/>
        <v>0.38278802690681157</v>
      </c>
      <c r="E64" s="159">
        <f t="shared" si="6"/>
        <v>0.39427166771401589</v>
      </c>
      <c r="F64" s="159">
        <f t="shared" si="7"/>
        <v>0.40609981774543641</v>
      </c>
      <c r="G64" s="159">
        <f t="shared" si="8"/>
        <v>0.41828281227779951</v>
      </c>
      <c r="J64" s="168" t="s">
        <v>170</v>
      </c>
      <c r="K64" s="168">
        <v>0.42002312848817547</v>
      </c>
      <c r="M64" s="168" t="s">
        <v>172</v>
      </c>
      <c r="N64" s="168">
        <v>0.29532199118226271</v>
      </c>
      <c r="P64" s="168" t="s">
        <v>170</v>
      </c>
      <c r="Q64" s="168">
        <v>0.89773866527436708</v>
      </c>
      <c r="S64" s="168" t="s">
        <v>168</v>
      </c>
      <c r="T64" s="168">
        <v>1.925399447786524E-2</v>
      </c>
      <c r="V64" s="168" t="s">
        <v>170</v>
      </c>
      <c r="W64" s="168">
        <v>-0.21251576544725395</v>
      </c>
    </row>
    <row r="65" spans="2:23">
      <c r="B65" s="167" t="s">
        <v>169</v>
      </c>
      <c r="C65" s="159" t="str">
        <f t="shared" si="4"/>
        <v/>
      </c>
      <c r="D65" s="159" t="str">
        <f t="shared" si="5"/>
        <v/>
      </c>
      <c r="E65" s="159" t="str">
        <f t="shared" si="6"/>
        <v/>
      </c>
      <c r="F65" s="159">
        <f t="shared" si="7"/>
        <v>-5.0829183752377753</v>
      </c>
      <c r="G65" s="159">
        <f t="shared" si="8"/>
        <v>-5.236159187836984</v>
      </c>
      <c r="J65" s="168" t="s">
        <v>172</v>
      </c>
      <c r="K65" s="168">
        <v>0.28619608327213064</v>
      </c>
      <c r="M65" s="168" t="s">
        <v>173</v>
      </c>
      <c r="N65" s="168">
        <v>0.12202797015495505</v>
      </c>
      <c r="P65" s="168" t="s">
        <v>172</v>
      </c>
      <c r="Q65" s="168">
        <v>0.30394462829591246</v>
      </c>
      <c r="S65" s="168" t="s">
        <v>170</v>
      </c>
      <c r="T65" s="168">
        <v>-0.20632934619623822</v>
      </c>
      <c r="V65" s="168" t="s">
        <v>172</v>
      </c>
      <c r="W65" s="168">
        <v>0.34177497196411988</v>
      </c>
    </row>
    <row r="66" spans="2:23">
      <c r="B66" s="167" t="s">
        <v>171</v>
      </c>
      <c r="C66" s="159" t="str">
        <f t="shared" si="4"/>
        <v/>
      </c>
      <c r="D66" s="159" t="str">
        <f t="shared" si="5"/>
        <v/>
      </c>
      <c r="E66" s="159" t="str">
        <f t="shared" si="6"/>
        <v/>
      </c>
      <c r="F66" s="159">
        <f t="shared" si="7"/>
        <v>90.916996974730736</v>
      </c>
      <c r="G66" s="159">
        <f t="shared" si="8"/>
        <v>93.443482420486461</v>
      </c>
      <c r="J66" s="168" t="s">
        <v>173</v>
      </c>
      <c r="K66" s="168">
        <v>0.10384483006347735</v>
      </c>
      <c r="M66" s="168" t="s">
        <v>175</v>
      </c>
      <c r="N66" s="168">
        <v>1.1222214279155198</v>
      </c>
      <c r="P66" s="168" t="s">
        <v>173</v>
      </c>
      <c r="Q66" s="168">
        <v>0.11322906973559757</v>
      </c>
      <c r="S66" s="168" t="s">
        <v>172</v>
      </c>
      <c r="T66" s="168">
        <v>0.33145134087414707</v>
      </c>
      <c r="V66" s="168" t="s">
        <v>173</v>
      </c>
      <c r="W66" s="168">
        <v>0.11394971289351609</v>
      </c>
    </row>
    <row r="67" spans="2:23">
      <c r="B67" s="167" t="s">
        <v>152</v>
      </c>
      <c r="C67" s="159">
        <f t="shared" si="4"/>
        <v>1.0687875770954309</v>
      </c>
      <c r="D67" s="159">
        <f t="shared" si="5"/>
        <v>1.100897075119758</v>
      </c>
      <c r="E67" s="159">
        <f t="shared" si="6"/>
        <v>1.1339239873733502</v>
      </c>
      <c r="F67" s="159">
        <f t="shared" si="7"/>
        <v>0.19629272386463087</v>
      </c>
      <c r="G67" s="159">
        <f t="shared" si="8"/>
        <v>0.20218150558056977</v>
      </c>
      <c r="J67" s="168" t="s">
        <v>175</v>
      </c>
      <c r="K67" s="168">
        <v>1.0869882140361069</v>
      </c>
      <c r="M67" s="168" t="s">
        <v>176</v>
      </c>
      <c r="N67" s="168">
        <v>1.9698045377081435</v>
      </c>
      <c r="P67" s="168" t="s">
        <v>175</v>
      </c>
      <c r="Q67" s="168">
        <v>1.1540081085049765</v>
      </c>
      <c r="S67" s="168" t="s">
        <v>173</v>
      </c>
      <c r="T67" s="168">
        <v>0.10838700842217032</v>
      </c>
      <c r="V67" s="168" t="s">
        <v>175</v>
      </c>
      <c r="W67" s="168">
        <v>1.212867253575153</v>
      </c>
    </row>
    <row r="68" spans="2:23">
      <c r="B68" s="167" t="s">
        <v>174</v>
      </c>
      <c r="C68" s="159" t="str">
        <f t="shared" si="4"/>
        <v/>
      </c>
      <c r="D68" s="159" t="str">
        <f t="shared" si="5"/>
        <v/>
      </c>
      <c r="E68" s="159" t="str">
        <f t="shared" si="6"/>
        <v/>
      </c>
      <c r="F68" s="159" t="str">
        <f t="shared" si="7"/>
        <v/>
      </c>
      <c r="G68" s="159" t="str">
        <f t="shared" si="8"/>
        <v/>
      </c>
      <c r="J68" s="168" t="s">
        <v>176</v>
      </c>
      <c r="K68" s="168">
        <v>1.9002010113565824</v>
      </c>
      <c r="M68" s="168" t="s">
        <v>180</v>
      </c>
      <c r="N68" s="168">
        <v>0.50147864584215096</v>
      </c>
      <c r="P68" s="168" t="s">
        <v>176</v>
      </c>
      <c r="Q68" s="168">
        <v>2.0184806211897395</v>
      </c>
      <c r="S68" s="168" t="s">
        <v>175</v>
      </c>
      <c r="T68" s="168">
        <v>1.1777153855771114</v>
      </c>
      <c r="V68" s="168" t="s">
        <v>176</v>
      </c>
      <c r="W68" s="168">
        <v>2.1335855191671573</v>
      </c>
    </row>
    <row r="69" spans="2:23">
      <c r="B69" s="167" t="s">
        <v>153</v>
      </c>
      <c r="C69" s="159">
        <f t="shared" si="4"/>
        <v>0.20055883403161831</v>
      </c>
      <c r="D69" s="159">
        <f t="shared" si="5"/>
        <v>0.20658420672784644</v>
      </c>
      <c r="E69" s="159">
        <f t="shared" si="6"/>
        <v>0.21278173292968261</v>
      </c>
      <c r="F69" s="159">
        <f t="shared" si="7"/>
        <v>0.21916518491757314</v>
      </c>
      <c r="G69" s="159">
        <f t="shared" si="8"/>
        <v>0.22574014046510033</v>
      </c>
      <c r="J69" s="168" t="s">
        <v>180</v>
      </c>
      <c r="K69" s="168">
        <v>0.48554507861976337</v>
      </c>
      <c r="M69" s="168" t="s">
        <v>177</v>
      </c>
      <c r="N69" s="168">
        <v>0.11101483110451354</v>
      </c>
      <c r="P69" s="168" t="s">
        <v>180</v>
      </c>
      <c r="Q69" s="168">
        <v>0.36661804486593674</v>
      </c>
      <c r="S69" s="168" t="s">
        <v>176</v>
      </c>
      <c r="T69" s="168">
        <v>2.0694128738862703</v>
      </c>
      <c r="V69" s="168" t="s">
        <v>180</v>
      </c>
      <c r="W69" s="168">
        <v>0.38894508379826848</v>
      </c>
    </row>
    <row r="70" spans="2:23">
      <c r="B70" s="167" t="s">
        <v>986</v>
      </c>
      <c r="C70" s="159" t="str">
        <f t="shared" si="4"/>
        <v/>
      </c>
      <c r="D70" s="159" t="str">
        <f t="shared" ref="D70:D100" si="9">IFERROR(VLOOKUP($B70,$M$6:$N$119,2,FALSE),"")</f>
        <v/>
      </c>
      <c r="E70" s="159">
        <f t="shared" ref="E70:E100" si="10">IFERROR(VLOOKUP($B70,$P$6:$Q$119,2,FALSE),"")</f>
        <v>-0.24370852970034004</v>
      </c>
      <c r="F70" s="159">
        <f t="shared" ref="F70:F100" si="11">IFERROR(VLOOKUP($B70,$S$6:$T$119,2,FALSE),"")</f>
        <v>0.61581184756989282</v>
      </c>
      <c r="G70" s="159">
        <f t="shared" ref="G70:G100" si="12">IFERROR(VLOOKUP($B70,$V$6:$W$119,2,FALSE),"")</f>
        <v>0.63426644578928737</v>
      </c>
      <c r="J70" s="168" t="s">
        <v>177</v>
      </c>
      <c r="K70" s="168">
        <v>0.1077768985306322</v>
      </c>
      <c r="M70" s="168" t="s">
        <v>178</v>
      </c>
      <c r="N70" s="168">
        <v>0.30862123047054774</v>
      </c>
      <c r="P70" s="168" t="s">
        <v>177</v>
      </c>
      <c r="Q70" s="168">
        <v>0.11434527603764895</v>
      </c>
      <c r="S70" s="168" t="s">
        <v>180</v>
      </c>
      <c r="T70" s="168">
        <v>0.37761658621191113</v>
      </c>
      <c r="V70" s="168" t="s">
        <v>177</v>
      </c>
      <c r="W70" s="168">
        <v>0.12130890334834146</v>
      </c>
    </row>
    <row r="71" spans="2:23">
      <c r="B71" s="167" t="s">
        <v>179</v>
      </c>
      <c r="C71" s="159">
        <f t="shared" ref="C71:C100" si="13">IFERROR(VLOOKUP($B71,$J$6:$K$120,2,FALSE),"")</f>
        <v>1.5062796403970307</v>
      </c>
      <c r="D71" s="159">
        <f t="shared" si="9"/>
        <v>1.5515326768038078</v>
      </c>
      <c r="E71" s="159">
        <f t="shared" si="10"/>
        <v>1.5980786571079217</v>
      </c>
      <c r="F71" s="159">
        <f t="shared" si="11"/>
        <v>1.6460210168211598</v>
      </c>
      <c r="G71" s="159">
        <f t="shared" si="12"/>
        <v>1.6954016473257942</v>
      </c>
      <c r="J71" s="168" t="s">
        <v>178</v>
      </c>
      <c r="K71" s="168">
        <v>0.29961977791515659</v>
      </c>
      <c r="M71" s="168" t="s">
        <v>109</v>
      </c>
      <c r="N71" s="168">
        <v>0.67537304754989269</v>
      </c>
      <c r="P71" s="168" t="s">
        <v>178</v>
      </c>
      <c r="Q71" s="168">
        <v>0.31787986738466445</v>
      </c>
      <c r="S71" s="168" t="s">
        <v>177</v>
      </c>
      <c r="T71" s="168">
        <v>0.11777563431877876</v>
      </c>
      <c r="V71" s="168" t="s">
        <v>178</v>
      </c>
      <c r="W71" s="168">
        <v>0.33723875130839009</v>
      </c>
    </row>
    <row r="72" spans="2:23">
      <c r="B72" s="167" t="s">
        <v>154</v>
      </c>
      <c r="C72" s="159">
        <f t="shared" si="13"/>
        <v>0.66795202886528582</v>
      </c>
      <c r="D72" s="159">
        <f t="shared" si="9"/>
        <v>0.68820939874995668</v>
      </c>
      <c r="E72" s="159">
        <f t="shared" si="10"/>
        <v>0.70873042091852501</v>
      </c>
      <c r="F72" s="159">
        <f t="shared" si="11"/>
        <v>0.73000182742188902</v>
      </c>
      <c r="G72" s="159">
        <f t="shared" si="12"/>
        <v>0.38858868863014367</v>
      </c>
      <c r="J72" s="168" t="s">
        <v>109</v>
      </c>
      <c r="K72" s="168">
        <v>0.65567466699635402</v>
      </c>
      <c r="M72" s="168" t="s">
        <v>136</v>
      </c>
      <c r="N72" s="168">
        <v>2.1952456765882107</v>
      </c>
      <c r="P72" s="168" t="s">
        <v>109</v>
      </c>
      <c r="Q72" s="168">
        <v>0.69563423897638943</v>
      </c>
      <c r="S72" s="168" t="s">
        <v>178</v>
      </c>
      <c r="T72" s="168">
        <v>0.32741626340620394</v>
      </c>
      <c r="V72" s="168" t="s">
        <v>109</v>
      </c>
      <c r="W72" s="168">
        <v>0.73799836413005149</v>
      </c>
    </row>
    <row r="73" spans="2:23">
      <c r="B73" s="167" t="s">
        <v>155</v>
      </c>
      <c r="C73" s="159">
        <f t="shared" si="13"/>
        <v>0.3716233761220295</v>
      </c>
      <c r="D73" s="159">
        <f t="shared" si="9"/>
        <v>0.38278802690681157</v>
      </c>
      <c r="E73" s="159">
        <f t="shared" si="10"/>
        <v>0.39427166771401589</v>
      </c>
      <c r="F73" s="159">
        <f t="shared" si="11"/>
        <v>0.40609981774543641</v>
      </c>
      <c r="G73" s="159">
        <f t="shared" si="12"/>
        <v>0.41828281227779951</v>
      </c>
      <c r="J73" s="168" t="s">
        <v>136</v>
      </c>
      <c r="K73" s="168">
        <v>2.131217677687721</v>
      </c>
      <c r="M73" s="168" t="s">
        <v>983</v>
      </c>
      <c r="N73" s="168">
        <v>2.6342948119058534</v>
      </c>
      <c r="P73" s="168" t="s">
        <v>136</v>
      </c>
      <c r="Q73" s="168">
        <v>2.2611030468858564</v>
      </c>
      <c r="S73" s="168" t="s">
        <v>109</v>
      </c>
      <c r="T73" s="168">
        <v>0.71650326614568105</v>
      </c>
      <c r="V73" s="168" t="s">
        <v>136</v>
      </c>
      <c r="W73" s="168">
        <v>5.0942128343917634</v>
      </c>
    </row>
    <row r="74" spans="2:23">
      <c r="B74" s="167" t="s">
        <v>156</v>
      </c>
      <c r="C74" s="159">
        <f t="shared" si="13"/>
        <v>0.58240474747967519</v>
      </c>
      <c r="D74" s="159">
        <f t="shared" si="9"/>
        <v>0.60044228254983734</v>
      </c>
      <c r="E74" s="159">
        <f t="shared" si="10"/>
        <v>0.61789914328767637</v>
      </c>
      <c r="F74" s="159">
        <f t="shared" si="11"/>
        <v>0.63643680742054198</v>
      </c>
      <c r="G74" s="159">
        <f t="shared" si="12"/>
        <v>0.65553022391536653</v>
      </c>
      <c r="J74" s="168" t="s">
        <v>179</v>
      </c>
      <c r="K74" s="168">
        <v>1.5062796403970307</v>
      </c>
      <c r="M74" s="168" t="s">
        <v>179</v>
      </c>
      <c r="N74" s="168">
        <v>1.5515326768038078</v>
      </c>
      <c r="P74" s="168" t="s">
        <v>983</v>
      </c>
      <c r="Q74" s="168">
        <v>2.7133236562630283</v>
      </c>
      <c r="S74" s="168" t="s">
        <v>136</v>
      </c>
      <c r="T74" s="168">
        <v>4.9458377032929741</v>
      </c>
      <c r="V74" s="168" t="s">
        <v>983</v>
      </c>
      <c r="W74" s="168">
        <v>2.8785650669294469</v>
      </c>
    </row>
    <row r="75" spans="2:23">
      <c r="B75" s="167" t="s">
        <v>159</v>
      </c>
      <c r="C75" s="159">
        <f t="shared" si="13"/>
        <v>0.38755614752881234</v>
      </c>
      <c r="D75" s="159">
        <f t="shared" si="9"/>
        <v>0.39916732863749327</v>
      </c>
      <c r="E75" s="159">
        <f t="shared" si="10"/>
        <v>0.41116061315757052</v>
      </c>
      <c r="F75" s="159">
        <f t="shared" si="11"/>
        <v>0.42354753808292284</v>
      </c>
      <c r="G75" s="159">
        <f t="shared" si="12"/>
        <v>0.43624465980812127</v>
      </c>
      <c r="J75" s="168" t="s">
        <v>181</v>
      </c>
      <c r="K75" s="168">
        <v>2.0129599539943261</v>
      </c>
      <c r="M75" s="168" t="s">
        <v>181</v>
      </c>
      <c r="N75" s="168">
        <v>2.0734351457452305</v>
      </c>
      <c r="P75" s="168" t="s">
        <v>179</v>
      </c>
      <c r="Q75" s="168">
        <v>1.5980786571079217</v>
      </c>
      <c r="S75" s="168" t="s">
        <v>983</v>
      </c>
      <c r="T75" s="168">
        <v>2.7947233659509192</v>
      </c>
      <c r="V75" s="168" t="s">
        <v>179</v>
      </c>
      <c r="W75" s="168">
        <v>1.6954016473257942</v>
      </c>
    </row>
    <row r="76" spans="2:23">
      <c r="B76" s="167" t="s">
        <v>157</v>
      </c>
      <c r="C76" s="159">
        <f t="shared" si="13"/>
        <v>0.88915941287771116</v>
      </c>
      <c r="D76" s="159">
        <f t="shared" si="9"/>
        <v>0.91587235661223543</v>
      </c>
      <c r="E76" s="159">
        <f t="shared" si="10"/>
        <v>1.6980273491590834</v>
      </c>
      <c r="F76" s="159" t="str">
        <f t="shared" si="11"/>
        <v/>
      </c>
      <c r="G76" s="159" t="str">
        <f t="shared" si="12"/>
        <v/>
      </c>
      <c r="J76" s="168" t="s">
        <v>103</v>
      </c>
      <c r="K76" s="168">
        <v>2.6478165548694612</v>
      </c>
      <c r="M76" s="168" t="s">
        <v>182</v>
      </c>
      <c r="N76" s="168">
        <v>0.54813797698367206</v>
      </c>
      <c r="P76" s="168" t="s">
        <v>181</v>
      </c>
      <c r="Q76" s="168">
        <v>2.1356382001175866</v>
      </c>
      <c r="S76" s="168" t="s">
        <v>179</v>
      </c>
      <c r="T76" s="168">
        <v>1.6460210168211598</v>
      </c>
      <c r="V76" s="168" t="s">
        <v>181</v>
      </c>
      <c r="W76" s="168">
        <v>2.2656985665047462</v>
      </c>
    </row>
    <row r="77" spans="2:23">
      <c r="B77" s="167" t="s">
        <v>987</v>
      </c>
      <c r="C77" s="159" t="str">
        <f t="shared" si="13"/>
        <v/>
      </c>
      <c r="D77" s="159" t="str">
        <f t="shared" si="9"/>
        <v/>
      </c>
      <c r="E77" s="159">
        <f t="shared" si="10"/>
        <v>0.21396183961796425</v>
      </c>
      <c r="F77" s="159">
        <f t="shared" si="11"/>
        <v>0.20946772862348847</v>
      </c>
      <c r="G77" s="159">
        <f t="shared" si="12"/>
        <v>0.21557216691292141</v>
      </c>
      <c r="J77" s="168" t="s">
        <v>979</v>
      </c>
      <c r="K77" s="168">
        <v>2.0344452978572267</v>
      </c>
      <c r="M77" s="168" t="s">
        <v>103</v>
      </c>
      <c r="N77" s="168">
        <v>2.727364691711033</v>
      </c>
      <c r="P77" s="168" t="s">
        <v>182</v>
      </c>
      <c r="Q77" s="168">
        <v>0.56401552292061108</v>
      </c>
      <c r="S77" s="168" t="s">
        <v>181</v>
      </c>
      <c r="T77" s="168">
        <v>2.1997073461211145</v>
      </c>
      <c r="V77" s="168" t="s">
        <v>182</v>
      </c>
      <c r="W77" s="168">
        <v>0.59823595047521727</v>
      </c>
    </row>
    <row r="78" spans="2:23">
      <c r="B78" s="167" t="s">
        <v>181</v>
      </c>
      <c r="C78" s="159">
        <f t="shared" si="13"/>
        <v>2.0129599539943261</v>
      </c>
      <c r="D78" s="159">
        <f t="shared" si="9"/>
        <v>2.0734351457452305</v>
      </c>
      <c r="E78" s="159">
        <f t="shared" si="10"/>
        <v>2.1356382001175866</v>
      </c>
      <c r="F78" s="159">
        <f t="shared" si="11"/>
        <v>2.1997073461211145</v>
      </c>
      <c r="G78" s="159">
        <f t="shared" si="12"/>
        <v>2.2656985665047462</v>
      </c>
      <c r="J78" s="168" t="s">
        <v>988</v>
      </c>
      <c r="K78" s="168">
        <v>0.76467709507483306</v>
      </c>
      <c r="M78" s="168" t="s">
        <v>979</v>
      </c>
      <c r="N78" s="168">
        <v>1.7805968836804815</v>
      </c>
      <c r="P78" s="168" t="s">
        <v>103</v>
      </c>
      <c r="Q78" s="168">
        <v>2.8091856324623641</v>
      </c>
      <c r="S78" s="168" t="s">
        <v>182</v>
      </c>
      <c r="T78" s="168">
        <v>0.58082245800207566</v>
      </c>
      <c r="V78" s="168" t="s">
        <v>103</v>
      </c>
      <c r="W78" s="168">
        <v>2.980265037479322</v>
      </c>
    </row>
    <row r="79" spans="2:23">
      <c r="B79" s="167" t="s">
        <v>183</v>
      </c>
      <c r="C79" s="159">
        <f t="shared" si="13"/>
        <v>0.11536708926134299</v>
      </c>
      <c r="D79" s="159">
        <f t="shared" si="9"/>
        <v>0.15785399300238967</v>
      </c>
      <c r="E79" s="159">
        <f t="shared" si="10"/>
        <v>0.16059243451113117</v>
      </c>
      <c r="F79" s="159">
        <f t="shared" si="11"/>
        <v>-7.1050775668699715E-3</v>
      </c>
      <c r="G79" s="159">
        <f t="shared" si="12"/>
        <v>-7.3858118441625662E-3</v>
      </c>
      <c r="J79" s="168"/>
      <c r="K79" s="168"/>
      <c r="M79" s="168" t="s">
        <v>984</v>
      </c>
      <c r="N79" s="168">
        <v>0.47848503363351441</v>
      </c>
      <c r="P79" s="168" t="s">
        <v>979</v>
      </c>
      <c r="Q79" s="168">
        <v>1.834014790190891</v>
      </c>
      <c r="S79" s="168" t="s">
        <v>103</v>
      </c>
      <c r="T79" s="168">
        <v>2.8934612014362351</v>
      </c>
      <c r="V79" s="168" t="s">
        <v>979</v>
      </c>
      <c r="W79" s="168">
        <v>1.9457062909135208</v>
      </c>
    </row>
    <row r="80" spans="2:23">
      <c r="B80" s="167" t="s">
        <v>182</v>
      </c>
      <c r="C80" s="159" t="str">
        <f t="shared" si="13"/>
        <v/>
      </c>
      <c r="D80" s="159">
        <f t="shared" si="9"/>
        <v>0.54813797698367206</v>
      </c>
      <c r="E80" s="159">
        <f t="shared" si="10"/>
        <v>0.56401552292061108</v>
      </c>
      <c r="F80" s="159">
        <f t="shared" si="11"/>
        <v>0.58082245800207566</v>
      </c>
      <c r="G80" s="159">
        <f t="shared" si="12"/>
        <v>0.59823595047521727</v>
      </c>
      <c r="J80" s="168"/>
      <c r="K80" s="168"/>
      <c r="M80" s="168" t="s">
        <v>988</v>
      </c>
      <c r="N80" s="168">
        <v>0.7876502266865234</v>
      </c>
      <c r="P80" s="168" t="s">
        <v>988</v>
      </c>
      <c r="Q80" s="168">
        <v>0.81127973348711979</v>
      </c>
      <c r="S80" s="168" t="s">
        <v>979</v>
      </c>
      <c r="T80" s="168">
        <v>1.8890352338966183</v>
      </c>
      <c r="V80" s="168" t="s">
        <v>984</v>
      </c>
      <c r="W80" s="168">
        <v>0.52285351534724933</v>
      </c>
    </row>
    <row r="81" spans="2:23">
      <c r="B81" s="167" t="s">
        <v>160</v>
      </c>
      <c r="C81" s="159">
        <f t="shared" si="13"/>
        <v>1.8547391655480934</v>
      </c>
      <c r="D81" s="159">
        <f t="shared" si="9"/>
        <v>1.9104376029079602</v>
      </c>
      <c r="E81" s="159">
        <f t="shared" si="10"/>
        <v>1.9677676529515771</v>
      </c>
      <c r="F81" s="159">
        <f t="shared" si="11"/>
        <v>2.0268002068014197</v>
      </c>
      <c r="G81" s="159">
        <f t="shared" si="12"/>
        <v>2.0876016089525833</v>
      </c>
      <c r="J81" s="168"/>
      <c r="K81" s="168"/>
      <c r="M81" s="168" t="s">
        <v>125</v>
      </c>
      <c r="N81" s="168">
        <v>0.55598512318330207</v>
      </c>
      <c r="P81" s="168" t="s">
        <v>984</v>
      </c>
      <c r="Q81" s="168">
        <v>0.49283958464251981</v>
      </c>
      <c r="S81" s="168" t="s">
        <v>184</v>
      </c>
      <c r="T81" s="168">
        <v>1.6920825739393184</v>
      </c>
      <c r="V81" s="168" t="s">
        <v>184</v>
      </c>
      <c r="W81" s="168">
        <v>1.742845051157498</v>
      </c>
    </row>
    <row r="82" spans="2:23">
      <c r="B82" s="167" t="s">
        <v>161</v>
      </c>
      <c r="C82" s="159">
        <f t="shared" si="13"/>
        <v>0.19298527917101013</v>
      </c>
      <c r="D82" s="159">
        <f t="shared" si="9"/>
        <v>0.20147761201355119</v>
      </c>
      <c r="E82" s="159">
        <f t="shared" si="10"/>
        <v>0.20782378514020389</v>
      </c>
      <c r="F82" s="159">
        <f t="shared" si="11"/>
        <v>0.19563673779719892</v>
      </c>
      <c r="G82" s="159">
        <f t="shared" si="12"/>
        <v>0.20045414394277039</v>
      </c>
      <c r="J82" s="168"/>
      <c r="K82" s="168"/>
      <c r="M82" s="168"/>
      <c r="N82" s="168"/>
      <c r="P82" s="168" t="s">
        <v>127</v>
      </c>
      <c r="Q82" s="168">
        <v>74.000058798857353</v>
      </c>
      <c r="S82" s="168" t="s">
        <v>988</v>
      </c>
      <c r="T82" s="168">
        <v>0.83561812549173264</v>
      </c>
      <c r="V82" s="168" t="s">
        <v>988</v>
      </c>
      <c r="W82" s="168">
        <v>0.8606866692564854</v>
      </c>
    </row>
    <row r="83" spans="2:23">
      <c r="B83" s="167" t="s">
        <v>162</v>
      </c>
      <c r="C83" s="159">
        <f t="shared" si="13"/>
        <v>0.45515310992425212</v>
      </c>
      <c r="D83" s="159">
        <f t="shared" si="9"/>
        <v>3.0123851194516087</v>
      </c>
      <c r="E83" s="159">
        <f t="shared" si="10"/>
        <v>0.48289225571814426</v>
      </c>
      <c r="F83" s="159">
        <f t="shared" si="11"/>
        <v>0.49737971322392799</v>
      </c>
      <c r="G83" s="159">
        <f t="shared" si="12"/>
        <v>0.5123014168928528</v>
      </c>
      <c r="P83" s="168" t="s">
        <v>166</v>
      </c>
      <c r="Q83" s="168">
        <v>83.386371515360594</v>
      </c>
      <c r="S83" s="168" t="s">
        <v>986</v>
      </c>
      <c r="T83" s="168">
        <v>0.61581184756989282</v>
      </c>
      <c r="V83" s="168" t="s">
        <v>986</v>
      </c>
      <c r="W83" s="168">
        <v>0.63426644578928737</v>
      </c>
    </row>
    <row r="84" spans="2:23">
      <c r="B84" s="167" t="s">
        <v>185</v>
      </c>
      <c r="C84" s="159" t="str">
        <f t="shared" si="13"/>
        <v/>
      </c>
      <c r="D84" s="159" t="str">
        <f t="shared" si="9"/>
        <v/>
      </c>
      <c r="E84" s="159" t="str">
        <f t="shared" si="10"/>
        <v/>
      </c>
      <c r="F84" s="159">
        <f t="shared" si="11"/>
        <v>80.9915108581244</v>
      </c>
      <c r="G84" s="159">
        <f t="shared" si="12"/>
        <v>83.421256183868124</v>
      </c>
      <c r="P84" s="168" t="s">
        <v>985</v>
      </c>
      <c r="Q84" s="168">
        <v>2.4641979232126006</v>
      </c>
      <c r="S84" s="168" t="s">
        <v>171</v>
      </c>
      <c r="T84" s="168">
        <v>90.916996974730736</v>
      </c>
      <c r="V84" s="168" t="s">
        <v>171</v>
      </c>
      <c r="W84" s="168">
        <v>93.443482420486461</v>
      </c>
    </row>
    <row r="85" spans="2:23">
      <c r="B85" s="167" t="s">
        <v>163</v>
      </c>
      <c r="C85" s="159">
        <f t="shared" si="13"/>
        <v>-1.2475836856922895</v>
      </c>
      <c r="D85" s="159">
        <f t="shared" si="9"/>
        <v>2.6251937193953778</v>
      </c>
      <c r="E85" s="159">
        <f t="shared" si="10"/>
        <v>-1.3236057350577892</v>
      </c>
      <c r="F85" s="159">
        <f t="shared" si="11"/>
        <v>-1.3633037713732463</v>
      </c>
      <c r="G85" s="159">
        <f t="shared" si="12"/>
        <v>-1.4041955241730992</v>
      </c>
      <c r="P85" s="168" t="s">
        <v>986</v>
      </c>
      <c r="Q85" s="168">
        <v>-0.24370852970034004</v>
      </c>
      <c r="S85" s="168" t="s">
        <v>985</v>
      </c>
      <c r="T85" s="168">
        <v>2.5381238609089789</v>
      </c>
      <c r="V85" s="168" t="s">
        <v>985</v>
      </c>
      <c r="W85" s="168">
        <v>2.614267576736248</v>
      </c>
    </row>
    <row r="86" spans="2:23">
      <c r="B86" s="167" t="s">
        <v>164</v>
      </c>
      <c r="C86" s="159">
        <f t="shared" si="13"/>
        <v>-0.37392855149416471</v>
      </c>
      <c r="D86" s="159">
        <f t="shared" si="9"/>
        <v>1.1761337452370562</v>
      </c>
      <c r="E86" s="159">
        <f t="shared" si="10"/>
        <v>-6.0118795656894555E-2</v>
      </c>
      <c r="F86" s="159">
        <f t="shared" si="11"/>
        <v>-0.10345136231452499</v>
      </c>
      <c r="G86" s="159" t="str">
        <f t="shared" si="12"/>
        <v/>
      </c>
      <c r="P86" s="168"/>
      <c r="Q86" s="168"/>
      <c r="S86" s="168" t="s">
        <v>169</v>
      </c>
      <c r="T86" s="168">
        <v>-5.0829183752377753</v>
      </c>
      <c r="V86" s="168" t="s">
        <v>169</v>
      </c>
      <c r="W86" s="168">
        <v>-5.236159187836984</v>
      </c>
    </row>
    <row r="87" spans="2:23">
      <c r="B87" s="167" t="s">
        <v>988</v>
      </c>
      <c r="C87" s="159">
        <f t="shared" si="13"/>
        <v>0.76467709507483306</v>
      </c>
      <c r="D87" s="159">
        <f t="shared" si="9"/>
        <v>0.7876502266865234</v>
      </c>
      <c r="E87" s="159">
        <f t="shared" si="10"/>
        <v>0.81127973348711979</v>
      </c>
      <c r="F87" s="159">
        <f t="shared" si="11"/>
        <v>0.83561812549173264</v>
      </c>
      <c r="G87" s="159">
        <f t="shared" si="12"/>
        <v>0.8606866692564854</v>
      </c>
      <c r="P87" s="168"/>
      <c r="Q87" s="168"/>
      <c r="S87" s="168" t="s">
        <v>146</v>
      </c>
      <c r="T87" s="168">
        <v>1.8490867492249095</v>
      </c>
      <c r="V87" s="168" t="s">
        <v>146</v>
      </c>
      <c r="W87" s="168">
        <v>1.9045593517016524</v>
      </c>
    </row>
    <row r="88" spans="2:23">
      <c r="B88" s="167" t="s">
        <v>165</v>
      </c>
      <c r="C88" s="159">
        <f t="shared" si="13"/>
        <v>0.10335277758550127</v>
      </c>
      <c r="D88" s="159">
        <f t="shared" si="9"/>
        <v>0.10660243858669052</v>
      </c>
      <c r="E88" s="159">
        <f t="shared" si="10"/>
        <v>0.10968130818229517</v>
      </c>
      <c r="F88" s="159">
        <f t="shared" si="11"/>
        <v>0.11296258194730834</v>
      </c>
      <c r="G88" s="159">
        <f t="shared" si="12"/>
        <v>0.11633862101302667</v>
      </c>
      <c r="P88" s="168"/>
      <c r="Q88" s="168"/>
      <c r="S88" s="168" t="s">
        <v>158</v>
      </c>
      <c r="T88" s="168">
        <v>3.7225816626665007</v>
      </c>
      <c r="V88" s="168" t="s">
        <v>158</v>
      </c>
      <c r="W88" s="168">
        <v>3.8342591125464955</v>
      </c>
    </row>
    <row r="89" spans="2:23">
      <c r="B89" s="167" t="s">
        <v>167</v>
      </c>
      <c r="C89" s="159">
        <f t="shared" si="13"/>
        <v>1.7978786271090057E-2</v>
      </c>
      <c r="D89" s="159">
        <f t="shared" si="9"/>
        <v>1.8521660162405005E-2</v>
      </c>
      <c r="E89" s="159">
        <f t="shared" si="10"/>
        <v>1.9074429266909734E-2</v>
      </c>
      <c r="F89" s="159">
        <f t="shared" si="11"/>
        <v>-1.9646552785226885E-2</v>
      </c>
      <c r="G89" s="159">
        <f t="shared" si="12"/>
        <v>-2.0235870553717849E-2</v>
      </c>
      <c r="P89" s="168"/>
      <c r="Q89" s="168"/>
      <c r="S89" s="168" t="s">
        <v>186</v>
      </c>
      <c r="T89" s="168">
        <v>75.57684662151857</v>
      </c>
      <c r="V89" s="168" t="s">
        <v>186</v>
      </c>
      <c r="W89" s="168">
        <v>77.844152020164145</v>
      </c>
    </row>
    <row r="90" spans="2:23">
      <c r="B90" s="167" t="s">
        <v>168</v>
      </c>
      <c r="C90" s="159">
        <f t="shared" si="13"/>
        <v>1.761935898732906E-2</v>
      </c>
      <c r="D90" s="159">
        <f t="shared" si="9"/>
        <v>1.8149774018865056E-2</v>
      </c>
      <c r="E90" s="159">
        <f t="shared" si="10"/>
        <v>1.8693197845383081E-2</v>
      </c>
      <c r="F90" s="159">
        <f t="shared" si="11"/>
        <v>1.925399447786524E-2</v>
      </c>
      <c r="G90" s="159">
        <f t="shared" si="12"/>
        <v>-2.3455941997879621E-3</v>
      </c>
      <c r="P90" s="168"/>
      <c r="Q90" s="168"/>
      <c r="S90" s="168" t="s">
        <v>138</v>
      </c>
      <c r="T90" s="168">
        <v>78.791803512003284</v>
      </c>
      <c r="V90" s="168" t="s">
        <v>138</v>
      </c>
      <c r="W90" s="168">
        <v>81.155557617363371</v>
      </c>
    </row>
    <row r="91" spans="2:23">
      <c r="B91" s="167" t="s">
        <v>170</v>
      </c>
      <c r="C91" s="159">
        <f t="shared" si="13"/>
        <v>0.42002312848817547</v>
      </c>
      <c r="D91" s="159">
        <f t="shared" si="9"/>
        <v>0.43265422211500637</v>
      </c>
      <c r="E91" s="159">
        <f t="shared" si="10"/>
        <v>0.89773866527436708</v>
      </c>
      <c r="F91" s="159">
        <f t="shared" si="11"/>
        <v>-0.20632934619623822</v>
      </c>
      <c r="G91" s="159">
        <f t="shared" si="12"/>
        <v>-0.21251576544725395</v>
      </c>
      <c r="P91" s="168"/>
      <c r="Q91" s="168"/>
      <c r="S91" s="168" t="s">
        <v>185</v>
      </c>
      <c r="T91" s="168">
        <v>80.9915108581244</v>
      </c>
      <c r="V91" s="168" t="s">
        <v>185</v>
      </c>
      <c r="W91" s="168">
        <v>83.421256183868124</v>
      </c>
    </row>
    <row r="92" spans="2:23">
      <c r="B92" s="167" t="s">
        <v>172</v>
      </c>
      <c r="C92" s="159">
        <f t="shared" si="13"/>
        <v>0.28619608327213064</v>
      </c>
      <c r="D92" s="159">
        <f t="shared" si="9"/>
        <v>0.29532199118226271</v>
      </c>
      <c r="E92" s="159">
        <f t="shared" si="10"/>
        <v>0.30394462829591246</v>
      </c>
      <c r="F92" s="159">
        <f t="shared" si="11"/>
        <v>0.33145134087414707</v>
      </c>
      <c r="G92" s="159">
        <f t="shared" si="12"/>
        <v>0.34177497196411988</v>
      </c>
      <c r="P92" s="168"/>
      <c r="Q92" s="168"/>
      <c r="S92" s="168" t="s">
        <v>127</v>
      </c>
      <c r="T92" s="168">
        <v>76.273124925744156</v>
      </c>
      <c r="V92" s="168" t="s">
        <v>127</v>
      </c>
      <c r="W92" s="168">
        <v>78.501500635757381</v>
      </c>
    </row>
    <row r="93" spans="2:23">
      <c r="B93" s="167" t="s">
        <v>186</v>
      </c>
      <c r="C93" s="159" t="str">
        <f t="shared" si="13"/>
        <v/>
      </c>
      <c r="D93" s="159" t="str">
        <f t="shared" si="9"/>
        <v/>
      </c>
      <c r="E93" s="159" t="str">
        <f t="shared" si="10"/>
        <v/>
      </c>
      <c r="F93" s="159">
        <f t="shared" si="11"/>
        <v>75.57684662151857</v>
      </c>
      <c r="G93" s="159">
        <f t="shared" si="12"/>
        <v>77.844152020164145</v>
      </c>
      <c r="P93" s="168"/>
      <c r="Q93" s="168"/>
      <c r="S93" s="168" t="s">
        <v>166</v>
      </c>
      <c r="T93" s="168">
        <v>85.941027023742492</v>
      </c>
      <c r="V93" s="168" t="s">
        <v>166</v>
      </c>
      <c r="W93" s="168">
        <v>88.459439796695676</v>
      </c>
    </row>
    <row r="94" spans="2:23">
      <c r="B94" s="167" t="s">
        <v>173</v>
      </c>
      <c r="C94" s="159">
        <f t="shared" si="13"/>
        <v>0.10384483006347735</v>
      </c>
      <c r="D94" s="159">
        <f t="shared" si="9"/>
        <v>0.12202797015495505</v>
      </c>
      <c r="E94" s="159">
        <f t="shared" si="10"/>
        <v>0.11322906973559757</v>
      </c>
      <c r="F94" s="159">
        <f t="shared" si="11"/>
        <v>0.10838700842217032</v>
      </c>
      <c r="G94" s="159">
        <f t="shared" si="12"/>
        <v>0.11394971289351609</v>
      </c>
      <c r="P94" s="168"/>
      <c r="Q94" s="168"/>
      <c r="S94" s="168" t="s">
        <v>112</v>
      </c>
      <c r="T94" s="168">
        <v>97.918615422527765</v>
      </c>
      <c r="V94" s="168" t="s">
        <v>112</v>
      </c>
      <c r="W94" s="168">
        <v>100.65514942171741</v>
      </c>
    </row>
    <row r="95" spans="2:23">
      <c r="B95" s="167" t="s">
        <v>176</v>
      </c>
      <c r="C95" s="159">
        <f t="shared" si="13"/>
        <v>1.9002010113565824</v>
      </c>
      <c r="D95" s="159">
        <f t="shared" si="9"/>
        <v>1.9698045377081435</v>
      </c>
      <c r="E95" s="159">
        <f t="shared" si="10"/>
        <v>2.0184806211897395</v>
      </c>
      <c r="F95" s="159">
        <f t="shared" si="11"/>
        <v>2.0694128738862703</v>
      </c>
      <c r="G95" s="159">
        <f t="shared" si="12"/>
        <v>2.1335855191671573</v>
      </c>
      <c r="P95" s="168"/>
      <c r="Q95" s="168"/>
      <c r="S95" s="168" t="s">
        <v>144</v>
      </c>
      <c r="T95" s="168">
        <v>1.7713730461127686</v>
      </c>
      <c r="V95" s="168" t="s">
        <v>144</v>
      </c>
      <c r="W95" s="168">
        <v>1.8245142374961505</v>
      </c>
    </row>
    <row r="96" spans="2:23">
      <c r="B96" s="167" t="s">
        <v>175</v>
      </c>
      <c r="C96" s="159">
        <f t="shared" si="13"/>
        <v>1.0869882140361069</v>
      </c>
      <c r="D96" s="159">
        <f t="shared" si="9"/>
        <v>1.1222214279155198</v>
      </c>
      <c r="E96" s="159">
        <f t="shared" si="10"/>
        <v>1.1540081085049765</v>
      </c>
      <c r="F96" s="159">
        <f t="shared" si="11"/>
        <v>1.1777153855771114</v>
      </c>
      <c r="G96" s="159">
        <f t="shared" si="12"/>
        <v>1.212867253575153</v>
      </c>
      <c r="P96" s="168"/>
      <c r="Q96" s="168"/>
      <c r="S96" s="168" t="s">
        <v>981</v>
      </c>
      <c r="T96" s="168">
        <v>0.24567633643835254</v>
      </c>
      <c r="V96" s="168" t="s">
        <v>981</v>
      </c>
      <c r="W96" s="168">
        <v>0.25304662653150256</v>
      </c>
    </row>
    <row r="97" spans="2:23">
      <c r="B97" s="167" t="s">
        <v>180</v>
      </c>
      <c r="C97" s="159">
        <f t="shared" si="13"/>
        <v>0.48554507861976337</v>
      </c>
      <c r="D97" s="159">
        <f t="shared" si="9"/>
        <v>0.50147864584215096</v>
      </c>
      <c r="E97" s="159">
        <f t="shared" si="10"/>
        <v>0.36661804486593674</v>
      </c>
      <c r="F97" s="159">
        <f t="shared" si="11"/>
        <v>0.37761658621191113</v>
      </c>
      <c r="G97" s="159">
        <f t="shared" si="12"/>
        <v>0.38894508379826848</v>
      </c>
      <c r="P97" s="168"/>
      <c r="Q97" s="168"/>
      <c r="S97" s="168" t="s">
        <v>984</v>
      </c>
      <c r="T97" s="168">
        <v>0.50762477218179547</v>
      </c>
      <c r="V97" s="168"/>
      <c r="W97" s="168"/>
    </row>
    <row r="98" spans="2:23">
      <c r="B98" s="167" t="s">
        <v>177</v>
      </c>
      <c r="C98" s="159">
        <f t="shared" si="13"/>
        <v>0.1077768985306322</v>
      </c>
      <c r="D98" s="159">
        <f t="shared" si="9"/>
        <v>0.11101483110451354</v>
      </c>
      <c r="E98" s="159">
        <f t="shared" si="10"/>
        <v>0.11434527603764895</v>
      </c>
      <c r="F98" s="159">
        <f t="shared" si="11"/>
        <v>0.11777563431877876</v>
      </c>
      <c r="G98" s="159">
        <f t="shared" si="12"/>
        <v>0.12130890334834146</v>
      </c>
      <c r="P98" s="168"/>
      <c r="Q98" s="168"/>
      <c r="S98" s="168"/>
      <c r="T98" s="168"/>
      <c r="V98" s="168"/>
      <c r="W98" s="168"/>
    </row>
    <row r="99" spans="2:23">
      <c r="B99" s="167" t="s">
        <v>178</v>
      </c>
      <c r="C99" s="159">
        <f t="shared" si="13"/>
        <v>0.29961977791515659</v>
      </c>
      <c r="D99" s="159">
        <f t="shared" si="9"/>
        <v>0.30862123047054774</v>
      </c>
      <c r="E99" s="159">
        <f t="shared" si="10"/>
        <v>0.31787986738466445</v>
      </c>
      <c r="F99" s="159">
        <f t="shared" si="11"/>
        <v>0.32741626340620394</v>
      </c>
      <c r="G99" s="159">
        <f t="shared" si="12"/>
        <v>0.33723875130839009</v>
      </c>
      <c r="P99" s="168"/>
      <c r="Q99" s="168"/>
      <c r="S99" s="168"/>
      <c r="T99" s="168"/>
      <c r="V99" s="168"/>
      <c r="W99" s="168"/>
    </row>
    <row r="100" spans="2:23">
      <c r="B100" s="167" t="s">
        <v>184</v>
      </c>
      <c r="C100" s="159" t="str">
        <f t="shared" si="13"/>
        <v/>
      </c>
      <c r="D100" s="159" t="str">
        <f t="shared" si="9"/>
        <v/>
      </c>
      <c r="E100" s="159" t="str">
        <f t="shared" si="10"/>
        <v/>
      </c>
      <c r="F100" s="159">
        <f t="shared" si="11"/>
        <v>1.6920825739393184</v>
      </c>
      <c r="G100" s="159">
        <f t="shared" si="12"/>
        <v>1.742845051157498</v>
      </c>
    </row>
  </sheetData>
  <sortState ref="B6:B79">
    <sortCondition ref="B6"/>
  </sortState>
  <mergeCells count="11">
    <mergeCell ref="V4:W4"/>
    <mergeCell ref="M4:N4"/>
    <mergeCell ref="S4:T4"/>
    <mergeCell ref="B4:B5"/>
    <mergeCell ref="J4:K4"/>
    <mergeCell ref="P4:Q4"/>
    <mergeCell ref="J5:K5"/>
    <mergeCell ref="M5:N5"/>
    <mergeCell ref="P5:Q5"/>
    <mergeCell ref="S5:T5"/>
    <mergeCell ref="V5:W5"/>
  </mergeCells>
  <hyperlinks>
    <hyperlink ref="H1" location="Index!A1" display="Return to Index"/>
  </hyperlinks>
  <pageMargins left="0.7" right="0.7" top="0.75" bottom="0.75" header="0.3" footer="0.3"/>
  <pageSetup paperSize="9" orientation="portrait" r:id="rId1"/>
  <ignoredErrors>
    <ignoredError sqref="L6 L7 L8 L9 L10 L11 L12 L13 L14 L15 L16 L17 L18 L19 L20 L21 L22 L23 L24 L25 L26 L27 L28 L29 L30 L31 L32 L33 L34 L35 L36 L37 L38 L39 L40 L41 L42 L43 L44 L45 L46 L47 L48 L49 L50 L51 L52 L53 L54 L55 L56 L57 L58 L59 L60 L61 L62 L63 L64 L65 L66 L67 L68 L69 L70 L71 L72 L73 L74 L75 L76 L77 L78 L79 L80 L81 L82 L83 I6 I7 I96:L96 I8 I9 I10 I11 I12 I13 I14 I15 I16 I17 I18 I19 I20 I21 I22 I23 I24 I25 I26 I27 I28 I29 I30 I31 I32 I33 I34 I35 I36 I37 I38 I39 I40 I41 I42 I43 I44 I45 I46 I47 I48 I49 I50 I51 I52 I53 I54 I55 I56 I57 I58 I59 I60 I61 I62 I63 I64 I65 I66 I67 I68 I69 I70 I71 I72 I73 I74 I75 I76 I77 I78 I79 I80 I81 I82 I83 I84:L84 I85:L85 I86:L86 I87:L87 I88:L88 I89:L89 I90:L90 I91:L91 I92:L92 I93:L93 I94:L94 I95:L95 C6:G100"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8"/>
  <sheetViews>
    <sheetView showGridLines="0" workbookViewId="0">
      <selection sqref="A1:E1"/>
    </sheetView>
  </sheetViews>
  <sheetFormatPr defaultRowHeight="15"/>
  <cols>
    <col min="1" max="1" width="23.7109375" bestFit="1" customWidth="1"/>
    <col min="2" max="2" width="24.5703125" bestFit="1" customWidth="1"/>
    <col min="3" max="3" width="17.42578125" bestFit="1" customWidth="1"/>
    <col min="4" max="4" width="30.140625" bestFit="1" customWidth="1"/>
    <col min="5" max="5" width="18.7109375" bestFit="1" customWidth="1"/>
  </cols>
  <sheetData>
    <row r="1" spans="1:6">
      <c r="A1" s="481" t="s">
        <v>1027</v>
      </c>
      <c r="B1" s="481"/>
      <c r="C1" s="481"/>
      <c r="D1" s="481"/>
      <c r="E1" s="481"/>
      <c r="F1" s="97" t="s">
        <v>835</v>
      </c>
    </row>
    <row r="3" spans="1:6" ht="25.5">
      <c r="A3" s="154" t="s">
        <v>187</v>
      </c>
      <c r="B3" s="154" t="s">
        <v>188</v>
      </c>
      <c r="C3" s="155" t="s">
        <v>189</v>
      </c>
      <c r="D3" s="155" t="s">
        <v>190</v>
      </c>
      <c r="E3" s="155" t="s">
        <v>191</v>
      </c>
    </row>
    <row r="4" spans="1:6" s="31" customFormat="1">
      <c r="A4" s="152" t="s">
        <v>192</v>
      </c>
      <c r="B4" s="152" t="s">
        <v>193</v>
      </c>
      <c r="C4" s="153" t="s">
        <v>194</v>
      </c>
      <c r="D4" s="153" t="s">
        <v>195</v>
      </c>
      <c r="E4" s="153" t="s">
        <v>103</v>
      </c>
    </row>
    <row r="5" spans="1:6">
      <c r="A5" s="81" t="s">
        <v>196</v>
      </c>
      <c r="B5" s="81" t="s">
        <v>197</v>
      </c>
      <c r="C5" s="81" t="s">
        <v>198</v>
      </c>
      <c r="D5" s="81" t="s">
        <v>199</v>
      </c>
      <c r="E5" s="81" t="s">
        <v>200</v>
      </c>
    </row>
    <row r="6" spans="1:6">
      <c r="A6" s="82" t="s">
        <v>201</v>
      </c>
      <c r="B6" s="82" t="s">
        <v>202</v>
      </c>
      <c r="C6" s="82" t="s">
        <v>203</v>
      </c>
      <c r="D6" s="82" t="s">
        <v>204</v>
      </c>
      <c r="E6" s="82" t="s">
        <v>205</v>
      </c>
    </row>
    <row r="7" spans="1:6">
      <c r="A7" s="82" t="s">
        <v>206</v>
      </c>
      <c r="B7" s="82" t="s">
        <v>207</v>
      </c>
      <c r="C7" s="82" t="s">
        <v>208</v>
      </c>
      <c r="D7" s="82" t="s">
        <v>209</v>
      </c>
      <c r="E7" s="82" t="s">
        <v>117</v>
      </c>
    </row>
    <row r="8" spans="1:6">
      <c r="A8" s="82" t="s">
        <v>210</v>
      </c>
      <c r="B8" s="82" t="s">
        <v>211</v>
      </c>
      <c r="C8" s="82" t="s">
        <v>212</v>
      </c>
      <c r="D8" s="82" t="s">
        <v>213</v>
      </c>
      <c r="E8" s="82" t="s">
        <v>214</v>
      </c>
    </row>
    <row r="9" spans="1:6">
      <c r="A9" s="82" t="s">
        <v>210</v>
      </c>
      <c r="B9" s="82" t="s">
        <v>215</v>
      </c>
      <c r="C9" s="82" t="s">
        <v>216</v>
      </c>
      <c r="D9" s="82" t="s">
        <v>217</v>
      </c>
      <c r="E9" s="82" t="s">
        <v>218</v>
      </c>
    </row>
    <row r="10" spans="1:6">
      <c r="A10" s="82" t="s">
        <v>206</v>
      </c>
      <c r="B10" s="82" t="s">
        <v>219</v>
      </c>
      <c r="C10" s="82" t="s">
        <v>208</v>
      </c>
      <c r="D10" s="82" t="s">
        <v>209</v>
      </c>
      <c r="E10" s="82" t="s">
        <v>220</v>
      </c>
    </row>
    <row r="11" spans="1:6">
      <c r="A11" s="82" t="s">
        <v>221</v>
      </c>
      <c r="B11" s="82" t="s">
        <v>222</v>
      </c>
      <c r="C11" s="82" t="s">
        <v>223</v>
      </c>
      <c r="D11" s="82" t="s">
        <v>224</v>
      </c>
      <c r="E11" s="82" t="s">
        <v>225</v>
      </c>
    </row>
    <row r="12" spans="1:6">
      <c r="A12" s="82" t="s">
        <v>226</v>
      </c>
      <c r="B12" s="82" t="s">
        <v>227</v>
      </c>
      <c r="C12" s="82" t="s">
        <v>228</v>
      </c>
      <c r="D12" s="82" t="s">
        <v>229</v>
      </c>
      <c r="E12" s="82" t="s">
        <v>149</v>
      </c>
    </row>
    <row r="13" spans="1:6" s="31" customFormat="1">
      <c r="A13" s="83" t="s">
        <v>221</v>
      </c>
      <c r="B13" s="83" t="s">
        <v>230</v>
      </c>
      <c r="C13" s="83" t="s">
        <v>231</v>
      </c>
      <c r="D13" s="83" t="s">
        <v>232</v>
      </c>
      <c r="E13" s="83" t="s">
        <v>179</v>
      </c>
    </row>
    <row r="14" spans="1:6" s="31" customFormat="1">
      <c r="A14" s="83" t="s">
        <v>221</v>
      </c>
      <c r="B14" s="83" t="s">
        <v>233</v>
      </c>
      <c r="C14" s="83" t="s">
        <v>234</v>
      </c>
      <c r="D14" s="83" t="s">
        <v>235</v>
      </c>
      <c r="E14" s="83" t="s">
        <v>181</v>
      </c>
    </row>
    <row r="15" spans="1:6">
      <c r="A15" s="82" t="s">
        <v>236</v>
      </c>
      <c r="B15" s="82" t="s">
        <v>237</v>
      </c>
      <c r="C15" s="82" t="s">
        <v>238</v>
      </c>
      <c r="D15" s="82" t="s">
        <v>239</v>
      </c>
      <c r="E15" s="82" t="s">
        <v>175</v>
      </c>
    </row>
    <row r="16" spans="1:6">
      <c r="A16" s="84" t="s">
        <v>240</v>
      </c>
      <c r="B16" s="84" t="s">
        <v>241</v>
      </c>
      <c r="C16" s="84" t="s">
        <v>242</v>
      </c>
      <c r="D16" s="84" t="s">
        <v>243</v>
      </c>
      <c r="E16" s="84" t="s">
        <v>177</v>
      </c>
    </row>
    <row r="17" spans="1:5">
      <c r="A17" s="82" t="s">
        <v>240</v>
      </c>
      <c r="B17" s="82" t="s">
        <v>244</v>
      </c>
      <c r="C17" s="82" t="s">
        <v>245</v>
      </c>
      <c r="D17" s="82" t="s">
        <v>246</v>
      </c>
      <c r="E17" s="82" t="s">
        <v>178</v>
      </c>
    </row>
    <row r="18" spans="1:5">
      <c r="B18" s="4"/>
    </row>
  </sheetData>
  <mergeCells count="1">
    <mergeCell ref="A1:E1"/>
  </mergeCells>
  <hyperlinks>
    <hyperlink ref="F1" location="Index!A1" display="Return to Index"/>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D10"/>
  <sheetViews>
    <sheetView showGridLines="0" workbookViewId="0"/>
  </sheetViews>
  <sheetFormatPr defaultRowHeight="15"/>
  <cols>
    <col min="1" max="1" width="29.42578125" customWidth="1"/>
    <col min="2" max="2" width="32.140625" customWidth="1"/>
    <col min="3" max="3" width="30.85546875" customWidth="1"/>
  </cols>
  <sheetData>
    <row r="1" spans="1:4">
      <c r="A1" s="43" t="s">
        <v>1009</v>
      </c>
      <c r="D1" s="97" t="s">
        <v>835</v>
      </c>
    </row>
    <row r="3" spans="1:4" ht="15.75" thickBot="1"/>
    <row r="4" spans="1:4" ht="26.25" thickBot="1">
      <c r="A4" s="375" t="s">
        <v>1006</v>
      </c>
      <c r="B4" s="376" t="s">
        <v>838</v>
      </c>
      <c r="C4" s="376" t="s">
        <v>994</v>
      </c>
    </row>
    <row r="5" spans="1:4" ht="64.5" thickBot="1">
      <c r="A5" s="377" t="s">
        <v>995</v>
      </c>
      <c r="B5" s="378" t="s">
        <v>996</v>
      </c>
      <c r="C5" s="379" t="s">
        <v>1174</v>
      </c>
    </row>
    <row r="6" spans="1:4" ht="123.75" customHeight="1" thickBot="1">
      <c r="A6" s="377" t="s">
        <v>997</v>
      </c>
      <c r="B6" s="473" t="s">
        <v>1008</v>
      </c>
      <c r="C6" s="379" t="s">
        <v>1007</v>
      </c>
    </row>
    <row r="7" spans="1:4" ht="153.75" thickBot="1">
      <c r="A7" s="377" t="s">
        <v>998</v>
      </c>
      <c r="B7" s="378" t="s">
        <v>999</v>
      </c>
      <c r="C7" s="379" t="s">
        <v>1175</v>
      </c>
    </row>
    <row r="8" spans="1:4" ht="39" thickBot="1">
      <c r="A8" s="377" t="s">
        <v>1000</v>
      </c>
      <c r="B8" s="378" t="s">
        <v>1001</v>
      </c>
      <c r="C8" s="379" t="s">
        <v>1002</v>
      </c>
    </row>
    <row r="9" spans="1:4" ht="90" thickBot="1">
      <c r="A9" s="377" t="s">
        <v>1003</v>
      </c>
      <c r="B9" s="378" t="s">
        <v>1176</v>
      </c>
      <c r="C9" s="379" t="s">
        <v>1177</v>
      </c>
    </row>
    <row r="10" spans="1:4" ht="77.25" thickBot="1">
      <c r="A10" s="377" t="s">
        <v>1178</v>
      </c>
      <c r="B10" s="378" t="s">
        <v>1004</v>
      </c>
      <c r="C10" s="379" t="s">
        <v>1005</v>
      </c>
    </row>
  </sheetData>
  <hyperlinks>
    <hyperlink ref="D1" location="Index!A1" display="Return to Index"/>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sheetPr>
  <dimension ref="A1:H23"/>
  <sheetViews>
    <sheetView showGridLines="0" workbookViewId="0"/>
  </sheetViews>
  <sheetFormatPr defaultRowHeight="15"/>
  <cols>
    <col min="2" max="2" width="29.85546875" bestFit="1" customWidth="1"/>
    <col min="3" max="5" width="10.5703125" customWidth="1"/>
    <col min="7" max="7" width="17.7109375" customWidth="1"/>
    <col min="8" max="8" width="15.42578125" customWidth="1"/>
    <col min="9" max="9" width="16.5703125" customWidth="1"/>
  </cols>
  <sheetData>
    <row r="1" spans="1:8">
      <c r="A1" s="2" t="s">
        <v>1028</v>
      </c>
      <c r="H1" s="97" t="s">
        <v>835</v>
      </c>
    </row>
    <row r="2" spans="1:8">
      <c r="G2" s="32"/>
    </row>
    <row r="4" spans="1:8" ht="15" customHeight="1">
      <c r="B4" s="492" t="s">
        <v>247</v>
      </c>
      <c r="C4" s="509" t="s">
        <v>248</v>
      </c>
      <c r="D4" s="503"/>
      <c r="E4" s="504"/>
    </row>
    <row r="5" spans="1:8">
      <c r="B5" s="505"/>
      <c r="C5" s="105" t="s">
        <v>249</v>
      </c>
      <c r="D5" s="105" t="s">
        <v>250</v>
      </c>
      <c r="E5" s="105" t="s">
        <v>251</v>
      </c>
    </row>
    <row r="6" spans="1:8">
      <c r="B6" s="156" t="s">
        <v>252</v>
      </c>
      <c r="C6" s="169">
        <v>8.2161749999999998</v>
      </c>
      <c r="D6" s="169">
        <v>42.987017000000002</v>
      </c>
      <c r="E6" s="169">
        <v>1.0674269999999999</v>
      </c>
    </row>
    <row r="7" spans="1:8">
      <c r="B7" s="156" t="s">
        <v>253</v>
      </c>
      <c r="C7" s="169">
        <v>10.645155000000001</v>
      </c>
      <c r="D7" s="169">
        <v>20.381595999999998</v>
      </c>
      <c r="E7" s="169">
        <v>0</v>
      </c>
    </row>
    <row r="8" spans="1:8">
      <c r="B8" s="156" t="s">
        <v>938</v>
      </c>
      <c r="C8" s="169">
        <v>15.420477</v>
      </c>
      <c r="D8" s="169">
        <v>24.044705</v>
      </c>
      <c r="E8" s="169">
        <v>0</v>
      </c>
    </row>
    <row r="9" spans="1:8">
      <c r="B9" s="156" t="s">
        <v>254</v>
      </c>
      <c r="C9" s="169">
        <v>15.40436141230947</v>
      </c>
      <c r="D9" s="169">
        <v>35.397705999999999</v>
      </c>
      <c r="E9" s="169">
        <v>0</v>
      </c>
    </row>
    <row r="10" spans="1:8">
      <c r="B10" s="156" t="s">
        <v>255</v>
      </c>
      <c r="C10" s="169">
        <v>17.781578</v>
      </c>
      <c r="D10" s="169">
        <v>16.324881000000001</v>
      </c>
      <c r="E10" s="169">
        <v>3.051215</v>
      </c>
    </row>
    <row r="11" spans="1:8">
      <c r="B11" s="156" t="s">
        <v>256</v>
      </c>
      <c r="C11" s="169">
        <v>18.760046820307064</v>
      </c>
      <c r="D11" s="169">
        <v>18.480965000000001</v>
      </c>
      <c r="E11" s="169">
        <v>0</v>
      </c>
    </row>
    <row r="12" spans="1:8">
      <c r="B12" s="156" t="s">
        <v>257</v>
      </c>
      <c r="C12" s="169">
        <v>14.928709</v>
      </c>
      <c r="D12" s="169">
        <v>33.684142000000001</v>
      </c>
      <c r="E12" s="169">
        <v>0</v>
      </c>
    </row>
    <row r="13" spans="1:8">
      <c r="B13" s="156" t="s">
        <v>258</v>
      </c>
      <c r="C13" s="169">
        <v>15.354668999999999</v>
      </c>
      <c r="D13" s="169">
        <v>60.117037000000003</v>
      </c>
      <c r="E13" s="169">
        <v>0</v>
      </c>
    </row>
    <row r="14" spans="1:8">
      <c r="B14" s="156" t="s">
        <v>259</v>
      </c>
      <c r="C14" s="169">
        <v>10.452325999999999</v>
      </c>
      <c r="D14" s="169">
        <v>35.600039000000002</v>
      </c>
      <c r="E14" s="169">
        <v>0</v>
      </c>
    </row>
    <row r="15" spans="1:8">
      <c r="B15" s="156" t="s">
        <v>260</v>
      </c>
      <c r="C15" s="169">
        <v>25.399999000000001</v>
      </c>
      <c r="D15" s="169">
        <v>47.317819999999998</v>
      </c>
      <c r="E15" s="169">
        <v>0.377083</v>
      </c>
    </row>
    <row r="16" spans="1:8">
      <c r="B16" s="156" t="s">
        <v>606</v>
      </c>
      <c r="C16" s="169">
        <v>-0.46986600000000001</v>
      </c>
      <c r="D16" s="169">
        <v>31.124583000000001</v>
      </c>
      <c r="E16" s="169">
        <v>9.646941</v>
      </c>
    </row>
    <row r="17" spans="2:5">
      <c r="B17" s="156" t="s">
        <v>261</v>
      </c>
      <c r="C17" s="169">
        <v>-0.46986600000000001</v>
      </c>
      <c r="D17" s="169">
        <v>31.124583000000001</v>
      </c>
      <c r="E17" s="169">
        <v>9.646941</v>
      </c>
    </row>
    <row r="18" spans="2:5">
      <c r="B18" s="156" t="s">
        <v>262</v>
      </c>
      <c r="C18" s="169">
        <v>24.540801999999999</v>
      </c>
      <c r="D18" s="169">
        <v>28.780611</v>
      </c>
      <c r="E18" s="169">
        <v>0.62560499999999997</v>
      </c>
    </row>
    <row r="19" spans="2:5">
      <c r="B19" s="156" t="s">
        <v>263</v>
      </c>
      <c r="C19" s="169">
        <v>18.688711999999999</v>
      </c>
      <c r="D19" s="169">
        <v>34.823751000000001</v>
      </c>
      <c r="E19" s="169">
        <v>0.83833100000000005</v>
      </c>
    </row>
    <row r="20" spans="2:5">
      <c r="B20" s="156" t="s">
        <v>264</v>
      </c>
      <c r="C20" s="169">
        <v>21.921403999999999</v>
      </c>
      <c r="D20" s="169">
        <v>43.656418000000002</v>
      </c>
      <c r="E20" s="169">
        <v>0</v>
      </c>
    </row>
    <row r="21" spans="2:5">
      <c r="B21" s="156" t="s">
        <v>265</v>
      </c>
      <c r="C21" s="169">
        <v>21.761975</v>
      </c>
      <c r="D21" s="169">
        <v>44.041034000000003</v>
      </c>
      <c r="E21" s="169">
        <v>0</v>
      </c>
    </row>
    <row r="22" spans="2:5">
      <c r="B22" s="156" t="s">
        <v>266</v>
      </c>
      <c r="C22" s="169">
        <v>8.4588710206444144</v>
      </c>
      <c r="D22" s="169">
        <v>41.739286</v>
      </c>
      <c r="E22" s="169">
        <v>0</v>
      </c>
    </row>
    <row r="23" spans="2:5">
      <c r="B23" s="156" t="s">
        <v>267</v>
      </c>
      <c r="C23" s="169">
        <v>17.811539571676629</v>
      </c>
      <c r="D23" s="169">
        <v>30.129503</v>
      </c>
      <c r="E23" s="169">
        <v>0</v>
      </c>
    </row>
  </sheetData>
  <sortState ref="B6:E22">
    <sortCondition ref="B6"/>
  </sortState>
  <mergeCells count="2">
    <mergeCell ref="B4:B5"/>
    <mergeCell ref="C4:E4"/>
  </mergeCells>
  <hyperlinks>
    <hyperlink ref="H1" location="Index!A1" display="Return to Index"/>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H25"/>
  <sheetViews>
    <sheetView showGridLines="0" workbookViewId="0">
      <selection sqref="A1:F1"/>
    </sheetView>
  </sheetViews>
  <sheetFormatPr defaultRowHeight="15"/>
  <cols>
    <col min="2" max="2" width="22.7109375" bestFit="1" customWidth="1"/>
    <col min="3" max="3" width="7.5703125" style="4" bestFit="1" customWidth="1"/>
  </cols>
  <sheetData>
    <row r="1" spans="1:8">
      <c r="A1" s="481" t="s">
        <v>1029</v>
      </c>
      <c r="B1" s="481"/>
      <c r="C1" s="481"/>
      <c r="D1" s="481"/>
      <c r="E1" s="481"/>
      <c r="F1" s="481"/>
      <c r="H1" s="97" t="s">
        <v>835</v>
      </c>
    </row>
    <row r="3" spans="1:8">
      <c r="B3" s="39"/>
      <c r="C3" s="47"/>
      <c r="D3" s="39"/>
      <c r="E3" s="39"/>
      <c r="F3" s="39"/>
      <c r="G3" s="39"/>
    </row>
    <row r="4" spans="1:8" ht="30.75" customHeight="1">
      <c r="B4" s="105" t="s">
        <v>295</v>
      </c>
      <c r="C4" s="105" t="str">
        <f>TB!C4</f>
        <v>2020/21</v>
      </c>
      <c r="D4" s="105" t="str">
        <f>TB!D4</f>
        <v>2021/22</v>
      </c>
      <c r="E4" s="105" t="str">
        <f>TB!E4</f>
        <v>2022/23</v>
      </c>
      <c r="F4" s="105" t="str">
        <f>TB!F4</f>
        <v>2023/24</v>
      </c>
      <c r="G4" s="105" t="str">
        <f>TB!G4</f>
        <v>2024/25</v>
      </c>
    </row>
    <row r="5" spans="1:8">
      <c r="B5" s="186" t="s">
        <v>296</v>
      </c>
      <c r="C5" s="187">
        <v>90.824040000000025</v>
      </c>
      <c r="D5" s="187">
        <v>98.038250000000019</v>
      </c>
      <c r="E5" s="187">
        <v>119.36914999999999</v>
      </c>
      <c r="F5" s="187">
        <v>133.79944999999995</v>
      </c>
      <c r="G5" s="187">
        <v>145.2849499999999</v>
      </c>
    </row>
    <row r="6" spans="1:8">
      <c r="B6" s="186" t="s">
        <v>297</v>
      </c>
      <c r="C6" s="187">
        <v>82.585040000000035</v>
      </c>
      <c r="D6" s="187">
        <v>81.522740000000027</v>
      </c>
      <c r="E6" s="187">
        <v>86.608940000000032</v>
      </c>
      <c r="F6" s="187">
        <v>96.806440000000009</v>
      </c>
      <c r="G6" s="187">
        <v>98.609440000000006</v>
      </c>
    </row>
    <row r="7" spans="1:8">
      <c r="B7" s="102" t="s">
        <v>298</v>
      </c>
      <c r="C7" s="188">
        <v>74.110040000000041</v>
      </c>
      <c r="D7" s="187">
        <v>73.137740000000036</v>
      </c>
      <c r="E7" s="187">
        <v>77.883940000000038</v>
      </c>
      <c r="F7" s="187">
        <v>88.081440000000001</v>
      </c>
      <c r="G7" s="187">
        <v>88.384439999999998</v>
      </c>
    </row>
    <row r="9" spans="1:8">
      <c r="D9" s="25"/>
      <c r="E9" s="25"/>
      <c r="F9" s="25"/>
      <c r="G9" s="25"/>
    </row>
    <row r="10" spans="1:8" ht="30" customHeight="1">
      <c r="D10" s="25"/>
      <c r="E10" s="25"/>
      <c r="F10" s="25"/>
      <c r="G10" s="25"/>
    </row>
    <row r="11" spans="1:8">
      <c r="D11" s="25"/>
      <c r="E11" s="25"/>
      <c r="F11" s="25"/>
      <c r="G11" s="25"/>
    </row>
    <row r="12" spans="1:8">
      <c r="D12" s="25"/>
      <c r="E12" s="25"/>
      <c r="F12" s="25"/>
      <c r="G12" s="25"/>
    </row>
    <row r="13" spans="1:8">
      <c r="D13" s="25"/>
      <c r="E13" s="25"/>
      <c r="F13" s="25"/>
      <c r="G13" s="25"/>
    </row>
    <row r="14" spans="1:8">
      <c r="D14" s="25"/>
      <c r="E14" s="25"/>
      <c r="F14" s="25"/>
      <c r="G14" s="25"/>
    </row>
    <row r="15" spans="1:8">
      <c r="D15" s="25"/>
      <c r="E15" s="25"/>
      <c r="F15" s="25"/>
      <c r="G15" s="25"/>
    </row>
    <row r="16" spans="1:8" ht="30" customHeight="1">
      <c r="D16" s="25"/>
      <c r="E16" s="25"/>
      <c r="F16" s="25"/>
      <c r="G16" s="25"/>
    </row>
    <row r="17" spans="4:7">
      <c r="D17" s="25"/>
      <c r="E17" s="25"/>
      <c r="F17" s="25"/>
      <c r="G17" s="25"/>
    </row>
    <row r="18" spans="4:7">
      <c r="D18" s="25"/>
      <c r="E18" s="25"/>
      <c r="F18" s="25"/>
      <c r="G18" s="25"/>
    </row>
    <row r="19" spans="4:7">
      <c r="D19" s="25"/>
      <c r="E19" s="25"/>
      <c r="F19" s="25"/>
      <c r="G19" s="25"/>
    </row>
    <row r="20" spans="4:7">
      <c r="D20" s="25"/>
      <c r="E20" s="25"/>
      <c r="F20" s="25"/>
      <c r="G20" s="25"/>
    </row>
    <row r="21" spans="4:7">
      <c r="D21" s="25"/>
      <c r="E21" s="25"/>
      <c r="F21" s="25"/>
      <c r="G21" s="25"/>
    </row>
    <row r="22" spans="4:7" ht="30" customHeight="1">
      <c r="D22" s="25"/>
      <c r="E22" s="25"/>
      <c r="F22" s="25"/>
      <c r="G22" s="25"/>
    </row>
    <row r="23" spans="4:7">
      <c r="D23" s="25"/>
      <c r="E23" s="25"/>
      <c r="F23" s="25"/>
      <c r="G23" s="25"/>
    </row>
    <row r="24" spans="4:7">
      <c r="D24" s="25"/>
      <c r="E24" s="25"/>
      <c r="F24" s="25"/>
      <c r="G24" s="25"/>
    </row>
    <row r="25" spans="4:7">
      <c r="D25" s="25"/>
      <c r="E25" s="25"/>
      <c r="F25" s="25"/>
      <c r="G25" s="25"/>
    </row>
  </sheetData>
  <mergeCells count="1">
    <mergeCell ref="A1:F1"/>
  </mergeCells>
  <hyperlinks>
    <hyperlink ref="H1" location="Index!A1" display="Return to Index"/>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I21"/>
  <sheetViews>
    <sheetView showGridLines="0" workbookViewId="0"/>
  </sheetViews>
  <sheetFormatPr defaultRowHeight="15"/>
  <cols>
    <col min="2" max="2" width="36.42578125" bestFit="1" customWidth="1"/>
    <col min="3" max="3" width="9.42578125" customWidth="1"/>
    <col min="5" max="5" width="10.140625" customWidth="1"/>
  </cols>
  <sheetData>
    <row r="1" spans="1:9">
      <c r="A1" s="2" t="s">
        <v>1030</v>
      </c>
      <c r="H1" s="97" t="s">
        <v>835</v>
      </c>
    </row>
    <row r="2" spans="1:9">
      <c r="C2" s="2"/>
      <c r="D2" s="39"/>
    </row>
    <row r="3" spans="1:9">
      <c r="B3" s="2"/>
      <c r="C3" s="2"/>
      <c r="D3" s="39"/>
    </row>
    <row r="4" spans="1:9">
      <c r="B4" s="510" t="s">
        <v>305</v>
      </c>
      <c r="C4" s="510" t="s">
        <v>306</v>
      </c>
      <c r="D4" s="510" t="s">
        <v>17</v>
      </c>
      <c r="E4" s="160" t="str">
        <f>TB!C4</f>
        <v>2020/21</v>
      </c>
      <c r="F4" s="160" t="str">
        <f>TB!D4</f>
        <v>2021/22</v>
      </c>
      <c r="G4" s="160" t="str">
        <f>TB!E4</f>
        <v>2022/23</v>
      </c>
      <c r="H4" s="160" t="str">
        <f>TB!F4</f>
        <v>2023/24</v>
      </c>
      <c r="I4" s="160" t="str">
        <f>TB!G4</f>
        <v>2024/25</v>
      </c>
    </row>
    <row r="5" spans="1:9">
      <c r="B5" s="511"/>
      <c r="C5" s="511"/>
      <c r="D5" s="511"/>
      <c r="E5" s="46" t="s">
        <v>380</v>
      </c>
      <c r="F5" s="46" t="s">
        <v>380</v>
      </c>
      <c r="G5" s="46" t="s">
        <v>380</v>
      </c>
      <c r="H5" s="46" t="s">
        <v>380</v>
      </c>
      <c r="I5" s="46" t="s">
        <v>380</v>
      </c>
    </row>
    <row r="6" spans="1:9">
      <c r="B6" s="198" t="str">
        <f>THHH!B6</f>
        <v>Aquind Interconnector</v>
      </c>
      <c r="C6" s="198" t="str">
        <f>THHH!D6</f>
        <v>LOVE40</v>
      </c>
      <c r="D6" s="199">
        <f>THHH!E6</f>
        <v>26</v>
      </c>
      <c r="E6" s="86">
        <f>THHH!F6</f>
        <v>0</v>
      </c>
      <c r="F6" s="86">
        <f>THHH!G6</f>
        <v>0</v>
      </c>
      <c r="G6" s="86">
        <f>THHH!H6</f>
        <v>2000</v>
      </c>
      <c r="H6" s="86">
        <f>THHH!I6</f>
        <v>2000</v>
      </c>
      <c r="I6" s="86">
        <f>THHH!J6</f>
        <v>2000</v>
      </c>
    </row>
    <row r="7" spans="1:9">
      <c r="B7" s="198" t="str">
        <f>THHH!B7</f>
        <v>Auchencrosh (interconnector CCT)</v>
      </c>
      <c r="C7" s="198" t="str">
        <f>THHH!D7</f>
        <v>AUCH20</v>
      </c>
      <c r="D7" s="199">
        <f>THHH!E7</f>
        <v>10</v>
      </c>
      <c r="E7" s="86">
        <f>THHH!F7</f>
        <v>250</v>
      </c>
      <c r="F7" s="86">
        <f>THHH!G7</f>
        <v>160</v>
      </c>
      <c r="G7" s="86">
        <f>THHH!H7</f>
        <v>500</v>
      </c>
      <c r="H7" s="86">
        <f>THHH!I7</f>
        <v>500</v>
      </c>
      <c r="I7" s="86">
        <f>THHH!J7</f>
        <v>500</v>
      </c>
    </row>
    <row r="8" spans="1:9">
      <c r="B8" s="198" t="str">
        <f>THHH!B8</f>
        <v>Britned</v>
      </c>
      <c r="C8" s="198" t="str">
        <f>THHH!D8</f>
        <v>GRAI40</v>
      </c>
      <c r="D8" s="199">
        <f>THHH!E8</f>
        <v>24</v>
      </c>
      <c r="E8" s="86">
        <f>THHH!F8</f>
        <v>1200</v>
      </c>
      <c r="F8" s="86">
        <f>THHH!G8</f>
        <v>1200</v>
      </c>
      <c r="G8" s="86">
        <f>THHH!H8</f>
        <v>1200</v>
      </c>
      <c r="H8" s="86">
        <f>THHH!I8</f>
        <v>1200</v>
      </c>
      <c r="I8" s="86">
        <f>THHH!J8</f>
        <v>1200</v>
      </c>
    </row>
    <row r="9" spans="1:9">
      <c r="B9" s="198" t="str">
        <f>THHH!B9</f>
        <v>East West Interconnector</v>
      </c>
      <c r="C9" s="198" t="str">
        <f>THHH!D9</f>
        <v>CONQ40</v>
      </c>
      <c r="D9" s="199">
        <f>THHH!E9</f>
        <v>16</v>
      </c>
      <c r="E9" s="86">
        <f>THHH!F9</f>
        <v>505</v>
      </c>
      <c r="F9" s="86">
        <f>THHH!G9</f>
        <v>505</v>
      </c>
      <c r="G9" s="86">
        <f>THHH!H9</f>
        <v>505</v>
      </c>
      <c r="H9" s="86">
        <f>THHH!I9</f>
        <v>505</v>
      </c>
      <c r="I9" s="86">
        <f>THHH!J9</f>
        <v>505</v>
      </c>
    </row>
    <row r="10" spans="1:9">
      <c r="B10" s="198" t="str">
        <f>THHH!B10</f>
        <v>ElecLink</v>
      </c>
      <c r="C10" s="198" t="str">
        <f>THHH!D10</f>
        <v>SELL40</v>
      </c>
      <c r="D10" s="199">
        <f>THHH!E10</f>
        <v>24</v>
      </c>
      <c r="E10" s="86">
        <f>THHH!F10</f>
        <v>1000</v>
      </c>
      <c r="F10" s="86">
        <f>THHH!G10</f>
        <v>1000</v>
      </c>
      <c r="G10" s="86">
        <f>THHH!H10</f>
        <v>1000</v>
      </c>
      <c r="H10" s="86">
        <f>THHH!I10</f>
        <v>1000</v>
      </c>
      <c r="I10" s="86">
        <f>THHH!J10</f>
        <v>1000</v>
      </c>
    </row>
    <row r="11" spans="1:9">
      <c r="B11" s="198" t="str">
        <f>THHH!B11</f>
        <v>EuroLink</v>
      </c>
      <c r="C11" s="198" t="str">
        <f>THHH!D11</f>
        <v>LEIS40</v>
      </c>
      <c r="D11" s="199">
        <f>THHH!E11</f>
        <v>18</v>
      </c>
      <c r="E11" s="86">
        <f>THHH!F11</f>
        <v>0</v>
      </c>
      <c r="F11" s="86">
        <f>THHH!G11</f>
        <v>0</v>
      </c>
      <c r="G11" s="86">
        <f>THHH!H11</f>
        <v>0</v>
      </c>
      <c r="H11" s="86">
        <f>THHH!I11</f>
        <v>0</v>
      </c>
      <c r="I11" s="86">
        <f>THHH!J11</f>
        <v>1600</v>
      </c>
    </row>
    <row r="12" spans="1:9">
      <c r="B12" s="198" t="str">
        <f>THHH!B12</f>
        <v>FAB Link Interconnector</v>
      </c>
      <c r="C12" s="198" t="str">
        <f>THHH!D12</f>
        <v>EXET40</v>
      </c>
      <c r="D12" s="199">
        <f>THHH!E12</f>
        <v>26</v>
      </c>
      <c r="E12" s="86">
        <f>THHH!F12</f>
        <v>0</v>
      </c>
      <c r="F12" s="86">
        <f>THHH!G12</f>
        <v>0</v>
      </c>
      <c r="G12" s="86">
        <f>THHH!H12</f>
        <v>0</v>
      </c>
      <c r="H12" s="86">
        <f>THHH!I12</f>
        <v>1400</v>
      </c>
      <c r="I12" s="86">
        <f>THHH!J12</f>
        <v>1400</v>
      </c>
    </row>
    <row r="13" spans="1:9">
      <c r="B13" s="198" t="str">
        <f>THHH!B13</f>
        <v>Greenlink</v>
      </c>
      <c r="C13" s="198" t="str">
        <f>THHH!D13</f>
        <v>PEMB40</v>
      </c>
      <c r="D13" s="199">
        <f>THHH!E13</f>
        <v>20</v>
      </c>
      <c r="E13" s="86">
        <f>THHH!F13</f>
        <v>0</v>
      </c>
      <c r="F13" s="86">
        <f>THHH!G13</f>
        <v>0</v>
      </c>
      <c r="G13" s="86">
        <f>THHH!H13</f>
        <v>500</v>
      </c>
      <c r="H13" s="86">
        <f>THHH!I13</f>
        <v>500</v>
      </c>
      <c r="I13" s="86">
        <f>THHH!J13</f>
        <v>500</v>
      </c>
    </row>
    <row r="14" spans="1:9">
      <c r="B14" s="198" t="str">
        <f>THHH!B14</f>
        <v>Gridlink Interconnector</v>
      </c>
      <c r="C14" s="198" t="str">
        <f>THHH!D14</f>
        <v>KINO40</v>
      </c>
      <c r="D14" s="199">
        <f>THHH!E14</f>
        <v>24</v>
      </c>
      <c r="E14" s="86">
        <f>THHH!F14</f>
        <v>0</v>
      </c>
      <c r="F14" s="86">
        <f>THHH!G14</f>
        <v>0</v>
      </c>
      <c r="G14" s="86">
        <f>THHH!H14</f>
        <v>1500</v>
      </c>
      <c r="H14" s="86">
        <f>THHH!I14</f>
        <v>1500</v>
      </c>
      <c r="I14" s="86">
        <f>THHH!J14</f>
        <v>1500</v>
      </c>
    </row>
    <row r="15" spans="1:9">
      <c r="B15" s="198" t="str">
        <f>THHH!B15</f>
        <v>IFA Interconnector</v>
      </c>
      <c r="C15" s="198" t="str">
        <f>THHH!D15</f>
        <v>SELL40</v>
      </c>
      <c r="D15" s="199">
        <f>THHH!E15</f>
        <v>24</v>
      </c>
      <c r="E15" s="86">
        <f>THHH!F15</f>
        <v>2000</v>
      </c>
      <c r="F15" s="86">
        <f>THHH!G15</f>
        <v>2000</v>
      </c>
      <c r="G15" s="86">
        <f>THHH!H15</f>
        <v>2000</v>
      </c>
      <c r="H15" s="86">
        <f>THHH!I15</f>
        <v>2000</v>
      </c>
      <c r="I15" s="86">
        <f>THHH!J15</f>
        <v>2000</v>
      </c>
    </row>
    <row r="16" spans="1:9">
      <c r="B16" s="198" t="str">
        <f>THHH!B16</f>
        <v>IFA2 Interconnector</v>
      </c>
      <c r="C16" s="198" t="str">
        <f>THHH!D16</f>
        <v>CHIL40</v>
      </c>
      <c r="D16" s="199">
        <f>THHH!E16</f>
        <v>26</v>
      </c>
      <c r="E16" s="86">
        <f>THHH!F16</f>
        <v>1100</v>
      </c>
      <c r="F16" s="86">
        <f>THHH!G16</f>
        <v>1100</v>
      </c>
      <c r="G16" s="86">
        <f>THHH!H16</f>
        <v>1100</v>
      </c>
      <c r="H16" s="86">
        <f>THHH!I16</f>
        <v>1100</v>
      </c>
      <c r="I16" s="86">
        <f>THHH!J16</f>
        <v>1100</v>
      </c>
    </row>
    <row r="17" spans="2:9">
      <c r="B17" s="198" t="str">
        <f>THHH!B17</f>
        <v>Nemo Link</v>
      </c>
      <c r="C17" s="198" t="str">
        <f>THHH!D17</f>
        <v>RICH40</v>
      </c>
      <c r="D17" s="199">
        <f>THHH!E17</f>
        <v>24</v>
      </c>
      <c r="E17" s="86">
        <f>THHH!F17</f>
        <v>1020</v>
      </c>
      <c r="F17" s="86">
        <f>THHH!G17</f>
        <v>1020</v>
      </c>
      <c r="G17" s="86">
        <f>THHH!H17</f>
        <v>1020</v>
      </c>
      <c r="H17" s="86">
        <f>THHH!I17</f>
        <v>1020</v>
      </c>
      <c r="I17" s="86">
        <f>THHH!J17</f>
        <v>1020</v>
      </c>
    </row>
    <row r="18" spans="2:9">
      <c r="B18" s="198" t="str">
        <f>THHH!B18</f>
        <v>NeuConnect Interconnector</v>
      </c>
      <c r="C18" s="198" t="str">
        <f>THHH!D18</f>
        <v>GRAI40</v>
      </c>
      <c r="D18" s="199">
        <f>THHH!E18</f>
        <v>24</v>
      </c>
      <c r="E18" s="86">
        <f>THHH!F18</f>
        <v>0</v>
      </c>
      <c r="F18" s="86">
        <f>THHH!G18</f>
        <v>0</v>
      </c>
      <c r="G18" s="86">
        <f>THHH!H18</f>
        <v>1400</v>
      </c>
      <c r="H18" s="86">
        <f>THHH!I18</f>
        <v>1400</v>
      </c>
      <c r="I18" s="86">
        <f>THHH!J18</f>
        <v>1400</v>
      </c>
    </row>
    <row r="19" spans="2:9">
      <c r="B19" s="198" t="str">
        <f>THHH!B19</f>
        <v>NorthConnect</v>
      </c>
      <c r="C19" s="198" t="str">
        <f>THHH!D19</f>
        <v>PEHE40</v>
      </c>
      <c r="D19" s="199">
        <f>THHH!E19</f>
        <v>2</v>
      </c>
      <c r="E19" s="86">
        <f>THHH!F19</f>
        <v>0</v>
      </c>
      <c r="F19" s="86">
        <f>THHH!G19</f>
        <v>0</v>
      </c>
      <c r="G19" s="86">
        <f>THHH!H19</f>
        <v>1400</v>
      </c>
      <c r="H19" s="86">
        <f>THHH!I19</f>
        <v>1400</v>
      </c>
      <c r="I19" s="86">
        <f>THHH!J19</f>
        <v>1400</v>
      </c>
    </row>
    <row r="20" spans="2:9">
      <c r="B20" s="198" t="str">
        <f>THHH!B20</f>
        <v>NS Link</v>
      </c>
      <c r="C20" s="198" t="str">
        <f>THHH!D20</f>
        <v>BLYT4A</v>
      </c>
      <c r="D20" s="199">
        <f>THHH!E20</f>
        <v>13</v>
      </c>
      <c r="E20" s="86">
        <f>THHH!F20</f>
        <v>1400</v>
      </c>
      <c r="F20" s="86">
        <f>THHH!G20</f>
        <v>1400</v>
      </c>
      <c r="G20" s="86">
        <f>THHH!H20</f>
        <v>1400</v>
      </c>
      <c r="H20" s="86">
        <f>THHH!I20</f>
        <v>1400</v>
      </c>
      <c r="I20" s="86">
        <f>THHH!J20</f>
        <v>1400</v>
      </c>
    </row>
    <row r="21" spans="2:9">
      <c r="B21" s="198" t="str">
        <f>THHH!B21</f>
        <v>Viking Link Denmark Interconnector</v>
      </c>
      <c r="C21" s="198" t="str">
        <f>THHH!D21</f>
        <v>BICF4A</v>
      </c>
      <c r="D21" s="199">
        <f>THHH!E21</f>
        <v>17</v>
      </c>
      <c r="E21" s="86">
        <f>THHH!F21</f>
        <v>0</v>
      </c>
      <c r="F21" s="86">
        <f>THHH!G21</f>
        <v>0</v>
      </c>
      <c r="G21" s="86">
        <f>THHH!H21</f>
        <v>1500</v>
      </c>
      <c r="H21" s="86">
        <f>THHH!I21</f>
        <v>1500</v>
      </c>
      <c r="I21" s="86">
        <f>THHH!J21</f>
        <v>1500</v>
      </c>
    </row>
  </sheetData>
  <mergeCells count="3">
    <mergeCell ref="B4:B5"/>
    <mergeCell ref="C4:C5"/>
    <mergeCell ref="D4:D5"/>
  </mergeCells>
  <hyperlinks>
    <hyperlink ref="H1" location="Index!A1" display="Return to Index"/>
  </hyperlink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H7"/>
  <sheetViews>
    <sheetView showGridLines="0" workbookViewId="0"/>
  </sheetViews>
  <sheetFormatPr defaultRowHeight="15"/>
  <cols>
    <col min="2" max="2" width="30.28515625" bestFit="1" customWidth="1"/>
    <col min="3" max="3" width="7.5703125" bestFit="1" customWidth="1"/>
    <col min="4" max="8" width="11.28515625" customWidth="1"/>
  </cols>
  <sheetData>
    <row r="1" spans="1:8">
      <c r="A1" s="2" t="s">
        <v>1125</v>
      </c>
      <c r="H1" s="97" t="s">
        <v>835</v>
      </c>
    </row>
    <row r="2" spans="1:8">
      <c r="C2" s="238"/>
      <c r="D2" s="4"/>
      <c r="E2" s="4"/>
      <c r="F2" s="4"/>
      <c r="G2" s="4"/>
    </row>
    <row r="3" spans="1:8">
      <c r="B3" s="2"/>
      <c r="C3" s="238"/>
      <c r="D3" s="4"/>
      <c r="E3" s="4"/>
      <c r="F3" s="4"/>
      <c r="G3" s="4"/>
    </row>
    <row r="4" spans="1:8">
      <c r="B4" s="160" t="s">
        <v>320</v>
      </c>
      <c r="C4" s="160"/>
      <c r="D4" s="197" t="str">
        <f>TB!C4</f>
        <v>2020/21</v>
      </c>
      <c r="E4" s="197" t="str">
        <f>TB!D4</f>
        <v>2021/22</v>
      </c>
      <c r="F4" s="197" t="str">
        <f>TB!E4</f>
        <v>2022/23</v>
      </c>
      <c r="G4" s="197" t="str">
        <f>TB!F4</f>
        <v>2023/24</v>
      </c>
      <c r="H4" s="197" t="str">
        <f>TB!G4</f>
        <v>2024/25</v>
      </c>
    </row>
    <row r="5" spans="1:8">
      <c r="B5" s="200" t="s">
        <v>321</v>
      </c>
      <c r="C5" s="200"/>
      <c r="D5" s="201">
        <v>14.987952155438283</v>
      </c>
      <c r="E5" s="201">
        <v>15.438233979850594</v>
      </c>
      <c r="F5" s="201">
        <v>15.901380999246109</v>
      </c>
      <c r="G5" s="201">
        <v>16.378422429223495</v>
      </c>
      <c r="H5" s="201">
        <v>16.869775102100199</v>
      </c>
    </row>
    <row r="6" spans="1:8">
      <c r="B6" s="160"/>
      <c r="C6" s="160" t="s">
        <v>319</v>
      </c>
      <c r="D6" s="197" t="str">
        <f>D4</f>
        <v>2020/21</v>
      </c>
      <c r="E6" s="197" t="str">
        <f t="shared" ref="E6:H6" si="0">E4</f>
        <v>2021/22</v>
      </c>
      <c r="F6" s="197" t="str">
        <f t="shared" si="0"/>
        <v>2022/23</v>
      </c>
      <c r="G6" s="197" t="str">
        <f t="shared" si="0"/>
        <v>2023/24</v>
      </c>
      <c r="H6" s="197" t="str">
        <f t="shared" si="0"/>
        <v>2024/25</v>
      </c>
    </row>
    <row r="7" spans="1:8">
      <c r="B7" s="200" t="s">
        <v>648</v>
      </c>
      <c r="C7" s="200">
        <v>1</v>
      </c>
      <c r="D7" s="201">
        <v>1.3560000000000001</v>
      </c>
      <c r="E7" s="201">
        <v>1.397</v>
      </c>
      <c r="F7" s="201">
        <v>1.4390000000000001</v>
      </c>
      <c r="G7" s="201">
        <v>1.4810000000000001</v>
      </c>
      <c r="H7" s="201">
        <v>1.526</v>
      </c>
    </row>
  </sheetData>
  <hyperlinks>
    <hyperlink ref="H1" location="Index!A1" display="Return to Index"/>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H20"/>
  <sheetViews>
    <sheetView showGridLines="0" workbookViewId="0"/>
  </sheetViews>
  <sheetFormatPr defaultRowHeight="12.75"/>
  <cols>
    <col min="1" max="1" width="9.140625" style="39"/>
    <col min="2" max="2" width="16" style="39" customWidth="1"/>
    <col min="3" max="5" width="10.140625" style="39" customWidth="1"/>
    <col min="6" max="7" width="9.28515625" style="39" bestFit="1" customWidth="1"/>
    <col min="8" max="16384" width="9.140625" style="39"/>
  </cols>
  <sheetData>
    <row r="1" spans="1:8">
      <c r="A1" s="43" t="s">
        <v>1048</v>
      </c>
      <c r="H1" s="97" t="s">
        <v>835</v>
      </c>
    </row>
    <row r="4" spans="1:8">
      <c r="B4" s="512" t="s">
        <v>299</v>
      </c>
      <c r="C4" s="189" t="str">
        <f>TB!C4</f>
        <v>2020/21</v>
      </c>
      <c r="D4" s="189" t="str">
        <f>TB!D4</f>
        <v>2021/22</v>
      </c>
      <c r="E4" s="189" t="str">
        <f>TB!E4</f>
        <v>2022/23</v>
      </c>
      <c r="F4" s="189" t="str">
        <f>TB!F4</f>
        <v>2023/24</v>
      </c>
      <c r="G4" s="189" t="str">
        <f>TB!G4</f>
        <v>2024/25</v>
      </c>
    </row>
    <row r="5" spans="1:8">
      <c r="B5" s="513"/>
      <c r="C5" s="190" t="s">
        <v>80</v>
      </c>
      <c r="D5" s="190" t="s">
        <v>80</v>
      </c>
      <c r="E5" s="190" t="s">
        <v>80</v>
      </c>
      <c r="F5" s="190" t="s">
        <v>80</v>
      </c>
      <c r="G5" s="190" t="s">
        <v>80</v>
      </c>
    </row>
    <row r="6" spans="1:8">
      <c r="B6" s="191">
        <v>1</v>
      </c>
      <c r="C6" s="192">
        <v>362.4734783003999</v>
      </c>
      <c r="D6" s="192">
        <v>-224.84523962000003</v>
      </c>
      <c r="E6" s="192">
        <v>137.19666325173478</v>
      </c>
      <c r="F6" s="192">
        <v>43.769147873200104</v>
      </c>
      <c r="G6" s="192">
        <v>86.626469665730909</v>
      </c>
    </row>
    <row r="7" spans="1:8">
      <c r="B7" s="191">
        <v>2</v>
      </c>
      <c r="C7" s="192">
        <v>2643.9817336536357</v>
      </c>
      <c r="D7" s="192">
        <v>2649.0373880499997</v>
      </c>
      <c r="E7" s="192">
        <v>2568.6192393604156</v>
      </c>
      <c r="F7" s="192">
        <v>2537.7971352986383</v>
      </c>
      <c r="G7" s="192">
        <v>2519.2739428137961</v>
      </c>
    </row>
    <row r="8" spans="1:8">
      <c r="B8" s="191">
        <v>3</v>
      </c>
      <c r="C8" s="192">
        <v>2648.876743477872</v>
      </c>
      <c r="D8" s="192">
        <v>2018</v>
      </c>
      <c r="E8" s="192">
        <v>2715.1722776619854</v>
      </c>
      <c r="F8" s="192">
        <v>2728.1035886620066</v>
      </c>
      <c r="G8" s="192">
        <v>2739.5861431482344</v>
      </c>
    </row>
    <row r="9" spans="1:8">
      <c r="B9" s="191">
        <v>4</v>
      </c>
      <c r="C9" s="192">
        <v>3168.9334884833547</v>
      </c>
      <c r="D9" s="192">
        <v>3103</v>
      </c>
      <c r="E9" s="192">
        <v>2940.0305433340905</v>
      </c>
      <c r="F9" s="192">
        <v>2852.4220315291791</v>
      </c>
      <c r="G9" s="192">
        <v>2767.8876302638919</v>
      </c>
    </row>
    <row r="10" spans="1:8">
      <c r="B10" s="191">
        <v>5</v>
      </c>
      <c r="C10" s="192">
        <v>4387.6584007241499</v>
      </c>
      <c r="D10" s="192">
        <v>3417</v>
      </c>
      <c r="E10" s="192">
        <v>4421.029572703661</v>
      </c>
      <c r="F10" s="192">
        <v>4425.8266583276036</v>
      </c>
      <c r="G10" s="192">
        <v>4423.2492676938582</v>
      </c>
    </row>
    <row r="11" spans="1:8">
      <c r="B11" s="191">
        <v>6</v>
      </c>
      <c r="C11" s="192">
        <v>2393.690698448037</v>
      </c>
      <c r="D11" s="192">
        <v>2217</v>
      </c>
      <c r="E11" s="192">
        <v>2641.9212733919662</v>
      </c>
      <c r="F11" s="192">
        <v>2690.503552822378</v>
      </c>
      <c r="G11" s="192">
        <v>2743.4753468129793</v>
      </c>
    </row>
    <row r="12" spans="1:8">
      <c r="B12" s="191">
        <v>7</v>
      </c>
      <c r="C12" s="192">
        <v>5295.7500000000009</v>
      </c>
      <c r="D12" s="192">
        <v>5407</v>
      </c>
      <c r="E12" s="192">
        <v>5428.2500000000009</v>
      </c>
      <c r="F12" s="192">
        <v>5506.0499999999993</v>
      </c>
      <c r="G12" s="192">
        <v>5592.9499999999989</v>
      </c>
    </row>
    <row r="13" spans="1:8">
      <c r="B13" s="191">
        <v>8</v>
      </c>
      <c r="C13" s="192">
        <v>4409.8199999999988</v>
      </c>
      <c r="D13" s="192">
        <v>4777</v>
      </c>
      <c r="E13" s="192">
        <v>4446.32</v>
      </c>
      <c r="F13" s="192">
        <v>4487.42</v>
      </c>
      <c r="G13" s="192">
        <v>4536.0199999999986</v>
      </c>
    </row>
    <row r="14" spans="1:8">
      <c r="B14" s="191">
        <v>9</v>
      </c>
      <c r="C14" s="192">
        <v>6097.2814177782457</v>
      </c>
      <c r="D14" s="192">
        <v>5122</v>
      </c>
      <c r="E14" s="192">
        <v>6407.47220085349</v>
      </c>
      <c r="F14" s="192">
        <v>6529.659117759039</v>
      </c>
      <c r="G14" s="192">
        <v>6648.1067194052057</v>
      </c>
    </row>
    <row r="15" spans="1:8">
      <c r="B15" s="191">
        <v>10</v>
      </c>
      <c r="C15" s="192">
        <v>1666.2224024423549</v>
      </c>
      <c r="D15" s="192">
        <v>1371</v>
      </c>
      <c r="E15" s="192">
        <v>1685.4507338342391</v>
      </c>
      <c r="F15" s="192">
        <v>1702.2879455683405</v>
      </c>
      <c r="G15" s="192">
        <v>1711.0227348007986</v>
      </c>
    </row>
    <row r="16" spans="1:8">
      <c r="B16" s="191">
        <v>11</v>
      </c>
      <c r="C16" s="193">
        <v>3813.0953070643036</v>
      </c>
      <c r="D16" s="193">
        <v>3611</v>
      </c>
      <c r="E16" s="193">
        <v>3861.496172974325</v>
      </c>
      <c r="F16" s="193">
        <v>3765.023449889979</v>
      </c>
      <c r="G16" s="193">
        <v>3800.7208111138957</v>
      </c>
    </row>
    <row r="17" spans="2:7">
      <c r="B17" s="191">
        <v>12</v>
      </c>
      <c r="C17" s="193">
        <v>5379.5749162800776</v>
      </c>
      <c r="D17" s="193">
        <v>5444</v>
      </c>
      <c r="E17" s="193">
        <v>5736.2635316633559</v>
      </c>
      <c r="F17" s="193">
        <v>5823.5657663940492</v>
      </c>
      <c r="G17" s="193">
        <v>5956.6691453268013</v>
      </c>
    </row>
    <row r="18" spans="2:7">
      <c r="B18" s="191">
        <v>13</v>
      </c>
      <c r="C18" s="192">
        <v>6219.6765523836166</v>
      </c>
      <c r="D18" s="192">
        <v>7342</v>
      </c>
      <c r="E18" s="192">
        <v>6833.1616658957964</v>
      </c>
      <c r="F18" s="192">
        <v>6942.2489275366079</v>
      </c>
      <c r="G18" s="192">
        <v>7023.0106547864971</v>
      </c>
    </row>
    <row r="19" spans="2:7">
      <c r="B19" s="191">
        <v>14</v>
      </c>
      <c r="C19" s="192">
        <v>2244.3945319500863</v>
      </c>
      <c r="D19" s="192">
        <v>2030</v>
      </c>
      <c r="E19" s="192">
        <v>2178.2234180622941</v>
      </c>
      <c r="F19" s="192">
        <v>2156.0867470570101</v>
      </c>
      <c r="G19" s="192">
        <v>2136.6485770295076</v>
      </c>
    </row>
    <row r="20" spans="2:7">
      <c r="B20" s="194" t="s">
        <v>300</v>
      </c>
      <c r="C20" s="195">
        <f>SUM(C6:C19)</f>
        <v>50731.42967098613</v>
      </c>
      <c r="D20" s="195">
        <f>SUM(D6:D19)</f>
        <v>48283.192148429996</v>
      </c>
      <c r="E20" s="195">
        <f>SUM(E6:E19)</f>
        <v>52000.607292987341</v>
      </c>
      <c r="F20" s="195">
        <f>SUM(F6:F19)</f>
        <v>52190.764068718032</v>
      </c>
      <c r="G20" s="195">
        <f>SUM(G6:G19)</f>
        <v>52685.247442861189</v>
      </c>
    </row>
  </sheetData>
  <mergeCells count="1">
    <mergeCell ref="B4:B5"/>
  </mergeCells>
  <hyperlinks>
    <hyperlink ref="H1" location="Index!A1" display="Return to Index"/>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I40"/>
  <sheetViews>
    <sheetView showGridLines="0" workbookViewId="0"/>
  </sheetViews>
  <sheetFormatPr defaultRowHeight="15"/>
  <cols>
    <col min="1" max="1" width="4.85546875" customWidth="1"/>
    <col min="2" max="2" width="39" customWidth="1"/>
    <col min="9" max="9" width="59.28515625" customWidth="1"/>
  </cols>
  <sheetData>
    <row r="1" spans="1:9">
      <c r="A1" s="2" t="s">
        <v>1049</v>
      </c>
      <c r="H1" s="97" t="s">
        <v>835</v>
      </c>
    </row>
    <row r="2" spans="1:9">
      <c r="I2" s="2"/>
    </row>
    <row r="3" spans="1:9">
      <c r="B3" s="24"/>
      <c r="C3" s="19"/>
      <c r="D3" s="19"/>
      <c r="E3" s="19"/>
    </row>
    <row r="4" spans="1:9">
      <c r="B4" s="170" t="s">
        <v>268</v>
      </c>
      <c r="C4" s="171" t="str">
        <f>TB!C4</f>
        <v>2020/21</v>
      </c>
      <c r="D4" s="171" t="str">
        <f>TB!D4</f>
        <v>2021/22</v>
      </c>
      <c r="E4" s="171" t="str">
        <f>TB!E4</f>
        <v>2022/23</v>
      </c>
      <c r="F4" s="171" t="str">
        <f>TB!F4</f>
        <v>2023/24</v>
      </c>
      <c r="G4" s="171" t="str">
        <f>TB!G4</f>
        <v>2024/25</v>
      </c>
    </row>
    <row r="5" spans="1:9">
      <c r="B5" s="9" t="s">
        <v>836</v>
      </c>
      <c r="C5" s="10"/>
      <c r="D5" s="10"/>
      <c r="E5" s="10"/>
      <c r="F5" s="11"/>
      <c r="G5" s="10"/>
    </row>
    <row r="6" spans="1:9">
      <c r="B6" s="12" t="s">
        <v>269</v>
      </c>
      <c r="C6" s="13">
        <f>'TJJJ TKKK TLLL'!D14</f>
        <v>1782.3887580335536</v>
      </c>
      <c r="D6" s="13">
        <f>'TJJJ TKKK TLLL'!E14</f>
        <v>1822.100269299227</v>
      </c>
      <c r="E6" s="13">
        <f>'TJJJ TKKK TLLL'!F14</f>
        <v>1876.789511343927</v>
      </c>
      <c r="F6" s="13">
        <f>'TJJJ TKKK TLLL'!G14</f>
        <v>1933.1202180466473</v>
      </c>
      <c r="G6" s="13">
        <f>'TJJJ TKKK TLLL'!H14</f>
        <v>1991.1416569803653</v>
      </c>
    </row>
    <row r="7" spans="1:9">
      <c r="B7" s="12" t="s">
        <v>270</v>
      </c>
      <c r="C7" s="13">
        <f>'TJJJ TKKK TLLL'!D15+'TJJJ TKKK TLLL'!D16</f>
        <v>31</v>
      </c>
      <c r="D7" s="13">
        <f>'TJJJ TKKK TLLL'!E15+'TJJJ TKKK TLLL'!E16</f>
        <v>30.797999999999998</v>
      </c>
      <c r="E7" s="13">
        <f>'TJJJ TKKK TLLL'!F15+'TJJJ TKKK TLLL'!F16</f>
        <v>30.797999999999998</v>
      </c>
      <c r="F7" s="13">
        <f>'TJJJ TKKK TLLL'!G15+'TJJJ TKKK TLLL'!G16</f>
        <v>30.797999999999998</v>
      </c>
      <c r="G7" s="13">
        <f>'TJJJ TKKK TLLL'!H15+'TJJJ TKKK TLLL'!H16</f>
        <v>30.797999999999998</v>
      </c>
    </row>
    <row r="8" spans="1:9">
      <c r="B8" s="172" t="s">
        <v>271</v>
      </c>
      <c r="C8" s="173">
        <f t="shared" ref="C8:E8" si="0">C6-C7</f>
        <v>1751.3887580335536</v>
      </c>
      <c r="D8" s="173">
        <f t="shared" si="0"/>
        <v>1791.302269299227</v>
      </c>
      <c r="E8" s="173">
        <f t="shared" si="0"/>
        <v>1845.991511343927</v>
      </c>
      <c r="F8" s="173">
        <f>F6-F7</f>
        <v>1902.3222180466473</v>
      </c>
      <c r="G8" s="173">
        <f>G6-G7</f>
        <v>1960.3436569803653</v>
      </c>
    </row>
    <row r="9" spans="1:9">
      <c r="B9" s="371"/>
      <c r="C9" s="18"/>
      <c r="D9" s="18"/>
      <c r="E9" s="18"/>
      <c r="F9" s="18"/>
      <c r="G9" s="18"/>
    </row>
    <row r="10" spans="1:9">
      <c r="B10" s="16" t="s">
        <v>272</v>
      </c>
      <c r="C10" s="15"/>
      <c r="D10" s="15"/>
      <c r="E10" s="15"/>
      <c r="F10" s="15"/>
      <c r="G10" s="15"/>
    </row>
    <row r="11" spans="1:9">
      <c r="B11" s="12" t="s">
        <v>269</v>
      </c>
      <c r="C11" s="13">
        <f>'TJJJ TKKK TLLL'!J14</f>
        <v>381.61660531629644</v>
      </c>
      <c r="D11" s="13">
        <f>'TJJJ TKKK TLLL'!K14</f>
        <v>397.06024099633692</v>
      </c>
      <c r="E11" s="13">
        <f>'TJJJ TKKK TLLL'!L14</f>
        <v>376.70501956383964</v>
      </c>
      <c r="F11" s="13">
        <f>'TJJJ TKKK TLLL'!M14</f>
        <v>391.48838430000006</v>
      </c>
      <c r="G11" s="13">
        <f>'TJJJ TKKK TLLL'!N14</f>
        <v>391.52652</v>
      </c>
    </row>
    <row r="12" spans="1:9">
      <c r="B12" s="12" t="s">
        <v>270</v>
      </c>
      <c r="C12" s="13">
        <f>'TJJJ TKKK TLLL'!J17</f>
        <v>12.876633917271036</v>
      </c>
      <c r="D12" s="13">
        <f>'TJJJ TKKK TLLL'!K17</f>
        <v>12.876633917271036</v>
      </c>
      <c r="E12" s="13">
        <f>'TJJJ TKKK TLLL'!L17</f>
        <v>12.876633917271036</v>
      </c>
      <c r="F12" s="13">
        <f>'TJJJ TKKK TLLL'!M17</f>
        <v>12.876633917271036</v>
      </c>
      <c r="G12" s="13">
        <f>'TJJJ TKKK TLLL'!N17</f>
        <v>12.876633917271036</v>
      </c>
      <c r="I12" s="29"/>
    </row>
    <row r="13" spans="1:9">
      <c r="B13" s="172" t="s">
        <v>271</v>
      </c>
      <c r="C13" s="157">
        <f>C11-C12</f>
        <v>368.73997139902542</v>
      </c>
      <c r="D13" s="157">
        <f t="shared" ref="D13:G13" si="1">D11-D12</f>
        <v>384.18360707906589</v>
      </c>
      <c r="E13" s="157">
        <f t="shared" si="1"/>
        <v>363.82838564656862</v>
      </c>
      <c r="F13" s="157">
        <f t="shared" si="1"/>
        <v>378.61175038272904</v>
      </c>
      <c r="G13" s="157">
        <f t="shared" si="1"/>
        <v>378.64988608272898</v>
      </c>
      <c r="I13" s="29"/>
    </row>
    <row r="14" spans="1:9">
      <c r="B14" s="14"/>
      <c r="C14" s="15"/>
      <c r="D14" s="15"/>
      <c r="E14" s="15"/>
      <c r="F14" s="15"/>
      <c r="G14" s="15"/>
      <c r="I14" s="40"/>
    </row>
    <row r="15" spans="1:9">
      <c r="B15" s="16" t="s">
        <v>273</v>
      </c>
      <c r="C15" s="15"/>
      <c r="D15" s="15"/>
      <c r="E15" s="15"/>
      <c r="F15" s="15"/>
      <c r="G15" s="15"/>
      <c r="I15" s="29"/>
    </row>
    <row r="16" spans="1:9">
      <c r="B16" s="12" t="s">
        <v>269</v>
      </c>
      <c r="C16" s="13">
        <f>'TJJJ TKKK TLLL'!O14</f>
        <v>361.64019999999994</v>
      </c>
      <c r="D16" s="13">
        <f>'TJJJ TKKK TLLL'!P14</f>
        <v>375.38286471905815</v>
      </c>
      <c r="E16" s="13">
        <f>'TJJJ TKKK TLLL'!Q14</f>
        <v>386.28036930593379</v>
      </c>
      <c r="F16" s="13">
        <f>'TJJJ TKKK TLLL'!R14</f>
        <v>396.5529003851118</v>
      </c>
      <c r="G16" s="13">
        <f>F16</f>
        <v>396.5529003851118</v>
      </c>
      <c r="I16" s="29"/>
    </row>
    <row r="17" spans="2:7">
      <c r="B17" s="12" t="s">
        <v>270</v>
      </c>
      <c r="C17" s="26">
        <f>'TJJJ TKKK TLLL'!O17</f>
        <v>3.4</v>
      </c>
      <c r="D17" s="26">
        <f>'TJJJ TKKK TLLL'!P17</f>
        <v>3.4</v>
      </c>
      <c r="E17" s="26">
        <f>'TJJJ TKKK TLLL'!Q17</f>
        <v>3.4</v>
      </c>
      <c r="F17" s="26">
        <f>'TJJJ TKKK TLLL'!R17</f>
        <v>3.4</v>
      </c>
      <c r="G17" s="26">
        <f>F17</f>
        <v>3.4</v>
      </c>
    </row>
    <row r="18" spans="2:7">
      <c r="B18" s="172" t="s">
        <v>271</v>
      </c>
      <c r="C18" s="158">
        <f>C16-C17</f>
        <v>358.24019999999996</v>
      </c>
      <c r="D18" s="158">
        <f t="shared" ref="D18:G18" si="2">D16-D17</f>
        <v>371.98286471905817</v>
      </c>
      <c r="E18" s="158">
        <f t="shared" si="2"/>
        <v>382.88036930593381</v>
      </c>
      <c r="F18" s="158">
        <f t="shared" si="2"/>
        <v>393.15290038511182</v>
      </c>
      <c r="G18" s="158">
        <f t="shared" si="2"/>
        <v>393.15290038511182</v>
      </c>
    </row>
    <row r="19" spans="2:7">
      <c r="B19" s="371"/>
      <c r="C19" s="468"/>
      <c r="D19" s="468"/>
      <c r="E19" s="468"/>
      <c r="F19" s="468"/>
      <c r="G19" s="468"/>
    </row>
    <row r="20" spans="2:7">
      <c r="B20" s="9" t="s">
        <v>989</v>
      </c>
      <c r="C20" s="469"/>
      <c r="D20" s="469"/>
      <c r="E20" s="469"/>
      <c r="F20" s="469"/>
      <c r="G20" s="469"/>
    </row>
    <row r="21" spans="2:7">
      <c r="B21" s="172" t="s">
        <v>990</v>
      </c>
      <c r="C21" s="18">
        <f>'TJJJ TKKK TLLL'!I18</f>
        <v>41.444550481383146</v>
      </c>
      <c r="D21" s="18">
        <f>C21</f>
        <v>41.444550481383146</v>
      </c>
      <c r="E21" s="18">
        <f t="shared" ref="E21:G21" si="3">D21</f>
        <v>41.444550481383146</v>
      </c>
      <c r="F21" s="18">
        <f t="shared" si="3"/>
        <v>41.444550481383146</v>
      </c>
      <c r="G21" s="18">
        <f t="shared" si="3"/>
        <v>41.444550481383146</v>
      </c>
    </row>
    <row r="22" spans="2:7">
      <c r="B22" s="14"/>
      <c r="C22" s="15"/>
      <c r="D22" s="15"/>
      <c r="E22" s="15"/>
      <c r="F22" s="15"/>
      <c r="G22" s="15"/>
    </row>
    <row r="23" spans="2:7">
      <c r="B23" s="17" t="s">
        <v>274</v>
      </c>
      <c r="C23" s="18">
        <f>'TJJJ TKKK TLLL'!D19</f>
        <v>431.00630530679871</v>
      </c>
      <c r="D23" s="18">
        <f>'TJJJ TKKK TLLL'!E19</f>
        <v>494.29923315995723</v>
      </c>
      <c r="E23" s="18">
        <f>'TJJJ TKKK TLLL'!F19</f>
        <v>543.225649172972</v>
      </c>
      <c r="F23" s="18">
        <f>'TJJJ TKKK TLLL'!G19</f>
        <v>608.62553614827459</v>
      </c>
      <c r="G23" s="18">
        <f>'TJJJ TKKK TLLL'!H19</f>
        <v>685.59297052715579</v>
      </c>
    </row>
    <row r="24" spans="2:7">
      <c r="B24" s="17"/>
      <c r="C24" s="18"/>
      <c r="D24" s="18"/>
      <c r="E24" s="18"/>
      <c r="F24" s="18"/>
      <c r="G24" s="18"/>
    </row>
    <row r="25" spans="2:7">
      <c r="B25" s="174" t="s">
        <v>275</v>
      </c>
      <c r="C25" s="175">
        <f>C8+C13+C18+C23+C24+C21</f>
        <v>2950.8197852207604</v>
      </c>
      <c r="D25" s="175">
        <f>D8+D13+D18+D23+D24+D21</f>
        <v>3083.2125247386912</v>
      </c>
      <c r="E25" s="175">
        <f>E8+E13+E18+E23+E24+E21</f>
        <v>3177.3704659507848</v>
      </c>
      <c r="F25" s="175">
        <f>F8+F13+F18+F23+F24+F21</f>
        <v>3324.1569554441458</v>
      </c>
      <c r="G25" s="175">
        <f>G8+G13+G18+G23+G24+G21</f>
        <v>3459.1839644567453</v>
      </c>
    </row>
    <row r="26" spans="2:7">
      <c r="B26" s="30"/>
      <c r="C26" s="31"/>
      <c r="D26" s="31"/>
      <c r="E26" s="31"/>
      <c r="F26" s="31"/>
      <c r="G26" s="21"/>
    </row>
    <row r="33" spans="7:7">
      <c r="G33" s="21"/>
    </row>
    <row r="34" spans="7:7">
      <c r="G34" s="22"/>
    </row>
    <row r="35" spans="7:7">
      <c r="G35" s="23"/>
    </row>
    <row r="36" spans="7:7">
      <c r="G36" s="20"/>
    </row>
    <row r="37" spans="7:7">
      <c r="G37" s="21"/>
    </row>
    <row r="38" spans="7:7">
      <c r="G38" s="20"/>
    </row>
    <row r="39" spans="7:7">
      <c r="G39" s="20"/>
    </row>
    <row r="40" spans="7:7">
      <c r="G40" s="20"/>
    </row>
  </sheetData>
  <hyperlinks>
    <hyperlink ref="H1" location="Index!A1" display="Return to Index"/>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3"/>
  <sheetViews>
    <sheetView showGridLines="0" workbookViewId="0"/>
  </sheetViews>
  <sheetFormatPr defaultRowHeight="12.75"/>
  <cols>
    <col min="1" max="1" width="9.140625" style="39"/>
    <col min="2" max="2" width="15.85546875" style="39" customWidth="1"/>
    <col min="3" max="4" width="9.140625" style="39"/>
    <col min="5" max="5" width="11.85546875" style="39" customWidth="1"/>
    <col min="6" max="6" width="15.140625" style="39" bestFit="1" customWidth="1"/>
    <col min="7" max="8" width="9.140625" style="39"/>
    <col min="9" max="9" width="11.42578125" style="39" customWidth="1"/>
    <col min="10" max="10" width="15.140625" style="39" bestFit="1" customWidth="1"/>
    <col min="11" max="12" width="9.140625" style="39"/>
    <col min="13" max="13" width="11.7109375" style="39" customWidth="1"/>
    <col min="14" max="16384" width="9.140625" style="39"/>
  </cols>
  <sheetData>
    <row r="1" spans="1:13">
      <c r="A1" s="43" t="s">
        <v>1050</v>
      </c>
      <c r="H1" s="97" t="s">
        <v>835</v>
      </c>
    </row>
    <row r="3" spans="1:13" ht="13.5" thickBot="1"/>
    <row r="4" spans="1:13" ht="12.75" customHeight="1">
      <c r="B4" s="383" t="s">
        <v>1031</v>
      </c>
      <c r="C4" s="384" t="s">
        <v>308</v>
      </c>
      <c r="D4" s="384"/>
      <c r="E4" s="384"/>
      <c r="F4" s="383" t="s">
        <v>1031</v>
      </c>
      <c r="G4" s="384" t="s">
        <v>3</v>
      </c>
      <c r="H4" s="384"/>
      <c r="I4" s="385"/>
      <c r="J4" s="383" t="s">
        <v>1031</v>
      </c>
      <c r="K4" s="384" t="s">
        <v>4</v>
      </c>
      <c r="L4" s="384"/>
      <c r="M4" s="385"/>
    </row>
    <row r="5" spans="1:13" ht="15" customHeight="1">
      <c r="B5" s="386"/>
      <c r="C5" s="374" t="s">
        <v>1032</v>
      </c>
      <c r="D5" s="387"/>
      <c r="E5" s="514" t="s">
        <v>1033</v>
      </c>
      <c r="F5" s="386"/>
      <c r="G5" s="374" t="s">
        <v>1032</v>
      </c>
      <c r="H5" s="387"/>
      <c r="I5" s="516" t="s">
        <v>1033</v>
      </c>
      <c r="J5" s="386"/>
      <c r="K5" s="374" t="s">
        <v>1032</v>
      </c>
      <c r="L5" s="387"/>
      <c r="M5" s="516" t="s">
        <v>1033</v>
      </c>
    </row>
    <row r="6" spans="1:13" ht="26.25" thickBot="1">
      <c r="B6" s="388" t="s">
        <v>1034</v>
      </c>
      <c r="C6" s="389" t="s">
        <v>1035</v>
      </c>
      <c r="D6" s="389" t="s">
        <v>1036</v>
      </c>
      <c r="E6" s="515"/>
      <c r="F6" s="388" t="s">
        <v>1034</v>
      </c>
      <c r="G6" s="389" t="s">
        <v>1035</v>
      </c>
      <c r="H6" s="389" t="s">
        <v>1036</v>
      </c>
      <c r="I6" s="517"/>
      <c r="J6" s="388" t="s">
        <v>1034</v>
      </c>
      <c r="K6" s="389" t="s">
        <v>1035</v>
      </c>
      <c r="L6" s="389" t="s">
        <v>1036</v>
      </c>
      <c r="M6" s="517"/>
    </row>
    <row r="7" spans="1:13" ht="15.75" customHeight="1">
      <c r="B7" s="390" t="s">
        <v>1037</v>
      </c>
      <c r="C7" s="391">
        <v>-3.1749797340109305E-2</v>
      </c>
      <c r="D7" s="391">
        <f>C7-$C$17</f>
        <v>4.7232069705892575E-2</v>
      </c>
      <c r="E7" s="392">
        <v>-2.7854742290705427E-2</v>
      </c>
      <c r="F7" s="393"/>
      <c r="G7" s="394"/>
      <c r="H7" s="394"/>
      <c r="I7" s="395"/>
      <c r="J7" s="396"/>
      <c r="K7" s="397"/>
      <c r="L7" s="397"/>
      <c r="M7" s="398"/>
    </row>
    <row r="8" spans="1:13">
      <c r="B8" s="399" t="s">
        <v>1038</v>
      </c>
      <c r="C8" s="264">
        <v>-0.14803064718262018</v>
      </c>
      <c r="D8" s="391">
        <f t="shared" ref="D8:D13" si="0">C8-$C$17</f>
        <v>-6.9048780136618304E-2</v>
      </c>
      <c r="E8" s="400">
        <v>-6.1321214414114993E-3</v>
      </c>
      <c r="F8" s="390" t="s">
        <v>1038</v>
      </c>
      <c r="G8" s="391">
        <v>-0.14803064718262018</v>
      </c>
      <c r="H8" s="391">
        <f>G8-$G$17</f>
        <v>-6.6172007482051667E-2</v>
      </c>
      <c r="I8" s="401">
        <v>-6.1321214414114993E-3</v>
      </c>
      <c r="J8" s="393"/>
      <c r="K8" s="394"/>
      <c r="L8" s="394"/>
      <c r="M8" s="395"/>
    </row>
    <row r="9" spans="1:13">
      <c r="B9" s="399" t="s">
        <v>1039</v>
      </c>
      <c r="C9" s="264">
        <v>-8.0698268074330545E-2</v>
      </c>
      <c r="D9" s="391">
        <f t="shared" si="0"/>
        <v>-1.7164010283286651E-3</v>
      </c>
      <c r="E9" s="400">
        <v>0</v>
      </c>
      <c r="F9" s="399" t="s">
        <v>1039</v>
      </c>
      <c r="G9" s="264">
        <v>-8.0698268074330545E-2</v>
      </c>
      <c r="H9" s="391">
        <f t="shared" ref="H9:H14" si="1">G9-$G$17</f>
        <v>1.1603716262379715E-3</v>
      </c>
      <c r="I9" s="402">
        <v>0</v>
      </c>
      <c r="J9" s="390" t="s">
        <v>1039</v>
      </c>
      <c r="K9" s="391">
        <v>-8.0698268074330545E-2</v>
      </c>
      <c r="L9" s="391">
        <f>K9-$K$17</f>
        <v>-9.8682962874372948E-3</v>
      </c>
      <c r="M9" s="401">
        <v>0</v>
      </c>
    </row>
    <row r="10" spans="1:13">
      <c r="B10" s="399" t="s">
        <v>1040</v>
      </c>
      <c r="C10" s="264">
        <v>-9.4875611150228814E-2</v>
      </c>
      <c r="D10" s="391">
        <f t="shared" si="0"/>
        <v>-1.5893744104226934E-2</v>
      </c>
      <c r="E10" s="400">
        <v>-0.10751295336787561</v>
      </c>
      <c r="F10" s="399" t="s">
        <v>1040</v>
      </c>
      <c r="G10" s="264">
        <v>-9.4875611150228814E-2</v>
      </c>
      <c r="H10" s="391">
        <f t="shared" si="1"/>
        <v>-1.3016971449660297E-2</v>
      </c>
      <c r="I10" s="402">
        <v>-0.10751295336787561</v>
      </c>
      <c r="J10" s="399" t="s">
        <v>1040</v>
      </c>
      <c r="K10" s="264">
        <v>-9.4875611150228814E-2</v>
      </c>
      <c r="L10" s="391">
        <f t="shared" ref="L10:L14" si="2">K10-$K$17</f>
        <v>-2.4045639363335564E-2</v>
      </c>
      <c r="M10" s="402">
        <v>-0.10751295336787561</v>
      </c>
    </row>
    <row r="11" spans="1:13" ht="15.75" customHeight="1">
      <c r="B11" s="399" t="s">
        <v>599</v>
      </c>
      <c r="C11" s="264">
        <v>-5.9891861781294041E-2</v>
      </c>
      <c r="D11" s="391">
        <f t="shared" si="0"/>
        <v>1.9090005264707839E-2</v>
      </c>
      <c r="E11" s="400">
        <v>-7.3735955056179581E-2</v>
      </c>
      <c r="F11" s="399" t="s">
        <v>599</v>
      </c>
      <c r="G11" s="264">
        <v>-5.9891861781294041E-2</v>
      </c>
      <c r="H11" s="391">
        <f t="shared" si="1"/>
        <v>2.1966777919274476E-2</v>
      </c>
      <c r="I11" s="402">
        <v>-7.3735955056179581E-2</v>
      </c>
      <c r="J11" s="399" t="s">
        <v>599</v>
      </c>
      <c r="K11" s="264">
        <v>-5.9891861781294041E-2</v>
      </c>
      <c r="L11" s="391">
        <f t="shared" si="2"/>
        <v>1.0938110005599209E-2</v>
      </c>
      <c r="M11" s="402">
        <v>-7.3735955056179581E-2</v>
      </c>
    </row>
    <row r="12" spans="1:13">
      <c r="B12" s="399" t="s">
        <v>600</v>
      </c>
      <c r="C12" s="264">
        <v>-8.6875516386123244E-2</v>
      </c>
      <c r="D12" s="391">
        <f t="shared" si="0"/>
        <v>-7.8936493401213642E-3</v>
      </c>
      <c r="E12" s="400">
        <v>-0.12242211496270294</v>
      </c>
      <c r="F12" s="399" t="s">
        <v>600</v>
      </c>
      <c r="G12" s="264">
        <v>-8.6875516386123244E-2</v>
      </c>
      <c r="H12" s="391">
        <f t="shared" si="1"/>
        <v>-5.0168766855547275E-3</v>
      </c>
      <c r="I12" s="402">
        <v>-0.12242211496270294</v>
      </c>
      <c r="J12" s="399" t="s">
        <v>600</v>
      </c>
      <c r="K12" s="264">
        <v>-8.6875516386123244E-2</v>
      </c>
      <c r="L12" s="391">
        <f t="shared" si="2"/>
        <v>-1.6045544599229994E-2</v>
      </c>
      <c r="M12" s="402">
        <v>-0.12242211496270294</v>
      </c>
    </row>
    <row r="13" spans="1:13">
      <c r="B13" s="399" t="s">
        <v>601</v>
      </c>
      <c r="C13" s="264">
        <v>-5.0751367407307083E-2</v>
      </c>
      <c r="D13" s="391">
        <f t="shared" si="0"/>
        <v>2.8230499638694798E-2</v>
      </c>
      <c r="E13" s="400">
        <v>-7.8888972626255396E-2</v>
      </c>
      <c r="F13" s="399" t="s">
        <v>601</v>
      </c>
      <c r="G13" s="264">
        <v>-5.0751367407307083E-2</v>
      </c>
      <c r="H13" s="391">
        <f t="shared" si="1"/>
        <v>3.1107272293261434E-2</v>
      </c>
      <c r="I13" s="402">
        <v>-7.8888972626255396E-2</v>
      </c>
      <c r="J13" s="399" t="s">
        <v>601</v>
      </c>
      <c r="K13" s="264">
        <v>-5.0751367407307083E-2</v>
      </c>
      <c r="L13" s="391">
        <f t="shared" si="2"/>
        <v>2.0078604379586168E-2</v>
      </c>
      <c r="M13" s="402">
        <v>-7.8888972626255396E-2</v>
      </c>
    </row>
    <row r="14" spans="1:13">
      <c r="B14" s="403"/>
      <c r="C14" s="397"/>
      <c r="D14" s="397"/>
      <c r="E14" s="397"/>
      <c r="F14" s="399" t="s">
        <v>602</v>
      </c>
      <c r="G14" s="264">
        <v>-5.1887205922075741E-2</v>
      </c>
      <c r="H14" s="391">
        <f t="shared" si="1"/>
        <v>2.9971433778492776E-2</v>
      </c>
      <c r="I14" s="402">
        <v>-1.4812142821278605E-2</v>
      </c>
      <c r="J14" s="399" t="s">
        <v>602</v>
      </c>
      <c r="K14" s="404">
        <v>-5.1887205922075741E-2</v>
      </c>
      <c r="L14" s="391">
        <f t="shared" si="2"/>
        <v>1.894276586481751E-2</v>
      </c>
      <c r="M14" s="405">
        <v>-1.4812142821278605E-2</v>
      </c>
    </row>
    <row r="15" spans="1:13" ht="15.75" customHeight="1">
      <c r="B15" s="403"/>
      <c r="C15" s="397"/>
      <c r="D15" s="397"/>
      <c r="E15" s="397"/>
      <c r="F15" s="403"/>
      <c r="G15" s="397"/>
      <c r="H15" s="397"/>
      <c r="I15" s="398"/>
      <c r="J15" s="278" t="s">
        <v>308</v>
      </c>
      <c r="K15" s="264" t="s">
        <v>1041</v>
      </c>
      <c r="L15" s="391" t="s">
        <v>1041</v>
      </c>
      <c r="M15" s="402" t="s">
        <v>1041</v>
      </c>
    </row>
    <row r="16" spans="1:13">
      <c r="B16" s="403"/>
      <c r="C16" s="397"/>
      <c r="D16" s="397"/>
      <c r="E16" s="397"/>
      <c r="F16" s="403"/>
      <c r="G16" s="397"/>
      <c r="H16" s="397"/>
      <c r="I16" s="398"/>
      <c r="J16" s="403"/>
      <c r="K16" s="397"/>
      <c r="L16" s="397"/>
      <c r="M16" s="398"/>
    </row>
    <row r="17" spans="2:13">
      <c r="B17" s="278" t="s">
        <v>1042</v>
      </c>
      <c r="C17" s="264">
        <f>AVERAGE(C7:C13)</f>
        <v>-7.898186704600188E-2</v>
      </c>
      <c r="D17" s="264"/>
      <c r="E17" s="400"/>
      <c r="F17" s="278" t="s">
        <v>1042</v>
      </c>
      <c r="G17" s="264">
        <f>AVERAGE(G8:G14)</f>
        <v>-8.1858639700568517E-2</v>
      </c>
      <c r="H17" s="264"/>
      <c r="I17" s="402"/>
      <c r="J17" s="278" t="s">
        <v>1042</v>
      </c>
      <c r="K17" s="264">
        <f>AVERAGE(K9:K15)</f>
        <v>-7.082997178689325E-2</v>
      </c>
      <c r="L17" s="264"/>
      <c r="M17" s="402"/>
    </row>
    <row r="18" spans="2:13">
      <c r="B18" s="399" t="s">
        <v>1043</v>
      </c>
      <c r="C18" s="264"/>
      <c r="D18" s="264">
        <f>MAX(-MIN(D7:D13),MAX(D7:D13))</f>
        <v>6.9048780136618304E-2</v>
      </c>
      <c r="E18" s="400">
        <f>MAX(-MIN(E7:E13),MAX(E7:E13))</f>
        <v>0.12242211496270294</v>
      </c>
      <c r="F18" s="399" t="s">
        <v>1043</v>
      </c>
      <c r="G18" s="264"/>
      <c r="H18" s="264">
        <f>MAX(-MIN(H8:H14),MAX(H8:H14))</f>
        <v>6.6172007482051667E-2</v>
      </c>
      <c r="I18" s="402">
        <f>MAX(-MIN(I8:I14),MAX(I8:I14))</f>
        <v>0.12242211496270294</v>
      </c>
      <c r="J18" s="399" t="s">
        <v>1043</v>
      </c>
      <c r="K18" s="264"/>
      <c r="L18" s="264">
        <f>MAX(-MIN(L9:L15),MAX(L9:L15))</f>
        <v>2.4045639363335564E-2</v>
      </c>
      <c r="M18" s="402">
        <f>MAX(-MIN(M9:M15),MAX(M9:M15))</f>
        <v>0.12242211496270294</v>
      </c>
    </row>
    <row r="19" spans="2:13">
      <c r="B19" s="406" t="s">
        <v>1044</v>
      </c>
      <c r="C19" s="102"/>
      <c r="D19" s="407"/>
      <c r="E19" s="408">
        <f>ROUNDDOWN((1+D18)/(1-E18)-1,2)</f>
        <v>0.21</v>
      </c>
      <c r="F19" s="406" t="s">
        <v>1044</v>
      </c>
      <c r="G19" s="102"/>
      <c r="H19" s="407"/>
      <c r="I19" s="409">
        <f>ROUNDDOWN((1+H18)/(1-I18)-1,2)</f>
        <v>0.21</v>
      </c>
      <c r="J19" s="406" t="s">
        <v>1044</v>
      </c>
      <c r="K19" s="102"/>
      <c r="L19" s="407"/>
      <c r="M19" s="409">
        <f>ROUNDDOWN((1+L18)/(1-M18)-1,2)</f>
        <v>0.16</v>
      </c>
    </row>
    <row r="20" spans="2:13" ht="13.5" thickBot="1">
      <c r="B20" s="410"/>
      <c r="C20" s="411"/>
      <c r="D20" s="411"/>
      <c r="E20" s="411"/>
      <c r="F20" s="410"/>
      <c r="G20" s="411"/>
      <c r="H20" s="411"/>
      <c r="I20" s="412"/>
      <c r="J20" s="410"/>
      <c r="K20" s="411"/>
      <c r="L20" s="411"/>
      <c r="M20" s="412"/>
    </row>
    <row r="21" spans="2:13">
      <c r="B21" s="413" t="s">
        <v>1045</v>
      </c>
      <c r="C21" s="414"/>
      <c r="D21" s="414"/>
      <c r="E21" s="414"/>
      <c r="F21" s="414"/>
      <c r="G21" s="414"/>
      <c r="H21" s="414"/>
      <c r="I21" s="414"/>
      <c r="J21" s="414"/>
      <c r="K21" s="414"/>
      <c r="L21" s="414"/>
      <c r="M21" s="415"/>
    </row>
    <row r="22" spans="2:13">
      <c r="B22" s="416" t="s">
        <v>1046</v>
      </c>
      <c r="C22" s="418"/>
      <c r="D22" s="418"/>
      <c r="E22" s="418"/>
      <c r="F22" s="418"/>
      <c r="G22" s="418"/>
      <c r="H22" s="418"/>
      <c r="I22" s="418"/>
      <c r="J22" s="418"/>
      <c r="K22" s="418"/>
      <c r="L22" s="418"/>
      <c r="M22" s="419"/>
    </row>
    <row r="23" spans="2:13" ht="13.5" thickBot="1">
      <c r="B23" s="417" t="s">
        <v>1047</v>
      </c>
      <c r="C23" s="411"/>
      <c r="D23" s="411"/>
      <c r="E23" s="411"/>
      <c r="F23" s="411"/>
      <c r="G23" s="411"/>
      <c r="H23" s="411"/>
      <c r="I23" s="411"/>
      <c r="J23" s="411"/>
      <c r="K23" s="411"/>
      <c r="L23" s="411"/>
      <c r="M23" s="412"/>
    </row>
  </sheetData>
  <mergeCells count="3">
    <mergeCell ref="E5:E6"/>
    <mergeCell ref="I5:I6"/>
    <mergeCell ref="M5:M6"/>
  </mergeCells>
  <hyperlinks>
    <hyperlink ref="H1" location="Index!A1" display="Return to Index"/>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O22"/>
  <sheetViews>
    <sheetView showGridLines="0" zoomScaleNormal="100" workbookViewId="0"/>
  </sheetViews>
  <sheetFormatPr defaultRowHeight="15"/>
  <cols>
    <col min="2" max="2" width="8.5703125" bestFit="1" customWidth="1"/>
    <col min="3" max="3" width="43.140625" customWidth="1"/>
    <col min="4" max="8" width="10.28515625" customWidth="1"/>
  </cols>
  <sheetData>
    <row r="1" spans="1:8">
      <c r="A1" s="370" t="s">
        <v>1051</v>
      </c>
      <c r="B1" s="370"/>
      <c r="C1" s="370"/>
      <c r="D1" s="370"/>
      <c r="E1" s="370"/>
      <c r="F1" s="370"/>
      <c r="G1" s="370"/>
      <c r="H1" s="97" t="s">
        <v>835</v>
      </c>
    </row>
    <row r="3" spans="1:8">
      <c r="B3" s="7"/>
      <c r="C3" s="7"/>
    </row>
    <row r="4" spans="1:8">
      <c r="B4" s="176" t="s">
        <v>276</v>
      </c>
      <c r="C4" s="176"/>
      <c r="D4" s="176" t="str">
        <f>TB!C4</f>
        <v>2020/21</v>
      </c>
      <c r="E4" s="176" t="str">
        <f>TB!D4</f>
        <v>2021/22</v>
      </c>
      <c r="F4" s="176" t="str">
        <f>TB!E4</f>
        <v>2022/23</v>
      </c>
      <c r="G4" s="176" t="str">
        <f>TB!F4</f>
        <v>2023/24</v>
      </c>
      <c r="H4" s="176" t="str">
        <f>TB!G4</f>
        <v>2024/25</v>
      </c>
    </row>
    <row r="5" spans="1:8" ht="15.75" customHeight="1">
      <c r="B5" s="177" t="s">
        <v>277</v>
      </c>
      <c r="C5" s="177" t="s">
        <v>278</v>
      </c>
      <c r="D5" s="178">
        <v>2.5</v>
      </c>
      <c r="E5" s="178">
        <v>2.5</v>
      </c>
      <c r="F5" s="178">
        <v>2.5</v>
      </c>
      <c r="G5" s="178">
        <v>2.5</v>
      </c>
      <c r="H5" s="178">
        <v>2.5</v>
      </c>
    </row>
    <row r="6" spans="1:8" ht="15.75" customHeight="1">
      <c r="B6" s="177" t="s">
        <v>279</v>
      </c>
      <c r="C6" s="177" t="s">
        <v>280</v>
      </c>
      <c r="D6" s="179">
        <v>0.15999999999999998</v>
      </c>
      <c r="E6" s="179">
        <v>0.15999999999999998</v>
      </c>
      <c r="F6" s="179">
        <v>0.15999999999999998</v>
      </c>
      <c r="G6" s="179">
        <v>0.15999999999999998</v>
      </c>
      <c r="H6" s="179">
        <v>0.15999999999999998</v>
      </c>
    </row>
    <row r="7" spans="1:8" ht="15.75" customHeight="1">
      <c r="B7" s="180" t="s">
        <v>281</v>
      </c>
      <c r="C7" s="180" t="s">
        <v>282</v>
      </c>
      <c r="D7" s="181">
        <v>1.1192171907836179</v>
      </c>
      <c r="E7" s="181">
        <v>1.1059096955296073</v>
      </c>
      <c r="F7" s="181">
        <v>1.093813580391096</v>
      </c>
      <c r="G7" s="181">
        <v>1.083475699013299</v>
      </c>
      <c r="H7" s="181">
        <v>1.083475699013299</v>
      </c>
    </row>
    <row r="8" spans="1:8" ht="15.75" customHeight="1">
      <c r="B8" s="180" t="s">
        <v>283</v>
      </c>
      <c r="C8" s="180" t="s">
        <v>284</v>
      </c>
      <c r="D8" s="182">
        <v>2950.8197852207604</v>
      </c>
      <c r="E8" s="182">
        <v>3083.2125247386912</v>
      </c>
      <c r="F8" s="182">
        <v>3177.3704659507844</v>
      </c>
      <c r="G8" s="183">
        <v>3324.1569554441458</v>
      </c>
      <c r="H8" s="182">
        <v>3459.1839644567449</v>
      </c>
    </row>
    <row r="9" spans="1:8" ht="15.75" customHeight="1">
      <c r="B9" s="180" t="s">
        <v>285</v>
      </c>
      <c r="C9" s="180" t="s">
        <v>286</v>
      </c>
      <c r="D9" s="183">
        <v>221.22220148653577</v>
      </c>
      <c r="E9" s="183">
        <v>213.64796411977994</v>
      </c>
      <c r="F9" s="183">
        <v>206.97874713408203</v>
      </c>
      <c r="G9" s="183">
        <v>201.28337484756975</v>
      </c>
      <c r="H9" s="183">
        <v>200.64044834255202</v>
      </c>
    </row>
    <row r="10" spans="1:8" ht="15.75" customHeight="1">
      <c r="B10" s="180" t="s">
        <v>287</v>
      </c>
      <c r="C10" s="180" t="s">
        <v>288</v>
      </c>
      <c r="D10" s="184">
        <f>D5*(1-D6)*D9/D7/D8</f>
        <v>0.14066658552718692</v>
      </c>
      <c r="E10" s="184">
        <f>E5*(1-E6)*E9/E7/E8</f>
        <v>0.13158152830984446</v>
      </c>
      <c r="F10" s="184">
        <f>F5*(1-F6)*F9/F7/F8</f>
        <v>0.12506445157332702</v>
      </c>
      <c r="G10" s="184">
        <f>G5*(1-G6)*G9/G7/G8</f>
        <v>0.11736173024630511</v>
      </c>
      <c r="H10" s="184">
        <f>H5*(1-H6)*H9/H7/H8</f>
        <v>0.11242035444017055</v>
      </c>
    </row>
    <row r="11" spans="1:8" ht="15.75" customHeight="1">
      <c r="B11" s="180" t="s">
        <v>289</v>
      </c>
      <c r="C11" s="180" t="s">
        <v>290</v>
      </c>
      <c r="D11" s="185">
        <f>1-D10</f>
        <v>0.85933341447281308</v>
      </c>
      <c r="E11" s="185">
        <f>1-E10</f>
        <v>0.86841847169015551</v>
      </c>
      <c r="F11" s="185">
        <f>1-F10</f>
        <v>0.87493554842667298</v>
      </c>
      <c r="G11" s="185">
        <f>1-G10</f>
        <v>0.88263826975369486</v>
      </c>
      <c r="H11" s="185">
        <f>1-H10</f>
        <v>0.88757964555982949</v>
      </c>
    </row>
    <row r="12" spans="1:8" ht="15.75" customHeight="1">
      <c r="B12" s="180" t="s">
        <v>291</v>
      </c>
      <c r="C12" s="180" t="s">
        <v>292</v>
      </c>
      <c r="D12" s="183">
        <f>D8*D10</f>
        <v>415.08174369307142</v>
      </c>
      <c r="E12" s="183">
        <f>E8*E10</f>
        <v>405.69381610917111</v>
      </c>
      <c r="F12" s="183">
        <f>F8*F10</f>
        <v>397.3760947694214</v>
      </c>
      <c r="G12" s="183">
        <f>G8*G10</f>
        <v>390.1288119012147</v>
      </c>
      <c r="H12" s="183">
        <f>H8*H10</f>
        <v>388.88268735798158</v>
      </c>
    </row>
    <row r="13" spans="1:8" ht="15.75" customHeight="1">
      <c r="B13" s="180" t="s">
        <v>293</v>
      </c>
      <c r="C13" s="180" t="s">
        <v>294</v>
      </c>
      <c r="D13" s="183">
        <f>D8*D11</f>
        <v>2535.7380415276889</v>
      </c>
      <c r="E13" s="183">
        <f>E8*E11</f>
        <v>2677.51870862952</v>
      </c>
      <c r="F13" s="183">
        <f>F8*F11</f>
        <v>2779.994371181363</v>
      </c>
      <c r="G13" s="183">
        <f>G8*G11</f>
        <v>2934.028143542931</v>
      </c>
      <c r="H13" s="183">
        <f>H8*H11</f>
        <v>3070.3012770987634</v>
      </c>
    </row>
    <row r="14" spans="1:8">
      <c r="B14" s="352" t="s">
        <v>942</v>
      </c>
      <c r="C14" s="353"/>
      <c r="D14" s="354"/>
      <c r="E14" s="354"/>
      <c r="F14" s="354"/>
      <c r="G14" s="355"/>
      <c r="H14" s="356"/>
    </row>
    <row r="15" spans="1:8">
      <c r="B15" s="357"/>
      <c r="C15" s="358" t="s">
        <v>943</v>
      </c>
      <c r="D15" s="359">
        <v>142.77395160646554</v>
      </c>
      <c r="E15" s="359">
        <v>142.74136418590868</v>
      </c>
      <c r="F15" s="359">
        <v>146.06327794613409</v>
      </c>
      <c r="G15" s="183">
        <v>145.11344815561114</v>
      </c>
      <c r="H15" s="359">
        <v>138.55322976675419</v>
      </c>
    </row>
    <row r="16" spans="1:8">
      <c r="B16" s="360"/>
      <c r="C16" s="180" t="s">
        <v>944</v>
      </c>
      <c r="D16" s="359">
        <v>73.549380724047424</v>
      </c>
      <c r="E16" s="183">
        <v>98.106248479347983</v>
      </c>
      <c r="F16" s="359">
        <v>92.519266198125905</v>
      </c>
      <c r="G16" s="183">
        <v>132.38562610096335</v>
      </c>
      <c r="H16" s="359">
        <v>144.84229078601686</v>
      </c>
    </row>
    <row r="17" spans="2:15" ht="15" customHeight="1">
      <c r="B17" s="360"/>
      <c r="C17" s="180" t="s">
        <v>945</v>
      </c>
      <c r="D17" s="359">
        <v>115.38505395045678</v>
      </c>
      <c r="E17" s="183">
        <v>141.33031680711969</v>
      </c>
      <c r="F17" s="359">
        <v>203.71802211885125</v>
      </c>
      <c r="G17" s="183">
        <v>291.57146756176127</v>
      </c>
      <c r="H17" s="359">
        <v>301.05105552780742</v>
      </c>
    </row>
    <row r="18" spans="2:15">
      <c r="B18" s="360"/>
      <c r="C18" s="180" t="s">
        <v>946</v>
      </c>
      <c r="D18" s="359">
        <v>18.119379173808188</v>
      </c>
      <c r="E18" s="183">
        <v>19.982488749128088</v>
      </c>
      <c r="F18" s="359">
        <v>23.621910194423499</v>
      </c>
      <c r="G18" s="183">
        <v>64.000722472147103</v>
      </c>
      <c r="H18" s="359">
        <v>111.64391080891887</v>
      </c>
    </row>
    <row r="19" spans="2:15">
      <c r="B19" s="360"/>
      <c r="C19" s="180" t="s">
        <v>947</v>
      </c>
      <c r="D19" s="359">
        <v>19.392984873580001</v>
      </c>
      <c r="E19" s="183">
        <v>19.709581866049998</v>
      </c>
      <c r="F19" s="359">
        <v>20.898171194530008</v>
      </c>
      <c r="G19" s="183">
        <v>25.141508899489999</v>
      </c>
      <c r="H19" s="359">
        <v>25.033510693720022</v>
      </c>
    </row>
    <row r="20" spans="2:15">
      <c r="B20" s="360"/>
      <c r="C20" s="180" t="s">
        <v>948</v>
      </c>
      <c r="D20" s="359">
        <v>339.11619357094662</v>
      </c>
      <c r="E20" s="183">
        <v>390.29255971807464</v>
      </c>
      <c r="F20" s="359">
        <v>429.32902019803333</v>
      </c>
      <c r="G20" s="183">
        <v>485.71270245406271</v>
      </c>
      <c r="H20" s="359">
        <v>543.83268915211488</v>
      </c>
    </row>
    <row r="21" spans="2:15">
      <c r="B21" s="360"/>
      <c r="C21" s="180" t="s">
        <v>949</v>
      </c>
      <c r="D21" s="359">
        <v>-293.2552002062331</v>
      </c>
      <c r="E21" s="183">
        <v>-406.46874369645792</v>
      </c>
      <c r="F21" s="359">
        <v>-518.77357308067667</v>
      </c>
      <c r="G21" s="183">
        <v>-753.79666374282056</v>
      </c>
      <c r="H21" s="359">
        <v>-876.07399937735056</v>
      </c>
      <c r="O21" s="8"/>
    </row>
    <row r="22" spans="2:15">
      <c r="B22" s="360" t="s">
        <v>291</v>
      </c>
      <c r="C22" s="180" t="s">
        <v>292</v>
      </c>
      <c r="D22" s="183">
        <f>SUM(D15:D21)</f>
        <v>415.08174369307142</v>
      </c>
      <c r="E22" s="183">
        <f>SUM(E15:E21)</f>
        <v>405.69381610917122</v>
      </c>
      <c r="F22" s="183">
        <f t="shared" ref="F22:H22" si="0">SUM(F15:F21)</f>
        <v>397.37609476942134</v>
      </c>
      <c r="G22" s="183">
        <f t="shared" si="0"/>
        <v>390.12881190121493</v>
      </c>
      <c r="H22" s="183">
        <f t="shared" si="0"/>
        <v>388.88268735798181</v>
      </c>
    </row>
  </sheetData>
  <hyperlinks>
    <hyperlink ref="H1" location="Index!A1" display="Return to Index"/>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M11"/>
  <sheetViews>
    <sheetView showGridLines="0" workbookViewId="0"/>
  </sheetViews>
  <sheetFormatPr defaultRowHeight="12.75"/>
  <cols>
    <col min="1" max="1" width="9.140625" style="39"/>
    <col min="2" max="2" width="14.7109375" style="39" bestFit="1" customWidth="1"/>
    <col min="3" max="3" width="8.7109375" style="39" customWidth="1"/>
    <col min="4" max="8" width="9.140625" style="39"/>
    <col min="9" max="9" width="11.42578125" style="39" customWidth="1"/>
    <col min="10" max="10" width="11.5703125" style="47" bestFit="1" customWidth="1"/>
    <col min="11" max="11" width="12.140625" style="47" customWidth="1"/>
    <col min="12" max="12" width="10.85546875" style="47" customWidth="1"/>
    <col min="13" max="13" width="10.5703125" style="47" customWidth="1"/>
    <col min="14" max="14" width="9.140625" style="39"/>
    <col min="15" max="15" width="23" style="39" customWidth="1"/>
    <col min="16" max="16" width="9.140625" style="39"/>
    <col min="17" max="17" width="33.140625" style="39" bestFit="1" customWidth="1"/>
    <col min="18" max="16384" width="9.140625" style="39"/>
  </cols>
  <sheetData>
    <row r="1" spans="1:8">
      <c r="A1" s="2" t="s">
        <v>1052</v>
      </c>
      <c r="H1" s="97" t="s">
        <v>835</v>
      </c>
    </row>
    <row r="4" spans="1:8">
      <c r="B4" s="372" t="s">
        <v>991</v>
      </c>
      <c r="C4" s="62"/>
      <c r="D4" s="171" t="str">
        <f>TB!C4</f>
        <v>2020/21</v>
      </c>
      <c r="E4" s="171" t="str">
        <f>TB!D4</f>
        <v>2021/22</v>
      </c>
      <c r="F4" s="171" t="str">
        <f>TB!E4</f>
        <v>2022/23</v>
      </c>
      <c r="G4" s="171" t="str">
        <f>TB!F4</f>
        <v>2023/24</v>
      </c>
      <c r="H4" s="171" t="str">
        <f>TB!G4</f>
        <v>2024/25</v>
      </c>
    </row>
    <row r="5" spans="1:8">
      <c r="B5" s="53" t="s">
        <v>649</v>
      </c>
      <c r="C5" s="53" t="s">
        <v>650</v>
      </c>
      <c r="D5" s="267">
        <v>0.38432828636863275</v>
      </c>
      <c r="E5" s="267">
        <v>7.9721792980446293E-2</v>
      </c>
      <c r="F5" s="267">
        <v>-0.16886054365957948</v>
      </c>
      <c r="G5" s="267">
        <v>-0.51451255082335912</v>
      </c>
      <c r="H5" s="267">
        <v>-0.83674335306200387</v>
      </c>
    </row>
    <row r="6" spans="1:8">
      <c r="E6" s="235"/>
      <c r="F6" s="235"/>
      <c r="G6" s="235"/>
      <c r="H6" s="235"/>
    </row>
    <row r="7" spans="1:8">
      <c r="E7" s="235"/>
      <c r="F7" s="235"/>
      <c r="G7" s="235"/>
      <c r="H7" s="235"/>
    </row>
    <row r="8" spans="1:8">
      <c r="E8" s="235"/>
      <c r="F8" s="235"/>
      <c r="G8" s="235"/>
      <c r="H8" s="235"/>
    </row>
    <row r="9" spans="1:8">
      <c r="E9" s="235"/>
      <c r="F9" s="235"/>
      <c r="G9" s="235"/>
      <c r="H9" s="235"/>
    </row>
    <row r="10" spans="1:8">
      <c r="B10" s="47"/>
      <c r="C10" s="47"/>
      <c r="D10" s="236"/>
      <c r="E10" s="235"/>
      <c r="F10" s="235"/>
      <c r="G10" s="235"/>
      <c r="H10" s="235"/>
    </row>
    <row r="11" spans="1:8">
      <c r="B11" s="47" t="s">
        <v>304</v>
      </c>
      <c r="C11" s="47"/>
      <c r="D11" s="236"/>
      <c r="E11" s="235"/>
      <c r="F11" s="235"/>
      <c r="G11" s="235"/>
      <c r="H11" s="235"/>
    </row>
  </sheetData>
  <hyperlinks>
    <hyperlink ref="H1" location="Index!A1" display="Return to Index"/>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L11"/>
  <sheetViews>
    <sheetView showGridLines="0" workbookViewId="0"/>
  </sheetViews>
  <sheetFormatPr defaultRowHeight="12.75"/>
  <cols>
    <col min="1" max="1" width="9.140625" style="39"/>
    <col min="2" max="2" width="45.85546875" style="39" customWidth="1"/>
    <col min="3" max="7" width="9.140625" style="39"/>
    <col min="8" max="8" width="11.42578125" style="39" customWidth="1"/>
    <col min="9" max="9" width="11.5703125" style="47" customWidth="1"/>
    <col min="10" max="10" width="12.140625" style="47" customWidth="1"/>
    <col min="11" max="11" width="10.85546875" style="47" customWidth="1"/>
    <col min="12" max="12" width="10.5703125" style="47" customWidth="1"/>
    <col min="13" max="13" width="9.140625" style="39"/>
    <col min="14" max="14" width="23" style="39" customWidth="1"/>
    <col min="15" max="15" width="9.140625" style="39"/>
    <col min="16" max="16" width="33.140625" style="39" customWidth="1"/>
    <col min="17" max="16384" width="9.140625" style="39"/>
  </cols>
  <sheetData>
    <row r="1" spans="1:8">
      <c r="A1" s="238" t="s">
        <v>1053</v>
      </c>
      <c r="H1" s="97" t="s">
        <v>835</v>
      </c>
    </row>
    <row r="4" spans="1:8">
      <c r="B4" s="62"/>
      <c r="C4" s="171" t="str">
        <f>TB!C4</f>
        <v>2020/21</v>
      </c>
      <c r="D4" s="171" t="str">
        <f>TB!D4</f>
        <v>2021/22</v>
      </c>
      <c r="E4" s="171" t="str">
        <f>TB!E4</f>
        <v>2022/23</v>
      </c>
      <c r="F4" s="171" t="str">
        <f>TB!F4</f>
        <v>2023/24</v>
      </c>
      <c r="G4" s="171" t="str">
        <f>TB!G4</f>
        <v>2024/25</v>
      </c>
    </row>
    <row r="5" spans="1:8">
      <c r="B5" s="53" t="s">
        <v>301</v>
      </c>
      <c r="C5" s="196">
        <v>50.24716226099649</v>
      </c>
      <c r="D5" s="196">
        <v>50.027892072668919</v>
      </c>
      <c r="E5" s="196">
        <v>50.126289487887213</v>
      </c>
      <c r="F5" s="196">
        <v>50.242463099443981</v>
      </c>
      <c r="G5" s="196">
        <v>50.356879565557435</v>
      </c>
    </row>
    <row r="6" spans="1:8">
      <c r="B6" s="53" t="s">
        <v>302</v>
      </c>
      <c r="C6" s="196">
        <v>19.164453483366749</v>
      </c>
      <c r="D6" s="196">
        <v>19.046172693171332</v>
      </c>
      <c r="E6" s="196">
        <v>19.090419179491956</v>
      </c>
      <c r="F6" s="196">
        <v>19.126416371027169</v>
      </c>
      <c r="G6" s="196">
        <v>19.148539541746342</v>
      </c>
    </row>
    <row r="7" spans="1:8">
      <c r="B7" s="53" t="s">
        <v>303</v>
      </c>
      <c r="C7" s="196">
        <v>24.125076702721522</v>
      </c>
      <c r="D7" s="196">
        <v>23.970719930411136</v>
      </c>
      <c r="E7" s="196">
        <v>23.956721661931464</v>
      </c>
      <c r="F7" s="196">
        <v>23.907797554868196</v>
      </c>
      <c r="G7" s="196">
        <v>23.858594801801839</v>
      </c>
    </row>
    <row r="10" spans="1:8">
      <c r="B10" s="47"/>
      <c r="C10" s="236"/>
      <c r="D10" s="236"/>
      <c r="E10" s="270"/>
      <c r="F10" s="236"/>
    </row>
    <row r="11" spans="1:8">
      <c r="B11" s="47" t="s">
        <v>304</v>
      </c>
      <c r="C11" s="236"/>
      <c r="D11" s="236"/>
      <c r="E11" s="270"/>
      <c r="F11" s="236"/>
    </row>
  </sheetData>
  <hyperlinks>
    <hyperlink ref="H1" location="Index!A1" display="Return to Index"/>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5" tint="-0.249977111117893"/>
  </sheetPr>
  <dimension ref="A1:H13"/>
  <sheetViews>
    <sheetView showGridLines="0" workbookViewId="0">
      <selection sqref="A1:G1"/>
    </sheetView>
  </sheetViews>
  <sheetFormatPr defaultRowHeight="15"/>
  <cols>
    <col min="2" max="2" width="24.7109375" bestFit="1" customWidth="1"/>
  </cols>
  <sheetData>
    <row r="1" spans="1:8">
      <c r="A1" s="478" t="s">
        <v>1010</v>
      </c>
      <c r="B1" s="478"/>
      <c r="C1" s="478"/>
      <c r="D1" s="478"/>
      <c r="E1" s="478"/>
      <c r="F1" s="478"/>
      <c r="G1" s="478"/>
      <c r="H1" s="97" t="s">
        <v>835</v>
      </c>
    </row>
    <row r="3" spans="1:8" ht="15.75" thickBot="1"/>
    <row r="4" spans="1:8">
      <c r="B4" s="55" t="s">
        <v>2</v>
      </c>
      <c r="C4" s="56" t="s">
        <v>4</v>
      </c>
      <c r="D4" s="56" t="s">
        <v>5</v>
      </c>
      <c r="E4" s="56" t="s">
        <v>6</v>
      </c>
      <c r="F4" s="56" t="s">
        <v>7</v>
      </c>
      <c r="G4" s="57" t="s">
        <v>861</v>
      </c>
    </row>
    <row r="5" spans="1:8">
      <c r="B5" s="58" t="s">
        <v>8</v>
      </c>
      <c r="C5" s="59">
        <v>51.113948583129542</v>
      </c>
      <c r="D5" s="59">
        <v>54.133891384772888</v>
      </c>
      <c r="E5" s="59">
        <v>56.088043844225759</v>
      </c>
      <c r="F5" s="59">
        <v>59.144039919085465</v>
      </c>
      <c r="G5" s="60">
        <v>61.713358211060566</v>
      </c>
    </row>
    <row r="6" spans="1:8">
      <c r="B6" s="58" t="s">
        <v>9</v>
      </c>
      <c r="C6" s="59">
        <v>52.178588060020509</v>
      </c>
      <c r="D6" s="59">
        <v>56.086018903064151</v>
      </c>
      <c r="E6" s="59">
        <v>57.612198809291819</v>
      </c>
      <c r="F6" s="59">
        <v>60.971369824172434</v>
      </c>
      <c r="G6" s="60">
        <v>63.525869719995498</v>
      </c>
    </row>
    <row r="7" spans="1:8">
      <c r="B7" s="61" t="s">
        <v>10</v>
      </c>
      <c r="C7" s="62" t="str">
        <f>C4</f>
        <v>2020/21</v>
      </c>
      <c r="D7" s="62" t="str">
        <f>D4</f>
        <v>2021/22</v>
      </c>
      <c r="E7" s="62" t="str">
        <f>E4</f>
        <v>2022/23</v>
      </c>
      <c r="F7" s="62" t="str">
        <f>F4</f>
        <v>2023/24</v>
      </c>
      <c r="G7" s="62" t="str">
        <f>G4</f>
        <v>2024/25</v>
      </c>
    </row>
    <row r="8" spans="1:8">
      <c r="B8" s="58" t="s">
        <v>8</v>
      </c>
      <c r="C8" s="59">
        <v>2.5249595049942495</v>
      </c>
      <c r="D8" s="63">
        <v>2.3211414219493975</v>
      </c>
      <c r="E8" s="63">
        <v>2.6541799673445272</v>
      </c>
      <c r="F8" s="63">
        <v>2.8840257893985592</v>
      </c>
      <c r="G8" s="64">
        <v>2.9084866137752634</v>
      </c>
    </row>
    <row r="9" spans="1:8">
      <c r="B9" s="58" t="s">
        <v>11</v>
      </c>
      <c r="C9" s="63" t="s">
        <v>12</v>
      </c>
      <c r="D9" s="63" t="s">
        <v>12</v>
      </c>
      <c r="E9" s="59" t="s">
        <v>12</v>
      </c>
      <c r="F9" s="59" t="s">
        <v>12</v>
      </c>
      <c r="G9" s="60" t="s">
        <v>12</v>
      </c>
    </row>
    <row r="10" spans="1:8">
      <c r="B10" s="58" t="s">
        <v>13</v>
      </c>
      <c r="C10" s="59">
        <v>3.4268879999999999</v>
      </c>
      <c r="D10" s="63">
        <v>3.5298419999999999</v>
      </c>
      <c r="E10" s="63">
        <v>3.6357370000000002</v>
      </c>
      <c r="F10" s="59">
        <v>3.7448090000000001</v>
      </c>
      <c r="G10" s="60">
        <v>3.8571529999999998</v>
      </c>
    </row>
    <row r="11" spans="1:8">
      <c r="B11" s="58" t="s">
        <v>14</v>
      </c>
      <c r="C11" s="59">
        <v>17.904799698984476</v>
      </c>
      <c r="D11" s="59">
        <v>15.830079388639463</v>
      </c>
      <c r="E11" s="59">
        <v>17.863055524000288</v>
      </c>
      <c r="F11" s="59">
        <v>19.354425822125428</v>
      </c>
      <c r="G11" s="60">
        <v>19.460487390694968</v>
      </c>
    </row>
    <row r="12" spans="1:8">
      <c r="B12" s="61" t="s">
        <v>15</v>
      </c>
      <c r="C12" s="62" t="str">
        <f>C4</f>
        <v>2020/21</v>
      </c>
      <c r="D12" s="62" t="str">
        <f>D4</f>
        <v>2021/22</v>
      </c>
      <c r="E12" s="62" t="str">
        <f>E4</f>
        <v>2022/23</v>
      </c>
      <c r="F12" s="62" t="str">
        <f>F4</f>
        <v>2023/24</v>
      </c>
      <c r="G12" s="62" t="str">
        <f>G4</f>
        <v>2024/25</v>
      </c>
    </row>
    <row r="13" spans="1:8" ht="15.75" thickBot="1">
      <c r="B13" s="65" t="s">
        <v>16</v>
      </c>
      <c r="C13" s="66">
        <v>6.5246298308204711</v>
      </c>
      <c r="D13" s="66">
        <v>6.9347326612475451</v>
      </c>
      <c r="E13" s="66">
        <v>7.2093051091621039</v>
      </c>
      <c r="F13" s="66">
        <v>7.6216516047792036</v>
      </c>
      <c r="G13" s="67">
        <v>7.9972902862951143</v>
      </c>
    </row>
  </sheetData>
  <mergeCells count="1">
    <mergeCell ref="A1:G1"/>
  </mergeCells>
  <hyperlinks>
    <hyperlink ref="H1" location="Index!A1" display="Return to Index"/>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pageSetUpPr fitToPage="1"/>
  </sheetPr>
  <dimension ref="A1:H27"/>
  <sheetViews>
    <sheetView showGridLines="0" zoomScaleNormal="100" workbookViewId="0">
      <selection sqref="A1:C1"/>
    </sheetView>
  </sheetViews>
  <sheetFormatPr defaultRowHeight="15"/>
  <cols>
    <col min="1" max="1" width="9" customWidth="1"/>
    <col min="2" max="2" width="58.140625" bestFit="1" customWidth="1"/>
    <col min="3" max="3" width="12.28515625" customWidth="1"/>
    <col min="4" max="4" width="12.5703125" customWidth="1"/>
    <col min="5" max="5" width="12.42578125" customWidth="1"/>
    <col min="6" max="6" width="13.85546875" customWidth="1"/>
    <col min="7" max="7" width="13" customWidth="1"/>
    <col min="9" max="9" width="23.140625" bestFit="1" customWidth="1"/>
    <col min="10" max="10" width="18.28515625" bestFit="1" customWidth="1"/>
    <col min="11" max="11" width="16.28515625" bestFit="1" customWidth="1"/>
    <col min="12" max="12" width="11.42578125" bestFit="1" customWidth="1"/>
    <col min="13" max="13" width="17.28515625" customWidth="1"/>
    <col min="14" max="15" width="16.7109375" bestFit="1" customWidth="1"/>
  </cols>
  <sheetData>
    <row r="1" spans="1:8">
      <c r="A1" s="518" t="s">
        <v>1054</v>
      </c>
      <c r="B1" s="518"/>
      <c r="C1" s="518"/>
      <c r="H1" s="97" t="s">
        <v>835</v>
      </c>
    </row>
    <row r="2" spans="1:8">
      <c r="A2" s="48"/>
      <c r="B2" s="49"/>
      <c r="C2" s="50"/>
    </row>
    <row r="3" spans="1:8">
      <c r="A3" s="105"/>
      <c r="B3" s="105" t="s">
        <v>322</v>
      </c>
      <c r="C3" s="105" t="str">
        <f>TB!C4</f>
        <v>2020/21</v>
      </c>
      <c r="D3" s="105" t="str">
        <f>TB!D4</f>
        <v>2021/22</v>
      </c>
      <c r="E3" s="105" t="str">
        <f>TB!E4</f>
        <v>2022/23</v>
      </c>
      <c r="F3" s="105" t="str">
        <f>TB!F4</f>
        <v>2023/24</v>
      </c>
      <c r="G3" s="105" t="str">
        <f>TB!G4</f>
        <v>2024/25</v>
      </c>
    </row>
    <row r="4" spans="1:8">
      <c r="A4" s="202" t="s">
        <v>287</v>
      </c>
      <c r="B4" s="203" t="s">
        <v>323</v>
      </c>
      <c r="C4" s="204">
        <v>0.14066658552718692</v>
      </c>
      <c r="D4" s="204">
        <v>0.13158152830984446</v>
      </c>
      <c r="E4" s="204">
        <v>0.12506445157332702</v>
      </c>
      <c r="F4" s="204">
        <v>0.11736173024630511</v>
      </c>
      <c r="G4" s="204">
        <v>0.11242035444017055</v>
      </c>
      <c r="H4" s="5"/>
    </row>
    <row r="5" spans="1:8">
      <c r="A5" s="202" t="s">
        <v>289</v>
      </c>
      <c r="B5" s="203" t="s">
        <v>324</v>
      </c>
      <c r="C5" s="204">
        <v>0.85933341447281308</v>
      </c>
      <c r="D5" s="204">
        <v>0.86841847169015551</v>
      </c>
      <c r="E5" s="204">
        <v>0.87493554842667298</v>
      </c>
      <c r="F5" s="204">
        <v>0.88263826975369486</v>
      </c>
      <c r="G5" s="204">
        <v>0.88757964555982949</v>
      </c>
      <c r="H5" s="5"/>
    </row>
    <row r="6" spans="1:8">
      <c r="A6" s="202" t="s">
        <v>325</v>
      </c>
      <c r="B6" s="203" t="s">
        <v>326</v>
      </c>
      <c r="C6" s="209">
        <v>2950.8197852207604</v>
      </c>
      <c r="D6" s="209">
        <v>3083.2125247386912</v>
      </c>
      <c r="E6" s="279">
        <v>3177.3704659507844</v>
      </c>
      <c r="F6" s="209">
        <v>3324.1569554441458</v>
      </c>
      <c r="G6" s="279">
        <v>3459.1839644567449</v>
      </c>
      <c r="H6" s="5"/>
    </row>
    <row r="7" spans="1:8">
      <c r="A7" s="205" t="s">
        <v>327</v>
      </c>
      <c r="B7" s="206"/>
      <c r="C7" s="206"/>
      <c r="D7" s="206"/>
      <c r="E7" s="206"/>
      <c r="F7" s="206"/>
      <c r="G7" s="206"/>
      <c r="H7" s="5"/>
    </row>
    <row r="8" spans="1:8">
      <c r="A8" s="202" t="s">
        <v>328</v>
      </c>
      <c r="B8" s="203" t="s">
        <v>329</v>
      </c>
      <c r="C8" s="207">
        <f>((C6*C4)-C9-C10-C11-C12)/C13</f>
        <v>-3.95702390939518</v>
      </c>
      <c r="D8" s="207">
        <f>((D6*D4)-D9-D10-D11-D12)/D13</f>
        <v>-5.5575786686389002</v>
      </c>
      <c r="E8" s="207">
        <f>((E6*E4)-E9-E10-E11-E12)/E13</f>
        <v>-6.6608542541719986</v>
      </c>
      <c r="F8" s="207">
        <f>((F6*F4)-F9-F10-F11-F12)/F13</f>
        <v>-8.5579511840726106</v>
      </c>
      <c r="G8" s="207">
        <f>((G6*G4)-G9-G10-G11-G12)/G13</f>
        <v>-9.9120840656720866</v>
      </c>
      <c r="H8" s="5"/>
    </row>
    <row r="9" spans="1:8" ht="15" customHeight="1">
      <c r="A9" s="202" t="s">
        <v>330</v>
      </c>
      <c r="B9" s="208" t="s">
        <v>331</v>
      </c>
      <c r="C9" s="209">
        <v>331.70838628096976</v>
      </c>
      <c r="D9" s="209">
        <v>382.17792947237638</v>
      </c>
      <c r="E9" s="209">
        <v>442.30056626311125</v>
      </c>
      <c r="F9" s="209">
        <v>569.07054181833576</v>
      </c>
      <c r="G9" s="209">
        <v>584.44657608057844</v>
      </c>
      <c r="H9" s="5"/>
    </row>
    <row r="10" spans="1:8">
      <c r="A10" s="202" t="s">
        <v>332</v>
      </c>
      <c r="B10" s="203" t="s">
        <v>333</v>
      </c>
      <c r="C10" s="209">
        <v>339.11619357094662</v>
      </c>
      <c r="D10" s="209">
        <v>390.29255971807464</v>
      </c>
      <c r="E10" s="209">
        <v>429.32902019803333</v>
      </c>
      <c r="F10" s="209">
        <v>485.71270245406271</v>
      </c>
      <c r="G10" s="209">
        <v>543.83268915211488</v>
      </c>
      <c r="H10" s="5"/>
    </row>
    <row r="11" spans="1:8">
      <c r="A11" s="202" t="s">
        <v>334</v>
      </c>
      <c r="B11" s="203" t="s">
        <v>335</v>
      </c>
      <c r="C11" s="209">
        <v>19.392984873580001</v>
      </c>
      <c r="D11" s="209">
        <v>19.709581866049998</v>
      </c>
      <c r="E11" s="209">
        <v>20.898171194530008</v>
      </c>
      <c r="F11" s="209">
        <v>25.141508899489999</v>
      </c>
      <c r="G11" s="209">
        <v>25.033510693720022</v>
      </c>
      <c r="H11" s="5"/>
    </row>
    <row r="12" spans="1:8">
      <c r="A12" s="202" t="s">
        <v>336</v>
      </c>
      <c r="B12" s="203" t="s">
        <v>337</v>
      </c>
      <c r="C12" s="209">
        <v>18.119379173808188</v>
      </c>
      <c r="D12" s="209">
        <v>19.982488749128088</v>
      </c>
      <c r="E12" s="209">
        <v>23.621910194423499</v>
      </c>
      <c r="F12" s="209">
        <v>64.000722472147103</v>
      </c>
      <c r="G12" s="209">
        <v>111.64391080891887</v>
      </c>
      <c r="H12" s="5"/>
    </row>
    <row r="13" spans="1:8">
      <c r="A13" s="202" t="s">
        <v>338</v>
      </c>
      <c r="B13" s="203" t="s">
        <v>339</v>
      </c>
      <c r="C13" s="209">
        <v>74.110039999999998</v>
      </c>
      <c r="D13" s="209">
        <v>73.137739999999994</v>
      </c>
      <c r="E13" s="209">
        <v>77.883939999999996</v>
      </c>
      <c r="F13" s="209">
        <v>88.081440000000015</v>
      </c>
      <c r="G13" s="209">
        <v>88.384440000000012</v>
      </c>
      <c r="H13" s="5"/>
    </row>
    <row r="14" spans="1:8">
      <c r="A14" s="205" t="s">
        <v>340</v>
      </c>
      <c r="B14" s="206"/>
      <c r="C14" s="206"/>
      <c r="D14" s="206"/>
      <c r="E14" s="206"/>
      <c r="F14" s="206"/>
      <c r="G14" s="206"/>
    </row>
    <row r="15" spans="1:8" ht="15" customHeight="1">
      <c r="A15" s="202" t="s">
        <v>341</v>
      </c>
      <c r="B15" s="203" t="s">
        <v>342</v>
      </c>
      <c r="C15" s="207">
        <f>(C5*C6-C16+C17)/C18</f>
        <v>52.178588060020502</v>
      </c>
      <c r="D15" s="207">
        <f>(D5*D6-D16+D17)/D18</f>
        <v>56.086018903064144</v>
      </c>
      <c r="E15" s="207">
        <f>(E5*E6-E16+E17)/E18</f>
        <v>57.612198809291819</v>
      </c>
      <c r="F15" s="207">
        <f>(F5*F6-F16+F17)/F18</f>
        <v>60.971369824172434</v>
      </c>
      <c r="G15" s="207">
        <f>(G5*G6-G16+G17)/G18</f>
        <v>63.525869719995498</v>
      </c>
    </row>
    <row r="16" spans="1:8" ht="15" customHeight="1">
      <c r="A16" s="202" t="s">
        <v>343</v>
      </c>
      <c r="B16" s="208" t="s">
        <v>344</v>
      </c>
      <c r="C16" s="209">
        <v>-68.183139574871063</v>
      </c>
      <c r="D16" s="209">
        <v>-112.51651245000241</v>
      </c>
      <c r="E16" s="209">
        <v>-90.028328842909758</v>
      </c>
      <c r="F16" s="209">
        <v>-109.9692291484794</v>
      </c>
      <c r="G16" s="209">
        <v>-109.2028062976464</v>
      </c>
    </row>
    <row r="17" spans="1:7" ht="15" customHeight="1">
      <c r="A17" s="202" t="s">
        <v>345</v>
      </c>
      <c r="B17" s="208" t="s">
        <v>346</v>
      </c>
      <c r="C17" s="209">
        <v>17.904799698984476</v>
      </c>
      <c r="D17" s="209">
        <v>15.830079388639463</v>
      </c>
      <c r="E17" s="209">
        <v>17.863055524000288</v>
      </c>
      <c r="F17" s="209">
        <v>19.354425822125428</v>
      </c>
      <c r="G17" s="209">
        <v>19.460487390694968</v>
      </c>
    </row>
    <row r="18" spans="1:7" ht="15" customHeight="1">
      <c r="A18" s="202" t="s">
        <v>347</v>
      </c>
      <c r="B18" s="203" t="s">
        <v>348</v>
      </c>
      <c r="C18" s="209">
        <v>50.24716226099649</v>
      </c>
      <c r="D18" s="209">
        <v>50.027892072668919</v>
      </c>
      <c r="E18" s="209">
        <v>50.126289487887213</v>
      </c>
      <c r="F18" s="209">
        <v>50.242463099443981</v>
      </c>
      <c r="G18" s="209">
        <v>50.356879565557435</v>
      </c>
    </row>
    <row r="21" spans="1:7">
      <c r="C21" s="449"/>
    </row>
    <row r="22" spans="1:7">
      <c r="C22" s="449"/>
    </row>
    <row r="27" spans="1:7" ht="16.5" customHeight="1"/>
  </sheetData>
  <mergeCells count="1">
    <mergeCell ref="A1:C1"/>
  </mergeCells>
  <hyperlinks>
    <hyperlink ref="H1" location="Index!A1" display="Return to Index"/>
  </hyperlink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
  <sheetViews>
    <sheetView showGridLines="0" workbookViewId="0"/>
  </sheetViews>
  <sheetFormatPr defaultRowHeight="15"/>
  <cols>
    <col min="2" max="2" width="36.42578125" bestFit="1" customWidth="1"/>
    <col min="3" max="3" width="22.28515625" bestFit="1" customWidth="1"/>
    <col min="4" max="4" width="17.7109375" bestFit="1" customWidth="1"/>
  </cols>
  <sheetData>
    <row r="1" spans="1:8">
      <c r="A1" s="43" t="s">
        <v>1079</v>
      </c>
      <c r="H1" s="97" t="s">
        <v>835</v>
      </c>
    </row>
    <row r="4" spans="1:8">
      <c r="B4" s="502" t="s">
        <v>1080</v>
      </c>
      <c r="C4" s="502"/>
      <c r="D4" s="502"/>
    </row>
    <row r="5" spans="1:8">
      <c r="B5" s="102" t="s">
        <v>1055</v>
      </c>
      <c r="C5" s="199" t="s">
        <v>287</v>
      </c>
      <c r="D5" s="369">
        <v>-3.9570239093951791</v>
      </c>
    </row>
    <row r="6" spans="1:8">
      <c r="B6" s="102" t="s">
        <v>1056</v>
      </c>
      <c r="C6" s="199" t="s">
        <v>289</v>
      </c>
      <c r="D6" s="369">
        <v>52.178588060020509</v>
      </c>
    </row>
    <row r="7" spans="1:8">
      <c r="B7" s="102" t="s">
        <v>978</v>
      </c>
      <c r="C7" s="199" t="s">
        <v>1057</v>
      </c>
      <c r="D7" s="422">
        <v>12.055391</v>
      </c>
    </row>
    <row r="8" spans="1:8">
      <c r="B8" s="102" t="s">
        <v>1058</v>
      </c>
      <c r="C8" s="199" t="s">
        <v>1059</v>
      </c>
      <c r="D8" s="420">
        <v>3089350.0000000009</v>
      </c>
    </row>
    <row r="9" spans="1:8">
      <c r="B9" s="102" t="s">
        <v>1060</v>
      </c>
      <c r="C9" s="199" t="s">
        <v>1061</v>
      </c>
      <c r="D9" s="421">
        <f>+D8*D7</f>
        <v>37243322.185850009</v>
      </c>
    </row>
    <row r="10" spans="1:8">
      <c r="B10" s="102" t="s">
        <v>1062</v>
      </c>
      <c r="C10" s="199" t="s">
        <v>325</v>
      </c>
      <c r="D10" s="102">
        <v>0</v>
      </c>
    </row>
    <row r="11" spans="1:8">
      <c r="B11" s="102" t="s">
        <v>1063</v>
      </c>
      <c r="C11" s="199" t="s">
        <v>1064</v>
      </c>
      <c r="D11" s="421">
        <f>D9-D10</f>
        <v>37243322.185850009</v>
      </c>
    </row>
    <row r="12" spans="1:8">
      <c r="B12" s="102" t="s">
        <v>1065</v>
      </c>
      <c r="C12" s="199" t="s">
        <v>1066</v>
      </c>
      <c r="D12" s="421">
        <v>50247162.260996491</v>
      </c>
    </row>
    <row r="13" spans="1:8">
      <c r="B13" s="102" t="s">
        <v>1067</v>
      </c>
      <c r="C13" s="199" t="s">
        <v>1068</v>
      </c>
      <c r="D13" s="421">
        <v>19164453.48336675</v>
      </c>
    </row>
    <row r="14" spans="1:8">
      <c r="B14" s="102" t="s">
        <v>1069</v>
      </c>
      <c r="C14" s="199" t="s">
        <v>1070</v>
      </c>
      <c r="D14" s="421">
        <v>24125076702.721523</v>
      </c>
    </row>
    <row r="15" spans="1:8">
      <c r="B15" s="102" t="s">
        <v>1071</v>
      </c>
      <c r="C15" s="199" t="s">
        <v>1072</v>
      </c>
      <c r="D15" s="369">
        <f>+D11/D12</f>
        <v>0.74120249801170379</v>
      </c>
    </row>
    <row r="16" spans="1:8">
      <c r="B16" s="102" t="s">
        <v>1073</v>
      </c>
      <c r="C16" s="199" t="s">
        <v>1074</v>
      </c>
      <c r="D16" s="421">
        <f>+D15*D13</f>
        <v>14204740.794900533</v>
      </c>
    </row>
    <row r="17" spans="2:4">
      <c r="B17" s="102" t="s">
        <v>1075</v>
      </c>
      <c r="C17" s="199" t="s">
        <v>1076</v>
      </c>
      <c r="D17" s="369">
        <f>(100*(+D11-(+D15*D13))/(D14))</f>
        <v>9.5496406808731601E-2</v>
      </c>
    </row>
    <row r="18" spans="2:4">
      <c r="B18" s="102" t="s">
        <v>1077</v>
      </c>
      <c r="C18" s="199" t="s">
        <v>1078</v>
      </c>
      <c r="D18" s="421">
        <f>(+D17*D14)/100</f>
        <v>23038581.390949477</v>
      </c>
    </row>
  </sheetData>
  <mergeCells count="1">
    <mergeCell ref="B4:D4"/>
  </mergeCells>
  <hyperlinks>
    <hyperlink ref="H1" location="Index!A1" display="Return to 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16"/>
  <sheetViews>
    <sheetView showGridLines="0" zoomScaleNormal="100" workbookViewId="0"/>
  </sheetViews>
  <sheetFormatPr defaultRowHeight="15"/>
  <cols>
    <col min="2" max="2" width="16" customWidth="1"/>
    <col min="3" max="3" width="20.5703125" customWidth="1"/>
    <col min="4" max="4" width="45.28515625" customWidth="1"/>
  </cols>
  <sheetData>
    <row r="1" spans="1:8">
      <c r="A1" s="43" t="s">
        <v>1081</v>
      </c>
      <c r="H1" s="97" t="s">
        <v>835</v>
      </c>
    </row>
    <row r="3" spans="1:8" ht="15.75" thickBot="1"/>
    <row r="4" spans="1:8" ht="26.25" thickBot="1">
      <c r="B4" s="423" t="s">
        <v>322</v>
      </c>
      <c r="C4" s="289" t="s">
        <v>651</v>
      </c>
      <c r="D4" s="290" t="s">
        <v>652</v>
      </c>
    </row>
    <row r="5" spans="1:8" ht="64.5" thickBot="1">
      <c r="B5" s="288" t="s">
        <v>653</v>
      </c>
      <c r="C5" s="269" t="s">
        <v>654</v>
      </c>
      <c r="D5" s="269" t="s">
        <v>1179</v>
      </c>
    </row>
    <row r="6" spans="1:8" ht="51">
      <c r="B6" s="519" t="s">
        <v>655</v>
      </c>
      <c r="C6" s="519" t="s">
        <v>656</v>
      </c>
      <c r="D6" s="291" t="s">
        <v>1082</v>
      </c>
    </row>
    <row r="7" spans="1:8" ht="26.25" thickBot="1">
      <c r="B7" s="520"/>
      <c r="C7" s="520"/>
      <c r="D7" s="269" t="s">
        <v>657</v>
      </c>
    </row>
    <row r="8" spans="1:8" ht="51.75" thickBot="1">
      <c r="B8" s="288" t="s">
        <v>658</v>
      </c>
      <c r="C8" s="269" t="s">
        <v>659</v>
      </c>
      <c r="D8" s="269" t="s">
        <v>660</v>
      </c>
    </row>
    <row r="9" spans="1:8" ht="52.5">
      <c r="B9" s="519" t="s">
        <v>661</v>
      </c>
      <c r="C9" s="519" t="s">
        <v>662</v>
      </c>
      <c r="D9" s="291" t="s">
        <v>669</v>
      </c>
    </row>
    <row r="10" spans="1:8" ht="64.5" thickBot="1">
      <c r="B10" s="520"/>
      <c r="C10" s="520"/>
      <c r="D10" s="269" t="s">
        <v>1180</v>
      </c>
    </row>
    <row r="11" spans="1:8" ht="25.5">
      <c r="B11" s="519" t="s">
        <v>663</v>
      </c>
      <c r="C11" s="519" t="s">
        <v>664</v>
      </c>
      <c r="D11" s="291" t="s">
        <v>665</v>
      </c>
    </row>
    <row r="12" spans="1:8" ht="64.5" thickBot="1">
      <c r="B12" s="520"/>
      <c r="C12" s="520"/>
      <c r="D12" s="269" t="s">
        <v>666</v>
      </c>
    </row>
    <row r="13" spans="1:8" ht="167.25" thickBot="1">
      <c r="B13" s="288" t="s">
        <v>667</v>
      </c>
      <c r="C13" s="269" t="s">
        <v>668</v>
      </c>
      <c r="D13" s="292" t="s">
        <v>1083</v>
      </c>
    </row>
    <row r="16" spans="1:8">
      <c r="B16" s="268" t="s">
        <v>1084</v>
      </c>
    </row>
  </sheetData>
  <mergeCells count="6">
    <mergeCell ref="B6:B7"/>
    <mergeCell ref="C6:C7"/>
    <mergeCell ref="B9:B10"/>
    <mergeCell ref="C9:C10"/>
    <mergeCell ref="B11:B12"/>
    <mergeCell ref="C11:C12"/>
  </mergeCells>
  <hyperlinks>
    <hyperlink ref="H1" location="Index!A1" display="Return to 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10"/>
  <sheetViews>
    <sheetView showGridLines="0" workbookViewId="0"/>
  </sheetViews>
  <sheetFormatPr defaultRowHeight="15"/>
  <cols>
    <col min="2" max="2" width="18.28515625" customWidth="1"/>
    <col min="3" max="3" width="7" customWidth="1"/>
  </cols>
  <sheetData>
    <row r="1" spans="1:8">
      <c r="A1" s="43" t="s">
        <v>1085</v>
      </c>
      <c r="H1" s="97" t="s">
        <v>835</v>
      </c>
    </row>
    <row r="4" spans="1:8">
      <c r="B4" s="241"/>
      <c r="C4" s="242"/>
      <c r="D4" s="373" t="str">
        <f>TB!C4</f>
        <v>2020/21</v>
      </c>
      <c r="E4" s="373" t="str">
        <f>TB!D4</f>
        <v>2021/22</v>
      </c>
      <c r="F4" s="373" t="str">
        <f>TB!E4</f>
        <v>2022/23</v>
      </c>
      <c r="G4" s="373" t="str">
        <f>TB!F4</f>
        <v>2023/24</v>
      </c>
      <c r="H4" s="373" t="str">
        <f>TB!G4</f>
        <v>2024/25</v>
      </c>
    </row>
    <row r="5" spans="1:8">
      <c r="B5" s="237" t="s">
        <v>614</v>
      </c>
      <c r="C5" s="243" t="s">
        <v>82</v>
      </c>
      <c r="D5" s="244">
        <v>100</v>
      </c>
      <c r="E5" s="244">
        <v>100</v>
      </c>
      <c r="F5" s="244">
        <v>100</v>
      </c>
      <c r="G5" s="244">
        <v>100</v>
      </c>
      <c r="H5" s="244">
        <v>100</v>
      </c>
    </row>
    <row r="6" spans="1:8">
      <c r="B6" s="245" t="s">
        <v>611</v>
      </c>
      <c r="C6" s="246"/>
      <c r="D6" s="247"/>
      <c r="E6" s="247"/>
      <c r="F6" s="247"/>
      <c r="G6" s="247"/>
      <c r="H6" s="247"/>
    </row>
    <row r="7" spans="1:8">
      <c r="B7" s="237" t="s">
        <v>327</v>
      </c>
      <c r="C7" s="248" t="s">
        <v>76</v>
      </c>
      <c r="D7" s="521" t="s">
        <v>615</v>
      </c>
      <c r="E7" s="522"/>
      <c r="F7" s="522"/>
      <c r="G7" s="522"/>
      <c r="H7" s="523"/>
    </row>
    <row r="8" spans="1:8">
      <c r="B8" s="249" t="s">
        <v>616</v>
      </c>
      <c r="C8" s="250" t="s">
        <v>76</v>
      </c>
      <c r="D8" s="251">
        <v>54.168750200532536</v>
      </c>
      <c r="E8" s="251">
        <v>58.08490384218458</v>
      </c>
      <c r="F8" s="251">
        <v>59.607159956858197</v>
      </c>
      <c r="G8" s="251">
        <v>62.961718103914848</v>
      </c>
      <c r="H8" s="251">
        <v>65.511695705694521</v>
      </c>
    </row>
    <row r="9" spans="1:8">
      <c r="B9" s="252"/>
      <c r="C9" s="253" t="s">
        <v>612</v>
      </c>
      <c r="D9" s="254">
        <v>1.9901621405120267</v>
      </c>
      <c r="E9" s="254">
        <v>1.9988849391204297</v>
      </c>
      <c r="F9" s="254">
        <v>1.9949611475663787</v>
      </c>
      <c r="G9" s="254">
        <v>1.9903482797424132</v>
      </c>
      <c r="H9" s="254">
        <v>1.985825985699023</v>
      </c>
    </row>
    <row r="10" spans="1:8">
      <c r="B10" s="237" t="s">
        <v>617</v>
      </c>
      <c r="C10" s="255" t="s">
        <v>90</v>
      </c>
      <c r="D10" s="254">
        <v>0.26878618560931922</v>
      </c>
      <c r="E10" s="254">
        <v>0.27086053257016246</v>
      </c>
      <c r="F10" s="254">
        <v>0.27093772713755365</v>
      </c>
      <c r="G10" s="254">
        <v>0.27153188138270756</v>
      </c>
      <c r="H10" s="254">
        <v>0.27224181519465696</v>
      </c>
    </row>
  </sheetData>
  <mergeCells count="1">
    <mergeCell ref="D7:H7"/>
  </mergeCells>
  <hyperlinks>
    <hyperlink ref="H1" location="Index!A1" display="Return to Index"/>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11"/>
  <sheetViews>
    <sheetView showGridLines="0" workbookViewId="0"/>
  </sheetViews>
  <sheetFormatPr defaultRowHeight="15"/>
  <cols>
    <col min="2" max="2" width="17.7109375" customWidth="1"/>
    <col min="3" max="3" width="7.85546875" bestFit="1" customWidth="1"/>
  </cols>
  <sheetData>
    <row r="1" spans="1:8">
      <c r="A1" s="43" t="s">
        <v>1086</v>
      </c>
      <c r="H1" s="97" t="s">
        <v>835</v>
      </c>
    </row>
    <row r="4" spans="1:8">
      <c r="B4" s="374" t="s">
        <v>992</v>
      </c>
      <c r="C4" s="242"/>
      <c r="D4" s="373" t="str">
        <f>TB!C4</f>
        <v>2020/21</v>
      </c>
      <c r="E4" s="373" t="str">
        <f>TB!D4</f>
        <v>2021/22</v>
      </c>
      <c r="F4" s="373" t="str">
        <f>TB!E4</f>
        <v>2022/23</v>
      </c>
      <c r="G4" s="373" t="str">
        <f>TB!F4</f>
        <v>2023/24</v>
      </c>
      <c r="H4" s="373" t="str">
        <f>TB!G4</f>
        <v>2024/25</v>
      </c>
    </row>
    <row r="5" spans="1:8">
      <c r="B5" s="237" t="s">
        <v>618</v>
      </c>
      <c r="C5" s="256" t="s">
        <v>82</v>
      </c>
      <c r="D5" s="257">
        <v>-24.707246648397074</v>
      </c>
      <c r="E5" s="257">
        <v>-24.148441435069799</v>
      </c>
      <c r="F5" s="257">
        <v>-23.653338974370342</v>
      </c>
      <c r="G5" s="257">
        <v>-23.221953089358067</v>
      </c>
      <c r="H5" s="257">
        <v>-23.147779009403564</v>
      </c>
    </row>
    <row r="6" spans="1:8">
      <c r="B6" s="245" t="s">
        <v>611</v>
      </c>
      <c r="C6" s="246"/>
      <c r="D6" s="247"/>
      <c r="E6" s="247"/>
      <c r="F6" s="247"/>
      <c r="G6" s="247"/>
      <c r="H6" s="247"/>
    </row>
    <row r="7" spans="1:8">
      <c r="B7" s="249" t="s">
        <v>327</v>
      </c>
      <c r="C7" s="250" t="s">
        <v>76</v>
      </c>
      <c r="D7" s="251">
        <v>-4.2904098669307178</v>
      </c>
      <c r="E7" s="251">
        <v>-5.8877562409164916</v>
      </c>
      <c r="F7" s="251">
        <v>-6.9645540795065983</v>
      </c>
      <c r="G7" s="251">
        <v>-8.8215930260924296</v>
      </c>
      <c r="H7" s="251">
        <v>-10.173982868327888</v>
      </c>
    </row>
    <row r="8" spans="1:8">
      <c r="B8" s="252"/>
      <c r="C8" s="253" t="s">
        <v>612</v>
      </c>
      <c r="D8" s="254">
        <v>-0.33338595753553868</v>
      </c>
      <c r="E8" s="254">
        <v>-0.33017757227759237</v>
      </c>
      <c r="F8" s="254">
        <v>-0.30369982533459972</v>
      </c>
      <c r="G8" s="254">
        <v>-0.26364184201981899</v>
      </c>
      <c r="H8" s="254">
        <v>-0.26189880265580179</v>
      </c>
    </row>
    <row r="9" spans="1:8">
      <c r="B9" s="249" t="s">
        <v>616</v>
      </c>
      <c r="C9" s="250" t="s">
        <v>76</v>
      </c>
      <c r="D9" s="251">
        <v>52.670302328779833</v>
      </c>
      <c r="E9" s="251">
        <v>56.568718461942083</v>
      </c>
      <c r="F9" s="251">
        <v>58.084073731932683</v>
      </c>
      <c r="G9" s="251">
        <v>61.433567568009067</v>
      </c>
      <c r="H9" s="251">
        <v>63.985544330676419</v>
      </c>
    </row>
    <row r="10" spans="1:8">
      <c r="B10" s="252"/>
      <c r="C10" s="253" t="s">
        <v>612</v>
      </c>
      <c r="D10" s="254">
        <v>0.49171426875932411</v>
      </c>
      <c r="E10" s="254">
        <v>0.48269955887793259</v>
      </c>
      <c r="F10" s="254">
        <v>0.47187492264086472</v>
      </c>
      <c r="G10" s="254">
        <v>0.46219774383663292</v>
      </c>
      <c r="H10" s="254">
        <v>0.45967461068092064</v>
      </c>
    </row>
    <row r="11" spans="1:8">
      <c r="B11" s="237" t="s">
        <v>617</v>
      </c>
      <c r="C11" s="255" t="s">
        <v>90</v>
      </c>
      <c r="D11" s="254">
        <v>6.640966583531295E-2</v>
      </c>
      <c r="E11" s="254">
        <v>6.5408597078423475E-2</v>
      </c>
      <c r="F11" s="254">
        <v>6.4085819009300118E-2</v>
      </c>
      <c r="G11" s="254">
        <v>6.305500611734341E-2</v>
      </c>
      <c r="H11" s="254">
        <v>6.3017933752447991E-2</v>
      </c>
    </row>
  </sheetData>
  <hyperlinks>
    <hyperlink ref="H1" location="Index!A1" display="Return to Index"/>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11"/>
  <sheetViews>
    <sheetView showGridLines="0" workbookViewId="0"/>
  </sheetViews>
  <sheetFormatPr defaultRowHeight="15"/>
  <cols>
    <col min="2" max="2" width="26.28515625" bestFit="1" customWidth="1"/>
    <col min="3" max="3" width="7.85546875" bestFit="1" customWidth="1"/>
  </cols>
  <sheetData>
    <row r="1" spans="1:8">
      <c r="A1" s="43" t="s">
        <v>1087</v>
      </c>
      <c r="H1" s="97" t="s">
        <v>835</v>
      </c>
    </row>
    <row r="4" spans="1:8">
      <c r="B4" s="374" t="s">
        <v>619</v>
      </c>
      <c r="C4" s="230"/>
      <c r="D4" s="373" t="str">
        <f>TB!C4</f>
        <v>2020/21</v>
      </c>
      <c r="E4" s="373" t="str">
        <f>TB!D4</f>
        <v>2021/22</v>
      </c>
      <c r="F4" s="373" t="str">
        <f>TB!E4</f>
        <v>2022/23</v>
      </c>
      <c r="G4" s="373" t="str">
        <f>TB!F4</f>
        <v>2023/24</v>
      </c>
      <c r="H4" s="373" t="str">
        <f>TB!G4</f>
        <v>2024/25</v>
      </c>
    </row>
    <row r="5" spans="1:8">
      <c r="B5" s="237" t="s">
        <v>618</v>
      </c>
      <c r="C5" s="256" t="s">
        <v>82</v>
      </c>
      <c r="D5" s="257">
        <v>-62.928492229018332</v>
      </c>
      <c r="E5" s="257">
        <v>-62.131986231198539</v>
      </c>
      <c r="F5" s="257">
        <v>-61.427102140835757</v>
      </c>
      <c r="G5" s="257">
        <v>-60.792551382334011</v>
      </c>
      <c r="H5" s="257">
        <v>-60.598371696003767</v>
      </c>
    </row>
    <row r="6" spans="1:8">
      <c r="B6" s="245" t="s">
        <v>611</v>
      </c>
      <c r="C6" s="246"/>
      <c r="D6" s="247"/>
      <c r="E6" s="247"/>
      <c r="F6" s="247"/>
      <c r="G6" s="247"/>
      <c r="H6" s="247"/>
    </row>
    <row r="7" spans="1:8">
      <c r="B7" s="249" t="s">
        <v>327</v>
      </c>
      <c r="C7" s="250" t="s">
        <v>76</v>
      </c>
      <c r="D7" s="251">
        <v>-4.8061462716151748</v>
      </c>
      <c r="E7" s="251">
        <v>-6.4070988511219582</v>
      </c>
      <c r="F7" s="251">
        <v>-7.4495547505880229</v>
      </c>
      <c r="G7" s="251">
        <v>-9.2481368960947368</v>
      </c>
      <c r="H7" s="251">
        <v>-10.5977066899259</v>
      </c>
    </row>
    <row r="8" spans="1:8">
      <c r="B8" s="252"/>
      <c r="C8" s="253" t="s">
        <v>612</v>
      </c>
      <c r="D8" s="254">
        <v>-0.84912236221999571</v>
      </c>
      <c r="E8" s="254">
        <v>-0.84952018248305894</v>
      </c>
      <c r="F8" s="254">
        <v>-0.78870049641602424</v>
      </c>
      <c r="G8" s="254">
        <v>-0.6901857120221262</v>
      </c>
      <c r="H8" s="254">
        <v>-0.68562262425381348</v>
      </c>
    </row>
    <row r="9" spans="1:8">
      <c r="B9" s="249" t="s">
        <v>616</v>
      </c>
      <c r="C9" s="250" t="s">
        <v>76</v>
      </c>
      <c r="D9" s="251">
        <v>53.430967087957491</v>
      </c>
      <c r="E9" s="251">
        <v>57.327965818215958</v>
      </c>
      <c r="F9" s="251">
        <v>58.837645631077407</v>
      </c>
      <c r="G9" s="251">
        <v>62.18135332482224</v>
      </c>
      <c r="H9" s="251">
        <v>64.729247932045212</v>
      </c>
    </row>
    <row r="10" spans="1:8">
      <c r="B10" s="252"/>
      <c r="C10" s="253" t="s">
        <v>612</v>
      </c>
      <c r="D10" s="254">
        <v>1.252379027936982</v>
      </c>
      <c r="E10" s="254">
        <v>1.2419469151518072</v>
      </c>
      <c r="F10" s="254">
        <v>1.2254468217855887</v>
      </c>
      <c r="G10" s="254">
        <v>1.2099835006498054</v>
      </c>
      <c r="H10" s="254">
        <v>1.2033782120497136</v>
      </c>
    </row>
    <row r="11" spans="1:8">
      <c r="B11" s="237" t="s">
        <v>617</v>
      </c>
      <c r="C11" s="255" t="s">
        <v>90</v>
      </c>
      <c r="D11" s="254">
        <v>0.16914309392383478</v>
      </c>
      <c r="E11" s="254">
        <v>0.16829102880224434</v>
      </c>
      <c r="F11" s="254">
        <v>0.16642919438684395</v>
      </c>
      <c r="G11" s="254">
        <v>0.16507115850900089</v>
      </c>
      <c r="H11" s="254">
        <v>0.16497410708360666</v>
      </c>
    </row>
  </sheetData>
  <hyperlinks>
    <hyperlink ref="H1" location="Index!A1" display="Return to Index"/>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11"/>
  <sheetViews>
    <sheetView showGridLines="0" workbookViewId="0"/>
  </sheetViews>
  <sheetFormatPr defaultRowHeight="15"/>
  <cols>
    <col min="2" max="2" width="26.28515625" bestFit="1" customWidth="1"/>
  </cols>
  <sheetData>
    <row r="1" spans="1:8">
      <c r="A1" s="43" t="s">
        <v>1140</v>
      </c>
      <c r="H1" s="97" t="s">
        <v>835</v>
      </c>
    </row>
    <row r="4" spans="1:8">
      <c r="B4" s="374" t="s">
        <v>993</v>
      </c>
      <c r="C4" s="242"/>
      <c r="D4" s="373" t="str">
        <f>TB!C4</f>
        <v>2020/21</v>
      </c>
      <c r="E4" s="373" t="str">
        <f>TB!D4</f>
        <v>2021/22</v>
      </c>
      <c r="F4" s="373" t="str">
        <f>TB!E4</f>
        <v>2022/23</v>
      </c>
      <c r="G4" s="373" t="str">
        <f>TB!F4</f>
        <v>2023/24</v>
      </c>
      <c r="H4" s="373" t="str">
        <f>TB!G4</f>
        <v>2024/25</v>
      </c>
    </row>
    <row r="5" spans="1:8">
      <c r="B5" s="237" t="s">
        <v>618</v>
      </c>
      <c r="C5" s="256" t="s">
        <v>82</v>
      </c>
      <c r="D5" s="257">
        <v>-41.508174369307142</v>
      </c>
      <c r="E5" s="257">
        <v>-40.569381610917105</v>
      </c>
      <c r="F5" s="257">
        <v>-39.737609476942112</v>
      </c>
      <c r="G5" s="257">
        <v>-39.012881190121504</v>
      </c>
      <c r="H5" s="257">
        <v>-38.888268735798079</v>
      </c>
    </row>
    <row r="6" spans="1:8">
      <c r="B6" s="245" t="s">
        <v>611</v>
      </c>
      <c r="C6" s="246"/>
      <c r="D6" s="247"/>
      <c r="E6" s="247"/>
      <c r="F6" s="247"/>
      <c r="G6" s="247"/>
      <c r="H6" s="247"/>
    </row>
    <row r="7" spans="1:8">
      <c r="B7" s="249" t="s">
        <v>327</v>
      </c>
      <c r="C7" s="250" t="s">
        <v>76</v>
      </c>
      <c r="D7" s="251">
        <v>-4.5171123180548847</v>
      </c>
      <c r="E7" s="251">
        <v>-6.1122769900652534</v>
      </c>
      <c r="F7" s="251">
        <v>-7.1710699607341235</v>
      </c>
      <c r="G7" s="251">
        <v>-9.0008694786659049</v>
      </c>
      <c r="H7" s="251">
        <v>-10.352074054133833</v>
      </c>
    </row>
    <row r="8" spans="1:8">
      <c r="B8" s="252"/>
      <c r="C8" s="253" t="s">
        <v>612</v>
      </c>
      <c r="D8" s="254">
        <v>-0.56008840865970555</v>
      </c>
      <c r="E8" s="254">
        <v>-0.55469832142635411</v>
      </c>
      <c r="F8" s="254">
        <v>-0.51021570656212489</v>
      </c>
      <c r="G8" s="254">
        <v>-0.44291829459329435</v>
      </c>
      <c r="H8" s="254">
        <v>-0.43998998846174686</v>
      </c>
    </row>
    <row r="9" spans="1:8">
      <c r="B9" s="249" t="s">
        <v>616</v>
      </c>
      <c r="C9" s="250" t="s">
        <v>76</v>
      </c>
      <c r="D9" s="251">
        <v>53.004668031536177</v>
      </c>
      <c r="E9" s="251">
        <v>56.89695416197906</v>
      </c>
      <c r="F9" s="251">
        <v>58.40494867932847</v>
      </c>
      <c r="G9" s="251">
        <v>61.747862033817967</v>
      </c>
      <c r="H9" s="251">
        <v>64.29812306593945</v>
      </c>
    </row>
    <row r="10" spans="1:8">
      <c r="B10" s="252"/>
      <c r="C10" s="253" t="s">
        <v>612</v>
      </c>
      <c r="D10" s="254">
        <v>0.82607997151566792</v>
      </c>
      <c r="E10" s="254">
        <v>0.8109352589149097</v>
      </c>
      <c r="F10" s="254">
        <v>0.79274987003665132</v>
      </c>
      <c r="G10" s="254">
        <v>0.77649220964553223</v>
      </c>
      <c r="H10" s="254">
        <v>0.77225334594395179</v>
      </c>
    </row>
    <row r="11" spans="1:8">
      <c r="B11" s="237" t="s">
        <v>617</v>
      </c>
      <c r="C11" s="255" t="s">
        <v>90</v>
      </c>
      <c r="D11" s="254">
        <v>0.11156823860332574</v>
      </c>
      <c r="E11" s="254">
        <v>0.10988644309175202</v>
      </c>
      <c r="F11" s="254">
        <v>0.10766417593562402</v>
      </c>
      <c r="G11" s="254">
        <v>0.10593241027713754</v>
      </c>
      <c r="H11" s="254">
        <v>0.10587012870411261</v>
      </c>
    </row>
  </sheetData>
  <hyperlinks>
    <hyperlink ref="H1" location="Index!A1" display="Return to 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27"/>
  <sheetViews>
    <sheetView showGridLines="0" workbookViewId="0"/>
  </sheetViews>
  <sheetFormatPr defaultRowHeight="12.75"/>
  <cols>
    <col min="1" max="1" width="9.140625" style="39"/>
    <col min="2" max="2" width="45.140625" style="39" customWidth="1"/>
    <col min="3" max="3" width="6.28515625" style="39" customWidth="1"/>
    <col min="4" max="4" width="12.7109375" style="39" customWidth="1"/>
    <col min="5" max="8" width="12.140625" style="39" bestFit="1" customWidth="1"/>
    <col min="9" max="16384" width="9.140625" style="39"/>
  </cols>
  <sheetData>
    <row r="1" spans="1:8">
      <c r="A1" s="43" t="s">
        <v>1143</v>
      </c>
      <c r="H1" s="97" t="s">
        <v>835</v>
      </c>
    </row>
    <row r="4" spans="1:8">
      <c r="B4" s="453" t="s">
        <v>1141</v>
      </c>
      <c r="C4" s="465"/>
      <c r="D4" s="445" t="str">
        <f>TB!C4</f>
        <v>2020/21</v>
      </c>
      <c r="E4" s="197" t="str">
        <f>TB!D4</f>
        <v>2021/22</v>
      </c>
      <c r="F4" s="197" t="str">
        <f>TB!E4</f>
        <v>2022/23</v>
      </c>
      <c r="G4" s="197" t="str">
        <f>TB!F4</f>
        <v>2023/24</v>
      </c>
      <c r="H4" s="197" t="str">
        <f>TB!G4</f>
        <v>2024/25</v>
      </c>
    </row>
    <row r="5" spans="1:8">
      <c r="B5" s="237" t="s">
        <v>1129</v>
      </c>
      <c r="C5" s="466" t="s">
        <v>1127</v>
      </c>
      <c r="D5" s="458">
        <f>TFF!D12</f>
        <v>415.08174369307142</v>
      </c>
      <c r="E5" s="111">
        <f>TFF!E12</f>
        <v>405.69381610917111</v>
      </c>
      <c r="F5" s="111">
        <f>TFF!F12</f>
        <v>397.3760947694214</v>
      </c>
      <c r="G5" s="111">
        <f>TFF!G12</f>
        <v>390.1288119012147</v>
      </c>
      <c r="H5" s="111">
        <f>TFF!H12</f>
        <v>388.88268735798158</v>
      </c>
    </row>
    <row r="6" spans="1:8">
      <c r="B6" s="237" t="s">
        <v>1126</v>
      </c>
      <c r="C6" s="466" t="s">
        <v>1128</v>
      </c>
      <c r="D6" s="458">
        <f>TZ!C7</f>
        <v>74.110040000000041</v>
      </c>
      <c r="E6" s="111">
        <f>TZ!D7</f>
        <v>73.137740000000036</v>
      </c>
      <c r="F6" s="111">
        <f>TZ!E7</f>
        <v>77.883940000000038</v>
      </c>
      <c r="G6" s="111">
        <f>TZ!F7</f>
        <v>88.081440000000001</v>
      </c>
      <c r="H6" s="111">
        <f>TZ!G7</f>
        <v>88.384439999999998</v>
      </c>
    </row>
    <row r="7" spans="1:8">
      <c r="B7" s="237" t="str">
        <f>TFF!C15</f>
        <v>Revenue from the Peak element</v>
      </c>
      <c r="C7" s="466" t="s">
        <v>1127</v>
      </c>
      <c r="D7" s="458">
        <f>TFF!D15</f>
        <v>142.77395160646554</v>
      </c>
      <c r="E7" s="111">
        <f>TFF!E15</f>
        <v>142.74136418590868</v>
      </c>
      <c r="F7" s="111">
        <f>TFF!F15</f>
        <v>146.06327794613409</v>
      </c>
      <c r="G7" s="111">
        <f>TFF!G15</f>
        <v>145.11344815561114</v>
      </c>
      <c r="H7" s="111">
        <f>TFF!H15</f>
        <v>138.55322976675419</v>
      </c>
    </row>
    <row r="8" spans="1:8">
      <c r="B8" s="237" t="str">
        <f>TFF!C16</f>
        <v>Revenue from the Year Round Shared element</v>
      </c>
      <c r="C8" s="466" t="s">
        <v>1127</v>
      </c>
      <c r="D8" s="458">
        <f>TFF!D16</f>
        <v>73.549380724047424</v>
      </c>
      <c r="E8" s="111">
        <f>TFF!E16</f>
        <v>98.106248479347983</v>
      </c>
      <c r="F8" s="111">
        <f>TFF!F16</f>
        <v>92.519266198125905</v>
      </c>
      <c r="G8" s="111">
        <f>TFF!G16</f>
        <v>132.38562610096335</v>
      </c>
      <c r="H8" s="111">
        <f>TFF!H16</f>
        <v>144.84229078601686</v>
      </c>
    </row>
    <row r="9" spans="1:8">
      <c r="B9" s="237" t="str">
        <f>TFF!C17</f>
        <v>Revenue from the Year Round Not Shared element</v>
      </c>
      <c r="C9" s="466" t="s">
        <v>1127</v>
      </c>
      <c r="D9" s="458">
        <f>TFF!D17</f>
        <v>115.38505395045678</v>
      </c>
      <c r="E9" s="111">
        <f>TFF!E17</f>
        <v>141.33031680711969</v>
      </c>
      <c r="F9" s="111">
        <f>TFF!F17</f>
        <v>203.71802211885125</v>
      </c>
      <c r="G9" s="111">
        <f>TFF!G17</f>
        <v>291.57146756176127</v>
      </c>
      <c r="H9" s="111">
        <f>TFF!H17</f>
        <v>301.05105552780742</v>
      </c>
    </row>
    <row r="10" spans="1:8">
      <c r="B10" s="237" t="str">
        <f>TFF!C18</f>
        <v>Revenue from Onshore Local Circuit tariffs</v>
      </c>
      <c r="C10" s="466" t="s">
        <v>1127</v>
      </c>
      <c r="D10" s="458">
        <f>TFF!D18</f>
        <v>18.119379173808188</v>
      </c>
      <c r="E10" s="111">
        <f>TFF!E18</f>
        <v>19.982488749128088</v>
      </c>
      <c r="F10" s="111">
        <f>TFF!F18</f>
        <v>23.621910194423499</v>
      </c>
      <c r="G10" s="111">
        <f>TFF!G18</f>
        <v>64.000722472147103</v>
      </c>
      <c r="H10" s="111">
        <f>TFF!H18</f>
        <v>111.64391080891887</v>
      </c>
    </row>
    <row r="11" spans="1:8">
      <c r="B11" s="249" t="str">
        <f>TFF!C19</f>
        <v>Revenue from Onshore Local Substation tariffs</v>
      </c>
      <c r="C11" s="466" t="s">
        <v>1127</v>
      </c>
      <c r="D11" s="458">
        <f>TFF!D19</f>
        <v>19.392984873580001</v>
      </c>
      <c r="E11" s="111">
        <f>TFF!E19</f>
        <v>19.709581866049998</v>
      </c>
      <c r="F11" s="111">
        <f>TFF!F19</f>
        <v>20.898171194530008</v>
      </c>
      <c r="G11" s="111">
        <f>TFF!G19</f>
        <v>25.141508899489999</v>
      </c>
      <c r="H11" s="111">
        <f>TFF!H19</f>
        <v>25.033510693720022</v>
      </c>
    </row>
    <row r="12" spans="1:8">
      <c r="B12" s="249" t="str">
        <f>TFF!C20</f>
        <v>Revenue from Offshore Local tariffs</v>
      </c>
      <c r="C12" s="526" t="s">
        <v>1127</v>
      </c>
      <c r="D12" s="528">
        <f>TFF!D20</f>
        <v>339.11619357094662</v>
      </c>
      <c r="E12" s="524">
        <f>TFF!E20</f>
        <v>390.29255971807464</v>
      </c>
      <c r="F12" s="524">
        <f>TFF!F20</f>
        <v>429.32902019803333</v>
      </c>
      <c r="G12" s="524">
        <f>TFF!G20</f>
        <v>485.71270245406271</v>
      </c>
      <c r="H12" s="524">
        <f>TFF!H20</f>
        <v>543.83268915211488</v>
      </c>
    </row>
    <row r="13" spans="1:8">
      <c r="B13" s="454" t="s">
        <v>1131</v>
      </c>
      <c r="C13" s="527"/>
      <c r="D13" s="529"/>
      <c r="E13" s="525"/>
      <c r="F13" s="525"/>
      <c r="G13" s="525"/>
      <c r="H13" s="525"/>
    </row>
    <row r="14" spans="1:8">
      <c r="B14" s="252" t="str">
        <f>TFF!C21</f>
        <v>Revenue from the Residual element</v>
      </c>
      <c r="C14" s="466" t="s">
        <v>1127</v>
      </c>
      <c r="D14" s="458">
        <f>D5-D15</f>
        <v>45.860993364713465</v>
      </c>
      <c r="E14" s="111">
        <f t="shared" ref="E14:H14" si="0">E5-E15</f>
        <v>-16.176183978383335</v>
      </c>
      <c r="F14" s="111">
        <f t="shared" si="0"/>
        <v>-89.444552882643336</v>
      </c>
      <c r="G14" s="111">
        <f t="shared" si="0"/>
        <v>-268.08396128875813</v>
      </c>
      <c r="H14" s="111">
        <f t="shared" si="0"/>
        <v>-332.24131022523579</v>
      </c>
    </row>
    <row r="15" spans="1:8">
      <c r="B15" s="237" t="s">
        <v>1130</v>
      </c>
      <c r="C15" s="466" t="s">
        <v>1127</v>
      </c>
      <c r="D15" s="458">
        <f>SUM(D7:D11)</f>
        <v>369.22075032835795</v>
      </c>
      <c r="E15" s="111">
        <f t="shared" ref="E15:H15" si="1">SUM(E7:E11)</f>
        <v>421.87000008755444</v>
      </c>
      <c r="F15" s="111">
        <f t="shared" si="1"/>
        <v>486.82064765206474</v>
      </c>
      <c r="G15" s="111">
        <f t="shared" si="1"/>
        <v>658.21277318997284</v>
      </c>
      <c r="H15" s="111">
        <f t="shared" si="1"/>
        <v>721.12399758321737</v>
      </c>
    </row>
    <row r="16" spans="1:8">
      <c r="B16" s="237" t="s">
        <v>1133</v>
      </c>
      <c r="C16" s="466" t="s">
        <v>19</v>
      </c>
      <c r="D16" s="459">
        <f>D14/(D6)</f>
        <v>0.61882294712988195</v>
      </c>
      <c r="E16" s="422">
        <f t="shared" ref="E16:H16" si="2">E14/(E6)</f>
        <v>-0.2211742388865629</v>
      </c>
      <c r="F16" s="422">
        <f t="shared" si="2"/>
        <v>-1.1484338476281926</v>
      </c>
      <c r="G16" s="422">
        <f t="shared" si="2"/>
        <v>-3.0435919450085982</v>
      </c>
      <c r="H16" s="422">
        <f t="shared" si="2"/>
        <v>-3.7590475226774736</v>
      </c>
    </row>
    <row r="17" spans="2:8">
      <c r="B17" s="455" t="s">
        <v>1142</v>
      </c>
      <c r="C17" s="262" t="s">
        <v>19</v>
      </c>
      <c r="D17" s="460">
        <f>D16-TII!C8</f>
        <v>4.5758468565250618</v>
      </c>
      <c r="E17" s="452">
        <f>E16-TII!D8</f>
        <v>5.3364044297523376</v>
      </c>
      <c r="F17" s="452">
        <f>F16-TII!E8</f>
        <v>5.5124204065438063</v>
      </c>
      <c r="G17" s="452">
        <f>G16-TII!F8</f>
        <v>5.5143592390640119</v>
      </c>
      <c r="H17" s="452">
        <f>H16-TII!G8</f>
        <v>6.153036542994613</v>
      </c>
    </row>
    <row r="18" spans="2:8">
      <c r="B18" s="245" t="s">
        <v>1132</v>
      </c>
      <c r="C18" s="364"/>
      <c r="D18" s="448"/>
      <c r="E18" s="448"/>
      <c r="F18" s="448"/>
      <c r="G18" s="448"/>
      <c r="H18" s="364"/>
    </row>
    <row r="19" spans="2:8">
      <c r="B19" s="237" t="s">
        <v>1134</v>
      </c>
      <c r="C19" s="466" t="s">
        <v>19</v>
      </c>
      <c r="D19" s="461">
        <f>((TII!C5*TII!C6-TII!C16+TII!C17)-D12)/TII!C18</f>
        <v>45.429625963226037</v>
      </c>
      <c r="E19" s="447">
        <f>((TII!D5*TII!D6-TII!D16+TII!D17)-E12)/TII!D18</f>
        <v>48.284519708351958</v>
      </c>
      <c r="F19" s="447">
        <f>((TII!E5*TII!E6-TII!E16+TII!E17)-F12)/TII!E18</f>
        <v>49.047251661113641</v>
      </c>
      <c r="G19" s="447">
        <f>((TII!F5*TII!F6-TII!F16+TII!F17)-G12)/TII!F18</f>
        <v>51.303995406387614</v>
      </c>
      <c r="H19" s="447">
        <f>((TII!G5*TII!G6-TII!G16+TII!G17)-H12)/TII!G18</f>
        <v>52.72629886008702</v>
      </c>
    </row>
    <row r="20" spans="2:8">
      <c r="B20" s="455" t="s">
        <v>1139</v>
      </c>
      <c r="C20" s="466" t="s">
        <v>19</v>
      </c>
      <c r="D20" s="462">
        <f>D19-TII!C15</f>
        <v>-6.7489620967944646</v>
      </c>
      <c r="E20" s="451">
        <f>E19-TII!D15</f>
        <v>-7.8014991947121857</v>
      </c>
      <c r="F20" s="451">
        <f>F19-TII!E15</f>
        <v>-8.5649471481781774</v>
      </c>
      <c r="G20" s="451">
        <f>G19-TII!F15</f>
        <v>-9.6673744177848207</v>
      </c>
      <c r="H20" s="451">
        <f>H19-TII!G15</f>
        <v>-10.799570859908478</v>
      </c>
    </row>
    <row r="21" spans="2:8" hidden="1">
      <c r="B21" s="456" t="s">
        <v>1135</v>
      </c>
      <c r="C21" s="464" t="s">
        <v>1127</v>
      </c>
      <c r="D21" s="463">
        <f>(TII!C6*TII!C5)-D12</f>
        <v>2196.6218479567424</v>
      </c>
      <c r="E21" s="450">
        <f>(TII!D6*TII!D5)-E12</f>
        <v>2287.2261489114453</v>
      </c>
      <c r="F21" s="450">
        <f>(TII!E6*TII!E5)-F12</f>
        <v>2350.6653509833295</v>
      </c>
      <c r="G21" s="450">
        <f>(TII!F6*TII!F5)-G12</f>
        <v>2448.3154410888683</v>
      </c>
      <c r="H21" s="450">
        <f>(TII!G6*TII!G5)-H12</f>
        <v>2526.4685879466488</v>
      </c>
    </row>
    <row r="22" spans="2:8" hidden="1">
      <c r="B22" s="456" t="s">
        <v>1137</v>
      </c>
      <c r="C22" s="464" t="s">
        <v>90</v>
      </c>
      <c r="D22" s="463">
        <f>(TII!C6*TII!C5)*(1-THH!C6/THH!C5)/THH!C7/10</f>
        <v>6.5019406798813169</v>
      </c>
      <c r="E22" s="450">
        <f>(TII!D6*TII!D5)*(1-THH!D6/THH!D5)/THH!D7/10</f>
        <v>6.9174296016474814</v>
      </c>
      <c r="F22" s="450">
        <f>(TII!E6*TII!E5)*(1-THH!E6/THH!E5)/THH!E7/10</f>
        <v>7.184803582851079</v>
      </c>
      <c r="G22" s="450">
        <f>(TII!F6*TII!F5)*(1-THH!F6/THH!F5)/THH!F7/10</f>
        <v>7.6004306114817908</v>
      </c>
      <c r="H22" s="450">
        <f>(TII!G6*TII!G5)*(1-THH!G6/THH!G5)/THH!G7/10</f>
        <v>7.9753176613520385</v>
      </c>
    </row>
    <row r="23" spans="2:8" hidden="1">
      <c r="B23" s="457" t="s">
        <v>1138</v>
      </c>
      <c r="C23" s="464" t="s">
        <v>90</v>
      </c>
      <c r="D23" s="463">
        <f>(D21-D19*THH!C6)/THH!C7/10</f>
        <v>5.4963054035312711</v>
      </c>
      <c r="E23" s="450">
        <f>(E21-E19*THH!D6)/THH!D7/10</f>
        <v>5.7052556289905425</v>
      </c>
      <c r="F23" s="450">
        <f>(F21-F19*THH!E6)/THH!E7/10</f>
        <v>5.9036990834104346</v>
      </c>
      <c r="G23" s="450">
        <f>(G21-G19*THH!F6)/THH!F7/10</f>
        <v>6.1362986702650346</v>
      </c>
      <c r="H23" s="450">
        <f>(H21-H19*THH!G6)/THH!G7/10</f>
        <v>6.3576123486525855</v>
      </c>
    </row>
    <row r="24" spans="2:8">
      <c r="B24" s="456" t="s">
        <v>1136</v>
      </c>
      <c r="C24" s="262" t="s">
        <v>90</v>
      </c>
      <c r="D24" s="463">
        <f>D23-D22</f>
        <v>-1.0056352763500458</v>
      </c>
      <c r="E24" s="450">
        <f t="shared" ref="E24:H24" si="3">E23-E22</f>
        <v>-1.2121739726569389</v>
      </c>
      <c r="F24" s="450">
        <f t="shared" si="3"/>
        <v>-1.2811044994406444</v>
      </c>
      <c r="G24" s="450">
        <f t="shared" si="3"/>
        <v>-1.4641319412167562</v>
      </c>
      <c r="H24" s="450">
        <f t="shared" si="3"/>
        <v>-1.6177053126994529</v>
      </c>
    </row>
    <row r="25" spans="2:8">
      <c r="D25" s="446"/>
      <c r="E25" s="446"/>
      <c r="F25" s="446"/>
      <c r="G25" s="446"/>
      <c r="H25" s="446"/>
    </row>
    <row r="26" spans="2:8">
      <c r="D26" s="446"/>
      <c r="E26" s="446"/>
      <c r="F26" s="446"/>
      <c r="G26" s="446"/>
      <c r="H26" s="446"/>
    </row>
    <row r="27" spans="2:8">
      <c r="D27" s="446"/>
      <c r="E27" s="446"/>
      <c r="F27" s="446"/>
      <c r="G27" s="446"/>
      <c r="H27" s="446"/>
    </row>
  </sheetData>
  <mergeCells count="6">
    <mergeCell ref="H12:H13"/>
    <mergeCell ref="C12:C13"/>
    <mergeCell ref="D12:D13"/>
    <mergeCell ref="E12:E13"/>
    <mergeCell ref="F12:F13"/>
    <mergeCell ref="G12:G13"/>
  </mergeCells>
  <hyperlinks>
    <hyperlink ref="H1" location="Index!A1" display="Return to Index"/>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11"/>
  <sheetViews>
    <sheetView showGridLines="0" workbookViewId="0"/>
  </sheetViews>
  <sheetFormatPr defaultRowHeight="15"/>
  <cols>
    <col min="2" max="2" width="31.7109375" customWidth="1"/>
    <col min="3" max="3" width="7.85546875" bestFit="1" customWidth="1"/>
  </cols>
  <sheetData>
    <row r="1" spans="1:8">
      <c r="A1" s="43" t="s">
        <v>1163</v>
      </c>
      <c r="H1" s="97" t="s">
        <v>835</v>
      </c>
    </row>
    <row r="4" spans="1:8">
      <c r="B4" s="241"/>
      <c r="C4" s="242"/>
      <c r="D4" s="373" t="str">
        <f>TB!C4</f>
        <v>2020/21</v>
      </c>
      <c r="E4" s="373" t="str">
        <f>TB!D4</f>
        <v>2021/22</v>
      </c>
      <c r="F4" s="373" t="str">
        <f>TB!E4</f>
        <v>2022/23</v>
      </c>
      <c r="G4" s="373" t="str">
        <f>TB!F4</f>
        <v>2023/24</v>
      </c>
      <c r="H4" s="373" t="str">
        <f>TB!G4</f>
        <v>2024/25</v>
      </c>
    </row>
    <row r="5" spans="1:8">
      <c r="B5" s="237" t="s">
        <v>620</v>
      </c>
      <c r="C5" s="243" t="s">
        <v>84</v>
      </c>
      <c r="D5" s="244">
        <v>49.24716226099649</v>
      </c>
      <c r="E5" s="244">
        <v>49.027892072668919</v>
      </c>
      <c r="F5" s="244">
        <v>49.126289487887213</v>
      </c>
      <c r="G5" s="244">
        <v>49.242463099443981</v>
      </c>
      <c r="H5" s="244">
        <v>49.356879565557435</v>
      </c>
    </row>
    <row r="6" spans="1:8">
      <c r="B6" s="237" t="s">
        <v>621</v>
      </c>
      <c r="C6" s="243" t="s">
        <v>84</v>
      </c>
      <c r="D6" s="244">
        <v>6.0911235065630303</v>
      </c>
      <c r="E6" s="244">
        <v>5.8199547166517158</v>
      </c>
      <c r="F6" s="244">
        <v>5.7301598775429099</v>
      </c>
      <c r="G6" s="244">
        <v>5.7109059472597989</v>
      </c>
      <c r="H6" s="244">
        <v>5.6909324246244122</v>
      </c>
    </row>
    <row r="7" spans="1:8">
      <c r="B7" s="237" t="s">
        <v>622</v>
      </c>
      <c r="C7" s="243" t="s">
        <v>84</v>
      </c>
      <c r="D7" s="251">
        <v>7.0911235065630303</v>
      </c>
      <c r="E7" s="251">
        <v>6.8199547166517158</v>
      </c>
      <c r="F7" s="251">
        <v>6.7301598775429099</v>
      </c>
      <c r="G7" s="251">
        <v>6.7109059472597989</v>
      </c>
      <c r="H7" s="251">
        <v>6.6909324246244122</v>
      </c>
    </row>
    <row r="8" spans="1:8">
      <c r="B8" s="237" t="s">
        <v>623</v>
      </c>
      <c r="C8" s="243" t="s">
        <v>87</v>
      </c>
      <c r="D8" s="251">
        <v>24.125076702721522</v>
      </c>
      <c r="E8" s="251">
        <v>23.970719930411136</v>
      </c>
      <c r="F8" s="251">
        <v>23.956721661931464</v>
      </c>
      <c r="G8" s="251">
        <v>23.907797554868196</v>
      </c>
      <c r="H8" s="251">
        <v>23.858594801801839</v>
      </c>
    </row>
    <row r="9" spans="1:8">
      <c r="B9" s="249" t="s">
        <v>616</v>
      </c>
      <c r="C9" s="250" t="s">
        <v>76</v>
      </c>
      <c r="D9" s="251">
        <v>53.238112825802716</v>
      </c>
      <c r="E9" s="251">
        <v>57.229980361165062</v>
      </c>
      <c r="F9" s="251">
        <v>58.784935431777768</v>
      </c>
      <c r="G9" s="251">
        <v>62.209556665091469</v>
      </c>
      <c r="H9" s="251">
        <v>64.812941963604786</v>
      </c>
    </row>
    <row r="10" spans="1:8">
      <c r="B10" s="252"/>
      <c r="C10" s="253" t="s">
        <v>612</v>
      </c>
      <c r="D10" s="258">
        <v>1.0595247657822071</v>
      </c>
      <c r="E10" s="258">
        <v>1.143961458100911</v>
      </c>
      <c r="F10" s="258">
        <v>1.1727366224859495</v>
      </c>
      <c r="G10" s="258">
        <v>1.2381868409190346</v>
      </c>
      <c r="H10" s="258">
        <v>1.2870722436092876</v>
      </c>
    </row>
    <row r="11" spans="1:8">
      <c r="B11" s="237" t="s">
        <v>617</v>
      </c>
      <c r="C11" s="255" t="s">
        <v>90</v>
      </c>
      <c r="D11" s="258">
        <v>0.18953262788267441</v>
      </c>
      <c r="E11" s="258">
        <v>0.20620246351722521</v>
      </c>
      <c r="F11" s="258">
        <v>0.21243403495006669</v>
      </c>
      <c r="G11" s="258">
        <v>0.22545029966415281</v>
      </c>
      <c r="H11" s="258">
        <v>0.23555967575995221</v>
      </c>
    </row>
  </sheetData>
  <hyperlinks>
    <hyperlink ref="H1" location="Index!A1" display="Return to Index"/>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11"/>
  <sheetViews>
    <sheetView showGridLines="0" workbookViewId="0"/>
  </sheetViews>
  <sheetFormatPr defaultRowHeight="15"/>
  <cols>
    <col min="2" max="2" width="25.5703125" bestFit="1" customWidth="1"/>
    <col min="3" max="3" width="7.85546875" bestFit="1" customWidth="1"/>
  </cols>
  <sheetData>
    <row r="1" spans="1:8">
      <c r="A1" s="43" t="s">
        <v>1162</v>
      </c>
      <c r="H1" s="97" t="s">
        <v>835</v>
      </c>
    </row>
    <row r="4" spans="1:8">
      <c r="B4" s="241"/>
      <c r="C4" s="242"/>
      <c r="D4" s="373" t="str">
        <f>TB!C4</f>
        <v>2020/21</v>
      </c>
      <c r="E4" s="373" t="str">
        <f>TB!D4</f>
        <v>2021/22</v>
      </c>
      <c r="F4" s="373" t="str">
        <f>TB!E4</f>
        <v>2022/23</v>
      </c>
      <c r="G4" s="373" t="str">
        <f>TB!F4</f>
        <v>2023/24</v>
      </c>
      <c r="H4" s="373" t="str">
        <f>TB!G4</f>
        <v>2024/25</v>
      </c>
    </row>
    <row r="5" spans="1:8">
      <c r="B5" s="237" t="s">
        <v>624</v>
      </c>
      <c r="C5" s="243" t="s">
        <v>84</v>
      </c>
      <c r="D5" s="251">
        <v>50.24716226099649</v>
      </c>
      <c r="E5" s="251">
        <v>50.027892072668919</v>
      </c>
      <c r="F5" s="251">
        <v>50.126289487887213</v>
      </c>
      <c r="G5" s="251">
        <v>50.242463099443981</v>
      </c>
      <c r="H5" s="251">
        <v>50.356879565557435</v>
      </c>
    </row>
    <row r="6" spans="1:8">
      <c r="B6" s="237" t="s">
        <v>627</v>
      </c>
      <c r="C6" s="243" t="s">
        <v>84</v>
      </c>
      <c r="D6" s="251">
        <v>7.0911235065630303</v>
      </c>
      <c r="E6" s="251">
        <v>6.8199547166517158</v>
      </c>
      <c r="F6" s="251">
        <v>6.7301598775429099</v>
      </c>
      <c r="G6" s="251">
        <v>6.7109059472597989</v>
      </c>
      <c r="H6" s="251">
        <v>6.6909324246244122</v>
      </c>
    </row>
    <row r="7" spans="1:8">
      <c r="B7" s="237" t="s">
        <v>622</v>
      </c>
      <c r="C7" s="243" t="s">
        <v>84</v>
      </c>
      <c r="D7" s="251">
        <v>17.664453483366749</v>
      </c>
      <c r="E7" s="251">
        <v>17.546172693171332</v>
      </c>
      <c r="F7" s="251">
        <v>17.590419179491956</v>
      </c>
      <c r="G7" s="251">
        <v>17.626416371027169</v>
      </c>
      <c r="H7" s="251">
        <v>17.648539541746342</v>
      </c>
    </row>
    <row r="8" spans="1:8">
      <c r="B8" s="237" t="s">
        <v>623</v>
      </c>
      <c r="C8" s="243" t="s">
        <v>87</v>
      </c>
      <c r="D8" s="244">
        <v>21.71256903244937</v>
      </c>
      <c r="E8" s="244">
        <v>21.573647937370023</v>
      </c>
      <c r="F8" s="244">
        <v>21.561049495738317</v>
      </c>
      <c r="G8" s="244">
        <v>21.517017799381378</v>
      </c>
      <c r="H8" s="244">
        <v>21.472735321621656</v>
      </c>
    </row>
    <row r="9" spans="1:8">
      <c r="B9" s="249" t="s">
        <v>616</v>
      </c>
      <c r="C9" s="250" t="s">
        <v>76</v>
      </c>
      <c r="D9" s="530" t="s">
        <v>642</v>
      </c>
      <c r="E9" s="531"/>
      <c r="F9" s="531"/>
      <c r="G9" s="531"/>
      <c r="H9" s="532"/>
    </row>
    <row r="10" spans="1:8">
      <c r="B10" s="252"/>
      <c r="C10" s="253" t="s">
        <v>612</v>
      </c>
      <c r="D10" s="533"/>
      <c r="E10" s="534"/>
      <c r="F10" s="534"/>
      <c r="G10" s="534"/>
      <c r="H10" s="535"/>
    </row>
    <row r="11" spans="1:8">
      <c r="B11" s="237" t="s">
        <v>617</v>
      </c>
      <c r="C11" s="255" t="s">
        <v>90</v>
      </c>
      <c r="D11" s="258">
        <v>0.75202435602600759</v>
      </c>
      <c r="E11" s="258">
        <v>0.80082705848101943</v>
      </c>
      <c r="F11" s="258">
        <v>0.83176942261469355</v>
      </c>
      <c r="G11" s="258">
        <v>0.87908588806338206</v>
      </c>
      <c r="H11" s="258">
        <v>0.92263542803604248</v>
      </c>
    </row>
  </sheetData>
  <mergeCells count="1">
    <mergeCell ref="D9:H10"/>
  </mergeCells>
  <hyperlinks>
    <hyperlink ref="H1" location="Index!A1" display="Return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249977111117893"/>
  </sheetPr>
  <dimension ref="A1:M39"/>
  <sheetViews>
    <sheetView showGridLines="0" workbookViewId="0">
      <selection activeCell="B24" sqref="B24"/>
    </sheetView>
  </sheetViews>
  <sheetFormatPr defaultRowHeight="12" customHeight="1"/>
  <cols>
    <col min="2" max="2" width="5.42578125" bestFit="1" customWidth="1"/>
    <col min="3" max="3" width="19.42578125" customWidth="1"/>
    <col min="4" max="8" width="10.140625" style="4" customWidth="1"/>
    <col min="14" max="19" width="9.140625" customWidth="1"/>
  </cols>
  <sheetData>
    <row r="1" spans="1:13" ht="12" customHeight="1">
      <c r="A1" s="478" t="s">
        <v>1011</v>
      </c>
      <c r="B1" s="478"/>
      <c r="C1" s="478"/>
      <c r="D1" s="478"/>
      <c r="E1" s="478"/>
      <c r="F1" s="478"/>
      <c r="G1" s="478"/>
      <c r="H1" s="97" t="s">
        <v>835</v>
      </c>
    </row>
    <row r="2" spans="1:13" ht="12" customHeight="1">
      <c r="J2" s="266" t="s">
        <v>1012</v>
      </c>
    </row>
    <row r="3" spans="1:13" ht="12" customHeight="1">
      <c r="B3" s="2"/>
      <c r="K3" s="1"/>
      <c r="L3" s="1"/>
      <c r="M3" s="1"/>
    </row>
    <row r="4" spans="1:13" ht="14.1" customHeight="1">
      <c r="B4" s="479" t="s">
        <v>17</v>
      </c>
      <c r="C4" s="479" t="s">
        <v>18</v>
      </c>
      <c r="D4" s="160" t="str">
        <f>TB!C4</f>
        <v>2020/21</v>
      </c>
      <c r="E4" s="160" t="str">
        <f>TB!D4</f>
        <v>2021/22</v>
      </c>
      <c r="F4" s="160" t="str">
        <f>TB!E4</f>
        <v>2022/23</v>
      </c>
      <c r="G4" s="160" t="str">
        <f>TB!F4</f>
        <v>2023/24</v>
      </c>
      <c r="H4" s="160" t="str">
        <f>TB!G4</f>
        <v>2024/25</v>
      </c>
    </row>
    <row r="5" spans="1:13" ht="14.1" customHeight="1">
      <c r="B5" s="480"/>
      <c r="C5" s="480"/>
      <c r="D5" s="46" t="s">
        <v>1397</v>
      </c>
      <c r="E5" s="46" t="s">
        <v>19</v>
      </c>
      <c r="F5" s="46" t="s">
        <v>19</v>
      </c>
      <c r="G5" s="46" t="s">
        <v>19</v>
      </c>
      <c r="H5" s="46" t="s">
        <v>19</v>
      </c>
    </row>
    <row r="6" spans="1:13" ht="14.1" customHeight="1">
      <c r="B6" s="161">
        <v>1</v>
      </c>
      <c r="C6" s="161" t="s">
        <v>20</v>
      </c>
      <c r="D6" s="162">
        <v>23.03344828483683</v>
      </c>
      <c r="E6" s="162">
        <f>SUM(TAAA!D7:F7)</f>
        <v>23.266925484653598</v>
      </c>
      <c r="F6" s="162">
        <f>SUM(TBBB!D7:F7)</f>
        <v>24.665565197937653</v>
      </c>
      <c r="G6" s="162">
        <f>SUM(TCCC!D7:F7)</f>
        <v>24.785070188621958</v>
      </c>
      <c r="H6" s="162">
        <f>SUM(TDDD!D7:F7)</f>
        <v>26.587752560557171</v>
      </c>
    </row>
    <row r="7" spans="1:13" ht="14.1" customHeight="1">
      <c r="B7" s="161">
        <v>2</v>
      </c>
      <c r="C7" s="161" t="s">
        <v>21</v>
      </c>
      <c r="D7" s="162">
        <v>30.974803128626352</v>
      </c>
      <c r="E7" s="162">
        <f>SUM(TAAA!D8:F8)</f>
        <v>32.310476437446539</v>
      </c>
      <c r="F7" s="162">
        <f>SUM(TBBB!D8:F8)</f>
        <v>33.53327836083561</v>
      </c>
      <c r="G7" s="162">
        <f>SUM(TCCC!D8:F8)</f>
        <v>33.424911577197975</v>
      </c>
      <c r="H7" s="162">
        <f>SUM(TDDD!D8:F8)</f>
        <v>35.673977065102463</v>
      </c>
    </row>
    <row r="8" spans="1:13" ht="14.1" customHeight="1">
      <c r="B8" s="161">
        <v>3</v>
      </c>
      <c r="C8" s="161" t="s">
        <v>22</v>
      </c>
      <c r="D8" s="162">
        <v>43.081997013138476</v>
      </c>
      <c r="E8" s="162">
        <f>SUM(TAAA!D9:F9)</f>
        <v>44.439332773417227</v>
      </c>
      <c r="F8" s="162">
        <f>SUM(TBBB!D9:F9)</f>
        <v>45.552281557641706</v>
      </c>
      <c r="G8" s="162">
        <f>SUM(TCCC!D9:F9)</f>
        <v>47.992719512722871</v>
      </c>
      <c r="H8" s="162">
        <f>SUM(TDDD!D9:F9)</f>
        <v>49.70693864400107</v>
      </c>
    </row>
    <row r="9" spans="1:13" ht="14.1" customHeight="1">
      <c r="B9" s="161">
        <v>4</v>
      </c>
      <c r="C9" s="161" t="s">
        <v>23</v>
      </c>
      <c r="D9" s="162">
        <v>50.320339855365511</v>
      </c>
      <c r="E9" s="162">
        <f>SUM(TAAA!D10:F10)</f>
        <v>50.269473270417677</v>
      </c>
      <c r="F9" s="162">
        <f>SUM(TBBB!D10:F10)</f>
        <v>52.373264222634461</v>
      </c>
      <c r="G9" s="162">
        <f>SUM(TCCC!D10:F10)</f>
        <v>55.98603158495294</v>
      </c>
      <c r="H9" s="162">
        <f>SUM(TDDD!D10:F10)</f>
        <v>58.027653108233096</v>
      </c>
    </row>
    <row r="10" spans="1:13" ht="14.1" customHeight="1">
      <c r="B10" s="161">
        <v>5</v>
      </c>
      <c r="C10" s="161" t="s">
        <v>24</v>
      </c>
      <c r="D10" s="162">
        <v>50.02222001924136</v>
      </c>
      <c r="E10" s="162">
        <f>SUM(TAAA!D11:F11)</f>
        <v>51.473265214638545</v>
      </c>
      <c r="F10" s="162">
        <f>SUM(TBBB!D11:F11)</f>
        <v>52.648819143383513</v>
      </c>
      <c r="G10" s="162">
        <f>SUM(TCCC!D11:F11)</f>
        <v>56.031250424715395</v>
      </c>
      <c r="H10" s="162">
        <f>SUM(TDDD!D11:F11)</f>
        <v>58.171952379018379</v>
      </c>
    </row>
    <row r="11" spans="1:13" ht="14.1" customHeight="1">
      <c r="B11" s="161">
        <v>6</v>
      </c>
      <c r="C11" s="161" t="s">
        <v>25</v>
      </c>
      <c r="D11" s="162">
        <v>52.246053127289294</v>
      </c>
      <c r="E11" s="162">
        <f>SUM(TAAA!D12:F12)</f>
        <v>51.377834307063807</v>
      </c>
      <c r="F11" s="162">
        <f>SUM(TBBB!D12:F12)</f>
        <v>53.751088884721462</v>
      </c>
      <c r="G11" s="162">
        <f>SUM(TCCC!D12:F12)</f>
        <v>58.276642484106411</v>
      </c>
      <c r="H11" s="162">
        <f>SUM(TDDD!D12:F12)</f>
        <v>62.014207133919683</v>
      </c>
    </row>
    <row r="12" spans="1:13" ht="14.1" customHeight="1">
      <c r="B12" s="161">
        <v>7</v>
      </c>
      <c r="C12" s="161" t="s">
        <v>26</v>
      </c>
      <c r="D12" s="162">
        <v>53.573334616155122</v>
      </c>
      <c r="E12" s="162">
        <f>SUM(TAAA!D13:F13)</f>
        <v>55.536941670809178</v>
      </c>
      <c r="F12" s="162">
        <f>SUM(TBBB!D13:F13)</f>
        <v>57.387502739910822</v>
      </c>
      <c r="G12" s="162">
        <f>SUM(TCCC!D13:F13)</f>
        <v>60.808958856180482</v>
      </c>
      <c r="H12" s="162">
        <f>SUM(TDDD!D13:F13)</f>
        <v>63.398507776699788</v>
      </c>
    </row>
    <row r="13" spans="1:13" ht="14.1" customHeight="1">
      <c r="B13" s="161">
        <v>8</v>
      </c>
      <c r="C13" s="161" t="s">
        <v>27</v>
      </c>
      <c r="D13" s="162">
        <v>55.089520892923886</v>
      </c>
      <c r="E13" s="162">
        <f>SUM(TAAA!D14:F14)</f>
        <v>56.286107183460693</v>
      </c>
      <c r="F13" s="162">
        <f>SUM(TBBB!D14:F14)</f>
        <v>58.522063308737394</v>
      </c>
      <c r="G13" s="162">
        <f>SUM(TCCC!D14:F14)</f>
        <v>62.566267905502336</v>
      </c>
      <c r="H13" s="162">
        <f>SUM(TDDD!D14:F14)</f>
        <v>65.541952356858786</v>
      </c>
    </row>
    <row r="14" spans="1:13" ht="14.1" customHeight="1">
      <c r="B14" s="161">
        <v>9</v>
      </c>
      <c r="C14" s="161" t="s">
        <v>28</v>
      </c>
      <c r="D14" s="162">
        <v>55.349685911858437</v>
      </c>
      <c r="E14" s="162">
        <f>SUM(TAAA!D15:F15)</f>
        <v>58.2411715492632</v>
      </c>
      <c r="F14" s="162">
        <f>SUM(TBBB!D15:F15)</f>
        <v>59.700635289082712</v>
      </c>
      <c r="G14" s="162">
        <f>SUM(TCCC!D15:F15)</f>
        <v>62.695504546032247</v>
      </c>
      <c r="H14" s="162">
        <f>SUM(TDDD!D15:F15)</f>
        <v>65.332764971112269</v>
      </c>
    </row>
    <row r="15" spans="1:13" ht="14.1" customHeight="1">
      <c r="B15" s="161">
        <v>10</v>
      </c>
      <c r="C15" s="161" t="s">
        <v>29</v>
      </c>
      <c r="D15" s="162">
        <v>50.891739187218604</v>
      </c>
      <c r="E15" s="162">
        <f>SUM(TAAA!D16:F16)</f>
        <v>53.487641645182464</v>
      </c>
      <c r="F15" s="162">
        <f>SUM(TBBB!D16:F16)</f>
        <v>57.510014604490863</v>
      </c>
      <c r="G15" s="162">
        <f>SUM(TCCC!D16:F16)</f>
        <v>62.315813348930725</v>
      </c>
      <c r="H15" s="162">
        <f>SUM(TDDD!D16:F16)</f>
        <v>64.166026433567879</v>
      </c>
    </row>
    <row r="16" spans="1:13" ht="14.1" customHeight="1">
      <c r="B16" s="161">
        <v>11</v>
      </c>
      <c r="C16" s="161" t="s">
        <v>30</v>
      </c>
      <c r="D16" s="162">
        <v>57.737310020805936</v>
      </c>
      <c r="E16" s="162">
        <f>SUM(TAAA!D17:F17)</f>
        <v>60.58160661423036</v>
      </c>
      <c r="F16" s="162">
        <f>SUM(TBBB!D17:F17)</f>
        <v>62.305934185076907</v>
      </c>
      <c r="G16" s="162">
        <f>SUM(TCCC!D17:F17)</f>
        <v>65.374676973979632</v>
      </c>
      <c r="H16" s="162">
        <f>SUM(TDDD!D17:F17)</f>
        <v>68.161107130440428</v>
      </c>
    </row>
    <row r="17" spans="2:8" ht="14.1" customHeight="1">
      <c r="B17" s="161">
        <v>12</v>
      </c>
      <c r="C17" s="161" t="s">
        <v>31</v>
      </c>
      <c r="D17" s="162">
        <v>61.323957444282712</v>
      </c>
      <c r="E17" s="162">
        <f>SUM(TAAA!D18:F18)</f>
        <v>63.89945775837716</v>
      </c>
      <c r="F17" s="162">
        <f>SUM(TBBB!D18:F18)</f>
        <v>66.143539148746726</v>
      </c>
      <c r="G17" s="162">
        <f>SUM(TCCC!D18:F18)</f>
        <v>69.320600751638608</v>
      </c>
      <c r="H17" s="162">
        <f>SUM(TDDD!D18:F18)</f>
        <v>72.273762831481662</v>
      </c>
    </row>
    <row r="18" spans="2:8" ht="14.1" customHeight="1">
      <c r="B18" s="161">
        <v>13</v>
      </c>
      <c r="C18" s="161" t="s">
        <v>32</v>
      </c>
      <c r="D18" s="162">
        <v>59.010698101924774</v>
      </c>
      <c r="E18" s="162">
        <f>SUM(TAAA!D19:F19)</f>
        <v>61.769844259861387</v>
      </c>
      <c r="F18" s="162">
        <f>SUM(TBBB!D19:F19)</f>
        <v>64.105647994775353</v>
      </c>
      <c r="G18" s="162">
        <f>SUM(TCCC!D19:F19)</f>
        <v>67.261357619205725</v>
      </c>
      <c r="H18" s="162">
        <f>SUM(TDDD!D19:F19)</f>
        <v>70.177071600006158</v>
      </c>
    </row>
    <row r="19" spans="2:8" ht="14.1" customHeight="1">
      <c r="B19" s="161">
        <v>14</v>
      </c>
      <c r="C19" s="161" t="s">
        <v>33</v>
      </c>
      <c r="D19" s="162">
        <v>57.09896399470486</v>
      </c>
      <c r="E19" s="162">
        <f>SUM(TAAA!D20:F20)</f>
        <v>59.897517704427955</v>
      </c>
      <c r="F19" s="162">
        <f>SUM(TBBB!D20:F20)</f>
        <v>63.457502872762952</v>
      </c>
      <c r="G19" s="162">
        <f>SUM(TCCC!D20:F20)</f>
        <v>64.432902009744296</v>
      </c>
      <c r="H19" s="162">
        <f>SUM(TDDD!D20:F20)</f>
        <v>67.45923727315602</v>
      </c>
    </row>
    <row r="21" spans="2:8" ht="12" customHeight="1">
      <c r="C21" s="565" t="s">
        <v>1398</v>
      </c>
      <c r="D21" s="565"/>
      <c r="E21" s="565"/>
      <c r="F21" s="565"/>
      <c r="G21" s="565"/>
      <c r="H21" s="565"/>
    </row>
    <row r="22" spans="2:8" ht="12" customHeight="1">
      <c r="C22" s="565"/>
      <c r="D22" s="565"/>
      <c r="E22" s="565"/>
      <c r="F22" s="565"/>
      <c r="G22" s="565"/>
      <c r="H22" s="565"/>
    </row>
    <row r="24" spans="2:8" ht="38.25">
      <c r="B24" s="105" t="s">
        <v>17</v>
      </c>
      <c r="C24" s="105" t="s">
        <v>18</v>
      </c>
      <c r="D24" s="105" t="str">
        <f>"Difference "&amp;TB!C4&amp;" to "&amp;TB!D4</f>
        <v>Difference 2020/21 to 2021/22</v>
      </c>
      <c r="E24" s="349" t="str">
        <f>"Difference "&amp;TB!D4&amp;" to "&amp;TB!E4</f>
        <v>Difference 2021/22 to 2022/23</v>
      </c>
      <c r="F24" s="349" t="str">
        <f>"Difference "&amp;TB!E4&amp;" to "&amp;TB!F4</f>
        <v>Difference 2022/23 to 2023/24</v>
      </c>
      <c r="G24" s="349" t="str">
        <f>"Difference "&amp;TB!F4&amp;" to "&amp;TB!G4</f>
        <v>Difference 2023/24 to 2024/25</v>
      </c>
    </row>
    <row r="25" spans="2:8" ht="15">
      <c r="B25" s="239"/>
      <c r="C25" s="239"/>
      <c r="D25" s="239" t="s">
        <v>19</v>
      </c>
      <c r="E25" s="239" t="s">
        <v>19</v>
      </c>
      <c r="F25" s="239" t="s">
        <v>19</v>
      </c>
      <c r="G25" s="239" t="s">
        <v>19</v>
      </c>
      <c r="H25" s="42"/>
    </row>
    <row r="26" spans="2:8" ht="12" customHeight="1">
      <c r="B26" s="161">
        <v>1</v>
      </c>
      <c r="C26" s="161" t="s">
        <v>20</v>
      </c>
      <c r="D26" s="59">
        <f>'TC FD'!E6-'TC FD'!D6</f>
        <v>0.23347719981676818</v>
      </c>
      <c r="E26" s="59">
        <f>'TC FD'!F6-'TC FD'!E6</f>
        <v>1.3986397132840551</v>
      </c>
      <c r="F26" s="59">
        <f>'TC FD'!G6-'TC FD'!F6</f>
        <v>0.11950499068430531</v>
      </c>
      <c r="G26" s="59">
        <f>'TC FD'!H6-'TC FD'!G6</f>
        <v>1.8026823719352123</v>
      </c>
    </row>
    <row r="27" spans="2:8" ht="12" customHeight="1">
      <c r="B27" s="161">
        <v>2</v>
      </c>
      <c r="C27" s="161" t="s">
        <v>21</v>
      </c>
      <c r="D27" s="59">
        <f>'TC FD'!E7-'TC FD'!D7</f>
        <v>1.3356733088201871</v>
      </c>
      <c r="E27" s="59">
        <f>'TC FD'!F7-'TC FD'!E7</f>
        <v>1.2228019233890706</v>
      </c>
      <c r="F27" s="59">
        <f>'TC FD'!G7-'TC FD'!F7</f>
        <v>-0.10836678363763497</v>
      </c>
      <c r="G27" s="59">
        <f>'TC FD'!H7-'TC FD'!G7</f>
        <v>2.2490654879044882</v>
      </c>
    </row>
    <row r="28" spans="2:8" ht="12" customHeight="1">
      <c r="B28" s="161">
        <v>3</v>
      </c>
      <c r="C28" s="161" t="s">
        <v>22</v>
      </c>
      <c r="D28" s="59">
        <f>'TC FD'!E8-'TC FD'!D8</f>
        <v>1.357335760278751</v>
      </c>
      <c r="E28" s="59">
        <f>'TC FD'!F8-'TC FD'!E8</f>
        <v>1.1129487842244785</v>
      </c>
      <c r="F28" s="59">
        <f>'TC FD'!G8-'TC FD'!F8</f>
        <v>2.4404379550811655</v>
      </c>
      <c r="G28" s="59">
        <f>'TC FD'!H8-'TC FD'!G8</f>
        <v>1.7142191312781989</v>
      </c>
    </row>
    <row r="29" spans="2:8" ht="12" customHeight="1">
      <c r="B29" s="161">
        <v>4</v>
      </c>
      <c r="C29" s="161" t="s">
        <v>23</v>
      </c>
      <c r="D29" s="59">
        <f>'TC FD'!E9-'TC FD'!D9</f>
        <v>-5.086658494783336E-2</v>
      </c>
      <c r="E29" s="59">
        <f>'TC FD'!F9-'TC FD'!E9</f>
        <v>2.1037909522167837</v>
      </c>
      <c r="F29" s="59">
        <f>'TC FD'!G9-'TC FD'!F9</f>
        <v>3.6127673623184791</v>
      </c>
      <c r="G29" s="59">
        <f>'TC FD'!H9-'TC FD'!G9</f>
        <v>2.0416215232801562</v>
      </c>
    </row>
    <row r="30" spans="2:8" ht="12" customHeight="1">
      <c r="B30" s="161">
        <v>5</v>
      </c>
      <c r="C30" s="161" t="s">
        <v>24</v>
      </c>
      <c r="D30" s="59">
        <f>'TC FD'!E10-'TC FD'!D10</f>
        <v>1.4510451953971852</v>
      </c>
      <c r="E30" s="59">
        <f>'TC FD'!F10-'TC FD'!E10</f>
        <v>1.1755539287449679</v>
      </c>
      <c r="F30" s="59">
        <f>'TC FD'!G10-'TC FD'!F10</f>
        <v>3.3824312813318826</v>
      </c>
      <c r="G30" s="59">
        <f>'TC FD'!H10-'TC FD'!G10</f>
        <v>2.1407019543029833</v>
      </c>
    </row>
    <row r="31" spans="2:8" ht="12" customHeight="1">
      <c r="B31" s="161">
        <v>6</v>
      </c>
      <c r="C31" s="161" t="s">
        <v>25</v>
      </c>
      <c r="D31" s="59">
        <f>'TC FD'!E11-'TC FD'!D11</f>
        <v>-0.86821882022548635</v>
      </c>
      <c r="E31" s="59">
        <f>'TC FD'!F11-'TC FD'!E11</f>
        <v>2.3732545776576544</v>
      </c>
      <c r="F31" s="59">
        <f>'TC FD'!G11-'TC FD'!F11</f>
        <v>4.5255535993849492</v>
      </c>
      <c r="G31" s="59">
        <f>'TC FD'!H11-'TC FD'!G11</f>
        <v>3.7375646498132724</v>
      </c>
    </row>
    <row r="32" spans="2:8" ht="12" customHeight="1">
      <c r="B32" s="161">
        <v>7</v>
      </c>
      <c r="C32" s="161" t="s">
        <v>26</v>
      </c>
      <c r="D32" s="59">
        <f>'TC FD'!E12-'TC FD'!D12</f>
        <v>1.9636070546540552</v>
      </c>
      <c r="E32" s="59">
        <f>'TC FD'!F12-'TC FD'!E12</f>
        <v>1.8505610691016443</v>
      </c>
      <c r="F32" s="59">
        <f>'TC FD'!G12-'TC FD'!F12</f>
        <v>3.4214561162696597</v>
      </c>
      <c r="G32" s="59">
        <f>'TC FD'!H12-'TC FD'!G12</f>
        <v>2.5895489205193059</v>
      </c>
    </row>
    <row r="33" spans="2:7" ht="12" customHeight="1">
      <c r="B33" s="161">
        <v>8</v>
      </c>
      <c r="C33" s="161" t="s">
        <v>27</v>
      </c>
      <c r="D33" s="59">
        <f>'TC FD'!E13-'TC FD'!D13</f>
        <v>1.196586290536807</v>
      </c>
      <c r="E33" s="59">
        <f>'TC FD'!F13-'TC FD'!E13</f>
        <v>2.2359561252767008</v>
      </c>
      <c r="F33" s="59">
        <f>'TC FD'!G13-'TC FD'!F13</f>
        <v>4.044204596764942</v>
      </c>
      <c r="G33" s="59">
        <f>'TC FD'!H13-'TC FD'!G13</f>
        <v>2.9756844513564502</v>
      </c>
    </row>
    <row r="34" spans="2:7" ht="12" customHeight="1">
      <c r="B34" s="161">
        <v>9</v>
      </c>
      <c r="C34" s="161" t="s">
        <v>28</v>
      </c>
      <c r="D34" s="59">
        <f>'TC FD'!E14-'TC FD'!D14</f>
        <v>2.8914856374047631</v>
      </c>
      <c r="E34" s="59">
        <f>'TC FD'!F14-'TC FD'!E14</f>
        <v>1.4594637398195118</v>
      </c>
      <c r="F34" s="59">
        <f>'TC FD'!G14-'TC FD'!F14</f>
        <v>2.994869256949535</v>
      </c>
      <c r="G34" s="59">
        <f>'TC FD'!H14-'TC FD'!G14</f>
        <v>2.6372604250800222</v>
      </c>
    </row>
    <row r="35" spans="2:7" ht="12" customHeight="1">
      <c r="B35" s="161">
        <v>10</v>
      </c>
      <c r="C35" s="161" t="s">
        <v>29</v>
      </c>
      <c r="D35" s="59">
        <f>'TC FD'!E15-'TC FD'!D15</f>
        <v>2.5959024579638594</v>
      </c>
      <c r="E35" s="59">
        <f>'TC FD'!F15-'TC FD'!E15</f>
        <v>4.0223729593083988</v>
      </c>
      <c r="F35" s="59">
        <f>'TC FD'!G15-'TC FD'!F15</f>
        <v>4.805798744439862</v>
      </c>
      <c r="G35" s="59">
        <f>'TC FD'!H15-'TC FD'!G15</f>
        <v>1.8502130846371543</v>
      </c>
    </row>
    <row r="36" spans="2:7" ht="12" customHeight="1">
      <c r="B36" s="161">
        <v>11</v>
      </c>
      <c r="C36" s="161" t="s">
        <v>30</v>
      </c>
      <c r="D36" s="59">
        <f>'TC FD'!E16-'TC FD'!D16</f>
        <v>2.8442965934244242</v>
      </c>
      <c r="E36" s="59">
        <f>'TC FD'!F16-'TC FD'!E16</f>
        <v>1.7243275708465475</v>
      </c>
      <c r="F36" s="59">
        <f>'TC FD'!G16-'TC FD'!F16</f>
        <v>3.0687427889027248</v>
      </c>
      <c r="G36" s="59">
        <f>'TC FD'!H16-'TC FD'!G16</f>
        <v>2.7864301564607956</v>
      </c>
    </row>
    <row r="37" spans="2:7" ht="12" customHeight="1">
      <c r="B37" s="161">
        <v>12</v>
      </c>
      <c r="C37" s="161" t="s">
        <v>31</v>
      </c>
      <c r="D37" s="59">
        <f>'TC FD'!E17-'TC FD'!D17</f>
        <v>2.5755003140944481</v>
      </c>
      <c r="E37" s="59">
        <f>'TC FD'!F17-'TC FD'!E17</f>
        <v>2.2440813903695656</v>
      </c>
      <c r="F37" s="59">
        <f>'TC FD'!G17-'TC FD'!F17</f>
        <v>3.1770616028918823</v>
      </c>
      <c r="G37" s="59">
        <f>'TC FD'!H17-'TC FD'!G17</f>
        <v>2.9531620798430538</v>
      </c>
    </row>
    <row r="38" spans="2:7" ht="12" customHeight="1">
      <c r="B38" s="161">
        <v>13</v>
      </c>
      <c r="C38" s="161" t="s">
        <v>32</v>
      </c>
      <c r="D38" s="59">
        <f>'TC FD'!E18-'TC FD'!D18</f>
        <v>2.7591461579366126</v>
      </c>
      <c r="E38" s="59">
        <f>'TC FD'!F18-'TC FD'!E18</f>
        <v>2.3358037349139664</v>
      </c>
      <c r="F38" s="59">
        <f>'TC FD'!G18-'TC FD'!F18</f>
        <v>3.1557096244303722</v>
      </c>
      <c r="G38" s="59">
        <f>'TC FD'!H18-'TC FD'!G18</f>
        <v>2.9157139808004331</v>
      </c>
    </row>
    <row r="39" spans="2:7" ht="12" customHeight="1">
      <c r="B39" s="161">
        <v>14</v>
      </c>
      <c r="C39" s="161" t="s">
        <v>33</v>
      </c>
      <c r="D39" s="59">
        <f>'TC FD'!E19-'TC FD'!D19</f>
        <v>2.7985537097230946</v>
      </c>
      <c r="E39" s="59">
        <f>'TC FD'!F19-'TC FD'!E19</f>
        <v>3.5599851683349968</v>
      </c>
      <c r="F39" s="59">
        <f>'TC FD'!G19-'TC FD'!F19</f>
        <v>0.97539913698134484</v>
      </c>
      <c r="G39" s="59">
        <f>'TC FD'!H19-'TC FD'!G19</f>
        <v>3.026335263411724</v>
      </c>
    </row>
  </sheetData>
  <mergeCells count="4">
    <mergeCell ref="A1:G1"/>
    <mergeCell ref="B4:B5"/>
    <mergeCell ref="C4:C5"/>
    <mergeCell ref="C21:H22"/>
  </mergeCells>
  <conditionalFormatting sqref="H25">
    <cfRule type="colorScale" priority="2">
      <colorScale>
        <cfvo type="min"/>
        <cfvo type="max"/>
        <color rgb="FFFCFCFF"/>
        <color rgb="FF63BE7B"/>
      </colorScale>
    </cfRule>
  </conditionalFormatting>
  <hyperlinks>
    <hyperlink ref="H1" location="Index!A1" display="Return to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13"/>
  <sheetViews>
    <sheetView showGridLines="0" workbookViewId="0"/>
  </sheetViews>
  <sheetFormatPr defaultRowHeight="15"/>
  <cols>
    <col min="2" max="2" width="27.85546875" customWidth="1"/>
    <col min="3" max="3" width="7.85546875" bestFit="1" customWidth="1"/>
  </cols>
  <sheetData>
    <row r="1" spans="1:8">
      <c r="A1" s="43" t="s">
        <v>1161</v>
      </c>
      <c r="H1" s="97" t="s">
        <v>835</v>
      </c>
    </row>
    <row r="4" spans="1:8">
      <c r="B4" s="241"/>
      <c r="C4" s="242"/>
      <c r="D4" s="373" t="str">
        <f>TB!C4</f>
        <v>2020/21</v>
      </c>
      <c r="E4" s="373" t="str">
        <f>TB!D4</f>
        <v>2021/22</v>
      </c>
      <c r="F4" s="373" t="str">
        <f>TB!E4</f>
        <v>2022/23</v>
      </c>
      <c r="G4" s="373" t="str">
        <f>TB!F4</f>
        <v>2023/24</v>
      </c>
      <c r="H4" s="373" t="str">
        <f>TB!G4</f>
        <v>2024/25</v>
      </c>
    </row>
    <row r="5" spans="1:8">
      <c r="B5" s="237" t="s">
        <v>624</v>
      </c>
      <c r="C5" s="243" t="s">
        <v>84</v>
      </c>
      <c r="D5" s="251">
        <v>50.24716226099649</v>
      </c>
      <c r="E5" s="251">
        <v>50.027892072668919</v>
      </c>
      <c r="F5" s="251">
        <v>50.126289487887213</v>
      </c>
      <c r="G5" s="251">
        <v>50.242463099443981</v>
      </c>
      <c r="H5" s="251">
        <v>50.356879565557435</v>
      </c>
    </row>
    <row r="6" spans="1:8">
      <c r="B6" s="237" t="s">
        <v>625</v>
      </c>
      <c r="C6" s="243" t="s">
        <v>84</v>
      </c>
      <c r="D6" s="244">
        <v>9.0911235065630294</v>
      </c>
      <c r="E6" s="244">
        <v>8.8199547166517167</v>
      </c>
      <c r="F6" s="244">
        <v>8.7301598775429099</v>
      </c>
      <c r="G6" s="244">
        <v>8.7109059472597998</v>
      </c>
      <c r="H6" s="244">
        <v>8.6909324246244122</v>
      </c>
    </row>
    <row r="7" spans="1:8">
      <c r="B7" s="237" t="s">
        <v>622</v>
      </c>
      <c r="C7" s="243" t="s">
        <v>84</v>
      </c>
      <c r="D7" s="251">
        <v>17.664453483366749</v>
      </c>
      <c r="E7" s="251">
        <v>17.546172693171332</v>
      </c>
      <c r="F7" s="251">
        <v>17.590419179491956</v>
      </c>
      <c r="G7" s="251">
        <v>17.626416371027169</v>
      </c>
      <c r="H7" s="251">
        <v>17.648539541746342</v>
      </c>
    </row>
    <row r="8" spans="1:8">
      <c r="B8" s="237" t="s">
        <v>623</v>
      </c>
      <c r="C8" s="243" t="s">
        <v>87</v>
      </c>
      <c r="D8" s="251">
        <v>24.125076702721522</v>
      </c>
      <c r="E8" s="251">
        <v>23.970719930411136</v>
      </c>
      <c r="F8" s="251">
        <v>23.956721661931464</v>
      </c>
      <c r="G8" s="251">
        <v>23.907797554868196</v>
      </c>
      <c r="H8" s="251">
        <v>23.858594801801839</v>
      </c>
    </row>
    <row r="9" spans="1:8">
      <c r="B9" s="249" t="s">
        <v>626</v>
      </c>
      <c r="C9" s="250" t="s">
        <v>82</v>
      </c>
      <c r="D9" s="251">
        <v>22.954718256425085</v>
      </c>
      <c r="E9" s="251">
        <v>20.472362756455894</v>
      </c>
      <c r="F9" s="251">
        <v>23.171414757487401</v>
      </c>
      <c r="G9" s="251">
        <v>25.122478082720523</v>
      </c>
      <c r="H9" s="251">
        <v>25.277460319288668</v>
      </c>
    </row>
    <row r="10" spans="1:8">
      <c r="B10" s="252"/>
      <c r="C10" s="253" t="s">
        <v>612</v>
      </c>
      <c r="D10" s="258">
        <v>5.0499185574406091</v>
      </c>
      <c r="E10" s="258">
        <v>4.6422833678164306</v>
      </c>
      <c r="F10" s="258">
        <v>5.3083592334871135</v>
      </c>
      <c r="G10" s="258">
        <v>5.7680522605950948</v>
      </c>
      <c r="H10" s="258">
        <v>5.8169729285936995</v>
      </c>
    </row>
    <row r="11" spans="1:8">
      <c r="B11" s="249" t="s">
        <v>616</v>
      </c>
      <c r="C11" s="250" t="s">
        <v>76</v>
      </c>
      <c r="D11" s="251">
        <v>52.279089627277386</v>
      </c>
      <c r="E11" s="251">
        <v>56.178812806134729</v>
      </c>
      <c r="F11" s="251">
        <v>57.718098513573139</v>
      </c>
      <c r="G11" s="251">
        <v>61.086174153115834</v>
      </c>
      <c r="H11" s="251">
        <v>63.641384679992591</v>
      </c>
    </row>
    <row r="12" spans="1:8">
      <c r="B12" s="252"/>
      <c r="C12" s="253" t="s">
        <v>612</v>
      </c>
      <c r="D12" s="258">
        <v>0.10050156725687742</v>
      </c>
      <c r="E12" s="258">
        <v>9.2793903070578665E-2</v>
      </c>
      <c r="F12" s="258">
        <v>0.10589970428132034</v>
      </c>
      <c r="G12" s="258">
        <v>0.11480432894339998</v>
      </c>
      <c r="H12" s="258">
        <v>0.1155149599970926</v>
      </c>
    </row>
    <row r="13" spans="1:8">
      <c r="B13" s="237" t="s">
        <v>617</v>
      </c>
      <c r="C13" s="255" t="s">
        <v>90</v>
      </c>
      <c r="D13" s="258">
        <v>1.7145008274476257E-2</v>
      </c>
      <c r="E13" s="258">
        <v>1.5952150606463465E-2</v>
      </c>
      <c r="F13" s="258">
        <v>1.8298989093707373E-2</v>
      </c>
      <c r="G13" s="258">
        <v>1.9943294809521631E-2</v>
      </c>
      <c r="H13" s="258">
        <v>2.0173192332611157E-2</v>
      </c>
    </row>
  </sheetData>
  <hyperlinks>
    <hyperlink ref="H1" location="Index!A1" display="Return to 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13"/>
  <sheetViews>
    <sheetView showGridLines="0" workbookViewId="0"/>
  </sheetViews>
  <sheetFormatPr defaultRowHeight="15"/>
  <cols>
    <col min="2" max="2" width="25.42578125" customWidth="1"/>
    <col min="3" max="3" width="7.85546875" bestFit="1" customWidth="1"/>
  </cols>
  <sheetData>
    <row r="1" spans="1:8">
      <c r="A1" s="43" t="s">
        <v>1160</v>
      </c>
      <c r="H1" s="97" t="s">
        <v>835</v>
      </c>
    </row>
    <row r="4" spans="1:8">
      <c r="B4" s="241"/>
      <c r="C4" s="242"/>
      <c r="D4" s="373" t="str">
        <f>TB!C4</f>
        <v>2020/21</v>
      </c>
      <c r="E4" s="373" t="str">
        <f>TB!D4</f>
        <v>2021/22</v>
      </c>
      <c r="F4" s="373" t="str">
        <f>TB!E4</f>
        <v>2022/23</v>
      </c>
      <c r="G4" s="373" t="str">
        <f>TB!F4</f>
        <v>2023/24</v>
      </c>
      <c r="H4" s="373" t="str">
        <f>TB!G4</f>
        <v>2024/25</v>
      </c>
    </row>
    <row r="5" spans="1:8">
      <c r="B5" s="237" t="s">
        <v>624</v>
      </c>
      <c r="C5" s="243" t="s">
        <v>84</v>
      </c>
      <c r="D5" s="251">
        <v>50.24716226099649</v>
      </c>
      <c r="E5" s="251">
        <v>50.027892072668919</v>
      </c>
      <c r="F5" s="251">
        <v>50.126289487887213</v>
      </c>
      <c r="G5" s="251">
        <v>50.242463099443981</v>
      </c>
      <c r="H5" s="251">
        <v>50.356879565557435</v>
      </c>
    </row>
    <row r="6" spans="1:8">
      <c r="B6" s="237" t="s">
        <v>627</v>
      </c>
      <c r="C6" s="243" t="s">
        <v>84</v>
      </c>
      <c r="D6" s="251">
        <v>7.0911235065630303</v>
      </c>
      <c r="E6" s="251">
        <v>6.8199547166517158</v>
      </c>
      <c r="F6" s="251">
        <v>6.7301598775429099</v>
      </c>
      <c r="G6" s="251">
        <v>6.7109059472597989</v>
      </c>
      <c r="H6" s="251">
        <v>6.6909324246244122</v>
      </c>
    </row>
    <row r="7" spans="1:8">
      <c r="B7" s="237" t="s">
        <v>622</v>
      </c>
      <c r="C7" s="243" t="s">
        <v>84</v>
      </c>
      <c r="D7" s="251">
        <v>17.664453483366749</v>
      </c>
      <c r="E7" s="251">
        <v>17.546172693171332</v>
      </c>
      <c r="F7" s="251">
        <v>17.590419179491956</v>
      </c>
      <c r="G7" s="251">
        <v>17.626416371027169</v>
      </c>
      <c r="H7" s="251">
        <v>17.648539541746342</v>
      </c>
    </row>
    <row r="8" spans="1:8">
      <c r="B8" s="237" t="s">
        <v>623</v>
      </c>
      <c r="C8" s="243" t="s">
        <v>87</v>
      </c>
      <c r="D8" s="251">
        <v>24.125076702721522</v>
      </c>
      <c r="E8" s="251">
        <v>23.970719930411136</v>
      </c>
      <c r="F8" s="251">
        <v>23.956721661931464</v>
      </c>
      <c r="G8" s="251">
        <v>23.907797554868196</v>
      </c>
      <c r="H8" s="251">
        <v>23.858594801801839</v>
      </c>
    </row>
    <row r="9" spans="1:8">
      <c r="B9" s="249" t="s">
        <v>626</v>
      </c>
      <c r="C9" s="250" t="s">
        <v>82</v>
      </c>
      <c r="D9" s="251">
        <v>30.287647455168038</v>
      </c>
      <c r="E9" s="251">
        <v>22.875840155047449</v>
      </c>
      <c r="F9" s="251">
        <v>25.485131930269802</v>
      </c>
      <c r="G9" s="251">
        <v>28.063370538211231</v>
      </c>
      <c r="H9" s="251">
        <v>27.620454114593098</v>
      </c>
    </row>
    <row r="10" spans="1:8">
      <c r="B10" s="252"/>
      <c r="C10" s="253" t="s">
        <v>612</v>
      </c>
      <c r="D10" s="258">
        <v>12.382847756183562</v>
      </c>
      <c r="E10" s="258">
        <v>7.0457607664079855</v>
      </c>
      <c r="F10" s="258">
        <v>7.6220764062695139</v>
      </c>
      <c r="G10" s="258">
        <v>8.7089447160858029</v>
      </c>
      <c r="H10" s="258">
        <v>8.1599667238981297</v>
      </c>
    </row>
    <row r="11" spans="1:8">
      <c r="B11" s="249" t="s">
        <v>616</v>
      </c>
      <c r="C11" s="250" t="s">
        <v>76</v>
      </c>
      <c r="D11" s="251">
        <v>52.425026807981325</v>
      </c>
      <c r="E11" s="251">
        <v>56.226855553870337</v>
      </c>
      <c r="F11" s="251">
        <v>57.764256272234718</v>
      </c>
      <c r="G11" s="251">
        <v>61.144708155512767</v>
      </c>
      <c r="H11" s="251">
        <v>63.687912459623057</v>
      </c>
    </row>
    <row r="12" spans="1:8">
      <c r="B12" s="252"/>
      <c r="C12" s="253" t="s">
        <v>612</v>
      </c>
      <c r="D12" s="258">
        <v>0.24643874796081633</v>
      </c>
      <c r="E12" s="258">
        <v>0.14083665080618601</v>
      </c>
      <c r="F12" s="258">
        <v>0.15205746294289924</v>
      </c>
      <c r="G12" s="258">
        <v>0.17333833134033227</v>
      </c>
      <c r="H12" s="258">
        <v>0.16204273962755877</v>
      </c>
    </row>
    <row r="13" spans="1:8">
      <c r="B13" s="237" t="s">
        <v>617</v>
      </c>
      <c r="C13" s="255" t="s">
        <v>90</v>
      </c>
      <c r="D13" s="258">
        <v>4.4084088472105425E-2</v>
      </c>
      <c r="E13" s="258">
        <v>2.5386226209020597E-2</v>
      </c>
      <c r="F13" s="258">
        <v>2.7544275311157801E-2</v>
      </c>
      <c r="G13" s="258">
        <v>3.1561616916358032E-2</v>
      </c>
      <c r="H13" s="258">
        <v>2.9657026165742933E-2</v>
      </c>
    </row>
  </sheetData>
  <hyperlinks>
    <hyperlink ref="H1" location="Index!A1" display="Return to 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18"/>
  <sheetViews>
    <sheetView showGridLines="0" workbookViewId="0"/>
  </sheetViews>
  <sheetFormatPr defaultRowHeight="15"/>
  <cols>
    <col min="1" max="1" width="10.42578125" customWidth="1"/>
    <col min="2" max="2" width="18.5703125" bestFit="1" customWidth="1"/>
    <col min="3" max="3" width="6.85546875" customWidth="1"/>
  </cols>
  <sheetData>
    <row r="1" spans="1:11">
      <c r="A1" s="43" t="s">
        <v>1159</v>
      </c>
      <c r="K1" s="97" t="s">
        <v>835</v>
      </c>
    </row>
    <row r="4" spans="1:11">
      <c r="B4" s="259"/>
      <c r="C4" s="260"/>
      <c r="D4" s="373" t="str">
        <f>TB!C4</f>
        <v>2020/21</v>
      </c>
      <c r="E4" s="373" t="str">
        <f>TB!D4</f>
        <v>2021/22</v>
      </c>
      <c r="F4" s="373" t="str">
        <f>TB!E4</f>
        <v>2022/23</v>
      </c>
      <c r="G4" s="373" t="str">
        <f>TB!F4</f>
        <v>2023/24</v>
      </c>
      <c r="H4" s="373" t="str">
        <f>TB!G4</f>
        <v>2024/25</v>
      </c>
    </row>
    <row r="5" spans="1:11">
      <c r="B5" s="261" t="s">
        <v>628</v>
      </c>
      <c r="C5" s="262"/>
      <c r="D5" s="263">
        <v>0</v>
      </c>
      <c r="E5" s="263">
        <v>0</v>
      </c>
      <c r="F5" s="263">
        <v>0</v>
      </c>
      <c r="G5" s="263">
        <v>0</v>
      </c>
      <c r="H5" s="263">
        <v>0</v>
      </c>
    </row>
    <row r="6" spans="1:11">
      <c r="B6" s="261" t="s">
        <v>629</v>
      </c>
      <c r="C6" s="262"/>
      <c r="D6" s="263">
        <v>0</v>
      </c>
      <c r="E6" s="263">
        <v>0</v>
      </c>
      <c r="F6" s="263">
        <v>0</v>
      </c>
      <c r="G6" s="263">
        <v>0</v>
      </c>
      <c r="H6" s="263">
        <v>0</v>
      </c>
    </row>
    <row r="7" spans="1:11">
      <c r="B7" s="261" t="s">
        <v>630</v>
      </c>
      <c r="C7" s="262"/>
      <c r="D7" s="263">
        <v>0</v>
      </c>
      <c r="E7" s="263">
        <v>0</v>
      </c>
      <c r="F7" s="263">
        <v>0</v>
      </c>
      <c r="G7" s="263">
        <v>0</v>
      </c>
      <c r="H7" s="263">
        <v>0</v>
      </c>
    </row>
    <row r="8" spans="1:11">
      <c r="B8" s="261" t="s">
        <v>631</v>
      </c>
      <c r="C8" s="262"/>
      <c r="D8" s="263">
        <v>1.810171939979492</v>
      </c>
      <c r="E8" s="263">
        <v>0</v>
      </c>
      <c r="F8" s="263">
        <v>0.51860219070818037</v>
      </c>
      <c r="G8" s="263">
        <v>0.94492517582756719</v>
      </c>
      <c r="H8" s="263">
        <v>0.60995390000450289</v>
      </c>
    </row>
    <row r="9" spans="1:11">
      <c r="B9" s="261" t="s">
        <v>632</v>
      </c>
      <c r="C9" s="262"/>
      <c r="D9" s="263">
        <v>2.8335479399794909</v>
      </c>
      <c r="E9" s="263">
        <v>0.97708809693584708</v>
      </c>
      <c r="F9" s="263">
        <v>0.79415719070818458</v>
      </c>
      <c r="G9" s="263">
        <v>0.99014317582756561</v>
      </c>
      <c r="H9" s="263">
        <v>0.75425290000449952</v>
      </c>
    </row>
    <row r="10" spans="1:11">
      <c r="B10" s="261" t="s">
        <v>633</v>
      </c>
      <c r="C10" s="262"/>
      <c r="D10" s="263">
        <v>3.0553969399794898</v>
      </c>
      <c r="E10" s="263">
        <v>0.88165709693584926</v>
      </c>
      <c r="F10" s="263">
        <v>1.8964271907081818</v>
      </c>
      <c r="G10" s="263">
        <v>3.2355351758275681</v>
      </c>
      <c r="H10" s="263">
        <v>4.596507900004501</v>
      </c>
    </row>
    <row r="11" spans="1:11">
      <c r="B11" s="261" t="s">
        <v>634</v>
      </c>
      <c r="C11" s="262"/>
      <c r="D11" s="263">
        <v>6.2886329399794878</v>
      </c>
      <c r="E11" s="263">
        <v>5.0407650969358526</v>
      </c>
      <c r="F11" s="263">
        <v>5.5328411907081838</v>
      </c>
      <c r="G11" s="263">
        <v>5.7678521758275672</v>
      </c>
      <c r="H11" s="263">
        <v>5.9808089000045017</v>
      </c>
    </row>
    <row r="12" spans="1:11">
      <c r="B12" s="261" t="s">
        <v>635</v>
      </c>
      <c r="C12" s="262"/>
      <c r="D12" s="263">
        <v>7.2926819399794898</v>
      </c>
      <c r="E12" s="263">
        <v>5.7899300969358505</v>
      </c>
      <c r="F12" s="263">
        <v>6.6674011907081852</v>
      </c>
      <c r="G12" s="263">
        <v>7.5251611758275665</v>
      </c>
      <c r="H12" s="263">
        <v>8.1242529000044978</v>
      </c>
    </row>
    <row r="13" spans="1:11">
      <c r="B13" s="261" t="s">
        <v>636</v>
      </c>
      <c r="C13" s="262"/>
      <c r="D13" s="263">
        <v>8.4385569399794935</v>
      </c>
      <c r="E13" s="263">
        <v>7.744995096935849</v>
      </c>
      <c r="F13" s="263">
        <v>7.8459731907081807</v>
      </c>
      <c r="G13" s="263">
        <v>7.6543981758275628</v>
      </c>
      <c r="H13" s="263">
        <v>7.9150659000044978</v>
      </c>
    </row>
    <row r="14" spans="1:11">
      <c r="B14" s="261" t="s">
        <v>637</v>
      </c>
      <c r="C14" s="262"/>
      <c r="D14" s="263">
        <v>4.4052009399794887</v>
      </c>
      <c r="E14" s="263">
        <v>2.9914650969358503</v>
      </c>
      <c r="F14" s="263">
        <v>5.6553531907081842</v>
      </c>
      <c r="G14" s="263">
        <v>7.2747061758275642</v>
      </c>
      <c r="H14" s="263">
        <v>6.7483269000045052</v>
      </c>
    </row>
    <row r="15" spans="1:11">
      <c r="B15" s="261" t="s">
        <v>638</v>
      </c>
      <c r="C15" s="262"/>
      <c r="D15" s="263">
        <v>10.855810939979493</v>
      </c>
      <c r="E15" s="263">
        <v>10.085430096935848</v>
      </c>
      <c r="F15" s="263">
        <v>10.451272190708183</v>
      </c>
      <c r="G15" s="263">
        <v>10.333570175827571</v>
      </c>
      <c r="H15" s="263">
        <v>10.743407900004504</v>
      </c>
    </row>
    <row r="16" spans="1:11">
      <c r="B16" s="261" t="s">
        <v>639</v>
      </c>
      <c r="C16" s="262"/>
      <c r="D16" s="263">
        <v>14.286613939979491</v>
      </c>
      <c r="E16" s="263">
        <v>13.403281096935853</v>
      </c>
      <c r="F16" s="263">
        <v>14.288877190708186</v>
      </c>
      <c r="G16" s="263">
        <v>14.279494175827562</v>
      </c>
      <c r="H16" s="263">
        <v>14.856063900004505</v>
      </c>
    </row>
    <row r="17" spans="2:8">
      <c r="B17" s="261" t="s">
        <v>640</v>
      </c>
      <c r="C17" s="262"/>
      <c r="D17" s="263">
        <v>12.284974939979493</v>
      </c>
      <c r="E17" s="263">
        <v>11.273667096935849</v>
      </c>
      <c r="F17" s="263">
        <v>12.250986190708185</v>
      </c>
      <c r="G17" s="263">
        <v>12.220251175827567</v>
      </c>
      <c r="H17" s="263">
        <v>12.759372900004498</v>
      </c>
    </row>
    <row r="18" spans="2:8">
      <c r="B18" s="261" t="s">
        <v>641</v>
      </c>
      <c r="C18" s="262"/>
      <c r="D18" s="263">
        <v>10.521412939979493</v>
      </c>
      <c r="E18" s="263">
        <v>9.4013410969358482</v>
      </c>
      <c r="F18" s="263">
        <v>11.602841190708185</v>
      </c>
      <c r="G18" s="263">
        <v>9.3917951758275642</v>
      </c>
      <c r="H18" s="263">
        <v>10.041537900004505</v>
      </c>
    </row>
  </sheetData>
  <hyperlinks>
    <hyperlink ref="K1" location="Index!A1" display="Return to 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8"/>
  <sheetViews>
    <sheetView showGridLines="0" workbookViewId="0"/>
  </sheetViews>
  <sheetFormatPr defaultRowHeight="15"/>
  <cols>
    <col min="2" max="2" width="30.28515625" bestFit="1" customWidth="1"/>
  </cols>
  <sheetData>
    <row r="1" spans="1:11">
      <c r="A1" s="43" t="s">
        <v>1158</v>
      </c>
      <c r="K1" s="97" t="s">
        <v>835</v>
      </c>
    </row>
    <row r="4" spans="1:11">
      <c r="B4" s="241"/>
      <c r="C4" s="242"/>
      <c r="D4" s="373" t="str">
        <f>TB!C4</f>
        <v>2020/21</v>
      </c>
      <c r="E4" s="373" t="str">
        <f>TB!D4</f>
        <v>2021/22</v>
      </c>
      <c r="F4" s="373" t="str">
        <f>TB!E4</f>
        <v>2022/23</v>
      </c>
      <c r="G4" s="373" t="str">
        <f>TB!F4</f>
        <v>2023/24</v>
      </c>
      <c r="H4" s="373" t="str">
        <f>TB!G4</f>
        <v>2024/25</v>
      </c>
    </row>
    <row r="5" spans="1:11">
      <c r="B5" s="237" t="s">
        <v>643</v>
      </c>
      <c r="C5" s="243" t="s">
        <v>82</v>
      </c>
      <c r="D5" s="251">
        <v>-293.2552002062331</v>
      </c>
      <c r="E5" s="251">
        <v>-406.46874369645792</v>
      </c>
      <c r="F5" s="251">
        <v>-518.77357308067667</v>
      </c>
      <c r="G5" s="251">
        <v>-753.79666374282078</v>
      </c>
      <c r="H5" s="251">
        <v>-876.07399937735067</v>
      </c>
    </row>
    <row r="6" spans="1:11">
      <c r="B6" s="237" t="s">
        <v>644</v>
      </c>
      <c r="C6" s="243" t="s">
        <v>82</v>
      </c>
      <c r="D6" s="251">
        <v>2621.8259808015446</v>
      </c>
      <c r="E6" s="251">
        <v>2805.8653004681623</v>
      </c>
      <c r="F6" s="251">
        <v>2887.8857555482728</v>
      </c>
      <c r="G6" s="251">
        <v>3063.3517985135359</v>
      </c>
      <c r="H6" s="251">
        <v>3198.964570787105</v>
      </c>
    </row>
    <row r="7" spans="1:11">
      <c r="B7" s="237" t="s">
        <v>645</v>
      </c>
      <c r="C7" s="243" t="s">
        <v>646</v>
      </c>
      <c r="D7" s="264">
        <v>0.35155126555432331</v>
      </c>
      <c r="E7" s="264">
        <v>0.3507278033558624</v>
      </c>
      <c r="F7" s="264">
        <v>0.35092202832492919</v>
      </c>
      <c r="G7" s="264">
        <v>0.35082707502097432</v>
      </c>
      <c r="H7" s="264">
        <v>0.35046928431636581</v>
      </c>
    </row>
    <row r="8" spans="1:11">
      <c r="B8" s="237" t="s">
        <v>647</v>
      </c>
      <c r="C8" s="243" t="s">
        <v>646</v>
      </c>
      <c r="D8" s="264">
        <v>0.64844873444567663</v>
      </c>
      <c r="E8" s="264">
        <v>0.6492721966441376</v>
      </c>
      <c r="F8" s="264">
        <v>0.64907797167507075</v>
      </c>
      <c r="G8" s="264">
        <v>0.64917292497902568</v>
      </c>
      <c r="H8" s="264">
        <v>0.64953071568363419</v>
      </c>
    </row>
  </sheetData>
  <hyperlinks>
    <hyperlink ref="K1" location="Index!A1" display="Return to Index"/>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32"/>
  <sheetViews>
    <sheetView showGridLines="0" workbookViewId="0"/>
  </sheetViews>
  <sheetFormatPr defaultRowHeight="12.75"/>
  <cols>
    <col min="1" max="2" width="9.140625" style="39"/>
    <col min="3" max="3" width="35.85546875" style="39" bestFit="1" customWidth="1"/>
    <col min="4" max="7" width="11.5703125" style="39" customWidth="1"/>
    <col min="8" max="10" width="17.85546875" style="39" customWidth="1"/>
    <col min="11" max="16384" width="9.140625" style="39"/>
  </cols>
  <sheetData>
    <row r="1" spans="1:10">
      <c r="A1" s="43" t="s">
        <v>1157</v>
      </c>
      <c r="H1" s="97" t="s">
        <v>835</v>
      </c>
    </row>
    <row r="3" spans="1:10">
      <c r="B3" s="424"/>
      <c r="C3" s="424"/>
      <c r="D3" s="424"/>
      <c r="E3" s="424"/>
      <c r="F3" s="424"/>
      <c r="G3" s="424"/>
      <c r="H3" s="536" t="s">
        <v>1092</v>
      </c>
      <c r="I3" s="536"/>
      <c r="J3" s="536"/>
    </row>
    <row r="4" spans="1:10" ht="25.5">
      <c r="B4" s="425"/>
      <c r="C4" s="380"/>
      <c r="D4" s="380" t="s">
        <v>1088</v>
      </c>
      <c r="E4" s="380" t="s">
        <v>1090</v>
      </c>
      <c r="F4" s="380" t="s">
        <v>1091</v>
      </c>
      <c r="G4" s="380" t="s">
        <v>352</v>
      </c>
      <c r="H4" s="116" t="s">
        <v>1093</v>
      </c>
      <c r="I4" s="117" t="s">
        <v>1094</v>
      </c>
      <c r="J4" s="118" t="s">
        <v>1095</v>
      </c>
    </row>
    <row r="5" spans="1:10" ht="25.5">
      <c r="B5" s="426" t="s">
        <v>17</v>
      </c>
      <c r="C5" s="426" t="s">
        <v>18</v>
      </c>
      <c r="D5" s="132" t="s">
        <v>1089</v>
      </c>
      <c r="E5" s="132" t="s">
        <v>1089</v>
      </c>
      <c r="F5" s="132" t="s">
        <v>1089</v>
      </c>
      <c r="G5" s="132" t="s">
        <v>1089</v>
      </c>
      <c r="H5" s="133" t="s">
        <v>1089</v>
      </c>
      <c r="I5" s="148" t="s">
        <v>1089</v>
      </c>
      <c r="J5" s="141" t="s">
        <v>1089</v>
      </c>
    </row>
    <row r="6" spans="1:10">
      <c r="B6" s="427">
        <v>1</v>
      </c>
      <c r="C6" s="428" t="s">
        <v>45</v>
      </c>
      <c r="D6" s="429">
        <v>1.9468270000000001</v>
      </c>
      <c r="E6" s="429">
        <v>36.524773000000003</v>
      </c>
      <c r="F6" s="429">
        <v>44.213394999999998</v>
      </c>
      <c r="G6" s="429">
        <v>-10.130585</v>
      </c>
      <c r="H6" s="429">
        <v>56.406776400000012</v>
      </c>
      <c r="I6" s="429">
        <v>65.249455400000002</v>
      </c>
      <c r="J6" s="429">
        <v>48.692719199999999</v>
      </c>
    </row>
    <row r="7" spans="1:10">
      <c r="B7" s="427">
        <v>2</v>
      </c>
      <c r="C7" s="428" t="s">
        <v>46</v>
      </c>
      <c r="D7" s="429">
        <v>1.7069319999999999</v>
      </c>
      <c r="E7" s="429">
        <v>-8.7917950000000005</v>
      </c>
      <c r="F7" s="429">
        <v>44.213394999999998</v>
      </c>
      <c r="G7" s="429">
        <v>-10.130585</v>
      </c>
      <c r="H7" s="429">
        <v>19.913626999999998</v>
      </c>
      <c r="I7" s="429">
        <v>28.756305999999999</v>
      </c>
      <c r="J7" s="429">
        <v>30.566092000000001</v>
      </c>
    </row>
    <row r="8" spans="1:10">
      <c r="B8" s="427">
        <v>3</v>
      </c>
      <c r="C8" s="428" t="s">
        <v>47</v>
      </c>
      <c r="D8" s="429">
        <v>2.0906929999999999</v>
      </c>
      <c r="E8" s="429">
        <v>17.971325</v>
      </c>
      <c r="F8" s="429">
        <v>24.184823000000002</v>
      </c>
      <c r="G8" s="429">
        <v>-10.130585</v>
      </c>
      <c r="H8" s="429">
        <v>25.685026400000002</v>
      </c>
      <c r="I8" s="429">
        <v>30.521991000000003</v>
      </c>
      <c r="J8" s="429">
        <v>21.242768000000002</v>
      </c>
    </row>
    <row r="9" spans="1:10">
      <c r="B9" s="427">
        <v>4</v>
      </c>
      <c r="C9" s="428" t="s">
        <v>48</v>
      </c>
      <c r="D9" s="429">
        <v>2.0195639999999999</v>
      </c>
      <c r="E9" s="429">
        <v>17.971325</v>
      </c>
      <c r="F9" s="429">
        <v>30.132114000000001</v>
      </c>
      <c r="G9" s="429">
        <v>-10.130585</v>
      </c>
      <c r="H9" s="429">
        <v>30.371730200000005</v>
      </c>
      <c r="I9" s="429">
        <v>36.398153000000008</v>
      </c>
      <c r="J9" s="429">
        <v>27.190059000000002</v>
      </c>
    </row>
    <row r="10" spans="1:10">
      <c r="B10" s="427">
        <v>5</v>
      </c>
      <c r="C10" s="428" t="s">
        <v>49</v>
      </c>
      <c r="D10" s="429">
        <v>4.3781410000000003</v>
      </c>
      <c r="E10" s="429">
        <v>16.077929999999999</v>
      </c>
      <c r="F10" s="429">
        <v>21.761379000000002</v>
      </c>
      <c r="G10" s="429">
        <v>-10.130585</v>
      </c>
      <c r="H10" s="429">
        <v>24.519003200000004</v>
      </c>
      <c r="I10" s="429">
        <v>28.871278999999998</v>
      </c>
      <c r="J10" s="429">
        <v>18.061966000000002</v>
      </c>
    </row>
    <row r="11" spans="1:10">
      <c r="B11" s="427">
        <v>6</v>
      </c>
      <c r="C11" s="428" t="s">
        <v>50</v>
      </c>
      <c r="D11" s="429">
        <v>4.0952270000000004</v>
      </c>
      <c r="E11" s="429">
        <v>15.388164</v>
      </c>
      <c r="F11" s="429">
        <v>20.710595000000001</v>
      </c>
      <c r="G11" s="429">
        <v>-10.130585</v>
      </c>
      <c r="H11" s="429">
        <v>22.843649200000005</v>
      </c>
      <c r="I11" s="429">
        <v>26.985768200000006</v>
      </c>
      <c r="J11" s="429">
        <v>16.735275600000001</v>
      </c>
    </row>
    <row r="12" spans="1:10">
      <c r="B12" s="427">
        <v>7</v>
      </c>
      <c r="C12" s="428" t="s">
        <v>51</v>
      </c>
      <c r="D12" s="429">
        <v>4.037096</v>
      </c>
      <c r="E12" s="429">
        <v>13.835993</v>
      </c>
      <c r="F12" s="429">
        <v>29.136150000000001</v>
      </c>
      <c r="G12" s="429">
        <v>-10.130585</v>
      </c>
      <c r="H12" s="429">
        <v>28.2842254</v>
      </c>
      <c r="I12" s="429">
        <v>34.111455399999997</v>
      </c>
      <c r="J12" s="429">
        <v>24.539962200000002</v>
      </c>
    </row>
    <row r="13" spans="1:10">
      <c r="B13" s="427">
        <v>8</v>
      </c>
      <c r="C13" s="428" t="s">
        <v>52</v>
      </c>
      <c r="D13" s="429">
        <v>3.024877</v>
      </c>
      <c r="E13" s="429">
        <v>13.835993</v>
      </c>
      <c r="F13" s="429">
        <v>18.312732</v>
      </c>
      <c r="G13" s="429">
        <v>-10.130585</v>
      </c>
      <c r="H13" s="429">
        <v>18.613272000000002</v>
      </c>
      <c r="I13" s="429">
        <v>22.275818400000002</v>
      </c>
      <c r="J13" s="429">
        <v>13.716544200000001</v>
      </c>
    </row>
    <row r="14" spans="1:10">
      <c r="B14" s="427">
        <v>9</v>
      </c>
      <c r="C14" s="428" t="s">
        <v>53</v>
      </c>
      <c r="D14" s="429">
        <v>1.9311849999999999</v>
      </c>
      <c r="E14" s="429">
        <v>13.552104</v>
      </c>
      <c r="F14" s="429">
        <v>17.985688</v>
      </c>
      <c r="G14" s="429">
        <v>-10.130585</v>
      </c>
      <c r="H14" s="429">
        <v>17.030833600000001</v>
      </c>
      <c r="I14" s="429">
        <v>20.627971200000001</v>
      </c>
      <c r="J14" s="429">
        <v>13.275944599999999</v>
      </c>
    </row>
    <row r="15" spans="1:10">
      <c r="B15" s="427">
        <v>10</v>
      </c>
      <c r="C15" s="428" t="s">
        <v>613</v>
      </c>
      <c r="D15" s="429">
        <v>1.5059739999999999</v>
      </c>
      <c r="E15" s="429">
        <v>12.191547999999999</v>
      </c>
      <c r="F15" s="429">
        <v>16.192042000000001</v>
      </c>
      <c r="G15" s="429">
        <v>-10.130585</v>
      </c>
      <c r="H15" s="429">
        <v>14.082260999999999</v>
      </c>
      <c r="I15" s="429">
        <v>17.320669400000003</v>
      </c>
      <c r="J15" s="429">
        <v>10.938076200000001</v>
      </c>
    </row>
    <row r="16" spans="1:10">
      <c r="B16" s="427">
        <v>11</v>
      </c>
      <c r="C16" s="428" t="s">
        <v>55</v>
      </c>
      <c r="D16" s="429">
        <v>2.9661629999999999</v>
      </c>
      <c r="E16" s="429">
        <v>12.191547999999999</v>
      </c>
      <c r="F16" s="429">
        <v>9.6353950000000008</v>
      </c>
      <c r="G16" s="429">
        <v>-10.130585</v>
      </c>
      <c r="H16" s="429">
        <v>10.297132399999999</v>
      </c>
      <c r="I16" s="429">
        <v>12.224211400000002</v>
      </c>
      <c r="J16" s="429">
        <v>4.3814292000000012</v>
      </c>
    </row>
    <row r="17" spans="2:10">
      <c r="B17" s="427">
        <v>12</v>
      </c>
      <c r="C17" s="428" t="s">
        <v>56</v>
      </c>
      <c r="D17" s="429">
        <v>1.6035889999999999</v>
      </c>
      <c r="E17" s="429">
        <v>8.6204190000000001</v>
      </c>
      <c r="F17" s="429">
        <v>8.8753930000000008</v>
      </c>
      <c r="G17" s="429">
        <v>-10.130585</v>
      </c>
      <c r="H17" s="429">
        <v>5.4696536000000009</v>
      </c>
      <c r="I17" s="429">
        <v>7.2447322000000014</v>
      </c>
      <c r="J17" s="429">
        <v>2.1929756000000005</v>
      </c>
    </row>
    <row r="18" spans="2:10">
      <c r="B18" s="427">
        <v>13</v>
      </c>
      <c r="C18" s="428" t="s">
        <v>57</v>
      </c>
      <c r="D18" s="429">
        <v>3.783439</v>
      </c>
      <c r="E18" s="429">
        <v>6.9823009999999996</v>
      </c>
      <c r="F18" s="429">
        <v>5.2434339999999997</v>
      </c>
      <c r="G18" s="429">
        <v>-10.130585</v>
      </c>
      <c r="H18" s="429">
        <v>3.4334420000000012</v>
      </c>
      <c r="I18" s="429">
        <v>4.4821287999999981</v>
      </c>
      <c r="J18" s="429">
        <v>-2.0942305999999995</v>
      </c>
    </row>
    <row r="19" spans="2:10">
      <c r="B19" s="427">
        <v>14</v>
      </c>
      <c r="C19" s="428" t="s">
        <v>58</v>
      </c>
      <c r="D19" s="429">
        <v>1.165117</v>
      </c>
      <c r="E19" s="429">
        <v>6.9823009999999996</v>
      </c>
      <c r="F19" s="429">
        <v>0.83054700000000004</v>
      </c>
      <c r="G19" s="429">
        <v>-10.130585</v>
      </c>
      <c r="H19" s="429">
        <v>-2.7151896000000004</v>
      </c>
      <c r="I19" s="429">
        <v>-2.5490801999999997</v>
      </c>
      <c r="J19" s="429">
        <v>-6.5071175999999999</v>
      </c>
    </row>
    <row r="20" spans="2:10">
      <c r="B20" s="427">
        <v>15</v>
      </c>
      <c r="C20" s="428" t="s">
        <v>59</v>
      </c>
      <c r="D20" s="429">
        <v>4.3922939999999997</v>
      </c>
      <c r="E20" s="429">
        <v>2.7636419999999999</v>
      </c>
      <c r="F20" s="429">
        <v>0.27757500000000002</v>
      </c>
      <c r="G20" s="429">
        <v>-10.130585</v>
      </c>
      <c r="H20" s="429">
        <v>-3.3053173999999999</v>
      </c>
      <c r="I20" s="429">
        <v>-3.249802400000001</v>
      </c>
      <c r="J20" s="429">
        <v>-8.7475532000000005</v>
      </c>
    </row>
    <row r="21" spans="2:10">
      <c r="B21" s="427">
        <v>16</v>
      </c>
      <c r="C21" s="428" t="s">
        <v>60</v>
      </c>
      <c r="D21" s="429">
        <v>3.1681059999999999</v>
      </c>
      <c r="E21" s="429">
        <v>0.27126</v>
      </c>
      <c r="F21" s="429">
        <v>0</v>
      </c>
      <c r="G21" s="429">
        <v>-10.130585</v>
      </c>
      <c r="H21" s="429">
        <v>-6.7454710000000002</v>
      </c>
      <c r="I21" s="429">
        <v>-6.7454710000000002</v>
      </c>
      <c r="J21" s="429">
        <v>-10.022081</v>
      </c>
    </row>
    <row r="22" spans="2:10">
      <c r="B22" s="427">
        <v>17</v>
      </c>
      <c r="C22" s="428" t="s">
        <v>61</v>
      </c>
      <c r="D22" s="429">
        <v>1.2274560000000001</v>
      </c>
      <c r="E22" s="429">
        <v>1.538686</v>
      </c>
      <c r="F22" s="429">
        <v>0</v>
      </c>
      <c r="G22" s="429">
        <v>-10.130585</v>
      </c>
      <c r="H22" s="429">
        <v>-7.6721801999999997</v>
      </c>
      <c r="I22" s="429">
        <v>-7.6721801999999997</v>
      </c>
      <c r="J22" s="429">
        <v>-9.5151105999999999</v>
      </c>
    </row>
    <row r="23" spans="2:10">
      <c r="B23" s="427">
        <v>18</v>
      </c>
      <c r="C23" s="428" t="s">
        <v>62</v>
      </c>
      <c r="D23" s="429">
        <v>1.0964480000000001</v>
      </c>
      <c r="E23" s="429">
        <v>1.09615</v>
      </c>
      <c r="F23" s="429">
        <v>0</v>
      </c>
      <c r="G23" s="429">
        <v>-10.130585</v>
      </c>
      <c r="H23" s="429">
        <v>-8.1572169999999993</v>
      </c>
      <c r="I23" s="429">
        <v>-8.1572169999999993</v>
      </c>
      <c r="J23" s="429">
        <v>-9.6921250000000008</v>
      </c>
    </row>
    <row r="24" spans="2:10">
      <c r="B24" s="427">
        <v>19</v>
      </c>
      <c r="C24" s="428" t="s">
        <v>63</v>
      </c>
      <c r="D24" s="429">
        <v>3.3382450000000001</v>
      </c>
      <c r="E24" s="429">
        <v>-0.74780599999999997</v>
      </c>
      <c r="F24" s="429">
        <v>0</v>
      </c>
      <c r="G24" s="429">
        <v>-10.130585</v>
      </c>
      <c r="H24" s="429">
        <v>-7.3905848000000001</v>
      </c>
      <c r="I24" s="429">
        <v>-7.3905848000000001</v>
      </c>
      <c r="J24" s="429">
        <v>-10.4297074</v>
      </c>
    </row>
    <row r="25" spans="2:10">
      <c r="B25" s="427">
        <v>20</v>
      </c>
      <c r="C25" s="428" t="s">
        <v>64</v>
      </c>
      <c r="D25" s="429">
        <v>10.157140999999999</v>
      </c>
      <c r="E25" s="429">
        <v>-6.2112579999999999</v>
      </c>
      <c r="F25" s="429">
        <v>0</v>
      </c>
      <c r="G25" s="429">
        <v>-10.130585</v>
      </c>
      <c r="H25" s="429">
        <v>-4.9424504000000011</v>
      </c>
      <c r="I25" s="429">
        <v>-4.9424504000000011</v>
      </c>
      <c r="J25" s="429">
        <v>-12.615088200000001</v>
      </c>
    </row>
    <row r="26" spans="2:10">
      <c r="B26" s="427">
        <v>21</v>
      </c>
      <c r="C26" s="428" t="s">
        <v>65</v>
      </c>
      <c r="D26" s="429">
        <v>5.8200229999999999</v>
      </c>
      <c r="E26" s="429">
        <v>-6.7893109999999997</v>
      </c>
      <c r="F26" s="429">
        <v>0</v>
      </c>
      <c r="G26" s="429">
        <v>-10.130585</v>
      </c>
      <c r="H26" s="429">
        <v>-9.7420107999999992</v>
      </c>
      <c r="I26" s="429">
        <v>-9.7420107999999992</v>
      </c>
      <c r="J26" s="429">
        <v>-12.846309399999999</v>
      </c>
    </row>
    <row r="27" spans="2:10">
      <c r="B27" s="427">
        <v>22</v>
      </c>
      <c r="C27" s="428" t="s">
        <v>66</v>
      </c>
      <c r="D27" s="429">
        <v>2.633095</v>
      </c>
      <c r="E27" s="429">
        <v>2.4900709999999999</v>
      </c>
      <c r="F27" s="429">
        <v>-8.9105229999999995</v>
      </c>
      <c r="G27" s="429">
        <v>-10.130585</v>
      </c>
      <c r="H27" s="429">
        <v>-12.6338516</v>
      </c>
      <c r="I27" s="429">
        <v>-14.4159562</v>
      </c>
      <c r="J27" s="429">
        <v>-18.045079600000001</v>
      </c>
    </row>
    <row r="28" spans="2:10">
      <c r="B28" s="427">
        <v>23</v>
      </c>
      <c r="C28" s="428" t="s">
        <v>67</v>
      </c>
      <c r="D28" s="429">
        <v>-5.1635150000000003</v>
      </c>
      <c r="E28" s="429">
        <v>2.4900709999999999</v>
      </c>
      <c r="F28" s="429">
        <v>-7.2746420000000001</v>
      </c>
      <c r="G28" s="429">
        <v>-10.130585</v>
      </c>
      <c r="H28" s="429">
        <v>-19.1217568</v>
      </c>
      <c r="I28" s="429">
        <v>-20.5766852</v>
      </c>
      <c r="J28" s="429">
        <v>-16.4091986</v>
      </c>
    </row>
    <row r="29" spans="2:10">
      <c r="B29" s="427">
        <v>24</v>
      </c>
      <c r="C29" s="428" t="s">
        <v>68</v>
      </c>
      <c r="D29" s="429">
        <v>-3.194232</v>
      </c>
      <c r="E29" s="429">
        <v>2.4900709999999999</v>
      </c>
      <c r="F29" s="429">
        <v>0</v>
      </c>
      <c r="G29" s="429">
        <v>-10.130585</v>
      </c>
      <c r="H29" s="429">
        <v>-11.332760199999999</v>
      </c>
      <c r="I29" s="429">
        <v>-11.332760199999999</v>
      </c>
      <c r="J29" s="429">
        <v>-9.1345565999999998</v>
      </c>
    </row>
    <row r="30" spans="2:10">
      <c r="B30" s="427">
        <v>25</v>
      </c>
      <c r="C30" s="428" t="s">
        <v>69</v>
      </c>
      <c r="D30" s="429">
        <v>-0.93159800000000004</v>
      </c>
      <c r="E30" s="429">
        <v>-3.282823</v>
      </c>
      <c r="F30" s="429">
        <v>0</v>
      </c>
      <c r="G30" s="429">
        <v>-10.130585</v>
      </c>
      <c r="H30" s="429">
        <v>-13.6884414</v>
      </c>
      <c r="I30" s="429">
        <v>-13.6884414</v>
      </c>
      <c r="J30" s="429">
        <v>-11.443714200000001</v>
      </c>
    </row>
    <row r="31" spans="2:10">
      <c r="B31" s="427">
        <v>26</v>
      </c>
      <c r="C31" s="428" t="s">
        <v>70</v>
      </c>
      <c r="D31" s="429">
        <v>-0.392121</v>
      </c>
      <c r="E31" s="429">
        <v>-3.4453589999999998</v>
      </c>
      <c r="F31" s="429">
        <v>0</v>
      </c>
      <c r="G31" s="429">
        <v>-10.130585</v>
      </c>
      <c r="H31" s="429">
        <v>-13.2789932</v>
      </c>
      <c r="I31" s="429">
        <v>-13.2789932</v>
      </c>
      <c r="J31" s="429">
        <v>-11.5087286</v>
      </c>
    </row>
    <row r="32" spans="2:10">
      <c r="B32" s="427">
        <v>27</v>
      </c>
      <c r="C32" s="428" t="s">
        <v>71</v>
      </c>
      <c r="D32" s="429">
        <v>1.3493390000000001</v>
      </c>
      <c r="E32" s="429">
        <v>-2.1005210000000001</v>
      </c>
      <c r="F32" s="429">
        <v>0.17183399999999999</v>
      </c>
      <c r="G32" s="429">
        <v>-10.130585</v>
      </c>
      <c r="H32" s="429">
        <v>-10.324195599999999</v>
      </c>
      <c r="I32" s="429">
        <v>-10.2898288</v>
      </c>
      <c r="J32" s="429">
        <v>-10.798959399999999</v>
      </c>
    </row>
  </sheetData>
  <mergeCells count="1">
    <mergeCell ref="H3:J3"/>
  </mergeCells>
  <conditionalFormatting sqref="D6:J32">
    <cfRule type="cellIs" dxfId="13" priority="1" operator="equal">
      <formula>0</formula>
    </cfRule>
  </conditionalFormatting>
  <hyperlinks>
    <hyperlink ref="H1" location="Index!A1" display="Return to 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35"/>
  <sheetViews>
    <sheetView showGridLines="0" workbookViewId="0"/>
  </sheetViews>
  <sheetFormatPr defaultRowHeight="15"/>
  <cols>
    <col min="3" max="3" width="35.85546875" bestFit="1" customWidth="1"/>
    <col min="4" max="7" width="10.85546875" customWidth="1"/>
    <col min="8" max="10" width="17.28515625" customWidth="1"/>
  </cols>
  <sheetData>
    <row r="1" spans="1:10">
      <c r="A1" s="43" t="s">
        <v>1156</v>
      </c>
      <c r="H1" s="97" t="s">
        <v>835</v>
      </c>
    </row>
    <row r="3" spans="1:10">
      <c r="B3" s="424"/>
      <c r="C3" s="424"/>
      <c r="D3" s="424"/>
      <c r="E3" s="424"/>
      <c r="F3" s="424"/>
      <c r="G3" s="424"/>
      <c r="H3" s="536" t="s">
        <v>1092</v>
      </c>
      <c r="I3" s="536"/>
      <c r="J3" s="536"/>
    </row>
    <row r="4" spans="1:10" ht="51">
      <c r="B4" s="425"/>
      <c r="C4" s="380"/>
      <c r="D4" s="380" t="s">
        <v>1088</v>
      </c>
      <c r="E4" s="380" t="s">
        <v>1090</v>
      </c>
      <c r="F4" s="380" t="s">
        <v>1091</v>
      </c>
      <c r="G4" s="380" t="s">
        <v>352</v>
      </c>
      <c r="H4" s="116" t="s">
        <v>1093</v>
      </c>
      <c r="I4" s="117" t="s">
        <v>1094</v>
      </c>
      <c r="J4" s="118" t="s">
        <v>1095</v>
      </c>
    </row>
    <row r="5" spans="1:10" ht="25.5">
      <c r="B5" s="426" t="s">
        <v>17</v>
      </c>
      <c r="C5" s="426" t="s">
        <v>18</v>
      </c>
      <c r="D5" s="132" t="s">
        <v>1089</v>
      </c>
      <c r="E5" s="132" t="s">
        <v>1089</v>
      </c>
      <c r="F5" s="132" t="s">
        <v>1089</v>
      </c>
      <c r="G5" s="132" t="s">
        <v>1089</v>
      </c>
      <c r="H5" s="133" t="s">
        <v>1089</v>
      </c>
      <c r="I5" s="148" t="s">
        <v>1089</v>
      </c>
      <c r="J5" s="141" t="s">
        <v>1089</v>
      </c>
    </row>
    <row r="6" spans="1:10">
      <c r="B6" s="430" t="s">
        <v>1096</v>
      </c>
      <c r="C6" s="428" t="s">
        <v>1097</v>
      </c>
      <c r="D6" s="429">
        <v>1.8308338671712776</v>
      </c>
      <c r="E6" s="429">
        <v>0</v>
      </c>
      <c r="F6" s="429">
        <v>202.68279428737475</v>
      </c>
      <c r="G6" s="429">
        <v>-10.989880893729957</v>
      </c>
      <c r="H6" s="429">
        <v>152.98718840334112</v>
      </c>
      <c r="I6" s="429">
        <v>193.52374726081607</v>
      </c>
      <c r="J6" s="429">
        <v>191.6929133936448</v>
      </c>
    </row>
    <row r="7" spans="1:10">
      <c r="B7" s="430" t="s">
        <v>1098</v>
      </c>
      <c r="C7" s="428" t="s">
        <v>1099</v>
      </c>
      <c r="D7" s="429">
        <v>1.7955495740090213</v>
      </c>
      <c r="E7" s="429">
        <v>0</v>
      </c>
      <c r="F7" s="429">
        <v>189.78236460479661</v>
      </c>
      <c r="G7" s="429">
        <v>-10.989880893729957</v>
      </c>
      <c r="H7" s="429">
        <v>142.63156036411635</v>
      </c>
      <c r="I7" s="429">
        <v>180.58803328507568</v>
      </c>
      <c r="J7" s="429">
        <v>178.79248371106667</v>
      </c>
    </row>
    <row r="8" spans="1:10">
      <c r="B8" s="430" t="s">
        <v>1100</v>
      </c>
      <c r="C8" s="428" t="s">
        <v>1101</v>
      </c>
      <c r="D8" s="429">
        <v>1.9468473185354505</v>
      </c>
      <c r="E8" s="429">
        <v>0</v>
      </c>
      <c r="F8" s="429">
        <v>178.71104150663612</v>
      </c>
      <c r="G8" s="429">
        <v>-10.989880893729957</v>
      </c>
      <c r="H8" s="429">
        <v>133.9257996301144</v>
      </c>
      <c r="I8" s="429">
        <v>169.66800793144162</v>
      </c>
      <c r="J8" s="429">
        <v>167.72116061290617</v>
      </c>
    </row>
    <row r="9" spans="1:10">
      <c r="B9" s="427">
        <v>1</v>
      </c>
      <c r="C9" s="428" t="s">
        <v>45</v>
      </c>
      <c r="D9" s="429">
        <v>1.9468270000000001</v>
      </c>
      <c r="E9" s="429">
        <v>19.748612000000001</v>
      </c>
      <c r="F9" s="429">
        <v>26.103415999999999</v>
      </c>
      <c r="G9" s="429">
        <v>-10.989880893729957</v>
      </c>
      <c r="H9" s="429">
        <v>28.716365400000001</v>
      </c>
      <c r="I9" s="429">
        <v>33.937048600000004</v>
      </c>
      <c r="J9" s="429">
        <v>24.0907768</v>
      </c>
    </row>
    <row r="10" spans="1:10">
      <c r="B10" s="427">
        <v>2</v>
      </c>
      <c r="C10" s="428" t="s">
        <v>46</v>
      </c>
      <c r="D10" s="429">
        <v>1.7069319999999999</v>
      </c>
      <c r="E10" s="429">
        <v>9.3181829999999994</v>
      </c>
      <c r="F10" s="429">
        <v>26.103415999999999</v>
      </c>
      <c r="G10" s="429">
        <v>-10.989880893729957</v>
      </c>
      <c r="H10" s="429">
        <v>20.132127199999999</v>
      </c>
      <c r="I10" s="429">
        <v>25.352810400000003</v>
      </c>
      <c r="J10" s="429">
        <v>19.918605199999998</v>
      </c>
    </row>
    <row r="11" spans="1:10">
      <c r="B11" s="427">
        <v>3</v>
      </c>
      <c r="C11" s="428" t="s">
        <v>47</v>
      </c>
      <c r="D11" s="429">
        <v>2.0906929999999999</v>
      </c>
      <c r="E11" s="429">
        <v>17.971325</v>
      </c>
      <c r="F11" s="429">
        <v>24.184823000000002</v>
      </c>
      <c r="G11" s="429">
        <v>-10.989880893729957</v>
      </c>
      <c r="H11" s="429">
        <v>25.903527400000002</v>
      </c>
      <c r="I11" s="429">
        <v>30.740492000000003</v>
      </c>
      <c r="J11" s="429">
        <v>21.461269000000001</v>
      </c>
    </row>
    <row r="12" spans="1:10">
      <c r="B12" s="427">
        <v>4</v>
      </c>
      <c r="C12" s="428" t="s">
        <v>48</v>
      </c>
      <c r="D12" s="429">
        <v>2.0195639999999999</v>
      </c>
      <c r="E12" s="429">
        <v>17.971325</v>
      </c>
      <c r="F12" s="429">
        <v>30.132114000000001</v>
      </c>
      <c r="G12" s="429">
        <v>-10.989880893729957</v>
      </c>
      <c r="H12" s="429">
        <v>30.590231200000005</v>
      </c>
      <c r="I12" s="429">
        <v>36.616654000000004</v>
      </c>
      <c r="J12" s="429">
        <v>27.408560000000001</v>
      </c>
    </row>
    <row r="13" spans="1:10">
      <c r="B13" s="427">
        <v>5</v>
      </c>
      <c r="C13" s="428" t="s">
        <v>49</v>
      </c>
      <c r="D13" s="429">
        <v>4.3781410000000003</v>
      </c>
      <c r="E13" s="429">
        <v>16.077929999999999</v>
      </c>
      <c r="F13" s="429">
        <v>21.761379000000002</v>
      </c>
      <c r="G13" s="429">
        <v>-10.989880893729957</v>
      </c>
      <c r="H13" s="429">
        <v>24.737504200000004</v>
      </c>
      <c r="I13" s="429">
        <v>29.089779999999998</v>
      </c>
      <c r="J13" s="429">
        <v>18.280467000000002</v>
      </c>
    </row>
    <row r="14" spans="1:10">
      <c r="B14" s="427">
        <v>6</v>
      </c>
      <c r="C14" s="428" t="s">
        <v>50</v>
      </c>
      <c r="D14" s="429">
        <v>4.0952270000000004</v>
      </c>
      <c r="E14" s="429">
        <v>15.388164</v>
      </c>
      <c r="F14" s="429">
        <v>20.710595000000001</v>
      </c>
      <c r="G14" s="429">
        <v>-10.989880893729957</v>
      </c>
      <c r="H14" s="429">
        <v>23.062150200000005</v>
      </c>
      <c r="I14" s="429">
        <v>27.204269200000006</v>
      </c>
      <c r="J14" s="429">
        <v>16.953776600000001</v>
      </c>
    </row>
    <row r="15" spans="1:10">
      <c r="B15" s="427">
        <v>7</v>
      </c>
      <c r="C15" s="428" t="s">
        <v>51</v>
      </c>
      <c r="D15" s="429">
        <v>4.037096</v>
      </c>
      <c r="E15" s="429">
        <v>13.835993</v>
      </c>
      <c r="F15" s="429">
        <v>29.136150000000001</v>
      </c>
      <c r="G15" s="429">
        <v>-10.989880893729957</v>
      </c>
      <c r="H15" s="429">
        <v>28.5027264</v>
      </c>
      <c r="I15" s="429">
        <v>34.3299564</v>
      </c>
      <c r="J15" s="429">
        <v>24.758463200000001</v>
      </c>
    </row>
    <row r="16" spans="1:10">
      <c r="B16" s="427">
        <v>8</v>
      </c>
      <c r="C16" s="428" t="s">
        <v>52</v>
      </c>
      <c r="D16" s="429">
        <v>3.024877</v>
      </c>
      <c r="E16" s="429">
        <v>13.835993</v>
      </c>
      <c r="F16" s="429">
        <v>18.312732</v>
      </c>
      <c r="G16" s="429">
        <v>-10.989880893729957</v>
      </c>
      <c r="H16" s="429">
        <v>18.831773000000002</v>
      </c>
      <c r="I16" s="429">
        <v>22.494319400000002</v>
      </c>
      <c r="J16" s="429">
        <v>13.935045200000001</v>
      </c>
    </row>
    <row r="17" spans="2:10">
      <c r="B17" s="427">
        <v>9</v>
      </c>
      <c r="C17" s="428" t="s">
        <v>53</v>
      </c>
      <c r="D17" s="429">
        <v>1.9311849999999999</v>
      </c>
      <c r="E17" s="429">
        <v>13.552104</v>
      </c>
      <c r="F17" s="429">
        <v>17.985688</v>
      </c>
      <c r="G17" s="429">
        <v>-10.989880893729957</v>
      </c>
      <c r="H17" s="429">
        <v>17.249334600000001</v>
      </c>
      <c r="I17" s="429">
        <v>20.846472200000001</v>
      </c>
      <c r="J17" s="429">
        <v>13.494445599999999</v>
      </c>
    </row>
    <row r="18" spans="2:10">
      <c r="B18" s="427">
        <v>10</v>
      </c>
      <c r="C18" s="428" t="s">
        <v>613</v>
      </c>
      <c r="D18" s="429">
        <v>1.5059739999999999</v>
      </c>
      <c r="E18" s="429">
        <v>12.191547999999999</v>
      </c>
      <c r="F18" s="429">
        <v>16.192042000000001</v>
      </c>
      <c r="G18" s="429">
        <v>-10.989880893729957</v>
      </c>
      <c r="H18" s="429">
        <v>14.300761999999999</v>
      </c>
      <c r="I18" s="429">
        <v>17.539170400000003</v>
      </c>
      <c r="J18" s="429">
        <v>11.156577200000001</v>
      </c>
    </row>
    <row r="19" spans="2:10">
      <c r="B19" s="427">
        <v>11</v>
      </c>
      <c r="C19" s="428" t="s">
        <v>55</v>
      </c>
      <c r="D19" s="429">
        <v>2.9661629999999999</v>
      </c>
      <c r="E19" s="429">
        <v>12.191547999999999</v>
      </c>
      <c r="F19" s="429">
        <v>9.6353950000000008</v>
      </c>
      <c r="G19" s="429">
        <v>-10.989880893729957</v>
      </c>
      <c r="H19" s="429">
        <v>10.515633399999999</v>
      </c>
      <c r="I19" s="429">
        <v>12.442712400000001</v>
      </c>
      <c r="J19" s="429">
        <v>4.5999302000000011</v>
      </c>
    </row>
    <row r="20" spans="2:10">
      <c r="B20" s="427">
        <v>12</v>
      </c>
      <c r="C20" s="428" t="s">
        <v>56</v>
      </c>
      <c r="D20" s="429">
        <v>1.6035889999999999</v>
      </c>
      <c r="E20" s="429">
        <v>8.6204190000000001</v>
      </c>
      <c r="F20" s="429">
        <v>8.8753930000000008</v>
      </c>
      <c r="G20" s="429">
        <v>-10.989880893729957</v>
      </c>
      <c r="H20" s="429">
        <v>5.6881546000000007</v>
      </c>
      <c r="I20" s="429">
        <v>7.4632332000000012</v>
      </c>
      <c r="J20" s="429">
        <v>2.4114766000000003</v>
      </c>
    </row>
    <row r="21" spans="2:10">
      <c r="B21" s="427">
        <v>13</v>
      </c>
      <c r="C21" s="428" t="s">
        <v>57</v>
      </c>
      <c r="D21" s="429">
        <v>3.783439</v>
      </c>
      <c r="E21" s="429">
        <v>6.9823009999999996</v>
      </c>
      <c r="F21" s="429">
        <v>5.2434339999999997</v>
      </c>
      <c r="G21" s="429">
        <v>-10.989880893729957</v>
      </c>
      <c r="H21" s="429">
        <v>3.651943000000001</v>
      </c>
      <c r="I21" s="429">
        <v>4.700629799999998</v>
      </c>
      <c r="J21" s="429">
        <v>-1.8757295999999997</v>
      </c>
    </row>
    <row r="22" spans="2:10">
      <c r="B22" s="427">
        <v>14</v>
      </c>
      <c r="C22" s="428" t="s">
        <v>58</v>
      </c>
      <c r="D22" s="429">
        <v>1.165117</v>
      </c>
      <c r="E22" s="429">
        <v>6.9823009999999996</v>
      </c>
      <c r="F22" s="429">
        <v>0.83054700000000004</v>
      </c>
      <c r="G22" s="429">
        <v>-10.989880893729957</v>
      </c>
      <c r="H22" s="429">
        <v>-2.4966886000000006</v>
      </c>
      <c r="I22" s="429">
        <v>-2.3305791999999999</v>
      </c>
      <c r="J22" s="429">
        <v>-6.2886166000000001</v>
      </c>
    </row>
    <row r="23" spans="2:10">
      <c r="B23" s="427">
        <v>15</v>
      </c>
      <c r="C23" s="428" t="s">
        <v>59</v>
      </c>
      <c r="D23" s="429">
        <v>4.3922939999999997</v>
      </c>
      <c r="E23" s="429">
        <v>2.7636419999999999</v>
      </c>
      <c r="F23" s="429">
        <v>0.27757500000000002</v>
      </c>
      <c r="G23" s="429">
        <v>-10.989880893729957</v>
      </c>
      <c r="H23" s="429">
        <v>-3.0868164</v>
      </c>
      <c r="I23" s="429">
        <v>-3.0313014000000011</v>
      </c>
      <c r="J23" s="429">
        <v>-8.5290522000000006</v>
      </c>
    </row>
    <row r="24" spans="2:10">
      <c r="B24" s="427">
        <v>16</v>
      </c>
      <c r="C24" s="428" t="s">
        <v>60</v>
      </c>
      <c r="D24" s="429">
        <v>3.1681059999999999</v>
      </c>
      <c r="E24" s="429">
        <v>0.27126</v>
      </c>
      <c r="F24" s="429">
        <v>0</v>
      </c>
      <c r="G24" s="429">
        <v>-10.989880893729957</v>
      </c>
      <c r="H24" s="429">
        <v>-6.5269700000000004</v>
      </c>
      <c r="I24" s="429">
        <v>-6.5269700000000004</v>
      </c>
      <c r="J24" s="429">
        <v>-9.8035800000000002</v>
      </c>
    </row>
    <row r="25" spans="2:10">
      <c r="B25" s="427">
        <v>17</v>
      </c>
      <c r="C25" s="428" t="s">
        <v>61</v>
      </c>
      <c r="D25" s="429">
        <v>1.2274560000000001</v>
      </c>
      <c r="E25" s="429">
        <v>1.538686</v>
      </c>
      <c r="F25" s="429">
        <v>0</v>
      </c>
      <c r="G25" s="429">
        <v>-10.989880893729957</v>
      </c>
      <c r="H25" s="429">
        <v>-7.4536791999999998</v>
      </c>
      <c r="I25" s="429">
        <v>-7.4536791999999998</v>
      </c>
      <c r="J25" s="429">
        <v>-9.2966096</v>
      </c>
    </row>
    <row r="26" spans="2:10">
      <c r="B26" s="427">
        <v>18</v>
      </c>
      <c r="C26" s="428" t="s">
        <v>62</v>
      </c>
      <c r="D26" s="429">
        <v>1.0964480000000001</v>
      </c>
      <c r="E26" s="429">
        <v>1.09615</v>
      </c>
      <c r="F26" s="429">
        <v>0</v>
      </c>
      <c r="G26" s="429">
        <v>-10.989880893729957</v>
      </c>
      <c r="H26" s="429">
        <v>-7.9387159999999994</v>
      </c>
      <c r="I26" s="429">
        <v>-7.9387159999999994</v>
      </c>
      <c r="J26" s="429">
        <v>-9.4736240000000009</v>
      </c>
    </row>
    <row r="27" spans="2:10">
      <c r="B27" s="427">
        <v>19</v>
      </c>
      <c r="C27" s="428" t="s">
        <v>63</v>
      </c>
      <c r="D27" s="429">
        <v>3.3382450000000001</v>
      </c>
      <c r="E27" s="429">
        <v>-0.74780599999999997</v>
      </c>
      <c r="F27" s="429">
        <v>0</v>
      </c>
      <c r="G27" s="429">
        <v>-10.989880893729957</v>
      </c>
      <c r="H27" s="429">
        <v>-7.1720838000000002</v>
      </c>
      <c r="I27" s="429">
        <v>-7.1720838000000002</v>
      </c>
      <c r="J27" s="429">
        <v>-10.2112064</v>
      </c>
    </row>
    <row r="28" spans="2:10">
      <c r="B28" s="427">
        <v>20</v>
      </c>
      <c r="C28" s="428" t="s">
        <v>64</v>
      </c>
      <c r="D28" s="429">
        <v>10.157140999999999</v>
      </c>
      <c r="E28" s="429">
        <v>-6.2112579999999999</v>
      </c>
      <c r="F28" s="429">
        <v>0</v>
      </c>
      <c r="G28" s="429">
        <v>-10.989880893729957</v>
      </c>
      <c r="H28" s="429">
        <v>-4.7239494000000013</v>
      </c>
      <c r="I28" s="429">
        <v>-4.7239494000000013</v>
      </c>
      <c r="J28" s="429">
        <v>-12.396587200000001</v>
      </c>
    </row>
    <row r="29" spans="2:10">
      <c r="B29" s="427">
        <v>21</v>
      </c>
      <c r="C29" s="428" t="s">
        <v>65</v>
      </c>
      <c r="D29" s="429">
        <v>5.8200229999999999</v>
      </c>
      <c r="E29" s="429">
        <v>-6.7893109999999997</v>
      </c>
      <c r="F29" s="429">
        <v>0</v>
      </c>
      <c r="G29" s="429">
        <v>-10.989880893729957</v>
      </c>
      <c r="H29" s="429">
        <v>-9.5235097999999994</v>
      </c>
      <c r="I29" s="429">
        <v>-9.5235097999999994</v>
      </c>
      <c r="J29" s="429">
        <v>-12.627808399999999</v>
      </c>
    </row>
    <row r="30" spans="2:10">
      <c r="B30" s="427">
        <v>22</v>
      </c>
      <c r="C30" s="428" t="s">
        <v>66</v>
      </c>
      <c r="D30" s="429">
        <v>2.633095</v>
      </c>
      <c r="E30" s="429">
        <v>2.4900709999999999</v>
      </c>
      <c r="F30" s="429">
        <v>-8.9105229999999995</v>
      </c>
      <c r="G30" s="429">
        <v>-10.989880893729957</v>
      </c>
      <c r="H30" s="429">
        <v>-12.4153506</v>
      </c>
      <c r="I30" s="429">
        <v>-14.1974552</v>
      </c>
      <c r="J30" s="429">
        <v>-17.826578599999998</v>
      </c>
    </row>
    <row r="31" spans="2:10">
      <c r="B31" s="427">
        <v>23</v>
      </c>
      <c r="C31" s="428" t="s">
        <v>67</v>
      </c>
      <c r="D31" s="429">
        <v>-5.1635150000000003</v>
      </c>
      <c r="E31" s="429">
        <v>2.4900709999999999</v>
      </c>
      <c r="F31" s="429">
        <v>-7.2746420000000001</v>
      </c>
      <c r="G31" s="429">
        <v>-10.989880893729957</v>
      </c>
      <c r="H31" s="429">
        <v>-18.9032558</v>
      </c>
      <c r="I31" s="429">
        <v>-20.3581842</v>
      </c>
      <c r="J31" s="429">
        <v>-16.1906976</v>
      </c>
    </row>
    <row r="32" spans="2:10">
      <c r="B32" s="427">
        <v>24</v>
      </c>
      <c r="C32" s="428" t="s">
        <v>68</v>
      </c>
      <c r="D32" s="429">
        <v>-3.194232</v>
      </c>
      <c r="E32" s="429">
        <v>2.4900709999999999</v>
      </c>
      <c r="F32" s="429">
        <v>0</v>
      </c>
      <c r="G32" s="429">
        <v>-10.989880893729957</v>
      </c>
      <c r="H32" s="429">
        <v>-11.114259199999999</v>
      </c>
      <c r="I32" s="429">
        <v>-11.114259199999999</v>
      </c>
      <c r="J32" s="429">
        <v>-8.9160556</v>
      </c>
    </row>
    <row r="33" spans="2:10">
      <c r="B33" s="427">
        <v>25</v>
      </c>
      <c r="C33" s="428" t="s">
        <v>69</v>
      </c>
      <c r="D33" s="429">
        <v>-0.93159800000000004</v>
      </c>
      <c r="E33" s="429">
        <v>-3.282823</v>
      </c>
      <c r="F33" s="429">
        <v>0</v>
      </c>
      <c r="G33" s="429">
        <v>-10.989880893729957</v>
      </c>
      <c r="H33" s="429">
        <v>-13.4699404</v>
      </c>
      <c r="I33" s="429">
        <v>-13.4699404</v>
      </c>
      <c r="J33" s="429">
        <v>-11.225213200000001</v>
      </c>
    </row>
    <row r="34" spans="2:10">
      <c r="B34" s="427">
        <v>26</v>
      </c>
      <c r="C34" s="428" t="s">
        <v>70</v>
      </c>
      <c r="D34" s="429">
        <v>-0.392121</v>
      </c>
      <c r="E34" s="429">
        <v>-3.4453589999999998</v>
      </c>
      <c r="F34" s="429">
        <v>0</v>
      </c>
      <c r="G34" s="429">
        <v>-10.989880893729957</v>
      </c>
      <c r="H34" s="429">
        <v>-13.060492200000001</v>
      </c>
      <c r="I34" s="429">
        <v>-13.060492200000001</v>
      </c>
      <c r="J34" s="429">
        <v>-11.2902276</v>
      </c>
    </row>
    <row r="35" spans="2:10">
      <c r="B35" s="427">
        <v>27</v>
      </c>
      <c r="C35" s="428" t="s">
        <v>71</v>
      </c>
      <c r="D35" s="429">
        <v>1.3493390000000001</v>
      </c>
      <c r="E35" s="429">
        <v>-2.1005210000000001</v>
      </c>
      <c r="F35" s="429">
        <v>0.17183399999999999</v>
      </c>
      <c r="G35" s="429">
        <v>-10.989880893729957</v>
      </c>
      <c r="H35" s="429">
        <v>-10.1056946</v>
      </c>
      <c r="I35" s="429">
        <v>-10.071327800000001</v>
      </c>
      <c r="J35" s="429">
        <v>-10.580458399999999</v>
      </c>
    </row>
  </sheetData>
  <mergeCells count="1">
    <mergeCell ref="H3:J3"/>
  </mergeCells>
  <conditionalFormatting sqref="D6:J35">
    <cfRule type="cellIs" dxfId="12" priority="8" operator="equal">
      <formula>0</formula>
    </cfRule>
  </conditionalFormatting>
  <hyperlinks>
    <hyperlink ref="H1" location="Index!A1" display="Return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2"/>
  <sheetViews>
    <sheetView showGridLines="0" workbookViewId="0"/>
  </sheetViews>
  <sheetFormatPr defaultRowHeight="15"/>
  <cols>
    <col min="3" max="3" width="26.140625" customWidth="1"/>
    <col min="4" max="4" width="15" customWidth="1"/>
    <col min="5" max="5" width="14.85546875" customWidth="1"/>
  </cols>
  <sheetData>
    <row r="1" spans="1:8">
      <c r="A1" s="43" t="s">
        <v>1155</v>
      </c>
      <c r="B1" s="39"/>
      <c r="C1" s="39"/>
      <c r="D1" s="39"/>
      <c r="E1" s="39"/>
      <c r="F1" s="39"/>
      <c r="G1" s="39"/>
      <c r="H1" s="97" t="s">
        <v>835</v>
      </c>
    </row>
    <row r="2" spans="1:8">
      <c r="A2" s="39"/>
      <c r="B2" s="39"/>
      <c r="C2" s="39"/>
      <c r="D2" s="39"/>
      <c r="E2" s="39"/>
      <c r="F2" s="39"/>
      <c r="G2" s="39"/>
      <c r="H2" s="39"/>
    </row>
    <row r="3" spans="1:8" ht="15.75" thickBot="1"/>
    <row r="4" spans="1:8" ht="39" thickBot="1">
      <c r="B4" s="431" t="s">
        <v>1102</v>
      </c>
      <c r="C4" s="431" t="s">
        <v>838</v>
      </c>
      <c r="D4" s="431" t="s">
        <v>1103</v>
      </c>
      <c r="E4" s="431" t="s">
        <v>1104</v>
      </c>
    </row>
    <row r="5" spans="1:8" ht="15.75" thickBot="1">
      <c r="B5" s="432" t="s">
        <v>356</v>
      </c>
      <c r="C5" s="433" t="s">
        <v>1105</v>
      </c>
      <c r="D5" s="434" t="s">
        <v>1106</v>
      </c>
      <c r="E5" s="434" t="s">
        <v>1106</v>
      </c>
    </row>
    <row r="6" spans="1:8" ht="15.75" thickBot="1">
      <c r="B6" s="432" t="s">
        <v>358</v>
      </c>
      <c r="C6" s="433" t="s">
        <v>1107</v>
      </c>
      <c r="D6" s="434" t="s">
        <v>1106</v>
      </c>
      <c r="E6" s="434" t="s">
        <v>1106</v>
      </c>
    </row>
    <row r="7" spans="1:8" ht="26.25" thickBot="1">
      <c r="B7" s="432" t="s">
        <v>361</v>
      </c>
      <c r="C7" s="433" t="s">
        <v>1108</v>
      </c>
      <c r="D7" s="435" t="s">
        <v>1109</v>
      </c>
      <c r="E7" s="435" t="s">
        <v>1109</v>
      </c>
    </row>
    <row r="8" spans="1:8" ht="15.75" thickBot="1">
      <c r="B8" s="432" t="s">
        <v>289</v>
      </c>
      <c r="C8" s="433" t="s">
        <v>1110</v>
      </c>
      <c r="D8" s="435" t="s">
        <v>1109</v>
      </c>
      <c r="E8" s="435" t="s">
        <v>1109</v>
      </c>
    </row>
    <row r="9" spans="1:8" ht="39" thickBot="1">
      <c r="B9" s="432" t="s">
        <v>366</v>
      </c>
      <c r="C9" s="433" t="s">
        <v>1111</v>
      </c>
      <c r="D9" s="435" t="s">
        <v>1109</v>
      </c>
      <c r="E9" s="435" t="s">
        <v>1109</v>
      </c>
    </row>
    <row r="10" spans="1:8" ht="64.5" thickBot="1">
      <c r="B10" s="432" t="s">
        <v>1112</v>
      </c>
      <c r="C10" s="433" t="s">
        <v>1113</v>
      </c>
      <c r="D10" s="434" t="s">
        <v>1106</v>
      </c>
      <c r="E10" s="435" t="s">
        <v>1109</v>
      </c>
    </row>
    <row r="11" spans="1:8" ht="64.5" thickBot="1">
      <c r="B11" s="436" t="s">
        <v>287</v>
      </c>
      <c r="C11" s="437" t="s">
        <v>1114</v>
      </c>
      <c r="D11" s="438" t="s">
        <v>1106</v>
      </c>
      <c r="E11" s="439" t="s">
        <v>1109</v>
      </c>
    </row>
    <row r="12" spans="1:8">
      <c r="B12" s="467"/>
    </row>
  </sheetData>
  <hyperlinks>
    <hyperlink ref="H1" location="Index!A1" display="Return to Index"/>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sheetPr>
  <dimension ref="A1:K39"/>
  <sheetViews>
    <sheetView showGridLines="0" workbookViewId="0"/>
  </sheetViews>
  <sheetFormatPr defaultRowHeight="12" customHeight="1"/>
  <cols>
    <col min="2" max="2" width="5.42578125" bestFit="1" customWidth="1"/>
    <col min="3" max="3" width="20.5703125" customWidth="1"/>
    <col min="4" max="6" width="14.42578125" style="4" customWidth="1"/>
    <col min="12" max="17" width="9.140625" customWidth="1"/>
  </cols>
  <sheetData>
    <row r="1" spans="1:11" ht="12" customHeight="1">
      <c r="A1" s="80" t="str">
        <f>"Table ZZ – Elements of the demand location tariff for "&amp;TB!C4</f>
        <v>Table ZZ – Elements of the demand location tariff for 2020/21</v>
      </c>
      <c r="H1" s="97" t="s">
        <v>835</v>
      </c>
    </row>
    <row r="2" spans="1:11" ht="12" customHeight="1">
      <c r="C2" s="80"/>
      <c r="D2" s="80"/>
      <c r="E2" s="80"/>
      <c r="F2" s="80"/>
    </row>
    <row r="3" spans="1:11" ht="12" customHeight="1">
      <c r="B3" s="2"/>
      <c r="I3" s="1"/>
      <c r="J3" s="1"/>
      <c r="K3" s="1"/>
    </row>
    <row r="4" spans="1:11" ht="14.1" customHeight="1">
      <c r="B4" s="479" t="s">
        <v>17</v>
      </c>
      <c r="C4" s="479" t="s">
        <v>18</v>
      </c>
      <c r="D4" s="538" t="s">
        <v>349</v>
      </c>
      <c r="E4" s="539"/>
      <c r="F4" s="540"/>
    </row>
    <row r="5" spans="1:11" ht="25.5">
      <c r="B5" s="537"/>
      <c r="C5" s="537"/>
      <c r="D5" s="77" t="s">
        <v>350</v>
      </c>
      <c r="E5" s="78" t="s">
        <v>351</v>
      </c>
      <c r="F5" s="79" t="s">
        <v>352</v>
      </c>
    </row>
    <row r="6" spans="1:11" ht="14.1" customHeight="1">
      <c r="B6" s="480"/>
      <c r="C6" s="480"/>
      <c r="D6" s="46" t="s">
        <v>19</v>
      </c>
      <c r="E6" s="46" t="s">
        <v>19</v>
      </c>
      <c r="F6" s="46" t="s">
        <v>19</v>
      </c>
    </row>
    <row r="7" spans="1:11" ht="14.1" customHeight="1">
      <c r="B7" s="161">
        <v>1</v>
      </c>
      <c r="C7" s="161" t="s">
        <v>20</v>
      </c>
      <c r="D7" s="162">
        <v>-2.481732500513421</v>
      </c>
      <c r="E7" s="162">
        <v>-27.168017814091101</v>
      </c>
      <c r="F7" s="162">
        <v>52.178588060020509</v>
      </c>
    </row>
    <row r="8" spans="1:11" ht="14.1" customHeight="1">
      <c r="B8" s="161">
        <v>2</v>
      </c>
      <c r="C8" s="161" t="s">
        <v>21</v>
      </c>
      <c r="D8" s="162">
        <v>-2.2962047884092267</v>
      </c>
      <c r="E8" s="162">
        <v>-18.99782137640144</v>
      </c>
      <c r="F8" s="162">
        <v>52.178588060020509</v>
      </c>
    </row>
    <row r="9" spans="1:11" ht="14.1" customHeight="1">
      <c r="B9" s="161">
        <v>3</v>
      </c>
      <c r="C9" s="161" t="s">
        <v>22</v>
      </c>
      <c r="D9" s="162">
        <v>-3.4866900569739046</v>
      </c>
      <c r="E9" s="162">
        <v>-7.3699022551608433</v>
      </c>
      <c r="F9" s="162">
        <v>52.178588060020509</v>
      </c>
    </row>
    <row r="10" spans="1:11" ht="14.1" customHeight="1">
      <c r="B10" s="161">
        <v>4</v>
      </c>
      <c r="C10" s="161" t="s">
        <v>23</v>
      </c>
      <c r="D10" s="162">
        <v>-1.5572241488133434</v>
      </c>
      <c r="E10" s="162">
        <v>-2.8006934974022029</v>
      </c>
      <c r="F10" s="162">
        <v>52.178588060020509</v>
      </c>
    </row>
    <row r="11" spans="1:11" ht="14.1" customHeight="1">
      <c r="B11" s="161">
        <v>5</v>
      </c>
      <c r="C11" s="161" t="s">
        <v>24</v>
      </c>
      <c r="D11" s="162">
        <v>-2.4001528068880185</v>
      </c>
      <c r="E11" s="162">
        <v>-0.93438884594687666</v>
      </c>
      <c r="F11" s="162">
        <v>52.178588060020509</v>
      </c>
    </row>
    <row r="12" spans="1:11" ht="14.1" customHeight="1">
      <c r="B12" s="161">
        <v>6</v>
      </c>
      <c r="C12" s="161" t="s">
        <v>25</v>
      </c>
      <c r="D12" s="162">
        <v>-2.7196935585064348</v>
      </c>
      <c r="E12" s="162">
        <v>-0.39299901137896509</v>
      </c>
      <c r="F12" s="162">
        <v>52.178588060020509</v>
      </c>
    </row>
    <row r="13" spans="1:11" ht="14.1" customHeight="1">
      <c r="B13" s="161">
        <v>7</v>
      </c>
      <c r="C13" s="161" t="s">
        <v>26</v>
      </c>
      <c r="D13" s="162">
        <v>-2.2197884916546866</v>
      </c>
      <c r="E13" s="162">
        <v>2.3403313284484399</v>
      </c>
      <c r="F13" s="162">
        <v>52.178588060020509</v>
      </c>
    </row>
    <row r="14" spans="1:11" ht="14.1" customHeight="1">
      <c r="B14" s="161">
        <v>8</v>
      </c>
      <c r="C14" s="161" t="s">
        <v>27</v>
      </c>
      <c r="D14" s="162">
        <v>-2.0857158445989752</v>
      </c>
      <c r="E14" s="162">
        <v>3.2103078497066511</v>
      </c>
      <c r="F14" s="162">
        <v>52.178588060020509</v>
      </c>
    </row>
    <row r="15" spans="1:11" ht="14.1" customHeight="1">
      <c r="B15" s="161">
        <v>9</v>
      </c>
      <c r="C15" s="161" t="s">
        <v>28</v>
      </c>
      <c r="D15" s="162">
        <v>1.5827446748946539</v>
      </c>
      <c r="E15" s="162">
        <v>0.68772187394480566</v>
      </c>
      <c r="F15" s="162">
        <v>52.178588060020509</v>
      </c>
    </row>
    <row r="16" spans="1:11" ht="14.1" customHeight="1">
      <c r="B16" s="161">
        <v>10</v>
      </c>
      <c r="C16" s="161" t="s">
        <v>29</v>
      </c>
      <c r="D16" s="162">
        <v>-6.3913280390170391</v>
      </c>
      <c r="E16" s="162">
        <v>4.6284390559381228</v>
      </c>
      <c r="F16" s="162">
        <v>52.178588060020509</v>
      </c>
    </row>
    <row r="17" spans="2:6" ht="14.1" customHeight="1">
      <c r="B17" s="161">
        <v>11</v>
      </c>
      <c r="C17" s="161" t="s">
        <v>30</v>
      </c>
      <c r="D17" s="162">
        <v>4.3229711069595576</v>
      </c>
      <c r="E17" s="162">
        <v>0.36474976685070049</v>
      </c>
      <c r="F17" s="162">
        <v>52.178588060020509</v>
      </c>
    </row>
    <row r="18" spans="2:6" ht="14.1" customHeight="1">
      <c r="B18" s="161">
        <v>12</v>
      </c>
      <c r="C18" s="161" t="s">
        <v>31</v>
      </c>
      <c r="D18" s="162">
        <v>6.1944521615858754</v>
      </c>
      <c r="E18" s="162">
        <v>1.9240722024834775</v>
      </c>
      <c r="F18" s="162">
        <v>52.178588060020509</v>
      </c>
    </row>
    <row r="19" spans="2:6" ht="14.1" customHeight="1">
      <c r="B19" s="161">
        <v>13</v>
      </c>
      <c r="C19" s="161" t="s">
        <v>32</v>
      </c>
      <c r="D19" s="162">
        <v>1.9448261492565095</v>
      </c>
      <c r="E19" s="162">
        <v>4.1720592881866407</v>
      </c>
      <c r="F19" s="162">
        <v>52.178588060020509</v>
      </c>
    </row>
    <row r="20" spans="2:6" ht="14.1" customHeight="1">
      <c r="B20" s="161">
        <v>14</v>
      </c>
      <c r="C20" s="161" t="s">
        <v>33</v>
      </c>
      <c r="D20" s="162">
        <v>-0.99736024521309097</v>
      </c>
      <c r="E20" s="162">
        <v>5.3506834520605251</v>
      </c>
      <c r="F20" s="162">
        <v>52.178588060020509</v>
      </c>
    </row>
    <row r="26" spans="2:6" ht="12" customHeight="1">
      <c r="E26" s="42"/>
      <c r="F26" s="42"/>
    </row>
    <row r="27" spans="2:6" ht="12" customHeight="1">
      <c r="E27" s="42"/>
      <c r="F27" s="42"/>
    </row>
    <row r="28" spans="2:6" ht="12" customHeight="1">
      <c r="E28" s="42"/>
      <c r="F28" s="42"/>
    </row>
    <row r="29" spans="2:6" ht="12" customHeight="1">
      <c r="E29" s="42"/>
      <c r="F29" s="42"/>
    </row>
    <row r="30" spans="2:6" ht="12" customHeight="1">
      <c r="E30" s="42"/>
      <c r="F30" s="42"/>
    </row>
    <row r="31" spans="2:6" ht="12" customHeight="1">
      <c r="E31" s="42"/>
      <c r="F31" s="42"/>
    </row>
    <row r="32" spans="2:6" ht="12" customHeight="1">
      <c r="E32" s="42"/>
      <c r="F32" s="42"/>
    </row>
    <row r="33" spans="5:6" ht="12" customHeight="1">
      <c r="E33" s="42"/>
      <c r="F33" s="42"/>
    </row>
    <row r="34" spans="5:6" ht="12" customHeight="1">
      <c r="E34" s="42"/>
      <c r="F34" s="42"/>
    </row>
    <row r="35" spans="5:6" ht="12" customHeight="1">
      <c r="E35" s="42"/>
      <c r="F35" s="42"/>
    </row>
    <row r="36" spans="5:6" ht="12" customHeight="1">
      <c r="E36" s="42"/>
      <c r="F36" s="42"/>
    </row>
    <row r="37" spans="5:6" ht="12" customHeight="1">
      <c r="E37" s="42"/>
      <c r="F37" s="42"/>
    </row>
    <row r="38" spans="5:6" ht="12" customHeight="1">
      <c r="E38" s="42"/>
      <c r="F38" s="42"/>
    </row>
    <row r="39" spans="5:6" ht="12" customHeight="1">
      <c r="E39" s="42"/>
      <c r="F39" s="42"/>
    </row>
  </sheetData>
  <mergeCells count="3">
    <mergeCell ref="B4:B6"/>
    <mergeCell ref="C4:C6"/>
    <mergeCell ref="D4:F4"/>
  </mergeCells>
  <conditionalFormatting sqref="E26:F38">
    <cfRule type="colorScale" priority="28">
      <colorScale>
        <cfvo type="min"/>
        <cfvo type="max"/>
        <color rgb="FFFCFCFF"/>
        <color rgb="FF63BE7B"/>
      </colorScale>
    </cfRule>
  </conditionalFormatting>
  <hyperlinks>
    <hyperlink ref="H1" location="Index!A1" display="Return to Index"/>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sheetPr>
  <dimension ref="A1:K39"/>
  <sheetViews>
    <sheetView showGridLines="0" workbookViewId="0"/>
  </sheetViews>
  <sheetFormatPr defaultRowHeight="12" customHeight="1"/>
  <cols>
    <col min="2" max="2" width="5.42578125" bestFit="1" customWidth="1"/>
    <col min="3" max="3" width="20.5703125" customWidth="1"/>
    <col min="4" max="6" width="14.42578125" style="4" customWidth="1"/>
    <col min="12" max="17" width="9.140625" customWidth="1"/>
  </cols>
  <sheetData>
    <row r="1" spans="1:11" ht="12" customHeight="1">
      <c r="A1" s="80" t="str">
        <f>"Table AAA – Elements of the demand location tariff for "&amp;TB!D4</f>
        <v>Table AAA – Elements of the demand location tariff for 2021/22</v>
      </c>
      <c r="H1" s="97" t="s">
        <v>835</v>
      </c>
    </row>
    <row r="2" spans="1:11" ht="12" customHeight="1">
      <c r="C2" s="80"/>
      <c r="D2" s="80"/>
      <c r="E2" s="80"/>
      <c r="F2" s="80"/>
    </row>
    <row r="3" spans="1:11" ht="12" customHeight="1">
      <c r="B3" s="2"/>
      <c r="I3" s="1"/>
      <c r="J3" s="1"/>
      <c r="K3" s="1"/>
    </row>
    <row r="4" spans="1:11" ht="14.1" customHeight="1">
      <c r="B4" s="479" t="s">
        <v>17</v>
      </c>
      <c r="C4" s="479" t="s">
        <v>18</v>
      </c>
      <c r="D4" s="538" t="s">
        <v>349</v>
      </c>
      <c r="E4" s="539"/>
      <c r="F4" s="540"/>
    </row>
    <row r="5" spans="1:11" ht="25.5">
      <c r="B5" s="537"/>
      <c r="C5" s="537"/>
      <c r="D5" s="77" t="s">
        <v>350</v>
      </c>
      <c r="E5" s="78" t="s">
        <v>351</v>
      </c>
      <c r="F5" s="79" t="s">
        <v>352</v>
      </c>
    </row>
    <row r="6" spans="1:11" ht="14.1" customHeight="1">
      <c r="B6" s="480"/>
      <c r="C6" s="480"/>
      <c r="D6" s="46" t="s">
        <v>19</v>
      </c>
      <c r="E6" s="46" t="s">
        <v>19</v>
      </c>
      <c r="F6" s="46" t="s">
        <v>19</v>
      </c>
    </row>
    <row r="7" spans="1:11" ht="14.1" customHeight="1">
      <c r="B7" s="161">
        <v>1</v>
      </c>
      <c r="C7" s="161" t="s">
        <v>20</v>
      </c>
      <c r="D7" s="162">
        <v>-3.2443754530495172</v>
      </c>
      <c r="E7" s="162">
        <v>-29.574717965361039</v>
      </c>
      <c r="F7" s="162">
        <v>56.086018903064151</v>
      </c>
    </row>
    <row r="8" spans="1:11" ht="14.1" customHeight="1">
      <c r="B8" s="161">
        <v>2</v>
      </c>
      <c r="C8" s="161" t="s">
        <v>21</v>
      </c>
      <c r="D8" s="162">
        <v>-3.0637052921488306</v>
      </c>
      <c r="E8" s="162">
        <v>-20.711837173468776</v>
      </c>
      <c r="F8" s="162">
        <v>56.086018903064151</v>
      </c>
    </row>
    <row r="9" spans="1:11" ht="14.1" customHeight="1">
      <c r="B9" s="161">
        <v>3</v>
      </c>
      <c r="C9" s="161" t="s">
        <v>22</v>
      </c>
      <c r="D9" s="162">
        <v>-3.479815796508861</v>
      </c>
      <c r="E9" s="162">
        <v>-8.1668703331380623</v>
      </c>
      <c r="F9" s="162">
        <v>56.086018903064151</v>
      </c>
    </row>
    <row r="10" spans="1:11" ht="14.1" customHeight="1">
      <c r="B10" s="161">
        <v>4</v>
      </c>
      <c r="C10" s="161" t="s">
        <v>23</v>
      </c>
      <c r="D10" s="162">
        <v>-1.9696688526179655</v>
      </c>
      <c r="E10" s="162">
        <v>-3.8468767800285102</v>
      </c>
      <c r="F10" s="162">
        <v>56.086018903064151</v>
      </c>
    </row>
    <row r="11" spans="1:11" ht="14.1" customHeight="1">
      <c r="B11" s="161">
        <v>5</v>
      </c>
      <c r="C11" s="161" t="s">
        <v>24</v>
      </c>
      <c r="D11" s="162">
        <v>-2.717768573711465</v>
      </c>
      <c r="E11" s="162">
        <v>-1.8949851147141414</v>
      </c>
      <c r="F11" s="162">
        <v>56.086018903064151</v>
      </c>
    </row>
    <row r="12" spans="1:11" ht="14.1" customHeight="1">
      <c r="B12" s="161">
        <v>6</v>
      </c>
      <c r="C12" s="161" t="s">
        <v>25</v>
      </c>
      <c r="D12" s="162">
        <v>-3.134699448890554</v>
      </c>
      <c r="E12" s="162">
        <v>-1.5734851471097921</v>
      </c>
      <c r="F12" s="162">
        <v>56.086018903064151</v>
      </c>
    </row>
    <row r="13" spans="1:11" ht="14.1" customHeight="1">
      <c r="B13" s="161">
        <v>7</v>
      </c>
      <c r="C13" s="161" t="s">
        <v>26</v>
      </c>
      <c r="D13" s="162">
        <v>-2.3243568995886812</v>
      </c>
      <c r="E13" s="162">
        <v>1.7752796673337081</v>
      </c>
      <c r="F13" s="162">
        <v>56.086018903064151</v>
      </c>
    </row>
    <row r="14" spans="1:11" ht="14.1" customHeight="1">
      <c r="B14" s="161">
        <v>8</v>
      </c>
      <c r="C14" s="161" t="s">
        <v>27</v>
      </c>
      <c r="D14" s="162">
        <v>-2.516971614289822</v>
      </c>
      <c r="E14" s="162">
        <v>2.7170598946863675</v>
      </c>
      <c r="F14" s="162">
        <v>56.086018903064151</v>
      </c>
    </row>
    <row r="15" spans="1:11" ht="14.1" customHeight="1">
      <c r="B15" s="161">
        <v>9</v>
      </c>
      <c r="C15" s="161" t="s">
        <v>28</v>
      </c>
      <c r="D15" s="162">
        <v>1.9212380077826621</v>
      </c>
      <c r="E15" s="162">
        <v>0.23391463841638771</v>
      </c>
      <c r="F15" s="162">
        <v>56.086018903064151</v>
      </c>
    </row>
    <row r="16" spans="1:11" ht="14.1" customHeight="1">
      <c r="B16" s="161">
        <v>10</v>
      </c>
      <c r="C16" s="161" t="s">
        <v>29</v>
      </c>
      <c r="D16" s="162">
        <v>-6.8499468624790296</v>
      </c>
      <c r="E16" s="162">
        <v>4.2515696045973437</v>
      </c>
      <c r="F16" s="162">
        <v>56.086018903064151</v>
      </c>
    </row>
    <row r="17" spans="2:6" ht="14.1" customHeight="1">
      <c r="B17" s="161">
        <v>11</v>
      </c>
      <c r="C17" s="161" t="s">
        <v>30</v>
      </c>
      <c r="D17" s="162">
        <v>4.1883839232790452</v>
      </c>
      <c r="E17" s="162">
        <v>0.30720378788716218</v>
      </c>
      <c r="F17" s="162">
        <v>56.086018903064151</v>
      </c>
    </row>
    <row r="18" spans="2:6" ht="14.1" customHeight="1">
      <c r="B18" s="161">
        <v>12</v>
      </c>
      <c r="C18" s="161" t="s">
        <v>31</v>
      </c>
      <c r="D18" s="162">
        <v>6.25270644033463</v>
      </c>
      <c r="E18" s="162">
        <v>1.5607324149783819</v>
      </c>
      <c r="F18" s="162">
        <v>56.086018903064151</v>
      </c>
    </row>
    <row r="19" spans="2:6" ht="14.1" customHeight="1">
      <c r="B19" s="161">
        <v>13</v>
      </c>
      <c r="C19" s="161" t="s">
        <v>32</v>
      </c>
      <c r="D19" s="162">
        <v>1.8269928611834416</v>
      </c>
      <c r="E19" s="162">
        <v>3.8568324956137934</v>
      </c>
      <c r="F19" s="162">
        <v>56.086018903064151</v>
      </c>
    </row>
    <row r="20" spans="2:6" ht="14.1" customHeight="1">
      <c r="B20" s="161">
        <v>14</v>
      </c>
      <c r="C20" s="161" t="s">
        <v>33</v>
      </c>
      <c r="D20" s="162">
        <v>-1.197243462683296</v>
      </c>
      <c r="E20" s="162">
        <v>5.0087422640470969</v>
      </c>
      <c r="F20" s="162">
        <v>56.086018903064151</v>
      </c>
    </row>
    <row r="26" spans="2:6" ht="12" customHeight="1">
      <c r="E26" s="42"/>
      <c r="F26" s="42"/>
    </row>
    <row r="27" spans="2:6" ht="12" customHeight="1">
      <c r="E27" s="42"/>
      <c r="F27" s="42"/>
    </row>
    <row r="28" spans="2:6" ht="12" customHeight="1">
      <c r="E28" s="42"/>
      <c r="F28" s="42"/>
    </row>
    <row r="29" spans="2:6" ht="12" customHeight="1">
      <c r="E29" s="42"/>
      <c r="F29" s="42"/>
    </row>
    <row r="30" spans="2:6" ht="12" customHeight="1">
      <c r="E30" s="42"/>
      <c r="F30" s="42"/>
    </row>
    <row r="31" spans="2:6" ht="12" customHeight="1">
      <c r="E31" s="42"/>
      <c r="F31" s="42"/>
    </row>
    <row r="32" spans="2:6" ht="12" customHeight="1">
      <c r="E32" s="42"/>
      <c r="F32" s="42"/>
    </row>
    <row r="33" spans="5:6" ht="12" customHeight="1">
      <c r="E33" s="42"/>
      <c r="F33" s="42"/>
    </row>
    <row r="34" spans="5:6" ht="12" customHeight="1">
      <c r="E34" s="42"/>
      <c r="F34" s="42"/>
    </row>
    <row r="35" spans="5:6" ht="12" customHeight="1">
      <c r="E35" s="42"/>
      <c r="F35" s="42"/>
    </row>
    <row r="36" spans="5:6" ht="12" customHeight="1">
      <c r="E36" s="42"/>
      <c r="F36" s="42"/>
    </row>
    <row r="37" spans="5:6" ht="12" customHeight="1">
      <c r="E37" s="42"/>
      <c r="F37" s="42"/>
    </row>
    <row r="38" spans="5:6" ht="12" customHeight="1">
      <c r="E38" s="42"/>
      <c r="F38" s="42"/>
    </row>
    <row r="39" spans="5:6" ht="12" customHeight="1">
      <c r="E39" s="42"/>
      <c r="F39" s="42"/>
    </row>
  </sheetData>
  <mergeCells count="3">
    <mergeCell ref="B4:B6"/>
    <mergeCell ref="C4:C6"/>
    <mergeCell ref="D4:F4"/>
  </mergeCells>
  <conditionalFormatting sqref="E26:F38">
    <cfRule type="colorScale" priority="1">
      <colorScale>
        <cfvo type="min"/>
        <cfvo type="max"/>
        <color rgb="FFFCFCFF"/>
        <color rgb="FF63BE7B"/>
      </colorScale>
    </cfRule>
  </conditionalFormatting>
  <hyperlinks>
    <hyperlink ref="H1" location="Index!A1" display="Return to Index"/>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sheetPr>
  <dimension ref="A1:K39"/>
  <sheetViews>
    <sheetView showGridLines="0" workbookViewId="0"/>
  </sheetViews>
  <sheetFormatPr defaultRowHeight="12" customHeight="1"/>
  <cols>
    <col min="2" max="2" width="5.42578125" bestFit="1" customWidth="1"/>
    <col min="3" max="3" width="20.5703125" customWidth="1"/>
    <col min="4" max="6" width="14.42578125" style="4" customWidth="1"/>
    <col min="12" max="17" width="9.140625" customWidth="1"/>
  </cols>
  <sheetData>
    <row r="1" spans="1:11" ht="12" customHeight="1">
      <c r="A1" s="80" t="str">
        <f>"Table BBB – Elements of the demand location tariff for "&amp;TB!E4</f>
        <v>Table BBB – Elements of the demand location tariff for 2022/23</v>
      </c>
      <c r="H1" s="97" t="s">
        <v>835</v>
      </c>
    </row>
    <row r="2" spans="1:11" ht="12" customHeight="1">
      <c r="C2" s="80"/>
      <c r="D2" s="80"/>
      <c r="E2" s="80"/>
      <c r="F2" s="80"/>
    </row>
    <row r="3" spans="1:11" ht="12" customHeight="1">
      <c r="B3" s="2"/>
      <c r="I3" s="1"/>
      <c r="J3" s="1"/>
      <c r="K3" s="1"/>
    </row>
    <row r="4" spans="1:11" ht="14.1" customHeight="1">
      <c r="B4" s="479" t="s">
        <v>17</v>
      </c>
      <c r="C4" s="479" t="s">
        <v>18</v>
      </c>
      <c r="D4" s="538" t="s">
        <v>349</v>
      </c>
      <c r="E4" s="539"/>
      <c r="F4" s="540"/>
    </row>
    <row r="5" spans="1:11" ht="25.5">
      <c r="B5" s="537"/>
      <c r="C5" s="537"/>
      <c r="D5" s="77" t="s">
        <v>350</v>
      </c>
      <c r="E5" s="78" t="s">
        <v>351</v>
      </c>
      <c r="F5" s="79" t="s">
        <v>352</v>
      </c>
    </row>
    <row r="6" spans="1:11" ht="14.1" customHeight="1">
      <c r="B6" s="480"/>
      <c r="C6" s="480"/>
      <c r="D6" s="46" t="s">
        <v>19</v>
      </c>
      <c r="E6" s="46" t="s">
        <v>19</v>
      </c>
      <c r="F6" s="46" t="s">
        <v>19</v>
      </c>
    </row>
    <row r="7" spans="1:11" ht="14.1" customHeight="1">
      <c r="B7" s="161">
        <v>1</v>
      </c>
      <c r="C7" s="161" t="s">
        <v>20</v>
      </c>
      <c r="D7" s="162">
        <v>-3.0898123754417055</v>
      </c>
      <c r="E7" s="162">
        <v>-29.856821235912459</v>
      </c>
      <c r="F7" s="162">
        <v>57.612198809291819</v>
      </c>
    </row>
    <row r="8" spans="1:11" ht="14.1" customHeight="1">
      <c r="B8" s="161">
        <v>2</v>
      </c>
      <c r="C8" s="161" t="s">
        <v>21</v>
      </c>
      <c r="D8" s="162">
        <v>-3.1985210295406468</v>
      </c>
      <c r="E8" s="162">
        <v>-20.880399418915559</v>
      </c>
      <c r="F8" s="162">
        <v>57.612198809291819</v>
      </c>
    </row>
    <row r="9" spans="1:11" ht="14.1" customHeight="1">
      <c r="B9" s="161">
        <v>3</v>
      </c>
      <c r="C9" s="161" t="s">
        <v>22</v>
      </c>
      <c r="D9" s="162">
        <v>-3.9587600756158503</v>
      </c>
      <c r="E9" s="162">
        <v>-8.1011571760342651</v>
      </c>
      <c r="F9" s="162">
        <v>57.612198809291819</v>
      </c>
    </row>
    <row r="10" spans="1:11" ht="14.1" customHeight="1">
      <c r="B10" s="161">
        <v>4</v>
      </c>
      <c r="C10" s="161" t="s">
        <v>23</v>
      </c>
      <c r="D10" s="162">
        <v>-1.7908051708316695</v>
      </c>
      <c r="E10" s="162">
        <v>-3.4481294158256892</v>
      </c>
      <c r="F10" s="162">
        <v>57.612198809291819</v>
      </c>
    </row>
    <row r="11" spans="1:11" ht="14.1" customHeight="1">
      <c r="B11" s="161">
        <v>5</v>
      </c>
      <c r="C11" s="161" t="s">
        <v>24</v>
      </c>
      <c r="D11" s="162">
        <v>-3.3856768641671278</v>
      </c>
      <c r="E11" s="162">
        <v>-1.57770280174118</v>
      </c>
      <c r="F11" s="162">
        <v>57.612198809291819</v>
      </c>
    </row>
    <row r="12" spans="1:11" ht="14.1" customHeight="1">
      <c r="B12" s="161">
        <v>6</v>
      </c>
      <c r="C12" s="161" t="s">
        <v>25</v>
      </c>
      <c r="D12" s="162">
        <v>-2.8666544924136215</v>
      </c>
      <c r="E12" s="162">
        <v>-0.99445543215673671</v>
      </c>
      <c r="F12" s="162">
        <v>57.612198809291819</v>
      </c>
    </row>
    <row r="13" spans="1:11" ht="14.1" customHeight="1">
      <c r="B13" s="161">
        <v>7</v>
      </c>
      <c r="C13" s="161" t="s">
        <v>26</v>
      </c>
      <c r="D13" s="162">
        <v>-2.5037204677372351</v>
      </c>
      <c r="E13" s="162">
        <v>2.2790243983562384</v>
      </c>
      <c r="F13" s="162">
        <v>57.612198809291819</v>
      </c>
    </row>
    <row r="14" spans="1:11" ht="14.1" customHeight="1">
      <c r="B14" s="161">
        <v>8</v>
      </c>
      <c r="C14" s="161" t="s">
        <v>27</v>
      </c>
      <c r="D14" s="162">
        <v>-2.1031825817065757</v>
      </c>
      <c r="E14" s="162">
        <v>3.013047081152151</v>
      </c>
      <c r="F14" s="162">
        <v>57.612198809291819</v>
      </c>
    </row>
    <row r="15" spans="1:11" ht="14.1" customHeight="1">
      <c r="B15" s="161">
        <v>9</v>
      </c>
      <c r="C15" s="161" t="s">
        <v>28</v>
      </c>
      <c r="D15" s="162">
        <v>1.570958258543423</v>
      </c>
      <c r="E15" s="162">
        <v>0.51747822124746823</v>
      </c>
      <c r="F15" s="162">
        <v>57.612198809291819</v>
      </c>
    </row>
    <row r="16" spans="1:11" ht="14.1" customHeight="1">
      <c r="B16" s="161">
        <v>10</v>
      </c>
      <c r="C16" s="161" t="s">
        <v>29</v>
      </c>
      <c r="D16" s="162">
        <v>-5.7794595569686553</v>
      </c>
      <c r="E16" s="162">
        <v>5.6772753521676984</v>
      </c>
      <c r="F16" s="162">
        <v>57.612198809291819</v>
      </c>
    </row>
    <row r="17" spans="2:6" ht="14.1" customHeight="1">
      <c r="B17" s="161">
        <v>11</v>
      </c>
      <c r="C17" s="161" t="s">
        <v>30</v>
      </c>
      <c r="D17" s="162">
        <v>4.5174706344429625</v>
      </c>
      <c r="E17" s="162">
        <v>0.17626474134212283</v>
      </c>
      <c r="F17" s="162">
        <v>57.612198809291819</v>
      </c>
    </row>
    <row r="18" spans="2:6" ht="14.1" customHeight="1">
      <c r="B18" s="161">
        <v>12</v>
      </c>
      <c r="C18" s="161" t="s">
        <v>31</v>
      </c>
      <c r="D18" s="162">
        <v>6.6429900847525438</v>
      </c>
      <c r="E18" s="162">
        <v>1.8883502547023623</v>
      </c>
      <c r="F18" s="162">
        <v>57.612198809291819</v>
      </c>
    </row>
    <row r="19" spans="2:6" ht="14.1" customHeight="1">
      <c r="B19" s="161">
        <v>13</v>
      </c>
      <c r="C19" s="161" t="s">
        <v>32</v>
      </c>
      <c r="D19" s="162">
        <v>2.1197173897963189</v>
      </c>
      <c r="E19" s="162">
        <v>4.3737317956872221</v>
      </c>
      <c r="F19" s="162">
        <v>57.612198809291819</v>
      </c>
    </row>
    <row r="20" spans="2:6" ht="14.1" customHeight="1">
      <c r="B20" s="161">
        <v>14</v>
      </c>
      <c r="C20" s="161" t="s">
        <v>33</v>
      </c>
      <c r="D20" s="162">
        <v>-0.34386880516270912</v>
      </c>
      <c r="E20" s="162">
        <v>6.1891728686338414</v>
      </c>
      <c r="F20" s="162">
        <v>57.612198809291819</v>
      </c>
    </row>
    <row r="26" spans="2:6" ht="12" customHeight="1">
      <c r="E26" s="42"/>
      <c r="F26" s="42"/>
    </row>
    <row r="27" spans="2:6" ht="12" customHeight="1">
      <c r="E27" s="42"/>
      <c r="F27" s="42"/>
    </row>
    <row r="28" spans="2:6" ht="12" customHeight="1">
      <c r="E28" s="42"/>
      <c r="F28" s="42"/>
    </row>
    <row r="29" spans="2:6" ht="12" customHeight="1">
      <c r="E29" s="42"/>
      <c r="F29" s="42"/>
    </row>
    <row r="30" spans="2:6" ht="12" customHeight="1">
      <c r="E30" s="42"/>
      <c r="F30" s="42"/>
    </row>
    <row r="31" spans="2:6" ht="12" customHeight="1">
      <c r="E31" s="42"/>
      <c r="F31" s="42"/>
    </row>
    <row r="32" spans="2:6" ht="12" customHeight="1">
      <c r="E32" s="42"/>
      <c r="F32" s="42"/>
    </row>
    <row r="33" spans="5:6" ht="12" customHeight="1">
      <c r="E33" s="42"/>
      <c r="F33" s="42"/>
    </row>
    <row r="34" spans="5:6" ht="12" customHeight="1">
      <c r="E34" s="42"/>
      <c r="F34" s="42"/>
    </row>
    <row r="35" spans="5:6" ht="12" customHeight="1">
      <c r="E35" s="42"/>
      <c r="F35" s="42"/>
    </row>
    <row r="36" spans="5:6" ht="12" customHeight="1">
      <c r="E36" s="42"/>
      <c r="F36" s="42"/>
    </row>
    <row r="37" spans="5:6" ht="12" customHeight="1">
      <c r="E37" s="42"/>
      <c r="F37" s="42"/>
    </row>
    <row r="38" spans="5:6" ht="12" customHeight="1">
      <c r="E38" s="42"/>
      <c r="F38" s="42"/>
    </row>
    <row r="39" spans="5:6" ht="12" customHeight="1">
      <c r="E39" s="42"/>
      <c r="F39" s="42"/>
    </row>
  </sheetData>
  <mergeCells count="3">
    <mergeCell ref="B4:B6"/>
    <mergeCell ref="C4:C6"/>
    <mergeCell ref="D4:F4"/>
  </mergeCells>
  <conditionalFormatting sqref="E26:F38">
    <cfRule type="colorScale" priority="1">
      <colorScale>
        <cfvo type="min"/>
        <cfvo type="max"/>
        <color rgb="FFFCFCFF"/>
        <color rgb="FF63BE7B"/>
      </colorScale>
    </cfRule>
  </conditionalFormatting>
  <hyperlinks>
    <hyperlink ref="H1" location="Index!A1" display="Return to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tint="-0.249977111117893"/>
  </sheetPr>
  <dimension ref="A1:M42"/>
  <sheetViews>
    <sheetView showGridLines="0" workbookViewId="0">
      <selection sqref="A1:G1"/>
    </sheetView>
  </sheetViews>
  <sheetFormatPr defaultRowHeight="12" customHeight="1"/>
  <cols>
    <col min="2" max="2" width="5.42578125" bestFit="1" customWidth="1"/>
    <col min="3" max="3" width="19.42578125" customWidth="1"/>
    <col min="4" max="8" width="10.140625" style="4" customWidth="1"/>
    <col min="14" max="19" width="9.140625" customWidth="1"/>
  </cols>
  <sheetData>
    <row r="1" spans="1:13" ht="12" customHeight="1">
      <c r="A1" s="478" t="s">
        <v>1013</v>
      </c>
      <c r="B1" s="478"/>
      <c r="C1" s="478"/>
      <c r="D1" s="478"/>
      <c r="E1" s="478"/>
      <c r="F1" s="478"/>
      <c r="G1" s="478"/>
      <c r="H1" s="97" t="s">
        <v>835</v>
      </c>
    </row>
    <row r="2" spans="1:13" ht="12" customHeight="1">
      <c r="J2" s="266" t="s">
        <v>1014</v>
      </c>
    </row>
    <row r="3" spans="1:13" ht="12" customHeight="1">
      <c r="B3" s="2"/>
      <c r="K3" s="1"/>
      <c r="L3" s="1"/>
      <c r="M3" s="1"/>
    </row>
    <row r="4" spans="1:13" ht="14.1" customHeight="1">
      <c r="B4" s="479" t="s">
        <v>17</v>
      </c>
      <c r="C4" s="479" t="s">
        <v>18</v>
      </c>
      <c r="D4" s="160" t="str">
        <f>TB!C4</f>
        <v>2020/21</v>
      </c>
      <c r="E4" s="160" t="str">
        <f>TB!D4</f>
        <v>2021/22</v>
      </c>
      <c r="F4" s="160" t="str">
        <f>TB!E4</f>
        <v>2022/23</v>
      </c>
      <c r="G4" s="160" t="str">
        <f>TB!F4</f>
        <v>2023/24</v>
      </c>
      <c r="H4" s="160" t="str">
        <f>TB!G4</f>
        <v>2024/25</v>
      </c>
    </row>
    <row r="5" spans="1:13" ht="14.1" customHeight="1">
      <c r="B5" s="480"/>
      <c r="C5" s="480"/>
      <c r="D5" s="46" t="s">
        <v>19</v>
      </c>
      <c r="E5" s="46" t="s">
        <v>19</v>
      </c>
      <c r="F5" s="46" t="s">
        <v>19</v>
      </c>
      <c r="G5" s="46" t="s">
        <v>19</v>
      </c>
      <c r="H5" s="46" t="s">
        <v>19</v>
      </c>
    </row>
    <row r="6" spans="1:13" ht="14.1" customHeight="1">
      <c r="B6" s="161">
        <v>1</v>
      </c>
      <c r="C6" s="161" t="s">
        <v>20</v>
      </c>
      <c r="D6" s="162">
        <v>0</v>
      </c>
      <c r="E6" s="162">
        <v>0</v>
      </c>
      <c r="F6" s="162">
        <v>0</v>
      </c>
      <c r="G6" s="162">
        <v>0</v>
      </c>
      <c r="H6" s="162">
        <v>0</v>
      </c>
    </row>
    <row r="7" spans="1:13" ht="14.1" customHeight="1">
      <c r="B7" s="161">
        <v>2</v>
      </c>
      <c r="C7" s="161" t="s">
        <v>21</v>
      </c>
      <c r="D7" s="162">
        <v>0</v>
      </c>
      <c r="E7" s="162">
        <v>0</v>
      </c>
      <c r="F7" s="162">
        <v>0</v>
      </c>
      <c r="G7" s="162">
        <v>0</v>
      </c>
      <c r="H7" s="162">
        <v>0</v>
      </c>
    </row>
    <row r="8" spans="1:13" ht="14.1" customHeight="1">
      <c r="B8" s="161">
        <v>3</v>
      </c>
      <c r="C8" s="161" t="s">
        <v>22</v>
      </c>
      <c r="D8" s="162">
        <v>0</v>
      </c>
      <c r="E8" s="162">
        <v>0</v>
      </c>
      <c r="F8" s="162">
        <v>0</v>
      </c>
      <c r="G8" s="162">
        <v>0</v>
      </c>
      <c r="H8" s="162">
        <v>0</v>
      </c>
    </row>
    <row r="9" spans="1:13" ht="14.1" customHeight="1">
      <c r="B9" s="161">
        <v>4</v>
      </c>
      <c r="C9" s="161" t="s">
        <v>23</v>
      </c>
      <c r="D9" s="162">
        <v>0</v>
      </c>
      <c r="E9" s="162">
        <v>0</v>
      </c>
      <c r="F9" s="162">
        <v>0</v>
      </c>
      <c r="G9" s="162">
        <v>0</v>
      </c>
      <c r="H9" s="162">
        <v>0</v>
      </c>
    </row>
    <row r="10" spans="1:13" ht="14.1" customHeight="1">
      <c r="B10" s="161">
        <v>5</v>
      </c>
      <c r="C10" s="161" t="s">
        <v>24</v>
      </c>
      <c r="D10" s="162">
        <v>9.2345999999999998E-2</v>
      </c>
      <c r="E10" s="162">
        <v>0</v>
      </c>
      <c r="F10" s="162">
        <v>0</v>
      </c>
      <c r="G10" s="162">
        <v>0</v>
      </c>
      <c r="H10" s="162">
        <v>0</v>
      </c>
    </row>
    <row r="11" spans="1:13" ht="14.1" customHeight="1">
      <c r="B11" s="161">
        <v>6</v>
      </c>
      <c r="C11" s="161" t="s">
        <v>25</v>
      </c>
      <c r="D11" s="162">
        <v>0.314195</v>
      </c>
      <c r="E11" s="162">
        <v>0</v>
      </c>
      <c r="F11" s="162">
        <v>0</v>
      </c>
      <c r="G11" s="162">
        <v>1.050082</v>
      </c>
      <c r="H11" s="162">
        <v>2.3454899999999999</v>
      </c>
    </row>
    <row r="12" spans="1:13" ht="14.1" customHeight="1">
      <c r="B12" s="161">
        <v>7</v>
      </c>
      <c r="C12" s="161" t="s">
        <v>26</v>
      </c>
      <c r="D12" s="162">
        <v>3.547431</v>
      </c>
      <c r="E12" s="162">
        <v>2.9807649999999999</v>
      </c>
      <c r="F12" s="162">
        <v>3.411041</v>
      </c>
      <c r="G12" s="162">
        <v>3.582398</v>
      </c>
      <c r="H12" s="162">
        <v>3.7297910000000001</v>
      </c>
    </row>
    <row r="13" spans="1:13" ht="14.1" customHeight="1">
      <c r="B13" s="161">
        <v>8</v>
      </c>
      <c r="C13" s="161" t="s">
        <v>27</v>
      </c>
      <c r="D13" s="162">
        <v>4.5514799999999997</v>
      </c>
      <c r="E13" s="162">
        <v>3.72993</v>
      </c>
      <c r="F13" s="162">
        <v>4.5456009999999996</v>
      </c>
      <c r="G13" s="162">
        <v>5.3397069999999998</v>
      </c>
      <c r="H13" s="162">
        <v>5.8732360000000003</v>
      </c>
    </row>
    <row r="14" spans="1:13" ht="14.1" customHeight="1">
      <c r="B14" s="161">
        <v>9</v>
      </c>
      <c r="C14" s="161" t="s">
        <v>28</v>
      </c>
      <c r="D14" s="162">
        <v>5.6973549999999999</v>
      </c>
      <c r="E14" s="162">
        <v>5.6849949999999998</v>
      </c>
      <c r="F14" s="162">
        <v>5.7241730000000004</v>
      </c>
      <c r="G14" s="162">
        <v>5.4689439999999996</v>
      </c>
      <c r="H14" s="162">
        <v>5.6640480000000002</v>
      </c>
    </row>
    <row r="15" spans="1:13" ht="14.1" customHeight="1">
      <c r="B15" s="161">
        <v>10</v>
      </c>
      <c r="C15" s="161" t="s">
        <v>29</v>
      </c>
      <c r="D15" s="162">
        <v>1.663999</v>
      </c>
      <c r="E15" s="162">
        <v>0.93146499999999999</v>
      </c>
      <c r="F15" s="162">
        <v>3.5335529999999999</v>
      </c>
      <c r="G15" s="162">
        <v>5.0892530000000002</v>
      </c>
      <c r="H15" s="162">
        <v>4.4973099999999997</v>
      </c>
    </row>
    <row r="16" spans="1:13" ht="14.1" customHeight="1">
      <c r="B16" s="161">
        <v>11</v>
      </c>
      <c r="C16" s="161" t="s">
        <v>30</v>
      </c>
      <c r="D16" s="162">
        <v>8.1146089999999997</v>
      </c>
      <c r="E16" s="162">
        <v>8.0254300000000001</v>
      </c>
      <c r="F16" s="162">
        <v>8.3294720000000009</v>
      </c>
      <c r="G16" s="162">
        <v>8.1481159999999999</v>
      </c>
      <c r="H16" s="162">
        <v>8.4923900000000003</v>
      </c>
    </row>
    <row r="17" spans="2:8" ht="14.1" customHeight="1">
      <c r="B17" s="161">
        <v>12</v>
      </c>
      <c r="C17" s="161" t="s">
        <v>31</v>
      </c>
      <c r="D17" s="162">
        <v>11.545412000000001</v>
      </c>
      <c r="E17" s="162">
        <v>11.343280999999999</v>
      </c>
      <c r="F17" s="162">
        <v>12.167077000000001</v>
      </c>
      <c r="G17" s="162">
        <v>12.09404</v>
      </c>
      <c r="H17" s="162">
        <v>12.605046</v>
      </c>
    </row>
    <row r="18" spans="2:8" ht="14.1" customHeight="1">
      <c r="B18" s="161">
        <v>13</v>
      </c>
      <c r="C18" s="161" t="s">
        <v>32</v>
      </c>
      <c r="D18" s="162">
        <v>9.5437729999999998</v>
      </c>
      <c r="E18" s="162">
        <v>9.2136669999999992</v>
      </c>
      <c r="F18" s="162">
        <v>10.129186000000001</v>
      </c>
      <c r="G18" s="162">
        <v>10.034796999999999</v>
      </c>
      <c r="H18" s="162">
        <v>10.508355</v>
      </c>
    </row>
    <row r="19" spans="2:8" ht="14.1" customHeight="1">
      <c r="B19" s="161">
        <v>14</v>
      </c>
      <c r="C19" s="161" t="s">
        <v>33</v>
      </c>
      <c r="D19" s="162">
        <v>7.7802110000000004</v>
      </c>
      <c r="E19" s="162">
        <v>7.3413409999999999</v>
      </c>
      <c r="F19" s="162">
        <v>9.4810409999999994</v>
      </c>
      <c r="G19" s="162">
        <v>7.2063410000000001</v>
      </c>
      <c r="H19" s="162">
        <v>7.790521</v>
      </c>
    </row>
    <row r="20" spans="2:8" ht="12" customHeight="1">
      <c r="B20" s="68"/>
      <c r="D20" s="70"/>
      <c r="E20" s="70"/>
      <c r="F20" s="70"/>
      <c r="G20" s="70"/>
      <c r="H20" s="70"/>
    </row>
    <row r="21" spans="2:8" ht="12" customHeight="1">
      <c r="C21" s="69" t="s">
        <v>34</v>
      </c>
      <c r="D21" s="71"/>
      <c r="E21" s="71"/>
      <c r="F21" s="71"/>
      <c r="G21" s="71"/>
      <c r="H21" s="71"/>
    </row>
    <row r="22" spans="2:8" ht="12" customHeight="1">
      <c r="C22" s="53" t="s">
        <v>11</v>
      </c>
      <c r="D22" s="73" t="s">
        <v>12</v>
      </c>
      <c r="E22" s="73" t="s">
        <v>12</v>
      </c>
      <c r="F22" s="74" t="s">
        <v>12</v>
      </c>
      <c r="G22" s="74" t="s">
        <v>12</v>
      </c>
      <c r="H22" s="74" t="s">
        <v>12</v>
      </c>
    </row>
    <row r="23" spans="2:8" ht="12" customHeight="1">
      <c r="C23" s="53" t="s">
        <v>13</v>
      </c>
      <c r="D23" s="72">
        <v>3.4268879999999999</v>
      </c>
      <c r="E23" s="73">
        <v>3.5298419999999999</v>
      </c>
      <c r="F23" s="73">
        <v>3.6357370000000002</v>
      </c>
      <c r="G23" s="72">
        <v>3.7448090000000001</v>
      </c>
      <c r="H23" s="72">
        <v>3.8571529999999998</v>
      </c>
    </row>
    <row r="25" spans="2:8" ht="12" customHeight="1">
      <c r="E25" s="42"/>
      <c r="F25" s="42"/>
      <c r="G25" s="42"/>
      <c r="H25" s="42"/>
    </row>
    <row r="26" spans="2:8" ht="12" customHeight="1">
      <c r="E26" s="42"/>
      <c r="F26" s="42"/>
      <c r="G26" s="42"/>
      <c r="H26" s="42"/>
    </row>
    <row r="27" spans="2:8" ht="38.25">
      <c r="B27" s="479" t="s">
        <v>17</v>
      </c>
      <c r="C27" s="479" t="s">
        <v>18</v>
      </c>
      <c r="D27" s="197" t="str">
        <f>'TC FD'!D24</f>
        <v>Difference 2020/21 to 2021/22</v>
      </c>
      <c r="E27" s="197" t="str">
        <f>'TC FD'!E24</f>
        <v>Difference 2021/22 to 2022/23</v>
      </c>
      <c r="F27" s="197" t="str">
        <f>'TC FD'!F24</f>
        <v>Difference 2022/23 to 2023/24</v>
      </c>
      <c r="G27" s="197" t="str">
        <f>'TC FD'!G24</f>
        <v>Difference 2023/24 to 2024/25</v>
      </c>
      <c r="H27" s="42"/>
    </row>
    <row r="28" spans="2:8" ht="12" customHeight="1">
      <c r="B28" s="480"/>
      <c r="C28" s="480"/>
      <c r="D28" s="197" t="s">
        <v>19</v>
      </c>
      <c r="E28" s="197" t="s">
        <v>19</v>
      </c>
      <c r="F28" s="197" t="s">
        <v>19</v>
      </c>
      <c r="G28" s="197" t="s">
        <v>19</v>
      </c>
      <c r="H28" s="42"/>
    </row>
    <row r="29" spans="2:8" ht="12" customHeight="1">
      <c r="B29" s="161">
        <v>1</v>
      </c>
      <c r="C29" s="161" t="s">
        <v>20</v>
      </c>
      <c r="D29" s="219">
        <f>E6-D6</f>
        <v>0</v>
      </c>
      <c r="E29" s="219">
        <f t="shared" ref="E29:G29" si="0">F6-E6</f>
        <v>0</v>
      </c>
      <c r="F29" s="219">
        <f t="shared" si="0"/>
        <v>0</v>
      </c>
      <c r="G29" s="219">
        <f t="shared" si="0"/>
        <v>0</v>
      </c>
      <c r="H29" s="42"/>
    </row>
    <row r="30" spans="2:8" ht="12" customHeight="1">
      <c r="B30" s="161">
        <v>2</v>
      </c>
      <c r="C30" s="161" t="s">
        <v>21</v>
      </c>
      <c r="D30" s="219">
        <f t="shared" ref="D30:G42" si="1">E7-D7</f>
        <v>0</v>
      </c>
      <c r="E30" s="219">
        <f t="shared" si="1"/>
        <v>0</v>
      </c>
      <c r="F30" s="219">
        <f t="shared" si="1"/>
        <v>0</v>
      </c>
      <c r="G30" s="219">
        <f t="shared" si="1"/>
        <v>0</v>
      </c>
      <c r="H30" s="42"/>
    </row>
    <row r="31" spans="2:8" ht="12" customHeight="1">
      <c r="B31" s="161">
        <v>3</v>
      </c>
      <c r="C31" s="161" t="s">
        <v>22</v>
      </c>
      <c r="D31" s="219">
        <f t="shared" si="1"/>
        <v>0</v>
      </c>
      <c r="E31" s="219">
        <f t="shared" si="1"/>
        <v>0</v>
      </c>
      <c r="F31" s="219">
        <f t="shared" si="1"/>
        <v>0</v>
      </c>
      <c r="G31" s="219">
        <f t="shared" si="1"/>
        <v>0</v>
      </c>
      <c r="H31" s="42"/>
    </row>
    <row r="32" spans="2:8" ht="12" customHeight="1">
      <c r="B32" s="161">
        <v>4</v>
      </c>
      <c r="C32" s="161" t="s">
        <v>23</v>
      </c>
      <c r="D32" s="219">
        <f t="shared" si="1"/>
        <v>0</v>
      </c>
      <c r="E32" s="219">
        <f t="shared" si="1"/>
        <v>0</v>
      </c>
      <c r="F32" s="219">
        <f t="shared" si="1"/>
        <v>0</v>
      </c>
      <c r="G32" s="219">
        <f t="shared" si="1"/>
        <v>0</v>
      </c>
      <c r="H32" s="42"/>
    </row>
    <row r="33" spans="2:8" ht="12" customHeight="1">
      <c r="B33" s="161">
        <v>5</v>
      </c>
      <c r="C33" s="161" t="s">
        <v>24</v>
      </c>
      <c r="D33" s="219">
        <f t="shared" si="1"/>
        <v>-9.2345999999999998E-2</v>
      </c>
      <c r="E33" s="219">
        <f t="shared" si="1"/>
        <v>0</v>
      </c>
      <c r="F33" s="219">
        <f t="shared" si="1"/>
        <v>0</v>
      </c>
      <c r="G33" s="219">
        <f t="shared" si="1"/>
        <v>0</v>
      </c>
      <c r="H33" s="42"/>
    </row>
    <row r="34" spans="2:8" ht="12" customHeight="1">
      <c r="B34" s="161">
        <v>6</v>
      </c>
      <c r="C34" s="161" t="s">
        <v>25</v>
      </c>
      <c r="D34" s="219">
        <f t="shared" si="1"/>
        <v>-0.314195</v>
      </c>
      <c r="E34" s="219">
        <f t="shared" si="1"/>
        <v>0</v>
      </c>
      <c r="F34" s="219">
        <f t="shared" si="1"/>
        <v>1.050082</v>
      </c>
      <c r="G34" s="219">
        <f t="shared" si="1"/>
        <v>1.2954079999999999</v>
      </c>
      <c r="H34" s="42"/>
    </row>
    <row r="35" spans="2:8" ht="12" customHeight="1">
      <c r="B35" s="161">
        <v>7</v>
      </c>
      <c r="C35" s="161" t="s">
        <v>26</v>
      </c>
      <c r="D35" s="219">
        <f t="shared" si="1"/>
        <v>-0.56666600000000011</v>
      </c>
      <c r="E35" s="219">
        <f t="shared" si="1"/>
        <v>0.4302760000000001</v>
      </c>
      <c r="F35" s="219">
        <f t="shared" si="1"/>
        <v>0.17135699999999998</v>
      </c>
      <c r="G35" s="219">
        <f t="shared" si="1"/>
        <v>0.14739300000000011</v>
      </c>
      <c r="H35" s="42"/>
    </row>
    <row r="36" spans="2:8" ht="12" customHeight="1">
      <c r="B36" s="161">
        <v>8</v>
      </c>
      <c r="C36" s="161" t="s">
        <v>27</v>
      </c>
      <c r="D36" s="219">
        <f t="shared" si="1"/>
        <v>-0.82154999999999978</v>
      </c>
      <c r="E36" s="219">
        <f t="shared" si="1"/>
        <v>0.81567099999999959</v>
      </c>
      <c r="F36" s="219">
        <f t="shared" si="1"/>
        <v>0.7941060000000002</v>
      </c>
      <c r="G36" s="219">
        <f t="shared" si="1"/>
        <v>0.53352900000000059</v>
      </c>
      <c r="H36" s="42"/>
    </row>
    <row r="37" spans="2:8" ht="12" customHeight="1">
      <c r="B37" s="161">
        <v>9</v>
      </c>
      <c r="C37" s="161" t="s">
        <v>28</v>
      </c>
      <c r="D37" s="219">
        <f t="shared" si="1"/>
        <v>-1.2360000000000149E-2</v>
      </c>
      <c r="E37" s="219">
        <f t="shared" si="1"/>
        <v>3.9178000000000601E-2</v>
      </c>
      <c r="F37" s="219">
        <f t="shared" si="1"/>
        <v>-0.25522900000000082</v>
      </c>
      <c r="G37" s="219">
        <f t="shared" si="1"/>
        <v>0.19510400000000061</v>
      </c>
      <c r="H37" s="42"/>
    </row>
    <row r="38" spans="2:8" ht="12" customHeight="1">
      <c r="B38" s="161">
        <v>10</v>
      </c>
      <c r="C38" s="161" t="s">
        <v>29</v>
      </c>
      <c r="D38" s="219">
        <f t="shared" si="1"/>
        <v>-0.73253400000000002</v>
      </c>
      <c r="E38" s="219">
        <f t="shared" si="1"/>
        <v>2.6020880000000002</v>
      </c>
      <c r="F38" s="219">
        <f t="shared" si="1"/>
        <v>1.5557000000000003</v>
      </c>
      <c r="G38" s="219">
        <f t="shared" si="1"/>
        <v>-0.59194300000000055</v>
      </c>
      <c r="H38" s="42"/>
    </row>
    <row r="39" spans="2:8" ht="12" customHeight="1">
      <c r="B39" s="161">
        <v>11</v>
      </c>
      <c r="C39" s="161" t="s">
        <v>30</v>
      </c>
      <c r="D39" s="219">
        <f t="shared" si="1"/>
        <v>-8.9178999999999675E-2</v>
      </c>
      <c r="E39" s="219">
        <f t="shared" si="1"/>
        <v>0.30404200000000081</v>
      </c>
      <c r="F39" s="219">
        <f t="shared" si="1"/>
        <v>-0.18135600000000096</v>
      </c>
      <c r="G39" s="219">
        <f t="shared" si="1"/>
        <v>0.34427400000000041</v>
      </c>
      <c r="H39" s="42"/>
    </row>
    <row r="40" spans="2:8" ht="12" customHeight="1">
      <c r="B40" s="161">
        <v>12</v>
      </c>
      <c r="C40" s="161" t="s">
        <v>31</v>
      </c>
      <c r="D40" s="219">
        <f t="shared" si="1"/>
        <v>-0.20213100000000139</v>
      </c>
      <c r="E40" s="219">
        <f t="shared" si="1"/>
        <v>0.82379600000000153</v>
      </c>
      <c r="F40" s="219">
        <f t="shared" si="1"/>
        <v>-7.3037000000001129E-2</v>
      </c>
      <c r="G40" s="219">
        <f t="shared" si="1"/>
        <v>0.51100600000000007</v>
      </c>
    </row>
    <row r="41" spans="2:8" ht="12" customHeight="1">
      <c r="B41" s="161">
        <v>13</v>
      </c>
      <c r="C41" s="161" t="s">
        <v>32</v>
      </c>
      <c r="D41" s="219">
        <f t="shared" si="1"/>
        <v>-0.33010600000000068</v>
      </c>
      <c r="E41" s="219">
        <f t="shared" si="1"/>
        <v>0.91551900000000153</v>
      </c>
      <c r="F41" s="219">
        <f t="shared" si="1"/>
        <v>-9.4389000000001388E-2</v>
      </c>
      <c r="G41" s="219">
        <f t="shared" si="1"/>
        <v>0.47355800000000059</v>
      </c>
    </row>
    <row r="42" spans="2:8" ht="12" customHeight="1">
      <c r="B42" s="161">
        <v>14</v>
      </c>
      <c r="C42" s="161" t="s">
        <v>33</v>
      </c>
      <c r="D42" s="219">
        <f t="shared" si="1"/>
        <v>-0.43887000000000054</v>
      </c>
      <c r="E42" s="219">
        <f t="shared" si="1"/>
        <v>2.1396999999999995</v>
      </c>
      <c r="F42" s="219">
        <f t="shared" si="1"/>
        <v>-2.2746999999999993</v>
      </c>
      <c r="G42" s="219">
        <f t="shared" si="1"/>
        <v>0.58417999999999992</v>
      </c>
    </row>
  </sheetData>
  <mergeCells count="5">
    <mergeCell ref="A1:G1"/>
    <mergeCell ref="B4:B5"/>
    <mergeCell ref="C4:C5"/>
    <mergeCell ref="B27:B28"/>
    <mergeCell ref="C27:C28"/>
  </mergeCells>
  <conditionalFormatting sqref="E25:H26 H27:H38">
    <cfRule type="colorScale" priority="1">
      <colorScale>
        <cfvo type="min"/>
        <cfvo type="max"/>
        <color rgb="FFFCFCFF"/>
        <color rgb="FF63BE7B"/>
      </colorScale>
    </cfRule>
  </conditionalFormatting>
  <hyperlinks>
    <hyperlink ref="H1" location="Index!A1" display="Return to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000"/>
  </sheetPr>
  <dimension ref="A1:K39"/>
  <sheetViews>
    <sheetView showGridLines="0" workbookViewId="0"/>
  </sheetViews>
  <sheetFormatPr defaultRowHeight="12" customHeight="1"/>
  <cols>
    <col min="2" max="2" width="5.42578125" bestFit="1" customWidth="1"/>
    <col min="3" max="3" width="20.5703125" customWidth="1"/>
    <col min="4" max="6" width="14.42578125" style="4" customWidth="1"/>
    <col min="12" max="17" width="9.140625" customWidth="1"/>
  </cols>
  <sheetData>
    <row r="1" spans="1:11" ht="12" customHeight="1">
      <c r="A1" s="80" t="str">
        <f>"Table CCC – Elements of the demand location tariff for "&amp;TB!F4</f>
        <v>Table CCC – Elements of the demand location tariff for 2023/24</v>
      </c>
      <c r="H1" s="97" t="s">
        <v>835</v>
      </c>
    </row>
    <row r="2" spans="1:11" ht="12" customHeight="1">
      <c r="C2" s="80"/>
      <c r="D2" s="80"/>
      <c r="E2" s="80"/>
      <c r="F2" s="80"/>
    </row>
    <row r="3" spans="1:11" ht="12" customHeight="1">
      <c r="B3" s="2"/>
      <c r="I3" s="1"/>
      <c r="J3" s="1"/>
      <c r="K3" s="1"/>
    </row>
    <row r="4" spans="1:11" ht="14.1" customHeight="1">
      <c r="B4" s="479" t="s">
        <v>17</v>
      </c>
      <c r="C4" s="479" t="s">
        <v>18</v>
      </c>
      <c r="D4" s="538" t="s">
        <v>349</v>
      </c>
      <c r="E4" s="539"/>
      <c r="F4" s="540"/>
    </row>
    <row r="5" spans="1:11" ht="25.5">
      <c r="B5" s="537"/>
      <c r="C5" s="537"/>
      <c r="D5" s="77" t="s">
        <v>350</v>
      </c>
      <c r="E5" s="78" t="s">
        <v>351</v>
      </c>
      <c r="F5" s="79" t="s">
        <v>352</v>
      </c>
    </row>
    <row r="6" spans="1:11" ht="14.1" customHeight="1">
      <c r="B6" s="480"/>
      <c r="C6" s="480"/>
      <c r="D6" s="46" t="s">
        <v>19</v>
      </c>
      <c r="E6" s="46" t="s">
        <v>19</v>
      </c>
      <c r="F6" s="46" t="s">
        <v>19</v>
      </c>
    </row>
    <row r="7" spans="1:11" ht="14.1" customHeight="1">
      <c r="B7" s="161">
        <v>1</v>
      </c>
      <c r="C7" s="161" t="s">
        <v>20</v>
      </c>
      <c r="D7" s="162">
        <v>-1.8818963994221252</v>
      </c>
      <c r="E7" s="162">
        <v>-34.304403236128351</v>
      </c>
      <c r="F7" s="162">
        <v>60.971369824172434</v>
      </c>
    </row>
    <row r="8" spans="1:11" ht="14.1" customHeight="1">
      <c r="B8" s="161">
        <v>2</v>
      </c>
      <c r="C8" s="161" t="s">
        <v>21</v>
      </c>
      <c r="D8" s="162">
        <v>-2.1269923011120531</v>
      </c>
      <c r="E8" s="162">
        <v>-25.419465945862409</v>
      </c>
      <c r="F8" s="162">
        <v>60.971369824172434</v>
      </c>
    </row>
    <row r="9" spans="1:11" ht="14.1" customHeight="1">
      <c r="B9" s="161">
        <v>3</v>
      </c>
      <c r="C9" s="161" t="s">
        <v>22</v>
      </c>
      <c r="D9" s="162">
        <v>-3.1152402398073265</v>
      </c>
      <c r="E9" s="162">
        <v>-9.8634100716422335</v>
      </c>
      <c r="F9" s="162">
        <v>60.971369824172434</v>
      </c>
    </row>
    <row r="10" spans="1:11" ht="14.1" customHeight="1">
      <c r="B10" s="161">
        <v>4</v>
      </c>
      <c r="C10" s="161" t="s">
        <v>23</v>
      </c>
      <c r="D10" s="162">
        <v>-0.938503675103454</v>
      </c>
      <c r="E10" s="162">
        <v>-4.0468345641160379</v>
      </c>
      <c r="F10" s="162">
        <v>60.971369824172434</v>
      </c>
    </row>
    <row r="11" spans="1:11" ht="14.1" customHeight="1">
      <c r="B11" s="161">
        <v>5</v>
      </c>
      <c r="C11" s="161" t="s">
        <v>24</v>
      </c>
      <c r="D11" s="162">
        <v>-2.7211286402817825</v>
      </c>
      <c r="E11" s="162">
        <v>-2.2189907591752567</v>
      </c>
      <c r="F11" s="162">
        <v>60.971369824172434</v>
      </c>
    </row>
    <row r="12" spans="1:11" ht="14.1" customHeight="1">
      <c r="B12" s="161">
        <v>6</v>
      </c>
      <c r="C12" s="161" t="s">
        <v>25</v>
      </c>
      <c r="D12" s="162">
        <v>-1.3489150836045163</v>
      </c>
      <c r="E12" s="162">
        <v>-1.3458122564615094</v>
      </c>
      <c r="F12" s="162">
        <v>60.971369824172434</v>
      </c>
    </row>
    <row r="13" spans="1:11" ht="14.1" customHeight="1">
      <c r="B13" s="161">
        <v>7</v>
      </c>
      <c r="C13" s="161" t="s">
        <v>26</v>
      </c>
      <c r="D13" s="162">
        <v>-2.314641985651158</v>
      </c>
      <c r="E13" s="162">
        <v>2.1522310176592025</v>
      </c>
      <c r="F13" s="162">
        <v>60.971369824172434</v>
      </c>
    </row>
    <row r="14" spans="1:11" ht="14.1" customHeight="1">
      <c r="B14" s="161">
        <v>8</v>
      </c>
      <c r="C14" s="161" t="s">
        <v>27</v>
      </c>
      <c r="D14" s="162">
        <v>-1.2756876380800179</v>
      </c>
      <c r="E14" s="162">
        <v>2.8705857194099194</v>
      </c>
      <c r="F14" s="162">
        <v>60.971369824172434</v>
      </c>
    </row>
    <row r="15" spans="1:11" ht="14.1" customHeight="1">
      <c r="B15" s="161">
        <v>9</v>
      </c>
      <c r="C15" s="161" t="s">
        <v>28</v>
      </c>
      <c r="D15" s="162">
        <v>0.58190394205311591</v>
      </c>
      <c r="E15" s="162">
        <v>1.1422307798066984</v>
      </c>
      <c r="F15" s="162">
        <v>60.971369824172434</v>
      </c>
    </row>
    <row r="16" spans="1:11" ht="14.1" customHeight="1">
      <c r="B16" s="161">
        <v>10</v>
      </c>
      <c r="C16" s="161" t="s">
        <v>29</v>
      </c>
      <c r="D16" s="162">
        <v>-5.2881370237579368</v>
      </c>
      <c r="E16" s="162">
        <v>6.6325805485162261</v>
      </c>
      <c r="F16" s="162">
        <v>60.971369824172434</v>
      </c>
    </row>
    <row r="17" spans="2:6" ht="14.1" customHeight="1">
      <c r="B17" s="161">
        <v>11</v>
      </c>
      <c r="C17" s="161" t="s">
        <v>30</v>
      </c>
      <c r="D17" s="162">
        <v>3.7411597312522384</v>
      </c>
      <c r="E17" s="162">
        <v>0.66214741855495651</v>
      </c>
      <c r="F17" s="162">
        <v>60.971369824172434</v>
      </c>
    </row>
    <row r="18" spans="2:6" ht="14.1" customHeight="1">
      <c r="B18" s="161">
        <v>12</v>
      </c>
      <c r="C18" s="161" t="s">
        <v>31</v>
      </c>
      <c r="D18" s="162">
        <v>5.6558265851626519</v>
      </c>
      <c r="E18" s="162">
        <v>2.6934043423035243</v>
      </c>
      <c r="F18" s="162">
        <v>60.971369824172434</v>
      </c>
    </row>
    <row r="19" spans="2:6" ht="14.1" customHeight="1">
      <c r="B19" s="161">
        <v>13</v>
      </c>
      <c r="C19" s="161" t="s">
        <v>32</v>
      </c>
      <c r="D19" s="162">
        <v>1.5813339680975658</v>
      </c>
      <c r="E19" s="162">
        <v>4.7086538269357217</v>
      </c>
      <c r="F19" s="162">
        <v>60.971369824172434</v>
      </c>
    </row>
    <row r="20" spans="2:6" ht="14.1" customHeight="1">
      <c r="B20" s="161">
        <v>14</v>
      </c>
      <c r="C20" s="161" t="s">
        <v>33</v>
      </c>
      <c r="D20" s="162">
        <v>-1.2957541526393492</v>
      </c>
      <c r="E20" s="162">
        <v>4.757286338211216</v>
      </c>
      <c r="F20" s="162">
        <v>60.971369824172434</v>
      </c>
    </row>
    <row r="26" spans="2:6" ht="12" customHeight="1">
      <c r="E26" s="42"/>
      <c r="F26" s="42"/>
    </row>
    <row r="27" spans="2:6" ht="12" customHeight="1">
      <c r="E27" s="42"/>
      <c r="F27" s="42"/>
    </row>
    <row r="28" spans="2:6" ht="12" customHeight="1">
      <c r="E28" s="42"/>
      <c r="F28" s="42"/>
    </row>
    <row r="29" spans="2:6" ht="12" customHeight="1">
      <c r="E29" s="42"/>
      <c r="F29" s="42"/>
    </row>
    <row r="30" spans="2:6" ht="12" customHeight="1">
      <c r="E30" s="42"/>
      <c r="F30" s="42"/>
    </row>
    <row r="31" spans="2:6" ht="12" customHeight="1">
      <c r="E31" s="42"/>
      <c r="F31" s="42"/>
    </row>
    <row r="32" spans="2:6" ht="12" customHeight="1">
      <c r="E32" s="42"/>
      <c r="F32" s="42"/>
    </row>
    <row r="33" spans="5:6" ht="12" customHeight="1">
      <c r="E33" s="42"/>
      <c r="F33" s="42"/>
    </row>
    <row r="34" spans="5:6" ht="12" customHeight="1">
      <c r="E34" s="42"/>
      <c r="F34" s="42"/>
    </row>
    <row r="35" spans="5:6" ht="12" customHeight="1">
      <c r="E35" s="42"/>
      <c r="F35" s="42"/>
    </row>
    <row r="36" spans="5:6" ht="12" customHeight="1">
      <c r="E36" s="42"/>
      <c r="F36" s="42"/>
    </row>
    <row r="37" spans="5:6" ht="12" customHeight="1">
      <c r="E37" s="42"/>
      <c r="F37" s="42"/>
    </row>
    <row r="38" spans="5:6" ht="12" customHeight="1">
      <c r="E38" s="42"/>
      <c r="F38" s="42"/>
    </row>
    <row r="39" spans="5:6" ht="12" customHeight="1">
      <c r="E39" s="42"/>
      <c r="F39" s="42"/>
    </row>
  </sheetData>
  <mergeCells count="3">
    <mergeCell ref="B4:B6"/>
    <mergeCell ref="C4:C6"/>
    <mergeCell ref="D4:F4"/>
  </mergeCells>
  <conditionalFormatting sqref="E26:F38">
    <cfRule type="colorScale" priority="1">
      <colorScale>
        <cfvo type="min"/>
        <cfvo type="max"/>
        <color rgb="FFFCFCFF"/>
        <color rgb="FF63BE7B"/>
      </colorScale>
    </cfRule>
  </conditionalFormatting>
  <hyperlinks>
    <hyperlink ref="H1" location="Index!A1" display="Return to Index"/>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sheetPr>
  <dimension ref="A1:K39"/>
  <sheetViews>
    <sheetView showGridLines="0" workbookViewId="0"/>
  </sheetViews>
  <sheetFormatPr defaultRowHeight="12" customHeight="1"/>
  <cols>
    <col min="2" max="2" width="5.42578125" bestFit="1" customWidth="1"/>
    <col min="3" max="3" width="20.5703125" customWidth="1"/>
    <col min="4" max="6" width="14.42578125" style="4" customWidth="1"/>
    <col min="12" max="17" width="9.140625" customWidth="1"/>
  </cols>
  <sheetData>
    <row r="1" spans="1:11" ht="12" customHeight="1">
      <c r="A1" s="80" t="str">
        <f>"Table DDD – Elements of the demand location tariff for "&amp;TB!G4</f>
        <v>Table DDD – Elements of the demand location tariff for 2024/25</v>
      </c>
      <c r="H1" s="97" t="s">
        <v>835</v>
      </c>
    </row>
    <row r="2" spans="1:11" s="39" customFormat="1" ht="12" customHeight="1">
      <c r="C2" s="80"/>
      <c r="D2" s="80"/>
      <c r="E2" s="80"/>
      <c r="F2" s="80"/>
    </row>
    <row r="3" spans="1:11" ht="12" customHeight="1">
      <c r="B3" s="2"/>
      <c r="C3" s="39"/>
      <c r="I3" s="1"/>
      <c r="J3" s="1"/>
      <c r="K3" s="1"/>
    </row>
    <row r="4" spans="1:11" ht="14.1" customHeight="1">
      <c r="B4" s="479" t="s">
        <v>17</v>
      </c>
      <c r="C4" s="479" t="s">
        <v>18</v>
      </c>
      <c r="D4" s="538" t="s">
        <v>349</v>
      </c>
      <c r="E4" s="539"/>
      <c r="F4" s="540"/>
    </row>
    <row r="5" spans="1:11" ht="25.5">
      <c r="B5" s="537"/>
      <c r="C5" s="537"/>
      <c r="D5" s="77" t="s">
        <v>350</v>
      </c>
      <c r="E5" s="78" t="s">
        <v>351</v>
      </c>
      <c r="F5" s="79" t="s">
        <v>352</v>
      </c>
    </row>
    <row r="6" spans="1:11" ht="14.1" customHeight="1">
      <c r="B6" s="480"/>
      <c r="C6" s="480"/>
      <c r="D6" s="46" t="s">
        <v>19</v>
      </c>
      <c r="E6" s="46" t="s">
        <v>19</v>
      </c>
      <c r="F6" s="46" t="s">
        <v>19</v>
      </c>
    </row>
    <row r="7" spans="1:11" ht="14.1" customHeight="1">
      <c r="B7" s="161">
        <v>1</v>
      </c>
      <c r="C7" s="161" t="s">
        <v>20</v>
      </c>
      <c r="D7" s="162">
        <v>-1.5297765877643219</v>
      </c>
      <c r="E7" s="162">
        <v>-35.408340571674003</v>
      </c>
      <c r="F7" s="162">
        <v>63.525869719995498</v>
      </c>
    </row>
    <row r="8" spans="1:11" ht="14.1" customHeight="1">
      <c r="B8" s="161">
        <v>2</v>
      </c>
      <c r="C8" s="161" t="s">
        <v>21</v>
      </c>
      <c r="D8" s="162">
        <v>-1.7382270346904498</v>
      </c>
      <c r="E8" s="162">
        <v>-26.113665620202589</v>
      </c>
      <c r="F8" s="162">
        <v>63.525869719995498</v>
      </c>
    </row>
    <row r="9" spans="1:11" ht="14.1" customHeight="1">
      <c r="B9" s="161">
        <v>3</v>
      </c>
      <c r="C9" s="161" t="s">
        <v>22</v>
      </c>
      <c r="D9" s="162">
        <v>-3.2812474508403819</v>
      </c>
      <c r="E9" s="162">
        <v>-10.537683625154049</v>
      </c>
      <c r="F9" s="162">
        <v>63.525869719995498</v>
      </c>
    </row>
    <row r="10" spans="1:11" ht="14.1" customHeight="1">
      <c r="B10" s="161">
        <v>4</v>
      </c>
      <c r="C10" s="161" t="s">
        <v>23</v>
      </c>
      <c r="D10" s="162">
        <v>-1.1171565896023739</v>
      </c>
      <c r="E10" s="162">
        <v>-4.3810600221600291</v>
      </c>
      <c r="F10" s="162">
        <v>63.525869719995498</v>
      </c>
    </row>
    <row r="11" spans="1:11" ht="14.1" customHeight="1">
      <c r="B11" s="161">
        <v>5</v>
      </c>
      <c r="C11" s="161" t="s">
        <v>24</v>
      </c>
      <c r="D11" s="162">
        <v>-2.9231239914166682</v>
      </c>
      <c r="E11" s="162">
        <v>-2.4307933495604526</v>
      </c>
      <c r="F11" s="162">
        <v>63.525869719995498</v>
      </c>
    </row>
    <row r="12" spans="1:11" ht="14.1" customHeight="1">
      <c r="B12" s="161">
        <v>6</v>
      </c>
      <c r="C12" s="161" t="s">
        <v>25</v>
      </c>
      <c r="D12" s="162">
        <v>-0.78202862920621219</v>
      </c>
      <c r="E12" s="162">
        <v>-0.72963395686960086</v>
      </c>
      <c r="F12" s="162">
        <v>63.525869719995498</v>
      </c>
    </row>
    <row r="13" spans="1:11" ht="14.1" customHeight="1">
      <c r="B13" s="161">
        <v>7</v>
      </c>
      <c r="C13" s="161" t="s">
        <v>26</v>
      </c>
      <c r="D13" s="162">
        <v>-2.0924163203424557</v>
      </c>
      <c r="E13" s="162">
        <v>1.9650543770467426</v>
      </c>
      <c r="F13" s="162">
        <v>63.525869719995498</v>
      </c>
    </row>
    <row r="14" spans="1:11" ht="14.1" customHeight="1">
      <c r="B14" s="161">
        <v>8</v>
      </c>
      <c r="C14" s="161" t="s">
        <v>27</v>
      </c>
      <c r="D14" s="162">
        <v>-1.1765298122597512</v>
      </c>
      <c r="E14" s="162">
        <v>3.1926124491230383</v>
      </c>
      <c r="F14" s="162">
        <v>63.525869719995498</v>
      </c>
    </row>
    <row r="15" spans="1:11" ht="14.1" customHeight="1">
      <c r="B15" s="161">
        <v>9</v>
      </c>
      <c r="C15" s="161" t="s">
        <v>28</v>
      </c>
      <c r="D15" s="162">
        <v>0.78086285715587267</v>
      </c>
      <c r="E15" s="162">
        <v>1.0260323939608973</v>
      </c>
      <c r="F15" s="162">
        <v>63.525869719995498</v>
      </c>
    </row>
    <row r="16" spans="1:11" ht="14.1" customHeight="1">
      <c r="B16" s="161">
        <v>10</v>
      </c>
      <c r="C16" s="161" t="s">
        <v>29</v>
      </c>
      <c r="D16" s="162">
        <v>-5.9538336846292612</v>
      </c>
      <c r="E16" s="162">
        <v>6.5939903982016466</v>
      </c>
      <c r="F16" s="162">
        <v>63.525869719995498</v>
      </c>
    </row>
    <row r="17" spans="2:6" ht="14.1" customHeight="1">
      <c r="B17" s="161">
        <v>11</v>
      </c>
      <c r="C17" s="161" t="s">
        <v>30</v>
      </c>
      <c r="D17" s="162">
        <v>3.4959387270478444</v>
      </c>
      <c r="E17" s="162">
        <v>1.1392986833970808</v>
      </c>
      <c r="F17" s="162">
        <v>63.525869719995498</v>
      </c>
    </row>
    <row r="18" spans="2:6" ht="14.1" customHeight="1">
      <c r="B18" s="161">
        <v>12</v>
      </c>
      <c r="C18" s="161" t="s">
        <v>31</v>
      </c>
      <c r="D18" s="162">
        <v>5.4608604504473668</v>
      </c>
      <c r="E18" s="162">
        <v>3.2870326610387979</v>
      </c>
      <c r="F18" s="162">
        <v>63.525869719995498</v>
      </c>
    </row>
    <row r="19" spans="2:6" ht="14.1" customHeight="1">
      <c r="B19" s="161">
        <v>13</v>
      </c>
      <c r="C19" s="161" t="s">
        <v>32</v>
      </c>
      <c r="D19" s="162">
        <v>1.4350884922495226</v>
      </c>
      <c r="E19" s="162">
        <v>5.2161133877611396</v>
      </c>
      <c r="F19" s="162">
        <v>63.525869719995498</v>
      </c>
    </row>
    <row r="20" spans="2:6" ht="14.1" customHeight="1">
      <c r="B20" s="161">
        <v>14</v>
      </c>
      <c r="C20" s="161" t="s">
        <v>33</v>
      </c>
      <c r="D20" s="162">
        <v>-1.405747658373401</v>
      </c>
      <c r="E20" s="162">
        <v>5.3391152115339207</v>
      </c>
      <c r="F20" s="162">
        <v>63.525869719995498</v>
      </c>
    </row>
    <row r="26" spans="2:6" ht="12" customHeight="1">
      <c r="E26" s="42"/>
      <c r="F26" s="42"/>
    </row>
    <row r="27" spans="2:6" ht="12" customHeight="1">
      <c r="E27" s="42"/>
      <c r="F27" s="42"/>
    </row>
    <row r="28" spans="2:6" ht="12" customHeight="1">
      <c r="E28" s="42"/>
      <c r="F28" s="42"/>
    </row>
    <row r="29" spans="2:6" ht="12" customHeight="1">
      <c r="E29" s="42"/>
      <c r="F29" s="42"/>
    </row>
    <row r="30" spans="2:6" ht="12" customHeight="1">
      <c r="E30" s="42"/>
      <c r="F30" s="42"/>
    </row>
    <row r="31" spans="2:6" ht="12" customHeight="1">
      <c r="E31" s="42"/>
      <c r="F31" s="42"/>
    </row>
    <row r="32" spans="2:6" ht="12" customHeight="1">
      <c r="E32" s="42"/>
      <c r="F32" s="42"/>
    </row>
    <row r="33" spans="5:6" ht="12" customHeight="1">
      <c r="E33" s="42"/>
      <c r="F33" s="42"/>
    </row>
    <row r="34" spans="5:6" ht="12" customHeight="1">
      <c r="E34" s="42"/>
      <c r="F34" s="42"/>
    </row>
    <row r="35" spans="5:6" ht="12" customHeight="1">
      <c r="E35" s="42"/>
      <c r="F35" s="42"/>
    </row>
    <row r="36" spans="5:6" ht="12" customHeight="1">
      <c r="E36" s="42"/>
      <c r="F36" s="42"/>
    </row>
    <row r="37" spans="5:6" ht="12" customHeight="1">
      <c r="E37" s="42"/>
      <c r="F37" s="42"/>
    </row>
    <row r="38" spans="5:6" ht="12" customHeight="1">
      <c r="E38" s="42"/>
      <c r="F38" s="42"/>
    </row>
    <row r="39" spans="5:6" ht="12" customHeight="1">
      <c r="E39" s="42"/>
      <c r="F39" s="42"/>
    </row>
  </sheetData>
  <mergeCells count="3">
    <mergeCell ref="B4:B6"/>
    <mergeCell ref="C4:C6"/>
    <mergeCell ref="D4:F4"/>
  </mergeCells>
  <conditionalFormatting sqref="E26:F38">
    <cfRule type="colorScale" priority="1">
      <colorScale>
        <cfvo type="min"/>
        <cfvo type="max"/>
        <color rgb="FFFCFCFF"/>
        <color rgb="FF63BE7B"/>
      </colorScale>
    </cfRule>
  </conditionalFormatting>
  <hyperlinks>
    <hyperlink ref="H1" location="Index!A1" display="Return to Index"/>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153"/>
  <sheetViews>
    <sheetView showGridLines="0" workbookViewId="0"/>
  </sheetViews>
  <sheetFormatPr defaultRowHeight="15"/>
  <cols>
    <col min="1" max="1" width="48.42578125" bestFit="1" customWidth="1"/>
    <col min="2" max="2" width="15.42578125" bestFit="1" customWidth="1"/>
  </cols>
  <sheetData>
    <row r="1" spans="1:13">
      <c r="A1" s="43" t="s">
        <v>1154</v>
      </c>
      <c r="C1" s="97" t="s">
        <v>835</v>
      </c>
      <c r="F1" s="97" t="s">
        <v>834</v>
      </c>
    </row>
    <row r="2" spans="1:13">
      <c r="F2" s="39" t="s">
        <v>951</v>
      </c>
    </row>
    <row r="5" spans="1:13">
      <c r="A5" s="541" t="s">
        <v>681</v>
      </c>
      <c r="B5" s="541" t="s">
        <v>378</v>
      </c>
      <c r="C5" s="543" t="s">
        <v>682</v>
      </c>
      <c r="D5" s="543"/>
      <c r="E5" s="543"/>
      <c r="F5" s="543"/>
      <c r="G5" s="543"/>
      <c r="H5" s="543" t="s">
        <v>683</v>
      </c>
      <c r="I5" s="543"/>
      <c r="J5" s="543"/>
      <c r="K5" s="543"/>
      <c r="L5" s="543"/>
      <c r="M5" s="544" t="s">
        <v>684</v>
      </c>
    </row>
    <row r="6" spans="1:13">
      <c r="A6" s="542"/>
      <c r="B6" s="542"/>
      <c r="C6" s="273">
        <v>2012</v>
      </c>
      <c r="D6" s="273">
        <v>2013</v>
      </c>
      <c r="E6" s="273">
        <v>2014</v>
      </c>
      <c r="F6" s="273">
        <v>2015</v>
      </c>
      <c r="G6" s="273">
        <v>2016</v>
      </c>
      <c r="H6" s="274">
        <v>2012</v>
      </c>
      <c r="I6" s="274">
        <v>2013</v>
      </c>
      <c r="J6" s="274">
        <v>2014</v>
      </c>
      <c r="K6" s="274">
        <v>2015</v>
      </c>
      <c r="L6" s="274">
        <v>2016</v>
      </c>
      <c r="M6" s="545"/>
    </row>
    <row r="7" spans="1:13">
      <c r="A7" s="365" t="s">
        <v>685</v>
      </c>
      <c r="B7" s="199" t="s">
        <v>677</v>
      </c>
      <c r="C7" s="275" t="s">
        <v>686</v>
      </c>
      <c r="D7" s="275" t="s">
        <v>686</v>
      </c>
      <c r="E7" s="275" t="s">
        <v>686</v>
      </c>
      <c r="F7" s="275" t="s">
        <v>686</v>
      </c>
      <c r="G7" s="275" t="s">
        <v>686</v>
      </c>
      <c r="H7" s="276">
        <v>0.65541257807655495</v>
      </c>
      <c r="I7" s="276">
        <v>0.59004330923389103</v>
      </c>
      <c r="J7" s="276">
        <v>0.54261128391407498</v>
      </c>
      <c r="K7" s="276">
        <v>0.50833521943176097</v>
      </c>
      <c r="L7" s="276">
        <v>5.0742028560084002E-2</v>
      </c>
      <c r="M7" s="365">
        <v>0.54699699999999996</v>
      </c>
    </row>
    <row r="8" spans="1:13">
      <c r="A8" s="366" t="s">
        <v>687</v>
      </c>
      <c r="B8" s="199" t="s">
        <v>673</v>
      </c>
      <c r="C8" s="275" t="s">
        <v>688</v>
      </c>
      <c r="D8" s="275" t="s">
        <v>688</v>
      </c>
      <c r="E8" s="275" t="s">
        <v>689</v>
      </c>
      <c r="F8" s="275" t="s">
        <v>686</v>
      </c>
      <c r="G8" s="275" t="s">
        <v>686</v>
      </c>
      <c r="H8" s="276">
        <v>0</v>
      </c>
      <c r="I8" s="276">
        <v>0</v>
      </c>
      <c r="J8" s="276">
        <v>0.33646357776295172</v>
      </c>
      <c r="K8" s="276">
        <v>0.36714027556546602</v>
      </c>
      <c r="L8" s="276">
        <v>0.44346390039290601</v>
      </c>
      <c r="M8" s="366">
        <v>0.38235599999999997</v>
      </c>
    </row>
    <row r="9" spans="1:13">
      <c r="A9" s="365" t="s">
        <v>952</v>
      </c>
      <c r="B9" s="199" t="s">
        <v>673</v>
      </c>
      <c r="C9" s="275" t="s">
        <v>688</v>
      </c>
      <c r="D9" s="275" t="s">
        <v>688</v>
      </c>
      <c r="E9" s="275" t="s">
        <v>688</v>
      </c>
      <c r="F9" s="275" t="s">
        <v>688</v>
      </c>
      <c r="G9" s="275" t="s">
        <v>689</v>
      </c>
      <c r="H9" s="276">
        <v>0</v>
      </c>
      <c r="I9" s="276">
        <v>0</v>
      </c>
      <c r="J9" s="276">
        <v>0</v>
      </c>
      <c r="K9" s="276">
        <v>0</v>
      </c>
      <c r="L9" s="276">
        <v>0.34873806267123292</v>
      </c>
      <c r="M9" s="365">
        <v>0.372641</v>
      </c>
    </row>
    <row r="10" spans="1:13">
      <c r="A10" s="366" t="s">
        <v>953</v>
      </c>
      <c r="B10" s="199" t="s">
        <v>673</v>
      </c>
      <c r="C10" s="275" t="s">
        <v>688</v>
      </c>
      <c r="D10" s="275" t="s">
        <v>688</v>
      </c>
      <c r="E10" s="275" t="s">
        <v>688</v>
      </c>
      <c r="F10" s="275" t="s">
        <v>688</v>
      </c>
      <c r="G10" s="275" t="s">
        <v>689</v>
      </c>
      <c r="H10" s="276">
        <v>0</v>
      </c>
      <c r="I10" s="276">
        <v>0</v>
      </c>
      <c r="J10" s="276">
        <v>0</v>
      </c>
      <c r="K10" s="276">
        <v>0</v>
      </c>
      <c r="L10" s="276">
        <v>0.3350822747390737</v>
      </c>
      <c r="M10" s="366">
        <v>0.368089</v>
      </c>
    </row>
    <row r="11" spans="1:13">
      <c r="A11" s="365" t="s">
        <v>954</v>
      </c>
      <c r="B11" s="199" t="s">
        <v>673</v>
      </c>
      <c r="C11" s="275" t="s">
        <v>686</v>
      </c>
      <c r="D11" s="275" t="s">
        <v>686</v>
      </c>
      <c r="E11" s="275" t="s">
        <v>686</v>
      </c>
      <c r="F11" s="275" t="s">
        <v>686</v>
      </c>
      <c r="G11" s="275" t="s">
        <v>686</v>
      </c>
      <c r="H11" s="276">
        <v>0.41584343083405201</v>
      </c>
      <c r="I11" s="276">
        <v>0.36942157479099302</v>
      </c>
      <c r="J11" s="276">
        <v>0.35490004883714898</v>
      </c>
      <c r="K11" s="276">
        <v>0.34093801902193099</v>
      </c>
      <c r="L11" s="276">
        <v>0.41232310667896799</v>
      </c>
      <c r="M11" s="365">
        <v>0.378882</v>
      </c>
    </row>
    <row r="12" spans="1:13">
      <c r="A12" s="366" t="s">
        <v>690</v>
      </c>
      <c r="B12" s="199" t="s">
        <v>673</v>
      </c>
      <c r="C12" s="275" t="s">
        <v>686</v>
      </c>
      <c r="D12" s="275" t="s">
        <v>686</v>
      </c>
      <c r="E12" s="275" t="s">
        <v>686</v>
      </c>
      <c r="F12" s="275" t="s">
        <v>686</v>
      </c>
      <c r="G12" s="275" t="s">
        <v>686</v>
      </c>
      <c r="H12" s="276">
        <v>0.33829642123287701</v>
      </c>
      <c r="I12" s="276">
        <v>0.29729821857726502</v>
      </c>
      <c r="J12" s="276">
        <v>0.36861218962707298</v>
      </c>
      <c r="K12" s="276">
        <v>0.197246025594809</v>
      </c>
      <c r="L12" s="276">
        <v>0.351728172314348</v>
      </c>
      <c r="M12" s="366">
        <v>0.32910800000000001</v>
      </c>
    </row>
    <row r="13" spans="1:13">
      <c r="A13" s="365" t="s">
        <v>691</v>
      </c>
      <c r="B13" s="199" t="s">
        <v>674</v>
      </c>
      <c r="C13" s="275" t="s">
        <v>686</v>
      </c>
      <c r="D13" s="275" t="s">
        <v>686</v>
      </c>
      <c r="E13" s="275" t="s">
        <v>686</v>
      </c>
      <c r="F13" s="275" t="s">
        <v>686</v>
      </c>
      <c r="G13" s="275" t="s">
        <v>686</v>
      </c>
      <c r="H13" s="276">
        <v>0.164106310386473</v>
      </c>
      <c r="I13" s="276">
        <v>0.37919411976374801</v>
      </c>
      <c r="J13" s="276">
        <v>0.29122807938016398</v>
      </c>
      <c r="K13" s="276">
        <v>0.55203024845311399</v>
      </c>
      <c r="L13" s="276">
        <v>0.24289057598769101</v>
      </c>
      <c r="M13" s="365">
        <v>0.30443799999999999</v>
      </c>
    </row>
    <row r="14" spans="1:13">
      <c r="A14" s="366" t="s">
        <v>955</v>
      </c>
      <c r="B14" s="199" t="s">
        <v>676</v>
      </c>
      <c r="C14" s="275" t="s">
        <v>686</v>
      </c>
      <c r="D14" s="275" t="s">
        <v>686</v>
      </c>
      <c r="E14" s="275" t="s">
        <v>686</v>
      </c>
      <c r="F14" s="275" t="s">
        <v>686</v>
      </c>
      <c r="G14" s="275" t="s">
        <v>686</v>
      </c>
      <c r="H14" s="276">
        <v>0.54108013952308398</v>
      </c>
      <c r="I14" s="276">
        <v>0.47023147767630602</v>
      </c>
      <c r="J14" s="276">
        <v>0.47179137573365698</v>
      </c>
      <c r="K14" s="276">
        <v>0.44258400177574803</v>
      </c>
      <c r="L14" s="276">
        <v>0.47041739599188198</v>
      </c>
      <c r="M14" s="366">
        <v>0.47081299999999998</v>
      </c>
    </row>
    <row r="15" spans="1:13">
      <c r="A15" s="365" t="s">
        <v>692</v>
      </c>
      <c r="B15" s="199" t="s">
        <v>674</v>
      </c>
      <c r="C15" s="275" t="s">
        <v>686</v>
      </c>
      <c r="D15" s="275" t="s">
        <v>686</v>
      </c>
      <c r="E15" s="275" t="s">
        <v>686</v>
      </c>
      <c r="F15" s="275" t="s">
        <v>689</v>
      </c>
      <c r="G15" s="275" t="s">
        <v>686</v>
      </c>
      <c r="H15" s="276">
        <v>1.2989333719210201E-2</v>
      </c>
      <c r="I15" s="276">
        <v>4.00253553283169E-3</v>
      </c>
      <c r="J15" s="276">
        <v>2.1726858795488899E-2</v>
      </c>
      <c r="K15" s="276">
        <v>0.24346810070366304</v>
      </c>
      <c r="L15" s="276">
        <v>5.4067842222869896E-3</v>
      </c>
      <c r="M15" s="365">
        <v>1.3374E-2</v>
      </c>
    </row>
    <row r="16" spans="1:13">
      <c r="A16" s="366" t="s">
        <v>693</v>
      </c>
      <c r="B16" s="199" t="s">
        <v>675</v>
      </c>
      <c r="C16" s="275" t="s">
        <v>686</v>
      </c>
      <c r="D16" s="275" t="s">
        <v>686</v>
      </c>
      <c r="E16" s="275" t="s">
        <v>686</v>
      </c>
      <c r="F16" s="275" t="s">
        <v>686</v>
      </c>
      <c r="G16" s="275" t="s">
        <v>686</v>
      </c>
      <c r="H16" s="276">
        <v>0.356682727170123</v>
      </c>
      <c r="I16" s="276">
        <v>0.371167481389517</v>
      </c>
      <c r="J16" s="276">
        <v>0.35009377714184697</v>
      </c>
      <c r="K16" s="276">
        <v>0.304872009743754</v>
      </c>
      <c r="L16" s="276">
        <v>0.21993679137922001</v>
      </c>
      <c r="M16" s="366">
        <v>0.33721600000000002</v>
      </c>
    </row>
    <row r="17" spans="1:13">
      <c r="A17" s="365" t="s">
        <v>694</v>
      </c>
      <c r="B17" s="199" t="s">
        <v>673</v>
      </c>
      <c r="C17" s="275" t="s">
        <v>688</v>
      </c>
      <c r="D17" s="275" t="s">
        <v>688</v>
      </c>
      <c r="E17" s="275" t="s">
        <v>688</v>
      </c>
      <c r="F17" s="275" t="s">
        <v>689</v>
      </c>
      <c r="G17" s="275" t="s">
        <v>686</v>
      </c>
      <c r="H17" s="276">
        <v>0</v>
      </c>
      <c r="I17" s="276">
        <v>0</v>
      </c>
      <c r="J17" s="276">
        <v>0</v>
      </c>
      <c r="K17" s="276">
        <v>0.30962259491185495</v>
      </c>
      <c r="L17" s="276">
        <v>0.25821378974487902</v>
      </c>
      <c r="M17" s="365">
        <v>0.31747599999999998</v>
      </c>
    </row>
    <row r="18" spans="1:13">
      <c r="A18" s="366" t="s">
        <v>695</v>
      </c>
      <c r="B18" s="199" t="s">
        <v>673</v>
      </c>
      <c r="C18" s="275" t="s">
        <v>688</v>
      </c>
      <c r="D18" s="275" t="s">
        <v>688</v>
      </c>
      <c r="E18" s="275" t="s">
        <v>688</v>
      </c>
      <c r="F18" s="275" t="s">
        <v>689</v>
      </c>
      <c r="G18" s="275" t="s">
        <v>686</v>
      </c>
      <c r="H18" s="276">
        <v>0</v>
      </c>
      <c r="I18" s="276">
        <v>0</v>
      </c>
      <c r="J18" s="276">
        <v>0</v>
      </c>
      <c r="K18" s="276">
        <v>0.3343385073251417</v>
      </c>
      <c r="L18" s="276">
        <v>0.46320944740402498</v>
      </c>
      <c r="M18" s="366">
        <v>0.39404699999999998</v>
      </c>
    </row>
    <row r="19" spans="1:13">
      <c r="A19" s="365" t="s">
        <v>696</v>
      </c>
      <c r="B19" s="199" t="s">
        <v>673</v>
      </c>
      <c r="C19" s="275" t="s">
        <v>686</v>
      </c>
      <c r="D19" s="275" t="s">
        <v>686</v>
      </c>
      <c r="E19" s="275" t="s">
        <v>686</v>
      </c>
      <c r="F19" s="275" t="s">
        <v>686</v>
      </c>
      <c r="G19" s="275" t="s">
        <v>686</v>
      </c>
      <c r="H19" s="276">
        <v>0.31964758858824799</v>
      </c>
      <c r="I19" s="276">
        <v>0.26788123500503003</v>
      </c>
      <c r="J19" s="276">
        <v>0.26903507340001898</v>
      </c>
      <c r="K19" s="276">
        <v>0.23462257952170901</v>
      </c>
      <c r="L19" s="276">
        <v>0.21213706756442999</v>
      </c>
      <c r="M19" s="365">
        <v>0.25718000000000002</v>
      </c>
    </row>
    <row r="20" spans="1:13">
      <c r="A20" s="366" t="s">
        <v>956</v>
      </c>
      <c r="B20" s="199" t="s">
        <v>673</v>
      </c>
      <c r="C20" s="275" t="s">
        <v>688</v>
      </c>
      <c r="D20" s="275" t="s">
        <v>688</v>
      </c>
      <c r="E20" s="275" t="s">
        <v>688</v>
      </c>
      <c r="F20" s="275" t="s">
        <v>688</v>
      </c>
      <c r="G20" s="275" t="s">
        <v>689</v>
      </c>
      <c r="H20" s="276">
        <v>0</v>
      </c>
      <c r="I20" s="276">
        <v>0</v>
      </c>
      <c r="J20" s="276">
        <v>0</v>
      </c>
      <c r="K20" s="276">
        <v>0</v>
      </c>
      <c r="L20" s="276">
        <v>0.36020780297841432</v>
      </c>
      <c r="M20" s="366">
        <v>0.37646499999999999</v>
      </c>
    </row>
    <row r="21" spans="1:13">
      <c r="A21" s="365" t="s">
        <v>697</v>
      </c>
      <c r="B21" s="199" t="s">
        <v>673</v>
      </c>
      <c r="C21" s="275" t="s">
        <v>688</v>
      </c>
      <c r="D21" s="275" t="s">
        <v>688</v>
      </c>
      <c r="E21" s="275" t="s">
        <v>689</v>
      </c>
      <c r="F21" s="275" t="s">
        <v>686</v>
      </c>
      <c r="G21" s="275" t="s">
        <v>686</v>
      </c>
      <c r="H21" s="276">
        <v>0</v>
      </c>
      <c r="I21" s="276">
        <v>0</v>
      </c>
      <c r="J21" s="276">
        <v>0.33463518219555971</v>
      </c>
      <c r="K21" s="276">
        <v>0.13109509959632101</v>
      </c>
      <c r="L21" s="276">
        <v>0.30487027968036501</v>
      </c>
      <c r="M21" s="365">
        <v>0.25686700000000001</v>
      </c>
    </row>
    <row r="22" spans="1:13">
      <c r="A22" s="366" t="s">
        <v>698</v>
      </c>
      <c r="B22" s="199" t="s">
        <v>674</v>
      </c>
      <c r="C22" s="275" t="s">
        <v>686</v>
      </c>
      <c r="D22" s="275" t="s">
        <v>686</v>
      </c>
      <c r="E22" s="275" t="s">
        <v>686</v>
      </c>
      <c r="F22" s="275" t="s">
        <v>686</v>
      </c>
      <c r="G22" s="275" t="s">
        <v>686</v>
      </c>
      <c r="H22" s="276">
        <v>0.18764508209105599</v>
      </c>
      <c r="I22" s="276">
        <v>0.11122891513340501</v>
      </c>
      <c r="J22" s="276">
        <v>0.16446307094672999</v>
      </c>
      <c r="K22" s="276">
        <v>0.45061451646297801</v>
      </c>
      <c r="L22" s="276">
        <v>0.27616835465350498</v>
      </c>
      <c r="M22" s="366">
        <v>0.209426</v>
      </c>
    </row>
    <row r="23" spans="1:13">
      <c r="A23" s="365" t="s">
        <v>957</v>
      </c>
      <c r="B23" s="199" t="s">
        <v>676</v>
      </c>
      <c r="C23" s="275" t="s">
        <v>688</v>
      </c>
      <c r="D23" s="275" t="s">
        <v>688</v>
      </c>
      <c r="E23" s="275" t="s">
        <v>686</v>
      </c>
      <c r="F23" s="275" t="s">
        <v>686</v>
      </c>
      <c r="G23" s="275" t="s">
        <v>686</v>
      </c>
      <c r="H23" s="276">
        <v>0</v>
      </c>
      <c r="I23" s="276">
        <v>0</v>
      </c>
      <c r="J23" s="276">
        <v>0.16778070946818099</v>
      </c>
      <c r="K23" s="276">
        <v>0.25023333288390298</v>
      </c>
      <c r="L23" s="276">
        <v>0.49385001842663501</v>
      </c>
      <c r="M23" s="365">
        <v>0.30395499999999998</v>
      </c>
    </row>
    <row r="24" spans="1:13">
      <c r="A24" s="366" t="s">
        <v>699</v>
      </c>
      <c r="B24" s="199" t="s">
        <v>673</v>
      </c>
      <c r="C24" s="275" t="s">
        <v>686</v>
      </c>
      <c r="D24" s="275" t="s">
        <v>686</v>
      </c>
      <c r="E24" s="275" t="s">
        <v>686</v>
      </c>
      <c r="F24" s="275" t="s">
        <v>686</v>
      </c>
      <c r="G24" s="275" t="s">
        <v>686</v>
      </c>
      <c r="H24" s="276">
        <v>0.45276001588247</v>
      </c>
      <c r="I24" s="276">
        <v>0.489276742108398</v>
      </c>
      <c r="J24" s="276">
        <v>0.456253571216441</v>
      </c>
      <c r="K24" s="276">
        <v>0.40421056680563799</v>
      </c>
      <c r="L24" s="276">
        <v>0.45537137184832199</v>
      </c>
      <c r="M24" s="366">
        <v>0.454795</v>
      </c>
    </row>
    <row r="25" spans="1:13">
      <c r="A25" s="365" t="s">
        <v>700</v>
      </c>
      <c r="B25" s="199" t="s">
        <v>674</v>
      </c>
      <c r="C25" s="275" t="s">
        <v>688</v>
      </c>
      <c r="D25" s="275" t="s">
        <v>688</v>
      </c>
      <c r="E25" s="275" t="s">
        <v>689</v>
      </c>
      <c r="F25" s="275" t="s">
        <v>686</v>
      </c>
      <c r="G25" s="275" t="s">
        <v>686</v>
      </c>
      <c r="H25" s="276">
        <v>0</v>
      </c>
      <c r="I25" s="276">
        <v>0</v>
      </c>
      <c r="J25" s="276">
        <v>0.3873179456354211</v>
      </c>
      <c r="K25" s="276">
        <v>0.58011467672738204</v>
      </c>
      <c r="L25" s="276">
        <v>0.588066414019771</v>
      </c>
      <c r="M25" s="365">
        <v>0.51849999999999996</v>
      </c>
    </row>
    <row r="26" spans="1:13">
      <c r="A26" s="366" t="s">
        <v>958</v>
      </c>
      <c r="B26" s="199" t="s">
        <v>675</v>
      </c>
      <c r="C26" s="275" t="s">
        <v>686</v>
      </c>
      <c r="D26" s="275" t="s">
        <v>686</v>
      </c>
      <c r="E26" s="275" t="s">
        <v>686</v>
      </c>
      <c r="F26" s="275" t="s">
        <v>686</v>
      </c>
      <c r="G26" s="275" t="s">
        <v>686</v>
      </c>
      <c r="H26" s="276">
        <v>0.45325597142822799</v>
      </c>
      <c r="I26" s="276">
        <v>0.43248848709835902</v>
      </c>
      <c r="J26" s="276">
        <v>0.47971062125601699</v>
      </c>
      <c r="K26" s="276">
        <v>0.32829734596531501</v>
      </c>
      <c r="L26" s="276">
        <v>0.32169911552151798</v>
      </c>
      <c r="M26" s="366">
        <v>0.40468100000000001</v>
      </c>
    </row>
    <row r="27" spans="1:13">
      <c r="A27" s="365" t="s">
        <v>701</v>
      </c>
      <c r="B27" s="199" t="s">
        <v>673</v>
      </c>
      <c r="C27" s="275" t="s">
        <v>686</v>
      </c>
      <c r="D27" s="275" t="s">
        <v>686</v>
      </c>
      <c r="E27" s="275" t="s">
        <v>686</v>
      </c>
      <c r="F27" s="275" t="s">
        <v>686</v>
      </c>
      <c r="G27" s="275" t="s">
        <v>686</v>
      </c>
      <c r="H27" s="276">
        <v>0.42659796826401603</v>
      </c>
      <c r="I27" s="276">
        <v>0.36888200338329902</v>
      </c>
      <c r="J27" s="276">
        <v>0.414119955832082</v>
      </c>
      <c r="K27" s="276">
        <v>0.26885827469840801</v>
      </c>
      <c r="L27" s="276">
        <v>0.39261850077119598</v>
      </c>
      <c r="M27" s="365">
        <v>0.39187300000000003</v>
      </c>
    </row>
    <row r="28" spans="1:13">
      <c r="A28" s="366" t="s">
        <v>702</v>
      </c>
      <c r="B28" s="199" t="s">
        <v>673</v>
      </c>
      <c r="C28" s="275" t="s">
        <v>686</v>
      </c>
      <c r="D28" s="275" t="s">
        <v>686</v>
      </c>
      <c r="E28" s="275" t="s">
        <v>686</v>
      </c>
      <c r="F28" s="275" t="s">
        <v>686</v>
      </c>
      <c r="G28" s="275" t="s">
        <v>686</v>
      </c>
      <c r="H28" s="276">
        <v>0.39894143162029799</v>
      </c>
      <c r="I28" s="276">
        <v>0.29411498571286998</v>
      </c>
      <c r="J28" s="276">
        <v>0.399615108709797</v>
      </c>
      <c r="K28" s="276">
        <v>0.34875075158115898</v>
      </c>
      <c r="L28" s="276">
        <v>0.39163405708471899</v>
      </c>
      <c r="M28" s="366">
        <v>0.37977499999999997</v>
      </c>
    </row>
    <row r="29" spans="1:13">
      <c r="A29" s="365" t="s">
        <v>703</v>
      </c>
      <c r="B29" s="199" t="s">
        <v>674</v>
      </c>
      <c r="C29" s="275" t="s">
        <v>686</v>
      </c>
      <c r="D29" s="275" t="s">
        <v>686</v>
      </c>
      <c r="E29" s="275" t="s">
        <v>686</v>
      </c>
      <c r="F29" s="275" t="s">
        <v>686</v>
      </c>
      <c r="G29" s="275" t="s">
        <v>686</v>
      </c>
      <c r="H29" s="276">
        <v>0.12823325623717799</v>
      </c>
      <c r="I29" s="276">
        <v>0.18373886208722101</v>
      </c>
      <c r="J29" s="276">
        <v>0.28271331694979002</v>
      </c>
      <c r="K29" s="276">
        <v>0.37458810965521799</v>
      </c>
      <c r="L29" s="276">
        <v>0.20084575565813001</v>
      </c>
      <c r="M29" s="365">
        <v>0.22243299999999999</v>
      </c>
    </row>
    <row r="30" spans="1:13">
      <c r="A30" s="366" t="s">
        <v>704</v>
      </c>
      <c r="B30" s="199" t="s">
        <v>675</v>
      </c>
      <c r="C30" s="275" t="s">
        <v>686</v>
      </c>
      <c r="D30" s="275" t="s">
        <v>686</v>
      </c>
      <c r="E30" s="275" t="s">
        <v>686</v>
      </c>
      <c r="F30" s="275" t="s">
        <v>686</v>
      </c>
      <c r="G30" s="275" t="s">
        <v>686</v>
      </c>
      <c r="H30" s="276">
        <v>0.54282017709389496</v>
      </c>
      <c r="I30" s="276">
        <v>0.55528666747692201</v>
      </c>
      <c r="J30" s="276">
        <v>0.58986017229552101</v>
      </c>
      <c r="K30" s="276">
        <v>0.486782110595463</v>
      </c>
      <c r="L30" s="276">
        <v>0.50854726848313003</v>
      </c>
      <c r="M30" s="366">
        <v>0.535551</v>
      </c>
    </row>
    <row r="31" spans="1:13">
      <c r="A31" s="365" t="s">
        <v>959</v>
      </c>
      <c r="B31" s="199" t="s">
        <v>674</v>
      </c>
      <c r="C31" s="275" t="s">
        <v>686</v>
      </c>
      <c r="D31" s="275" t="s">
        <v>686</v>
      </c>
      <c r="E31" s="275" t="s">
        <v>686</v>
      </c>
      <c r="F31" s="275" t="s">
        <v>688</v>
      </c>
      <c r="G31" s="275" t="s">
        <v>689</v>
      </c>
      <c r="H31" s="276">
        <v>8.0833811305070696E-2</v>
      </c>
      <c r="I31" s="276">
        <v>9.6755250856876099E-2</v>
      </c>
      <c r="J31" s="276">
        <v>4.5411090613629801E-2</v>
      </c>
      <c r="K31" s="276">
        <v>0</v>
      </c>
      <c r="L31" s="276">
        <v>0.44650267471817034</v>
      </c>
      <c r="M31" s="365">
        <v>7.4332999999999996E-2</v>
      </c>
    </row>
    <row r="32" spans="1:13">
      <c r="A32" s="366" t="s">
        <v>705</v>
      </c>
      <c r="B32" s="199" t="s">
        <v>673</v>
      </c>
      <c r="C32" s="275" t="s">
        <v>688</v>
      </c>
      <c r="D32" s="275" t="s">
        <v>688</v>
      </c>
      <c r="E32" s="275" t="s">
        <v>688</v>
      </c>
      <c r="F32" s="275" t="s">
        <v>689</v>
      </c>
      <c r="G32" s="275" t="s">
        <v>686</v>
      </c>
      <c r="H32" s="276">
        <v>0</v>
      </c>
      <c r="I32" s="276">
        <v>0</v>
      </c>
      <c r="J32" s="276">
        <v>0</v>
      </c>
      <c r="K32" s="276">
        <v>0.2256446215719359</v>
      </c>
      <c r="L32" s="276">
        <v>0.41201308318443502</v>
      </c>
      <c r="M32" s="366">
        <v>0.34075</v>
      </c>
    </row>
    <row r="33" spans="1:13">
      <c r="A33" s="365" t="s">
        <v>706</v>
      </c>
      <c r="B33" s="199" t="s">
        <v>673</v>
      </c>
      <c r="C33" s="275" t="s">
        <v>688</v>
      </c>
      <c r="D33" s="275" t="s">
        <v>688</v>
      </c>
      <c r="E33" s="275" t="s">
        <v>688</v>
      </c>
      <c r="F33" s="275" t="s">
        <v>689</v>
      </c>
      <c r="G33" s="275" t="s">
        <v>686</v>
      </c>
      <c r="H33" s="276">
        <v>0</v>
      </c>
      <c r="I33" s="276">
        <v>0</v>
      </c>
      <c r="J33" s="276">
        <v>0</v>
      </c>
      <c r="K33" s="276">
        <v>0.32231556767602521</v>
      </c>
      <c r="L33" s="276">
        <v>0.30421041816870897</v>
      </c>
      <c r="M33" s="365">
        <v>0.33704000000000001</v>
      </c>
    </row>
    <row r="34" spans="1:13">
      <c r="A34" s="366" t="s">
        <v>707</v>
      </c>
      <c r="B34" s="199" t="s">
        <v>674</v>
      </c>
      <c r="C34" s="275" t="s">
        <v>686</v>
      </c>
      <c r="D34" s="275" t="s">
        <v>686</v>
      </c>
      <c r="E34" s="275" t="s">
        <v>686</v>
      </c>
      <c r="F34" s="275" t="s">
        <v>686</v>
      </c>
      <c r="G34" s="275" t="s">
        <v>686</v>
      </c>
      <c r="H34" s="276">
        <v>9.7852081906392704E-2</v>
      </c>
      <c r="I34" s="276">
        <v>0.17512277825342501</v>
      </c>
      <c r="J34" s="276">
        <v>0.26399989725637502</v>
      </c>
      <c r="K34" s="276">
        <v>0.63038258875570796</v>
      </c>
      <c r="L34" s="276">
        <v>0.16402197017694101</v>
      </c>
      <c r="M34" s="366">
        <v>0.201048</v>
      </c>
    </row>
    <row r="35" spans="1:13">
      <c r="A35" s="365" t="s">
        <v>708</v>
      </c>
      <c r="B35" s="199" t="s">
        <v>677</v>
      </c>
      <c r="C35" s="275" t="s">
        <v>686</v>
      </c>
      <c r="D35" s="275" t="s">
        <v>686</v>
      </c>
      <c r="E35" s="275" t="s">
        <v>686</v>
      </c>
      <c r="F35" s="275" t="s">
        <v>686</v>
      </c>
      <c r="G35" s="275" t="s">
        <v>686</v>
      </c>
      <c r="H35" s="276">
        <v>0.67395065987442904</v>
      </c>
      <c r="I35" s="276">
        <v>0.51442571974885798</v>
      </c>
      <c r="J35" s="276">
        <v>0.34415738035063798</v>
      </c>
      <c r="K35" s="276">
        <v>0.14938710884703199</v>
      </c>
      <c r="L35" s="276">
        <v>0.21658024514840199</v>
      </c>
      <c r="M35" s="365">
        <v>0.35838799999999998</v>
      </c>
    </row>
    <row r="36" spans="1:13">
      <c r="A36" s="366" t="s">
        <v>709</v>
      </c>
      <c r="B36" s="199" t="s">
        <v>674</v>
      </c>
      <c r="C36" s="275" t="s">
        <v>686</v>
      </c>
      <c r="D36" s="275" t="s">
        <v>686</v>
      </c>
      <c r="E36" s="275" t="s">
        <v>686</v>
      </c>
      <c r="F36" s="275" t="s">
        <v>686</v>
      </c>
      <c r="G36" s="275" t="s">
        <v>686</v>
      </c>
      <c r="H36" s="276">
        <v>0.16024885613548401</v>
      </c>
      <c r="I36" s="276">
        <v>0.31313200682041498</v>
      </c>
      <c r="J36" s="276">
        <v>0.28238223679831898</v>
      </c>
      <c r="K36" s="276">
        <v>0.67248224669094303</v>
      </c>
      <c r="L36" s="276">
        <v>0.56300656789377601</v>
      </c>
      <c r="M36" s="366">
        <v>0.38617400000000002</v>
      </c>
    </row>
    <row r="37" spans="1:13">
      <c r="A37" s="365" t="s">
        <v>710</v>
      </c>
      <c r="B37" s="199" t="s">
        <v>673</v>
      </c>
      <c r="C37" s="275" t="s">
        <v>688</v>
      </c>
      <c r="D37" s="275" t="s">
        <v>688</v>
      </c>
      <c r="E37" s="275" t="s">
        <v>688</v>
      </c>
      <c r="F37" s="275" t="s">
        <v>689</v>
      </c>
      <c r="G37" s="275" t="s">
        <v>686</v>
      </c>
      <c r="H37" s="276">
        <v>0</v>
      </c>
      <c r="I37" s="276">
        <v>0</v>
      </c>
      <c r="J37" s="276">
        <v>0</v>
      </c>
      <c r="K37" s="276">
        <v>0.38324651608781651</v>
      </c>
      <c r="L37" s="276">
        <v>0.55427298140104797</v>
      </c>
      <c r="M37" s="365">
        <v>0.44070399999999998</v>
      </c>
    </row>
    <row r="38" spans="1:13">
      <c r="A38" s="366" t="s">
        <v>711</v>
      </c>
      <c r="B38" s="199" t="s">
        <v>679</v>
      </c>
      <c r="C38" s="275" t="s">
        <v>686</v>
      </c>
      <c r="D38" s="275" t="s">
        <v>686</v>
      </c>
      <c r="E38" s="275" t="s">
        <v>686</v>
      </c>
      <c r="F38" s="275" t="s">
        <v>686</v>
      </c>
      <c r="G38" s="275" t="s">
        <v>686</v>
      </c>
      <c r="H38" s="276">
        <v>9.5630609352857798E-4</v>
      </c>
      <c r="I38" s="276">
        <v>3.1354939414300299E-3</v>
      </c>
      <c r="J38" s="276">
        <v>4.91223919730298E-3</v>
      </c>
      <c r="K38" s="276">
        <v>5.3193958798981996E-3</v>
      </c>
      <c r="L38" s="276">
        <v>6.94162998615058E-3</v>
      </c>
      <c r="M38" s="366">
        <v>4.4559999999999999E-3</v>
      </c>
    </row>
    <row r="39" spans="1:13">
      <c r="A39" s="365" t="s">
        <v>712</v>
      </c>
      <c r="B39" s="199" t="s">
        <v>671</v>
      </c>
      <c r="C39" s="275" t="s">
        <v>686</v>
      </c>
      <c r="D39" s="275" t="s">
        <v>686</v>
      </c>
      <c r="E39" s="275" t="s">
        <v>686</v>
      </c>
      <c r="F39" s="275" t="s">
        <v>686</v>
      </c>
      <c r="G39" s="275" t="s">
        <v>686</v>
      </c>
      <c r="H39" s="276">
        <v>9.6968557233291799E-2</v>
      </c>
      <c r="I39" s="276">
        <v>9.0515564030718101E-2</v>
      </c>
      <c r="J39" s="276">
        <v>8.8672791180245097E-2</v>
      </c>
      <c r="K39" s="276">
        <v>7.1914205064342096E-2</v>
      </c>
      <c r="L39" s="276">
        <v>9.6225170454545497E-2</v>
      </c>
      <c r="M39" s="365">
        <v>9.1804999999999998E-2</v>
      </c>
    </row>
    <row r="40" spans="1:13">
      <c r="A40" s="366" t="s">
        <v>713</v>
      </c>
      <c r="B40" s="199" t="s">
        <v>673</v>
      </c>
      <c r="C40" s="275" t="s">
        <v>686</v>
      </c>
      <c r="D40" s="275" t="s">
        <v>686</v>
      </c>
      <c r="E40" s="275" t="s">
        <v>686</v>
      </c>
      <c r="F40" s="275" t="s">
        <v>686</v>
      </c>
      <c r="G40" s="275" t="s">
        <v>686</v>
      </c>
      <c r="H40" s="276">
        <v>0.50254902637151699</v>
      </c>
      <c r="I40" s="276">
        <v>0.47595772367811501</v>
      </c>
      <c r="J40" s="276">
        <v>0.48383573641799299</v>
      </c>
      <c r="K40" s="276">
        <v>0.40267936437032598</v>
      </c>
      <c r="L40" s="276">
        <v>0.52580234597313202</v>
      </c>
      <c r="M40" s="366">
        <v>0.48744700000000002</v>
      </c>
    </row>
    <row r="41" spans="1:13">
      <c r="A41" s="365" t="s">
        <v>714</v>
      </c>
      <c r="B41" s="199" t="s">
        <v>673</v>
      </c>
      <c r="C41" s="275" t="s">
        <v>688</v>
      </c>
      <c r="D41" s="275" t="s">
        <v>688</v>
      </c>
      <c r="E41" s="275" t="s">
        <v>688</v>
      </c>
      <c r="F41" s="275" t="s">
        <v>689</v>
      </c>
      <c r="G41" s="275" t="s">
        <v>686</v>
      </c>
      <c r="H41" s="276">
        <v>0</v>
      </c>
      <c r="I41" s="276">
        <v>0</v>
      </c>
      <c r="J41" s="276">
        <v>0</v>
      </c>
      <c r="K41" s="276">
        <v>0.39950324776240453</v>
      </c>
      <c r="L41" s="276">
        <v>0.51902032459797798</v>
      </c>
      <c r="M41" s="365">
        <v>0.43437199999999998</v>
      </c>
    </row>
    <row r="42" spans="1:13">
      <c r="A42" s="366" t="s">
        <v>715</v>
      </c>
      <c r="B42" s="199" t="s">
        <v>674</v>
      </c>
      <c r="C42" s="275" t="s">
        <v>686</v>
      </c>
      <c r="D42" s="275" t="s">
        <v>686</v>
      </c>
      <c r="E42" s="275" t="s">
        <v>686</v>
      </c>
      <c r="F42" s="275" t="s">
        <v>686</v>
      </c>
      <c r="G42" s="275" t="s">
        <v>686</v>
      </c>
      <c r="H42" s="276">
        <v>0.77178298732238504</v>
      </c>
      <c r="I42" s="276">
        <v>0.67464099449785897</v>
      </c>
      <c r="J42" s="276">
        <v>0.64898267657740205</v>
      </c>
      <c r="K42" s="276">
        <v>0.68111906733032701</v>
      </c>
      <c r="L42" s="276">
        <v>0.63510756785501599</v>
      </c>
      <c r="M42" s="366">
        <v>0.66824799999999995</v>
      </c>
    </row>
    <row r="43" spans="1:13">
      <c r="A43" s="365" t="s">
        <v>716</v>
      </c>
      <c r="B43" s="199" t="s">
        <v>674</v>
      </c>
      <c r="C43" s="275" t="s">
        <v>686</v>
      </c>
      <c r="D43" s="275" t="s">
        <v>686</v>
      </c>
      <c r="E43" s="275" t="s">
        <v>686</v>
      </c>
      <c r="F43" s="275" t="s">
        <v>686</v>
      </c>
      <c r="G43" s="275" t="s">
        <v>686</v>
      </c>
      <c r="H43" s="276">
        <v>0.17303464157467799</v>
      </c>
      <c r="I43" s="276">
        <v>0.13901820499179901</v>
      </c>
      <c r="J43" s="276">
        <v>0.174579468789407</v>
      </c>
      <c r="K43" s="276">
        <v>0.27109004171057199</v>
      </c>
      <c r="L43" s="276">
        <v>0.20816400035813401</v>
      </c>
      <c r="M43" s="365">
        <v>0.18525900000000001</v>
      </c>
    </row>
    <row r="44" spans="1:13">
      <c r="A44" s="366" t="s">
        <v>717</v>
      </c>
      <c r="B44" s="199" t="s">
        <v>673</v>
      </c>
      <c r="C44" s="275" t="s">
        <v>688</v>
      </c>
      <c r="D44" s="275" t="s">
        <v>688</v>
      </c>
      <c r="E44" s="275" t="s">
        <v>688</v>
      </c>
      <c r="F44" s="275" t="s">
        <v>689</v>
      </c>
      <c r="G44" s="275" t="s">
        <v>686</v>
      </c>
      <c r="H44" s="276">
        <v>0</v>
      </c>
      <c r="I44" s="276">
        <v>0</v>
      </c>
      <c r="J44" s="276">
        <v>0</v>
      </c>
      <c r="K44" s="276">
        <v>0.33772827680984346</v>
      </c>
      <c r="L44" s="276">
        <v>0.39857562868109397</v>
      </c>
      <c r="M44" s="366">
        <v>0.37363200000000002</v>
      </c>
    </row>
    <row r="45" spans="1:13">
      <c r="A45" s="365" t="s">
        <v>718</v>
      </c>
      <c r="B45" s="199" t="s">
        <v>674</v>
      </c>
      <c r="C45" s="275" t="s">
        <v>686</v>
      </c>
      <c r="D45" s="275" t="s">
        <v>686</v>
      </c>
      <c r="E45" s="275" t="s">
        <v>686</v>
      </c>
      <c r="F45" s="275" t="s">
        <v>686</v>
      </c>
      <c r="G45" s="275" t="s">
        <v>686</v>
      </c>
      <c r="H45" s="276">
        <v>0.186624277581382</v>
      </c>
      <c r="I45" s="276">
        <v>0.25534496906760901</v>
      </c>
      <c r="J45" s="276">
        <v>0.41138874162700501</v>
      </c>
      <c r="K45" s="276">
        <v>0.50135842185888901</v>
      </c>
      <c r="L45" s="276">
        <v>0.441233777213139</v>
      </c>
      <c r="M45" s="365">
        <v>0.36932199999999998</v>
      </c>
    </row>
    <row r="46" spans="1:13">
      <c r="A46" s="366" t="s">
        <v>719</v>
      </c>
      <c r="B46" s="199" t="s">
        <v>679</v>
      </c>
      <c r="C46" s="275" t="s">
        <v>686</v>
      </c>
      <c r="D46" s="275" t="s">
        <v>686</v>
      </c>
      <c r="E46" s="275" t="s">
        <v>686</v>
      </c>
      <c r="F46" s="275" t="s">
        <v>686</v>
      </c>
      <c r="G46" s="275" t="s">
        <v>686</v>
      </c>
      <c r="H46" s="276">
        <v>9.0184133905595704E-4</v>
      </c>
      <c r="I46" s="276">
        <v>2.84283027319559E-3</v>
      </c>
      <c r="J46" s="276">
        <v>4.8611452983037999E-3</v>
      </c>
      <c r="K46" s="276">
        <v>4.5171427134897701E-4</v>
      </c>
      <c r="L46" s="276">
        <v>6.3372002139125798E-3</v>
      </c>
      <c r="M46" s="366">
        <v>2.869E-3</v>
      </c>
    </row>
    <row r="47" spans="1:13">
      <c r="A47" s="365" t="s">
        <v>720</v>
      </c>
      <c r="B47" s="199" t="s">
        <v>671</v>
      </c>
      <c r="C47" s="275" t="s">
        <v>686</v>
      </c>
      <c r="D47" s="275" t="s">
        <v>686</v>
      </c>
      <c r="E47" s="275" t="s">
        <v>686</v>
      </c>
      <c r="F47" s="275" t="s">
        <v>686</v>
      </c>
      <c r="G47" s="275" t="s">
        <v>686</v>
      </c>
      <c r="H47" s="276">
        <v>0.150897882433979</v>
      </c>
      <c r="I47" s="276">
        <v>0.15064992945149899</v>
      </c>
      <c r="J47" s="276">
        <v>0.14635290296391601</v>
      </c>
      <c r="K47" s="276">
        <v>0.15959556169383099</v>
      </c>
      <c r="L47" s="276">
        <v>0.14946748554311201</v>
      </c>
      <c r="M47" s="365">
        <v>0.150338</v>
      </c>
    </row>
    <row r="48" spans="1:13">
      <c r="A48" s="366" t="s">
        <v>721</v>
      </c>
      <c r="B48" s="199" t="s">
        <v>677</v>
      </c>
      <c r="C48" s="275" t="s">
        <v>686</v>
      </c>
      <c r="D48" s="275" t="s">
        <v>686</v>
      </c>
      <c r="E48" s="275" t="s">
        <v>686</v>
      </c>
      <c r="F48" s="275" t="s">
        <v>686</v>
      </c>
      <c r="G48" s="275" t="s">
        <v>686</v>
      </c>
      <c r="H48" s="276">
        <v>0.80515072689948997</v>
      </c>
      <c r="I48" s="276">
        <v>0.82214882916342302</v>
      </c>
      <c r="J48" s="276">
        <v>0.76202974091981301</v>
      </c>
      <c r="K48" s="276">
        <v>0.62270490335673701</v>
      </c>
      <c r="L48" s="276">
        <v>0.55889599091784803</v>
      </c>
      <c r="M48" s="366">
        <v>0.729962</v>
      </c>
    </row>
    <row r="49" spans="1:13">
      <c r="A49" s="365" t="s">
        <v>722</v>
      </c>
      <c r="B49" s="199" t="s">
        <v>676</v>
      </c>
      <c r="C49" s="275" t="s">
        <v>688</v>
      </c>
      <c r="D49" s="275" t="s">
        <v>688</v>
      </c>
      <c r="E49" s="275" t="s">
        <v>688</v>
      </c>
      <c r="F49" s="275" t="s">
        <v>689</v>
      </c>
      <c r="G49" s="275" t="s">
        <v>686</v>
      </c>
      <c r="H49" s="276">
        <v>0</v>
      </c>
      <c r="I49" s="276">
        <v>0</v>
      </c>
      <c r="J49" s="276">
        <v>0</v>
      </c>
      <c r="K49" s="276">
        <v>0.42479123656399509</v>
      </c>
      <c r="L49" s="276">
        <v>0.46978164326484001</v>
      </c>
      <c r="M49" s="365">
        <v>0.463364</v>
      </c>
    </row>
    <row r="50" spans="1:13">
      <c r="A50" s="366" t="s">
        <v>723</v>
      </c>
      <c r="B50" s="199" t="s">
        <v>678</v>
      </c>
      <c r="C50" s="275" t="s">
        <v>686</v>
      </c>
      <c r="D50" s="275" t="s">
        <v>686</v>
      </c>
      <c r="E50" s="275" t="s">
        <v>686</v>
      </c>
      <c r="F50" s="275" t="s">
        <v>686</v>
      </c>
      <c r="G50" s="275" t="s">
        <v>686</v>
      </c>
      <c r="H50" s="276">
        <v>0.61006793810905702</v>
      </c>
      <c r="I50" s="276">
        <v>0.54691735244298501</v>
      </c>
      <c r="J50" s="276">
        <v>0.70761712753741102</v>
      </c>
      <c r="K50" s="276">
        <v>0.79340330167886197</v>
      </c>
      <c r="L50" s="276">
        <v>0.68208599259612801</v>
      </c>
      <c r="M50" s="366">
        <v>0.66659000000000002</v>
      </c>
    </row>
    <row r="51" spans="1:13">
      <c r="A51" s="365" t="s">
        <v>724</v>
      </c>
      <c r="B51" s="199" t="s">
        <v>673</v>
      </c>
      <c r="C51" s="275" t="s">
        <v>686</v>
      </c>
      <c r="D51" s="275" t="s">
        <v>686</v>
      </c>
      <c r="E51" s="275" t="s">
        <v>686</v>
      </c>
      <c r="F51" s="275" t="s">
        <v>686</v>
      </c>
      <c r="G51" s="275" t="s">
        <v>686</v>
      </c>
      <c r="H51" s="276">
        <v>0.348226027397261</v>
      </c>
      <c r="I51" s="276">
        <v>0.30079745596868901</v>
      </c>
      <c r="J51" s="276">
        <v>0.29120287841912801</v>
      </c>
      <c r="K51" s="276">
        <v>0.26554948390314997</v>
      </c>
      <c r="L51" s="276">
        <v>0.31084012125398103</v>
      </c>
      <c r="M51" s="365">
        <v>0.30094700000000002</v>
      </c>
    </row>
    <row r="52" spans="1:13">
      <c r="A52" s="366" t="s">
        <v>725</v>
      </c>
      <c r="B52" s="199" t="s">
        <v>673</v>
      </c>
      <c r="C52" s="275" t="s">
        <v>688</v>
      </c>
      <c r="D52" s="275" t="s">
        <v>688</v>
      </c>
      <c r="E52" s="275" t="s">
        <v>688</v>
      </c>
      <c r="F52" s="275" t="s">
        <v>689</v>
      </c>
      <c r="G52" s="275" t="s">
        <v>686</v>
      </c>
      <c r="H52" s="276">
        <v>0</v>
      </c>
      <c r="I52" s="276">
        <v>0</v>
      </c>
      <c r="J52" s="276">
        <v>0</v>
      </c>
      <c r="K52" s="276">
        <v>0.38971283211726665</v>
      </c>
      <c r="L52" s="276">
        <v>0.756935856893034</v>
      </c>
      <c r="M52" s="366">
        <v>0.51041400000000003</v>
      </c>
    </row>
    <row r="53" spans="1:13">
      <c r="A53" s="365" t="s">
        <v>726</v>
      </c>
      <c r="B53" s="199" t="s">
        <v>673</v>
      </c>
      <c r="C53" s="275" t="s">
        <v>686</v>
      </c>
      <c r="D53" s="275" t="s">
        <v>686</v>
      </c>
      <c r="E53" s="275" t="s">
        <v>686</v>
      </c>
      <c r="F53" s="275" t="s">
        <v>686</v>
      </c>
      <c r="G53" s="275" t="s">
        <v>686</v>
      </c>
      <c r="H53" s="276">
        <v>0.39478456918801003</v>
      </c>
      <c r="I53" s="276">
        <v>0.31245787009463399</v>
      </c>
      <c r="J53" s="276">
        <v>0.355936875786455</v>
      </c>
      <c r="K53" s="276">
        <v>0.32500929510511201</v>
      </c>
      <c r="L53" s="276">
        <v>0.34592910517724501</v>
      </c>
      <c r="M53" s="365">
        <v>0.34229199999999999</v>
      </c>
    </row>
    <row r="54" spans="1:13">
      <c r="A54" s="366" t="s">
        <v>727</v>
      </c>
      <c r="B54" s="199" t="s">
        <v>677</v>
      </c>
      <c r="C54" s="275" t="s">
        <v>686</v>
      </c>
      <c r="D54" s="275" t="s">
        <v>686</v>
      </c>
      <c r="E54" s="275" t="s">
        <v>686</v>
      </c>
      <c r="F54" s="275" t="s">
        <v>689</v>
      </c>
      <c r="G54" s="275" t="s">
        <v>686</v>
      </c>
      <c r="H54" s="276">
        <v>0.72184276055641805</v>
      </c>
      <c r="I54" s="276">
        <v>0.45742090994680601</v>
      </c>
      <c r="J54" s="276">
        <v>0.27015724542514002</v>
      </c>
      <c r="K54" s="276">
        <v>0.40028347224945743</v>
      </c>
      <c r="L54" s="276">
        <v>7.1714846409298497E-2</v>
      </c>
      <c r="M54" s="366">
        <v>0.48314000000000001</v>
      </c>
    </row>
    <row r="55" spans="1:13">
      <c r="A55" s="365" t="s">
        <v>728</v>
      </c>
      <c r="B55" s="199" t="s">
        <v>675</v>
      </c>
      <c r="C55" s="275" t="s">
        <v>686</v>
      </c>
      <c r="D55" s="275" t="s">
        <v>686</v>
      </c>
      <c r="E55" s="275" t="s">
        <v>686</v>
      </c>
      <c r="F55" s="275" t="s">
        <v>686</v>
      </c>
      <c r="G55" s="275" t="s">
        <v>686</v>
      </c>
      <c r="H55" s="276">
        <v>0.28262804566209998</v>
      </c>
      <c r="I55" s="276">
        <v>0.25358466666666701</v>
      </c>
      <c r="J55" s="276">
        <v>0.28150746812386201</v>
      </c>
      <c r="K55" s="276">
        <v>0.16177510502283099</v>
      </c>
      <c r="L55" s="276">
        <v>0.13608132115677299</v>
      </c>
      <c r="M55" s="365">
        <v>0.232289</v>
      </c>
    </row>
    <row r="56" spans="1:13">
      <c r="A56" s="366" t="s">
        <v>729</v>
      </c>
      <c r="B56" s="199" t="s">
        <v>673</v>
      </c>
      <c r="C56" s="275" t="s">
        <v>688</v>
      </c>
      <c r="D56" s="275" t="s">
        <v>688</v>
      </c>
      <c r="E56" s="275" t="s">
        <v>688</v>
      </c>
      <c r="F56" s="275" t="s">
        <v>689</v>
      </c>
      <c r="G56" s="275" t="s">
        <v>686</v>
      </c>
      <c r="H56" s="276">
        <v>0</v>
      </c>
      <c r="I56" s="276">
        <v>0</v>
      </c>
      <c r="J56" s="276">
        <v>0</v>
      </c>
      <c r="K56" s="276">
        <v>0.33331440986692951</v>
      </c>
      <c r="L56" s="276">
        <v>0.33184895796745101</v>
      </c>
      <c r="M56" s="366">
        <v>0.34991899999999998</v>
      </c>
    </row>
    <row r="57" spans="1:13">
      <c r="A57" s="365" t="s">
        <v>730</v>
      </c>
      <c r="B57" s="199" t="s">
        <v>673</v>
      </c>
      <c r="C57" s="275" t="s">
        <v>686</v>
      </c>
      <c r="D57" s="275" t="s">
        <v>686</v>
      </c>
      <c r="E57" s="275" t="s">
        <v>686</v>
      </c>
      <c r="F57" s="275" t="s">
        <v>686</v>
      </c>
      <c r="G57" s="275" t="s">
        <v>686</v>
      </c>
      <c r="H57" s="276">
        <v>0.54868317716260695</v>
      </c>
      <c r="I57" s="276">
        <v>0.44726670709665101</v>
      </c>
      <c r="J57" s="276">
        <v>0.55799188708004499</v>
      </c>
      <c r="K57" s="276">
        <v>0.43217618673896502</v>
      </c>
      <c r="L57" s="276">
        <v>0.494158411022324</v>
      </c>
      <c r="M57" s="365">
        <v>0.49670300000000001</v>
      </c>
    </row>
    <row r="58" spans="1:13">
      <c r="A58" s="366" t="s">
        <v>960</v>
      </c>
      <c r="B58" s="199" t="s">
        <v>673</v>
      </c>
      <c r="C58" s="275" t="s">
        <v>686</v>
      </c>
      <c r="D58" s="275" t="s">
        <v>686</v>
      </c>
      <c r="E58" s="275" t="s">
        <v>686</v>
      </c>
      <c r="F58" s="275" t="s">
        <v>686</v>
      </c>
      <c r="G58" s="275" t="s">
        <v>686</v>
      </c>
      <c r="H58" s="276">
        <v>0.44721190688902102</v>
      </c>
      <c r="I58" s="276">
        <v>0.38571157186817601</v>
      </c>
      <c r="J58" s="276">
        <v>0.40996274723806098</v>
      </c>
      <c r="K58" s="276">
        <v>0.34176565291840399</v>
      </c>
      <c r="L58" s="276">
        <v>0.38304598471312301</v>
      </c>
      <c r="M58" s="366">
        <v>0.39290700000000001</v>
      </c>
    </row>
    <row r="59" spans="1:13">
      <c r="A59" s="365" t="s">
        <v>731</v>
      </c>
      <c r="B59" s="199" t="s">
        <v>675</v>
      </c>
      <c r="C59" s="275" t="s">
        <v>686</v>
      </c>
      <c r="D59" s="275" t="s">
        <v>686</v>
      </c>
      <c r="E59" s="275" t="s">
        <v>686</v>
      </c>
      <c r="F59" s="275" t="s">
        <v>686</v>
      </c>
      <c r="G59" s="275" t="s">
        <v>686</v>
      </c>
      <c r="H59" s="276">
        <v>0.35369476622989898</v>
      </c>
      <c r="I59" s="276">
        <v>0.57483445006948597</v>
      </c>
      <c r="J59" s="276">
        <v>0.53157307505741702</v>
      </c>
      <c r="K59" s="276">
        <v>0.30976839884852098</v>
      </c>
      <c r="L59" s="276">
        <v>0.38167328022632502</v>
      </c>
      <c r="M59" s="365">
        <v>0.42231400000000002</v>
      </c>
    </row>
    <row r="60" spans="1:13">
      <c r="A60" s="366" t="s">
        <v>732</v>
      </c>
      <c r="B60" s="199" t="s">
        <v>674</v>
      </c>
      <c r="C60" s="275" t="s">
        <v>686</v>
      </c>
      <c r="D60" s="275" t="s">
        <v>686</v>
      </c>
      <c r="E60" s="275" t="s">
        <v>686</v>
      </c>
      <c r="F60" s="275" t="s">
        <v>686</v>
      </c>
      <c r="G60" s="275" t="s">
        <v>686</v>
      </c>
      <c r="H60" s="276">
        <v>0.63361911955956296</v>
      </c>
      <c r="I60" s="276">
        <v>0.72848387954453497</v>
      </c>
      <c r="J60" s="276">
        <v>0.57697838489428499</v>
      </c>
      <c r="K60" s="276">
        <v>0.632006259753772</v>
      </c>
      <c r="L60" s="276">
        <v>0.760792769204092</v>
      </c>
      <c r="M60" s="366">
        <v>0.66470300000000004</v>
      </c>
    </row>
    <row r="61" spans="1:13">
      <c r="A61" s="365" t="s">
        <v>961</v>
      </c>
      <c r="B61" s="199" t="s">
        <v>671</v>
      </c>
      <c r="C61" s="275" t="s">
        <v>686</v>
      </c>
      <c r="D61" s="275" t="s">
        <v>686</v>
      </c>
      <c r="E61" s="275" t="s">
        <v>686</v>
      </c>
      <c r="F61" s="275" t="s">
        <v>686</v>
      </c>
      <c r="G61" s="275" t="s">
        <v>686</v>
      </c>
      <c r="H61" s="276">
        <v>5.4631331494165401E-2</v>
      </c>
      <c r="I61" s="276">
        <v>4.3250886288686001E-2</v>
      </c>
      <c r="J61" s="276">
        <v>3.4113434780408798E-2</v>
      </c>
      <c r="K61" s="276">
        <v>5.6748704020801601E-2</v>
      </c>
      <c r="L61" s="276">
        <v>4.2117838977676299E-2</v>
      </c>
      <c r="M61" s="365">
        <v>4.6667E-2</v>
      </c>
    </row>
    <row r="62" spans="1:13">
      <c r="A62" s="366" t="s">
        <v>733</v>
      </c>
      <c r="B62" s="199" t="s">
        <v>677</v>
      </c>
      <c r="C62" s="275" t="s">
        <v>686</v>
      </c>
      <c r="D62" s="275" t="s">
        <v>686</v>
      </c>
      <c r="E62" s="275" t="s">
        <v>686</v>
      </c>
      <c r="F62" s="275" t="s">
        <v>686</v>
      </c>
      <c r="G62" s="275" t="s">
        <v>686</v>
      </c>
      <c r="H62" s="276">
        <v>0.49037387413162697</v>
      </c>
      <c r="I62" s="276">
        <v>0.45243520014799399</v>
      </c>
      <c r="J62" s="276">
        <v>0.27459099161581302</v>
      </c>
      <c r="K62" s="276">
        <v>8.2478041080199002E-2</v>
      </c>
      <c r="L62" s="276">
        <v>0.139908421362331</v>
      </c>
      <c r="M62" s="366">
        <v>0.28897800000000001</v>
      </c>
    </row>
    <row r="63" spans="1:13">
      <c r="A63" s="365" t="s">
        <v>734</v>
      </c>
      <c r="B63" s="199" t="s">
        <v>675</v>
      </c>
      <c r="C63" s="275" t="s">
        <v>686</v>
      </c>
      <c r="D63" s="275" t="s">
        <v>686</v>
      </c>
      <c r="E63" s="275" t="s">
        <v>686</v>
      </c>
      <c r="F63" s="275" t="s">
        <v>686</v>
      </c>
      <c r="G63" s="275" t="s">
        <v>686</v>
      </c>
      <c r="H63" s="276">
        <v>0.59914200913241999</v>
      </c>
      <c r="I63" s="276">
        <v>0.59409224436142305</v>
      </c>
      <c r="J63" s="276">
        <v>0.65134884362753098</v>
      </c>
      <c r="K63" s="276">
        <v>0.49640155666251601</v>
      </c>
      <c r="L63" s="276">
        <v>0.52641482634564896</v>
      </c>
      <c r="M63" s="365">
        <v>0.57321599999999995</v>
      </c>
    </row>
    <row r="64" spans="1:13">
      <c r="A64" s="366" t="s">
        <v>735</v>
      </c>
      <c r="B64" s="199" t="s">
        <v>671</v>
      </c>
      <c r="C64" s="275" t="s">
        <v>686</v>
      </c>
      <c r="D64" s="275" t="s">
        <v>686</v>
      </c>
      <c r="E64" s="275" t="s">
        <v>686</v>
      </c>
      <c r="F64" s="275" t="s">
        <v>686</v>
      </c>
      <c r="G64" s="275" t="s">
        <v>686</v>
      </c>
      <c r="H64" s="276">
        <v>0.147097059360731</v>
      </c>
      <c r="I64" s="276">
        <v>0.12304765791476401</v>
      </c>
      <c r="J64" s="276">
        <v>0.15432328969338199</v>
      </c>
      <c r="K64" s="276">
        <v>0.113046172374429</v>
      </c>
      <c r="L64" s="276">
        <v>0.145333159436834</v>
      </c>
      <c r="M64" s="366">
        <v>0.138493</v>
      </c>
    </row>
    <row r="65" spans="1:13">
      <c r="A65" s="365" t="s">
        <v>736</v>
      </c>
      <c r="B65" s="199" t="s">
        <v>673</v>
      </c>
      <c r="C65" s="275" t="s">
        <v>688</v>
      </c>
      <c r="D65" s="275" t="s">
        <v>688</v>
      </c>
      <c r="E65" s="275" t="s">
        <v>688</v>
      </c>
      <c r="F65" s="275" t="s">
        <v>689</v>
      </c>
      <c r="G65" s="275" t="s">
        <v>686</v>
      </c>
      <c r="H65" s="276">
        <v>0</v>
      </c>
      <c r="I65" s="276">
        <v>0</v>
      </c>
      <c r="J65" s="276">
        <v>0</v>
      </c>
      <c r="K65" s="276">
        <v>0.32560000103742975</v>
      </c>
      <c r="L65" s="276">
        <v>0.38970883726192102</v>
      </c>
      <c r="M65" s="365">
        <v>0.36663400000000002</v>
      </c>
    </row>
    <row r="66" spans="1:13">
      <c r="A66" s="366" t="s">
        <v>737</v>
      </c>
      <c r="B66" s="199" t="s">
        <v>673</v>
      </c>
      <c r="C66" s="275" t="s">
        <v>688</v>
      </c>
      <c r="D66" s="275" t="s">
        <v>688</v>
      </c>
      <c r="E66" s="275" t="s">
        <v>688</v>
      </c>
      <c r="F66" s="275" t="s">
        <v>689</v>
      </c>
      <c r="G66" s="275" t="s">
        <v>686</v>
      </c>
      <c r="H66" s="276">
        <v>0</v>
      </c>
      <c r="I66" s="276">
        <v>0</v>
      </c>
      <c r="J66" s="276">
        <v>0</v>
      </c>
      <c r="K66" s="276">
        <v>0.34976463860960666</v>
      </c>
      <c r="L66" s="276">
        <v>0.42445535743829199</v>
      </c>
      <c r="M66" s="366">
        <v>0.38627099999999998</v>
      </c>
    </row>
    <row r="67" spans="1:13">
      <c r="A67" s="365" t="s">
        <v>962</v>
      </c>
      <c r="B67" s="199" t="s">
        <v>676</v>
      </c>
      <c r="C67" s="275" t="s">
        <v>688</v>
      </c>
      <c r="D67" s="275" t="s">
        <v>688</v>
      </c>
      <c r="E67" s="275" t="s">
        <v>688</v>
      </c>
      <c r="F67" s="275" t="s">
        <v>688</v>
      </c>
      <c r="G67" s="275" t="s">
        <v>689</v>
      </c>
      <c r="H67" s="276">
        <v>0</v>
      </c>
      <c r="I67" s="276">
        <v>0</v>
      </c>
      <c r="J67" s="276">
        <v>0</v>
      </c>
      <c r="K67" s="276">
        <v>0</v>
      </c>
      <c r="L67" s="276">
        <v>0.54759290999865684</v>
      </c>
      <c r="M67" s="365">
        <v>0.51287700000000003</v>
      </c>
    </row>
    <row r="68" spans="1:13">
      <c r="A68" s="366" t="s">
        <v>738</v>
      </c>
      <c r="B68" s="199" t="s">
        <v>675</v>
      </c>
      <c r="C68" s="275" t="s">
        <v>686</v>
      </c>
      <c r="D68" s="275" t="s">
        <v>686</v>
      </c>
      <c r="E68" s="275" t="s">
        <v>686</v>
      </c>
      <c r="F68" s="275" t="s">
        <v>686</v>
      </c>
      <c r="G68" s="275" t="s">
        <v>686</v>
      </c>
      <c r="H68" s="276">
        <v>0.55930840843547303</v>
      </c>
      <c r="I68" s="276">
        <v>0.64382752042778102</v>
      </c>
      <c r="J68" s="276">
        <v>0.60277189387402896</v>
      </c>
      <c r="K68" s="276">
        <v>0.61049780401345799</v>
      </c>
      <c r="L68" s="276">
        <v>0.60000964011055002</v>
      </c>
      <c r="M68" s="366">
        <v>0.60442600000000002</v>
      </c>
    </row>
    <row r="69" spans="1:13">
      <c r="A69" s="365" t="s">
        <v>739</v>
      </c>
      <c r="B69" s="199" t="s">
        <v>674</v>
      </c>
      <c r="C69" s="275" t="s">
        <v>686</v>
      </c>
      <c r="D69" s="275" t="s">
        <v>686</v>
      </c>
      <c r="E69" s="275" t="s">
        <v>686</v>
      </c>
      <c r="F69" s="275" t="s">
        <v>686</v>
      </c>
      <c r="G69" s="275" t="s">
        <v>686</v>
      </c>
      <c r="H69" s="276">
        <v>1.56726410369716E-2</v>
      </c>
      <c r="I69" s="276">
        <v>5.4007747827367796E-3</v>
      </c>
      <c r="J69" s="276">
        <v>1.81907428106199E-2</v>
      </c>
      <c r="K69" s="276">
        <v>2.7682205617822E-2</v>
      </c>
      <c r="L69" s="276">
        <v>1.84180838060975E-2</v>
      </c>
      <c r="M69" s="365">
        <v>1.7427000000000002E-2</v>
      </c>
    </row>
    <row r="70" spans="1:13">
      <c r="A70" s="366" t="s">
        <v>740</v>
      </c>
      <c r="B70" s="199" t="s">
        <v>673</v>
      </c>
      <c r="C70" s="275" t="s">
        <v>688</v>
      </c>
      <c r="D70" s="275" t="s">
        <v>688</v>
      </c>
      <c r="E70" s="275" t="s">
        <v>688</v>
      </c>
      <c r="F70" s="275" t="s">
        <v>689</v>
      </c>
      <c r="G70" s="275" t="s">
        <v>686</v>
      </c>
      <c r="H70" s="276">
        <v>0</v>
      </c>
      <c r="I70" s="276">
        <v>0</v>
      </c>
      <c r="J70" s="276">
        <v>0</v>
      </c>
      <c r="K70" s="276">
        <v>0.25137326719852493</v>
      </c>
      <c r="L70" s="276">
        <v>0.248393296746932</v>
      </c>
      <c r="M70" s="366">
        <v>0.29478700000000002</v>
      </c>
    </row>
    <row r="71" spans="1:13">
      <c r="A71" s="365" t="s">
        <v>741</v>
      </c>
      <c r="B71" s="199" t="s">
        <v>675</v>
      </c>
      <c r="C71" s="275" t="s">
        <v>686</v>
      </c>
      <c r="D71" s="275" t="s">
        <v>686</v>
      </c>
      <c r="E71" s="275" t="s">
        <v>686</v>
      </c>
      <c r="F71" s="275" t="s">
        <v>686</v>
      </c>
      <c r="G71" s="275" t="s">
        <v>686</v>
      </c>
      <c r="H71" s="276">
        <v>0.36380152641225899</v>
      </c>
      <c r="I71" s="276">
        <v>0.32349442821817398</v>
      </c>
      <c r="J71" s="276">
        <v>0.348531586003127</v>
      </c>
      <c r="K71" s="276">
        <v>0.23860458746417801</v>
      </c>
      <c r="L71" s="276">
        <v>0.240105310790244</v>
      </c>
      <c r="M71" s="365">
        <v>0.30404399999999998</v>
      </c>
    </row>
    <row r="72" spans="1:13">
      <c r="A72" s="366" t="s">
        <v>742</v>
      </c>
      <c r="B72" s="199" t="s">
        <v>675</v>
      </c>
      <c r="C72" s="275" t="s">
        <v>686</v>
      </c>
      <c r="D72" s="275" t="s">
        <v>686</v>
      </c>
      <c r="E72" s="275" t="s">
        <v>686</v>
      </c>
      <c r="F72" s="275" t="s">
        <v>686</v>
      </c>
      <c r="G72" s="275" t="s">
        <v>686</v>
      </c>
      <c r="H72" s="276">
        <v>0.44459442383308001</v>
      </c>
      <c r="I72" s="276">
        <v>0.48748697044647399</v>
      </c>
      <c r="J72" s="276">
        <v>0.50692112078779605</v>
      </c>
      <c r="K72" s="276">
        <v>0.346708965943683</v>
      </c>
      <c r="L72" s="276">
        <v>0.44395957635717898</v>
      </c>
      <c r="M72" s="366">
        <v>0.45867999999999998</v>
      </c>
    </row>
    <row r="73" spans="1:13">
      <c r="A73" s="365" t="s">
        <v>743</v>
      </c>
      <c r="B73" s="199" t="s">
        <v>673</v>
      </c>
      <c r="C73" s="275" t="s">
        <v>686</v>
      </c>
      <c r="D73" s="275" t="s">
        <v>686</v>
      </c>
      <c r="E73" s="275" t="s">
        <v>686</v>
      </c>
      <c r="F73" s="275" t="s">
        <v>686</v>
      </c>
      <c r="G73" s="275" t="s">
        <v>686</v>
      </c>
      <c r="H73" s="276">
        <v>0.46559426451402502</v>
      </c>
      <c r="I73" s="276">
        <v>0.47798074853229</v>
      </c>
      <c r="J73" s="276">
        <v>0.47716060206869598</v>
      </c>
      <c r="K73" s="276">
        <v>0.50412572080887097</v>
      </c>
      <c r="L73" s="276">
        <v>0.34176195694716299</v>
      </c>
      <c r="M73" s="365">
        <v>0.47357900000000003</v>
      </c>
    </row>
    <row r="74" spans="1:13">
      <c r="A74" s="366" t="s">
        <v>744</v>
      </c>
      <c r="B74" s="199" t="s">
        <v>674</v>
      </c>
      <c r="C74" s="275" t="s">
        <v>686</v>
      </c>
      <c r="D74" s="275" t="s">
        <v>686</v>
      </c>
      <c r="E74" s="275" t="s">
        <v>686</v>
      </c>
      <c r="F74" s="275" t="s">
        <v>686</v>
      </c>
      <c r="G74" s="275" t="s">
        <v>686</v>
      </c>
      <c r="H74" s="276">
        <v>0.413833251312336</v>
      </c>
      <c r="I74" s="276">
        <v>0.44003087697299798</v>
      </c>
      <c r="J74" s="276">
        <v>0.39789525285981697</v>
      </c>
      <c r="K74" s="276">
        <v>0.53822697901710603</v>
      </c>
      <c r="L74" s="276">
        <v>0.397755364544297</v>
      </c>
      <c r="M74" s="366">
        <v>0.41725299999999999</v>
      </c>
    </row>
    <row r="75" spans="1:13">
      <c r="A75" s="365" t="s">
        <v>745</v>
      </c>
      <c r="B75" s="199" t="s">
        <v>674</v>
      </c>
      <c r="C75" s="275" t="s">
        <v>686</v>
      </c>
      <c r="D75" s="275" t="s">
        <v>686</v>
      </c>
      <c r="E75" s="275" t="s">
        <v>686</v>
      </c>
      <c r="F75" s="275" t="s">
        <v>686</v>
      </c>
      <c r="G75" s="275" t="s">
        <v>686</v>
      </c>
      <c r="H75" s="276">
        <v>0.55904693683409401</v>
      </c>
      <c r="I75" s="276">
        <v>0.62616791286149198</v>
      </c>
      <c r="J75" s="276">
        <v>0.59827419171220397</v>
      </c>
      <c r="K75" s="276">
        <v>0.51455779109588995</v>
      </c>
      <c r="L75" s="276">
        <v>0.58978594939117202</v>
      </c>
      <c r="M75" s="365">
        <v>0.58236900000000003</v>
      </c>
    </row>
    <row r="76" spans="1:13">
      <c r="A76" s="366" t="s">
        <v>746</v>
      </c>
      <c r="B76" s="199" t="s">
        <v>674</v>
      </c>
      <c r="C76" s="275" t="s">
        <v>686</v>
      </c>
      <c r="D76" s="275" t="s">
        <v>686</v>
      </c>
      <c r="E76" s="275" t="s">
        <v>686</v>
      </c>
      <c r="F76" s="275" t="s">
        <v>686</v>
      </c>
      <c r="G76" s="275" t="s">
        <v>686</v>
      </c>
      <c r="H76" s="276">
        <v>0.20740867157111401</v>
      </c>
      <c r="I76" s="276">
        <v>0.186633121089126</v>
      </c>
      <c r="J76" s="276">
        <v>0.598956855899615</v>
      </c>
      <c r="K76" s="276">
        <v>0.63512032949997199</v>
      </c>
      <c r="L76" s="276">
        <v>0.501520629404138</v>
      </c>
      <c r="M76" s="366">
        <v>0.43596200000000002</v>
      </c>
    </row>
    <row r="77" spans="1:13">
      <c r="A77" s="365" t="s">
        <v>963</v>
      </c>
      <c r="B77" s="199" t="s">
        <v>676</v>
      </c>
      <c r="C77" s="275" t="s">
        <v>686</v>
      </c>
      <c r="D77" s="275" t="s">
        <v>686</v>
      </c>
      <c r="E77" s="275" t="s">
        <v>686</v>
      </c>
      <c r="F77" s="275" t="s">
        <v>686</v>
      </c>
      <c r="G77" s="275" t="s">
        <v>686</v>
      </c>
      <c r="H77" s="276">
        <v>0.48303838013698602</v>
      </c>
      <c r="I77" s="276">
        <v>0.42132704178082198</v>
      </c>
      <c r="J77" s="276">
        <v>0.50246784858834204</v>
      </c>
      <c r="K77" s="276">
        <v>0.43113151301369901</v>
      </c>
      <c r="L77" s="276">
        <v>0.46493850981735102</v>
      </c>
      <c r="M77" s="365">
        <v>0.45970299999999997</v>
      </c>
    </row>
    <row r="78" spans="1:13">
      <c r="A78" s="366" t="s">
        <v>747</v>
      </c>
      <c r="B78" s="199" t="s">
        <v>673</v>
      </c>
      <c r="C78" s="275" t="s">
        <v>686</v>
      </c>
      <c r="D78" s="275" t="s">
        <v>686</v>
      </c>
      <c r="E78" s="275" t="s">
        <v>686</v>
      </c>
      <c r="F78" s="275" t="s">
        <v>686</v>
      </c>
      <c r="G78" s="275" t="s">
        <v>686</v>
      </c>
      <c r="H78" s="276">
        <v>0.31956575911426399</v>
      </c>
      <c r="I78" s="276">
        <v>0.31315162916370198</v>
      </c>
      <c r="J78" s="276">
        <v>0.310283896707019</v>
      </c>
      <c r="K78" s="276">
        <v>0.25822831413394698</v>
      </c>
      <c r="L78" s="276">
        <v>0.28896986809802699</v>
      </c>
      <c r="M78" s="366">
        <v>0.30413499999999999</v>
      </c>
    </row>
    <row r="79" spans="1:13">
      <c r="A79" s="365" t="s">
        <v>748</v>
      </c>
      <c r="B79" s="199" t="s">
        <v>676</v>
      </c>
      <c r="C79" s="275" t="s">
        <v>686</v>
      </c>
      <c r="D79" s="275" t="s">
        <v>686</v>
      </c>
      <c r="E79" s="275" t="s">
        <v>686</v>
      </c>
      <c r="F79" s="275" t="s">
        <v>686</v>
      </c>
      <c r="G79" s="275" t="s">
        <v>686</v>
      </c>
      <c r="H79" s="276">
        <v>0.56647192969225302</v>
      </c>
      <c r="I79" s="276">
        <v>0.47013226582747403</v>
      </c>
      <c r="J79" s="276">
        <v>0.50465008382700005</v>
      </c>
      <c r="K79" s="276">
        <v>0.45794015019586098</v>
      </c>
      <c r="L79" s="276">
        <v>0.47301896188426201</v>
      </c>
      <c r="M79" s="365">
        <v>0.48259999999999997</v>
      </c>
    </row>
    <row r="80" spans="1:13">
      <c r="A80" s="366" t="s">
        <v>749</v>
      </c>
      <c r="B80" s="199" t="s">
        <v>676</v>
      </c>
      <c r="C80" s="275" t="s">
        <v>686</v>
      </c>
      <c r="D80" s="275" t="s">
        <v>686</v>
      </c>
      <c r="E80" s="275" t="s">
        <v>686</v>
      </c>
      <c r="F80" s="275" t="s">
        <v>686</v>
      </c>
      <c r="G80" s="275" t="s">
        <v>686</v>
      </c>
      <c r="H80" s="276">
        <v>0.52236125677796796</v>
      </c>
      <c r="I80" s="276">
        <v>0.44721115689212398</v>
      </c>
      <c r="J80" s="276">
        <v>0.49052130827356599</v>
      </c>
      <c r="K80" s="276">
        <v>0.43989288670091298</v>
      </c>
      <c r="L80" s="276">
        <v>0.46992754530536501</v>
      </c>
      <c r="M80" s="366">
        <v>0.46922000000000003</v>
      </c>
    </row>
    <row r="81" spans="1:13">
      <c r="A81" s="365" t="s">
        <v>750</v>
      </c>
      <c r="B81" s="199" t="s">
        <v>676</v>
      </c>
      <c r="C81" s="275" t="s">
        <v>686</v>
      </c>
      <c r="D81" s="275" t="s">
        <v>686</v>
      </c>
      <c r="E81" s="275" t="s">
        <v>686</v>
      </c>
      <c r="F81" s="275" t="s">
        <v>686</v>
      </c>
      <c r="G81" s="275" t="s">
        <v>686</v>
      </c>
      <c r="H81" s="276">
        <v>8.0035578386605799E-2</v>
      </c>
      <c r="I81" s="276">
        <v>0.61618518157837898</v>
      </c>
      <c r="J81" s="276">
        <v>0.63127610364584397</v>
      </c>
      <c r="K81" s="276">
        <v>0.448323335998282</v>
      </c>
      <c r="L81" s="276">
        <v>0.504030505306031</v>
      </c>
      <c r="M81" s="365">
        <v>0.52284600000000003</v>
      </c>
    </row>
    <row r="82" spans="1:13">
      <c r="A82" s="366" t="s">
        <v>751</v>
      </c>
      <c r="B82" s="199" t="s">
        <v>673</v>
      </c>
      <c r="C82" s="275" t="s">
        <v>686</v>
      </c>
      <c r="D82" s="275" t="s">
        <v>686</v>
      </c>
      <c r="E82" s="275" t="s">
        <v>686</v>
      </c>
      <c r="F82" s="275" t="s">
        <v>686</v>
      </c>
      <c r="G82" s="275" t="s">
        <v>686</v>
      </c>
      <c r="H82" s="276">
        <v>0.319488341529095</v>
      </c>
      <c r="I82" s="276">
        <v>0.27763546423135499</v>
      </c>
      <c r="J82" s="276">
        <v>0.36652655843457499</v>
      </c>
      <c r="K82" s="276">
        <v>0.31436362732595802</v>
      </c>
      <c r="L82" s="276">
        <v>0.340375022282559</v>
      </c>
      <c r="M82" s="366">
        <v>0.32474199999999998</v>
      </c>
    </row>
    <row r="83" spans="1:13">
      <c r="A83" s="365" t="s">
        <v>752</v>
      </c>
      <c r="B83" s="199" t="s">
        <v>673</v>
      </c>
      <c r="C83" s="275" t="s">
        <v>689</v>
      </c>
      <c r="D83" s="275" t="s">
        <v>686</v>
      </c>
      <c r="E83" s="275" t="s">
        <v>686</v>
      </c>
      <c r="F83" s="275" t="s">
        <v>686</v>
      </c>
      <c r="G83" s="275" t="s">
        <v>686</v>
      </c>
      <c r="H83" s="276">
        <v>0.24141903753342409</v>
      </c>
      <c r="I83" s="276">
        <v>0.28635514423425401</v>
      </c>
      <c r="J83" s="276">
        <v>0.27809293828130799</v>
      </c>
      <c r="K83" s="276">
        <v>0.22546389403880401</v>
      </c>
      <c r="L83" s="276">
        <v>0.29012459543378999</v>
      </c>
      <c r="M83" s="365">
        <v>0.284858</v>
      </c>
    </row>
    <row r="84" spans="1:13">
      <c r="A84" s="366" t="s">
        <v>753</v>
      </c>
      <c r="B84" s="199" t="s">
        <v>678</v>
      </c>
      <c r="C84" s="275" t="s">
        <v>686</v>
      </c>
      <c r="D84" s="275" t="s">
        <v>686</v>
      </c>
      <c r="E84" s="275" t="s">
        <v>686</v>
      </c>
      <c r="F84" s="275" t="s">
        <v>686</v>
      </c>
      <c r="G84" s="275" t="s">
        <v>686</v>
      </c>
      <c r="H84" s="276">
        <v>0.737556674724684</v>
      </c>
      <c r="I84" s="276">
        <v>0.56280333026901697</v>
      </c>
      <c r="J84" s="276">
        <v>0.53866646784165795</v>
      </c>
      <c r="K84" s="276">
        <v>0.78039047981145004</v>
      </c>
      <c r="L84" s="276">
        <v>0.80621774296058402</v>
      </c>
      <c r="M84" s="366">
        <v>0.69358299999999995</v>
      </c>
    </row>
    <row r="85" spans="1:13">
      <c r="A85" s="365" t="s">
        <v>754</v>
      </c>
      <c r="B85" s="199" t="s">
        <v>678</v>
      </c>
      <c r="C85" s="275" t="s">
        <v>686</v>
      </c>
      <c r="D85" s="275" t="s">
        <v>686</v>
      </c>
      <c r="E85" s="275" t="s">
        <v>686</v>
      </c>
      <c r="F85" s="275" t="s">
        <v>686</v>
      </c>
      <c r="G85" s="275" t="s">
        <v>686</v>
      </c>
      <c r="H85" s="276">
        <v>0.73362806206759101</v>
      </c>
      <c r="I85" s="276">
        <v>0.68825209852353597</v>
      </c>
      <c r="J85" s="276">
        <v>0.72734398547746304</v>
      </c>
      <c r="K85" s="276">
        <v>0.79616878170588201</v>
      </c>
      <c r="L85" s="276">
        <v>0.85161689582172095</v>
      </c>
      <c r="M85" s="365">
        <v>0.75238000000000005</v>
      </c>
    </row>
    <row r="86" spans="1:13">
      <c r="A86" s="366" t="s">
        <v>755</v>
      </c>
      <c r="B86" s="199" t="s">
        <v>678</v>
      </c>
      <c r="C86" s="275" t="s">
        <v>686</v>
      </c>
      <c r="D86" s="275" t="s">
        <v>686</v>
      </c>
      <c r="E86" s="275" t="s">
        <v>686</v>
      </c>
      <c r="F86" s="275" t="s">
        <v>686</v>
      </c>
      <c r="G86" s="275" t="s">
        <v>686</v>
      </c>
      <c r="H86" s="276">
        <v>0.68866352327825597</v>
      </c>
      <c r="I86" s="276">
        <v>0.70141130281830399</v>
      </c>
      <c r="J86" s="276">
        <v>0.67641227236746504</v>
      </c>
      <c r="K86" s="276">
        <v>0.71226459331399705</v>
      </c>
      <c r="L86" s="276">
        <v>0.834643153267142</v>
      </c>
      <c r="M86" s="366">
        <v>0.70077999999999996</v>
      </c>
    </row>
    <row r="87" spans="1:13">
      <c r="A87" s="365" t="s">
        <v>964</v>
      </c>
      <c r="B87" s="199" t="s">
        <v>676</v>
      </c>
      <c r="C87" s="275" t="s">
        <v>688</v>
      </c>
      <c r="D87" s="275" t="s">
        <v>689</v>
      </c>
      <c r="E87" s="275" t="s">
        <v>686</v>
      </c>
      <c r="F87" s="275" t="s">
        <v>686</v>
      </c>
      <c r="G87" s="275" t="s">
        <v>686</v>
      </c>
      <c r="H87" s="276">
        <v>0</v>
      </c>
      <c r="I87" s="276">
        <v>0.43934259907638029</v>
      </c>
      <c r="J87" s="276">
        <v>0.62963062489650701</v>
      </c>
      <c r="K87" s="276">
        <v>0.59719514476961399</v>
      </c>
      <c r="L87" s="276">
        <v>0.54991295973432897</v>
      </c>
      <c r="M87" s="365">
        <v>0.59224600000000005</v>
      </c>
    </row>
    <row r="88" spans="1:13">
      <c r="A88" s="366" t="s">
        <v>756</v>
      </c>
      <c r="B88" s="199" t="s">
        <v>678</v>
      </c>
      <c r="C88" s="275" t="s">
        <v>686</v>
      </c>
      <c r="D88" s="275" t="s">
        <v>686</v>
      </c>
      <c r="E88" s="275" t="s">
        <v>686</v>
      </c>
      <c r="F88" s="275" t="s">
        <v>686</v>
      </c>
      <c r="G88" s="275" t="s">
        <v>686</v>
      </c>
      <c r="H88" s="276">
        <v>0.847952648635664</v>
      </c>
      <c r="I88" s="276">
        <v>0.79136830459257002</v>
      </c>
      <c r="J88" s="276">
        <v>0.82178591270143997</v>
      </c>
      <c r="K88" s="276">
        <v>0.83293933870734604</v>
      </c>
      <c r="L88" s="276">
        <v>0.79864447069802602</v>
      </c>
      <c r="M88" s="366">
        <v>0.81779000000000002</v>
      </c>
    </row>
    <row r="89" spans="1:13">
      <c r="A89" s="365" t="s">
        <v>757</v>
      </c>
      <c r="B89" s="199" t="s">
        <v>674</v>
      </c>
      <c r="C89" s="275" t="s">
        <v>686</v>
      </c>
      <c r="D89" s="275" t="s">
        <v>686</v>
      </c>
      <c r="E89" s="275" t="s">
        <v>686</v>
      </c>
      <c r="F89" s="275" t="s">
        <v>686</v>
      </c>
      <c r="G89" s="275" t="s">
        <v>686</v>
      </c>
      <c r="H89" s="276">
        <v>0.37821875501420898</v>
      </c>
      <c r="I89" s="276">
        <v>0.56831612756896199</v>
      </c>
      <c r="J89" s="276">
        <v>0.69468623295527698</v>
      </c>
      <c r="K89" s="276">
        <v>0.71955030591358005</v>
      </c>
      <c r="L89" s="276">
        <v>0.64317510881300999</v>
      </c>
      <c r="M89" s="365">
        <v>0.63539199999999996</v>
      </c>
    </row>
    <row r="90" spans="1:13">
      <c r="A90" s="366" t="s">
        <v>758</v>
      </c>
      <c r="B90" s="199" t="s">
        <v>679</v>
      </c>
      <c r="C90" s="275" t="s">
        <v>686</v>
      </c>
      <c r="D90" s="275" t="s">
        <v>686</v>
      </c>
      <c r="E90" s="275" t="s">
        <v>686</v>
      </c>
      <c r="F90" s="275" t="s">
        <v>686</v>
      </c>
      <c r="G90" s="275" t="s">
        <v>686</v>
      </c>
      <c r="H90" s="276">
        <v>2.3211529680365302E-3</v>
      </c>
      <c r="I90" s="276">
        <v>8.7568493150684903E-4</v>
      </c>
      <c r="J90" s="276">
        <v>7.22710122300286E-4</v>
      </c>
      <c r="K90" s="276">
        <v>8.4737442922374403E-4</v>
      </c>
      <c r="L90" s="276">
        <v>7.4029109589041097E-4</v>
      </c>
      <c r="M90" s="366">
        <v>8.2100000000000001E-4</v>
      </c>
    </row>
    <row r="91" spans="1:13">
      <c r="A91" s="365" t="s">
        <v>759</v>
      </c>
      <c r="B91" s="199" t="s">
        <v>674</v>
      </c>
      <c r="C91" s="275" t="s">
        <v>686</v>
      </c>
      <c r="D91" s="275" t="s">
        <v>688</v>
      </c>
      <c r="E91" s="275" t="s">
        <v>689</v>
      </c>
      <c r="F91" s="275" t="s">
        <v>686</v>
      </c>
      <c r="G91" s="275" t="s">
        <v>686</v>
      </c>
      <c r="H91" s="276">
        <v>6.2901873077998299E-7</v>
      </c>
      <c r="I91" s="276">
        <v>0</v>
      </c>
      <c r="J91" s="276">
        <v>0.35185791673461503</v>
      </c>
      <c r="K91" s="276">
        <v>0.28607587136916801</v>
      </c>
      <c r="L91" s="276">
        <v>0.38695736550848198</v>
      </c>
      <c r="M91" s="365">
        <v>0.22434499999999999</v>
      </c>
    </row>
    <row r="92" spans="1:13">
      <c r="A92" s="366" t="s">
        <v>965</v>
      </c>
      <c r="B92" s="199" t="s">
        <v>673</v>
      </c>
      <c r="C92" s="275" t="s">
        <v>688</v>
      </c>
      <c r="D92" s="275" t="s">
        <v>688</v>
      </c>
      <c r="E92" s="275" t="s">
        <v>688</v>
      </c>
      <c r="F92" s="275" t="s">
        <v>688</v>
      </c>
      <c r="G92" s="275" t="s">
        <v>689</v>
      </c>
      <c r="H92" s="276">
        <v>0</v>
      </c>
      <c r="I92" s="276">
        <v>0</v>
      </c>
      <c r="J92" s="276">
        <v>0</v>
      </c>
      <c r="K92" s="276">
        <v>0</v>
      </c>
      <c r="L92" s="276">
        <v>0.36985771518264854</v>
      </c>
      <c r="M92" s="366">
        <v>0.37968099999999999</v>
      </c>
    </row>
    <row r="93" spans="1:13">
      <c r="A93" s="365" t="s">
        <v>760</v>
      </c>
      <c r="B93" s="199" t="s">
        <v>673</v>
      </c>
      <c r="C93" s="275" t="s">
        <v>686</v>
      </c>
      <c r="D93" s="275" t="s">
        <v>686</v>
      </c>
      <c r="E93" s="275" t="s">
        <v>686</v>
      </c>
      <c r="F93" s="275" t="s">
        <v>686</v>
      </c>
      <c r="G93" s="275" t="s">
        <v>686</v>
      </c>
      <c r="H93" s="276">
        <v>0.51377731206978805</v>
      </c>
      <c r="I93" s="276">
        <v>0.543549614939004</v>
      </c>
      <c r="J93" s="276">
        <v>0.50380721053204003</v>
      </c>
      <c r="K93" s="276">
        <v>0.46534190349621801</v>
      </c>
      <c r="L93" s="276">
        <v>0.56750149253731297</v>
      </c>
      <c r="M93" s="365">
        <v>0.52037800000000001</v>
      </c>
    </row>
    <row r="94" spans="1:13">
      <c r="A94" s="366" t="s">
        <v>761</v>
      </c>
      <c r="B94" s="199" t="s">
        <v>673</v>
      </c>
      <c r="C94" s="275" t="s">
        <v>688</v>
      </c>
      <c r="D94" s="275" t="s">
        <v>688</v>
      </c>
      <c r="E94" s="275" t="s">
        <v>688</v>
      </c>
      <c r="F94" s="275" t="s">
        <v>689</v>
      </c>
      <c r="G94" s="275" t="s">
        <v>686</v>
      </c>
      <c r="H94" s="276">
        <v>0</v>
      </c>
      <c r="I94" s="276">
        <v>0</v>
      </c>
      <c r="J94" s="276">
        <v>0</v>
      </c>
      <c r="K94" s="276">
        <v>0.25273920687061607</v>
      </c>
      <c r="L94" s="276">
        <v>0.25325405952094798</v>
      </c>
      <c r="M94" s="366">
        <v>0.29686200000000001</v>
      </c>
    </row>
    <row r="95" spans="1:13">
      <c r="A95" s="365" t="s">
        <v>762</v>
      </c>
      <c r="B95" s="199" t="s">
        <v>675</v>
      </c>
      <c r="C95" s="275" t="s">
        <v>686</v>
      </c>
      <c r="D95" s="275" t="s">
        <v>686</v>
      </c>
      <c r="E95" s="275" t="s">
        <v>686</v>
      </c>
      <c r="F95" s="275" t="s">
        <v>686</v>
      </c>
      <c r="G95" s="275" t="s">
        <v>686</v>
      </c>
      <c r="H95" s="276">
        <v>0.455355871630579</v>
      </c>
      <c r="I95" s="276">
        <v>0.44820519222271299</v>
      </c>
      <c r="J95" s="276">
        <v>0.53234830189787896</v>
      </c>
      <c r="K95" s="276">
        <v>0.27496182979820299</v>
      </c>
      <c r="L95" s="276">
        <v>0.34923094896155599</v>
      </c>
      <c r="M95" s="365">
        <v>0.417597</v>
      </c>
    </row>
    <row r="96" spans="1:13">
      <c r="A96" s="366" t="s">
        <v>763</v>
      </c>
      <c r="B96" s="199" t="s">
        <v>679</v>
      </c>
      <c r="C96" s="275" t="s">
        <v>688</v>
      </c>
      <c r="D96" s="275" t="s">
        <v>688</v>
      </c>
      <c r="E96" s="275" t="s">
        <v>688</v>
      </c>
      <c r="F96" s="275" t="s">
        <v>688</v>
      </c>
      <c r="G96" s="275" t="s">
        <v>689</v>
      </c>
      <c r="H96" s="276">
        <v>0</v>
      </c>
      <c r="I96" s="276">
        <v>0</v>
      </c>
      <c r="J96" s="276">
        <v>0</v>
      </c>
      <c r="K96" s="276">
        <v>0</v>
      </c>
      <c r="L96" s="276">
        <v>5.4426092085235927E-3</v>
      </c>
      <c r="M96" s="366">
        <v>3.6240000000000001E-3</v>
      </c>
    </row>
    <row r="97" spans="1:13">
      <c r="A97" s="365" t="s">
        <v>764</v>
      </c>
      <c r="B97" s="199" t="s">
        <v>674</v>
      </c>
      <c r="C97" s="275" t="s">
        <v>686</v>
      </c>
      <c r="D97" s="275" t="s">
        <v>686</v>
      </c>
      <c r="E97" s="275" t="s">
        <v>686</v>
      </c>
      <c r="F97" s="275" t="s">
        <v>686</v>
      </c>
      <c r="G97" s="275" t="s">
        <v>686</v>
      </c>
      <c r="H97" s="276">
        <v>0.40874856984283198</v>
      </c>
      <c r="I97" s="276">
        <v>0.34862899921794199</v>
      </c>
      <c r="J97" s="276">
        <v>0.16531039232557401</v>
      </c>
      <c r="K97" s="276">
        <v>0.44541262456166902</v>
      </c>
      <c r="L97" s="276">
        <v>0.42336801193269302</v>
      </c>
      <c r="M97" s="365">
        <v>0.39358199999999999</v>
      </c>
    </row>
    <row r="98" spans="1:13">
      <c r="A98" s="366" t="s">
        <v>765</v>
      </c>
      <c r="B98" s="199" t="s">
        <v>676</v>
      </c>
      <c r="C98" s="275" t="s">
        <v>686</v>
      </c>
      <c r="D98" s="275" t="s">
        <v>686</v>
      </c>
      <c r="E98" s="275" t="s">
        <v>686</v>
      </c>
      <c r="F98" s="275" t="s">
        <v>686</v>
      </c>
      <c r="G98" s="275" t="s">
        <v>686</v>
      </c>
      <c r="H98" s="276">
        <v>0.465986773515982</v>
      </c>
      <c r="I98" s="276">
        <v>0.438178385844749</v>
      </c>
      <c r="J98" s="276">
        <v>0.491306424778235</v>
      </c>
      <c r="K98" s="276">
        <v>0.445192400203339</v>
      </c>
      <c r="L98" s="276">
        <v>0.51091140393122103</v>
      </c>
      <c r="M98" s="366">
        <v>0.46749499999999999</v>
      </c>
    </row>
    <row r="99" spans="1:13">
      <c r="A99" s="365" t="s">
        <v>766</v>
      </c>
      <c r="B99" s="199" t="s">
        <v>674</v>
      </c>
      <c r="C99" s="275" t="s">
        <v>686</v>
      </c>
      <c r="D99" s="275" t="s">
        <v>686</v>
      </c>
      <c r="E99" s="275" t="s">
        <v>686</v>
      </c>
      <c r="F99" s="275" t="s">
        <v>686</v>
      </c>
      <c r="G99" s="275" t="s">
        <v>686</v>
      </c>
      <c r="H99" s="276">
        <v>0.33628590043810902</v>
      </c>
      <c r="I99" s="276">
        <v>0.49664404387264</v>
      </c>
      <c r="J99" s="276">
        <v>0.39982893621080101</v>
      </c>
      <c r="K99" s="276">
        <v>0.648596694742687</v>
      </c>
      <c r="L99" s="276">
        <v>0.66306726983833197</v>
      </c>
      <c r="M99" s="365">
        <v>0.51502300000000001</v>
      </c>
    </row>
    <row r="100" spans="1:13">
      <c r="A100" s="366" t="s">
        <v>767</v>
      </c>
      <c r="B100" s="199" t="s">
        <v>673</v>
      </c>
      <c r="C100" s="275" t="s">
        <v>689</v>
      </c>
      <c r="D100" s="275" t="s">
        <v>686</v>
      </c>
      <c r="E100" s="275" t="s">
        <v>686</v>
      </c>
      <c r="F100" s="275" t="s">
        <v>686</v>
      </c>
      <c r="G100" s="275" t="s">
        <v>686</v>
      </c>
      <c r="H100" s="276">
        <v>0.27672843103202965</v>
      </c>
      <c r="I100" s="276">
        <v>0.202103088809477</v>
      </c>
      <c r="J100" s="276">
        <v>0.29266281084184698</v>
      </c>
      <c r="K100" s="276">
        <v>0.31689689299186002</v>
      </c>
      <c r="L100" s="276">
        <v>0.343321940970154</v>
      </c>
      <c r="M100" s="366">
        <v>0.31762699999999999</v>
      </c>
    </row>
    <row r="101" spans="1:13">
      <c r="A101" s="365" t="s">
        <v>768</v>
      </c>
      <c r="B101" s="199" t="s">
        <v>676</v>
      </c>
      <c r="C101" s="275" t="s">
        <v>686</v>
      </c>
      <c r="D101" s="275" t="s">
        <v>686</v>
      </c>
      <c r="E101" s="275" t="s">
        <v>686</v>
      </c>
      <c r="F101" s="275" t="s">
        <v>686</v>
      </c>
      <c r="G101" s="275" t="s">
        <v>686</v>
      </c>
      <c r="H101" s="276">
        <v>0.51270301116184702</v>
      </c>
      <c r="I101" s="276">
        <v>0.64088023646444903</v>
      </c>
      <c r="J101" s="276">
        <v>0.66868203335068099</v>
      </c>
      <c r="K101" s="276">
        <v>0.53624547655287402</v>
      </c>
      <c r="L101" s="276">
        <v>0.50551464032035898</v>
      </c>
      <c r="M101" s="365">
        <v>0.563276</v>
      </c>
    </row>
    <row r="102" spans="1:13">
      <c r="A102" s="366" t="s">
        <v>769</v>
      </c>
      <c r="B102" s="199" t="s">
        <v>677</v>
      </c>
      <c r="C102" s="275" t="s">
        <v>688</v>
      </c>
      <c r="D102" s="275" t="s">
        <v>688</v>
      </c>
      <c r="E102" s="275" t="s">
        <v>689</v>
      </c>
      <c r="F102" s="275" t="s">
        <v>688</v>
      </c>
      <c r="G102" s="275" t="s">
        <v>686</v>
      </c>
      <c r="H102" s="276">
        <v>0</v>
      </c>
      <c r="I102" s="276">
        <v>0</v>
      </c>
      <c r="J102" s="276">
        <v>0.68019590251732409</v>
      </c>
      <c r="K102" s="276">
        <v>0</v>
      </c>
      <c r="L102" s="276">
        <v>1.07832272496656E-2</v>
      </c>
      <c r="M102" s="366">
        <v>0.35571399999999997</v>
      </c>
    </row>
    <row r="103" spans="1:13">
      <c r="A103" s="365" t="s">
        <v>770</v>
      </c>
      <c r="B103" s="199" t="s">
        <v>674</v>
      </c>
      <c r="C103" s="275" t="s">
        <v>686</v>
      </c>
      <c r="D103" s="275" t="s">
        <v>686</v>
      </c>
      <c r="E103" s="275" t="s">
        <v>686</v>
      </c>
      <c r="F103" s="275" t="s">
        <v>686</v>
      </c>
      <c r="G103" s="275" t="s">
        <v>686</v>
      </c>
      <c r="H103" s="276">
        <v>0.48684462455606298</v>
      </c>
      <c r="I103" s="276">
        <v>0.66402085743277495</v>
      </c>
      <c r="J103" s="276">
        <v>0.55087936395108394</v>
      </c>
      <c r="K103" s="276">
        <v>0.75424782174409399</v>
      </c>
      <c r="L103" s="276">
        <v>0.67369242493051396</v>
      </c>
      <c r="M103" s="365">
        <v>0.62953099999999995</v>
      </c>
    </row>
    <row r="104" spans="1:13">
      <c r="A104" s="366" t="s">
        <v>771</v>
      </c>
      <c r="B104" s="199" t="s">
        <v>673</v>
      </c>
      <c r="C104" s="275" t="s">
        <v>686</v>
      </c>
      <c r="D104" s="275" t="s">
        <v>686</v>
      </c>
      <c r="E104" s="275" t="s">
        <v>686</v>
      </c>
      <c r="F104" s="275" t="s">
        <v>686</v>
      </c>
      <c r="G104" s="275" t="s">
        <v>686</v>
      </c>
      <c r="H104" s="276">
        <v>0.30286296273646401</v>
      </c>
      <c r="I104" s="276">
        <v>0.26794246790729698</v>
      </c>
      <c r="J104" s="276">
        <v>0.34022684469189302</v>
      </c>
      <c r="K104" s="276">
        <v>0.21965297880589299</v>
      </c>
      <c r="L104" s="276">
        <v>0.31091456664082001</v>
      </c>
      <c r="M104" s="366">
        <v>0.29390699999999997</v>
      </c>
    </row>
    <row r="105" spans="1:13">
      <c r="A105" s="365" t="s">
        <v>772</v>
      </c>
      <c r="B105" s="199" t="s">
        <v>674</v>
      </c>
      <c r="C105" s="275" t="s">
        <v>686</v>
      </c>
      <c r="D105" s="275" t="s">
        <v>686</v>
      </c>
      <c r="E105" s="275" t="s">
        <v>686</v>
      </c>
      <c r="F105" s="275" t="s">
        <v>686</v>
      </c>
      <c r="G105" s="275" t="s">
        <v>686</v>
      </c>
      <c r="H105" s="276">
        <v>0.14554548744292201</v>
      </c>
      <c r="I105" s="276">
        <v>0.28096225684931497</v>
      </c>
      <c r="J105" s="276">
        <v>0.34179949796591003</v>
      </c>
      <c r="K105" s="276">
        <v>0.35150475724536401</v>
      </c>
      <c r="L105" s="276">
        <v>0.36726104075420102</v>
      </c>
      <c r="M105" s="365">
        <v>0.32475599999999999</v>
      </c>
    </row>
    <row r="106" spans="1:13">
      <c r="A106" s="366" t="s">
        <v>773</v>
      </c>
      <c r="B106" s="199" t="s">
        <v>673</v>
      </c>
      <c r="C106" s="275" t="s">
        <v>686</v>
      </c>
      <c r="D106" s="275" t="s">
        <v>686</v>
      </c>
      <c r="E106" s="275" t="s">
        <v>686</v>
      </c>
      <c r="F106" s="275" t="s">
        <v>686</v>
      </c>
      <c r="G106" s="275" t="s">
        <v>686</v>
      </c>
      <c r="H106" s="276">
        <v>0.52661775553213896</v>
      </c>
      <c r="I106" s="276">
        <v>0.53263637161924804</v>
      </c>
      <c r="J106" s="276">
        <v>0.48403756830601102</v>
      </c>
      <c r="K106" s="276">
        <v>0.44976350544432703</v>
      </c>
      <c r="L106" s="276">
        <v>0.53648756585879898</v>
      </c>
      <c r="M106" s="366">
        <v>0.51443099999999997</v>
      </c>
    </row>
    <row r="107" spans="1:13">
      <c r="A107" s="365" t="s">
        <v>966</v>
      </c>
      <c r="B107" s="199" t="s">
        <v>673</v>
      </c>
      <c r="C107" s="275" t="s">
        <v>688</v>
      </c>
      <c r="D107" s="275" t="s">
        <v>688</v>
      </c>
      <c r="E107" s="275" t="s">
        <v>688</v>
      </c>
      <c r="F107" s="275" t="s">
        <v>688</v>
      </c>
      <c r="G107" s="275" t="s">
        <v>686</v>
      </c>
      <c r="H107" s="276">
        <v>0</v>
      </c>
      <c r="I107" s="276">
        <v>0</v>
      </c>
      <c r="J107" s="276">
        <v>0</v>
      </c>
      <c r="K107" s="276">
        <v>0</v>
      </c>
      <c r="L107" s="276">
        <v>0.30996197260274</v>
      </c>
      <c r="M107" s="365">
        <v>0.35971599999999998</v>
      </c>
    </row>
    <row r="108" spans="1:13">
      <c r="A108" s="366" t="s">
        <v>774</v>
      </c>
      <c r="B108" s="199" t="s">
        <v>675</v>
      </c>
      <c r="C108" s="275" t="s">
        <v>686</v>
      </c>
      <c r="D108" s="275" t="s">
        <v>686</v>
      </c>
      <c r="E108" s="275" t="s">
        <v>686</v>
      </c>
      <c r="F108" s="275" t="s">
        <v>686</v>
      </c>
      <c r="G108" s="275" t="s">
        <v>686</v>
      </c>
      <c r="H108" s="276">
        <v>0.355883485540335</v>
      </c>
      <c r="I108" s="276">
        <v>0.36404047184170502</v>
      </c>
      <c r="J108" s="276">
        <v>0.37378785670916798</v>
      </c>
      <c r="K108" s="276">
        <v>0.30635013698630098</v>
      </c>
      <c r="L108" s="276">
        <v>0.34902575342465703</v>
      </c>
      <c r="M108" s="366">
        <v>0.35631699999999999</v>
      </c>
    </row>
    <row r="109" spans="1:13">
      <c r="A109" s="365" t="s">
        <v>775</v>
      </c>
      <c r="B109" s="199" t="s">
        <v>676</v>
      </c>
      <c r="C109" s="275" t="s">
        <v>686</v>
      </c>
      <c r="D109" s="275" t="s">
        <v>686</v>
      </c>
      <c r="E109" s="275" t="s">
        <v>686</v>
      </c>
      <c r="F109" s="275" t="s">
        <v>686</v>
      </c>
      <c r="G109" s="275" t="s">
        <v>686</v>
      </c>
      <c r="H109" s="276">
        <v>0.49656084094368302</v>
      </c>
      <c r="I109" s="276">
        <v>0.42871113394216198</v>
      </c>
      <c r="J109" s="276">
        <v>0.47198584168184599</v>
      </c>
      <c r="K109" s="276">
        <v>0.41218757229832598</v>
      </c>
      <c r="L109" s="276">
        <v>0.37716158295281599</v>
      </c>
      <c r="M109" s="365">
        <v>0.43762800000000002</v>
      </c>
    </row>
    <row r="110" spans="1:13">
      <c r="A110" s="366" t="s">
        <v>776</v>
      </c>
      <c r="B110" s="199" t="s">
        <v>674</v>
      </c>
      <c r="C110" s="275" t="s">
        <v>686</v>
      </c>
      <c r="D110" s="275" t="s">
        <v>686</v>
      </c>
      <c r="E110" s="275" t="s">
        <v>686</v>
      </c>
      <c r="F110" s="275" t="s">
        <v>686</v>
      </c>
      <c r="G110" s="277" t="s">
        <v>686</v>
      </c>
      <c r="H110" s="276">
        <v>0.60392779833506705</v>
      </c>
      <c r="I110" s="276">
        <v>0.67534601032848096</v>
      </c>
      <c r="J110" s="276">
        <v>0.64559626876473897</v>
      </c>
      <c r="K110" s="276">
        <v>0.77647842086793295</v>
      </c>
      <c r="L110" s="276">
        <v>0.70286596891281095</v>
      </c>
      <c r="M110" s="366">
        <v>0.67460299999999995</v>
      </c>
    </row>
    <row r="111" spans="1:13">
      <c r="A111" s="365" t="s">
        <v>777</v>
      </c>
      <c r="B111" s="199" t="s">
        <v>673</v>
      </c>
      <c r="C111" s="275" t="s">
        <v>688</v>
      </c>
      <c r="D111" s="275" t="s">
        <v>688</v>
      </c>
      <c r="E111" s="275" t="s">
        <v>688</v>
      </c>
      <c r="F111" s="275" t="s">
        <v>689</v>
      </c>
      <c r="G111" s="275" t="s">
        <v>686</v>
      </c>
      <c r="H111" s="276">
        <v>0</v>
      </c>
      <c r="I111" s="276">
        <v>0</v>
      </c>
      <c r="J111" s="276">
        <v>0</v>
      </c>
      <c r="K111" s="276">
        <v>0.26944647543301026</v>
      </c>
      <c r="L111" s="276">
        <v>0.36094778398622102</v>
      </c>
      <c r="M111" s="365">
        <v>0.33832899999999999</v>
      </c>
    </row>
    <row r="112" spans="1:13">
      <c r="A112" s="366" t="s">
        <v>778</v>
      </c>
      <c r="B112" s="199" t="s">
        <v>674</v>
      </c>
      <c r="C112" s="275" t="s">
        <v>686</v>
      </c>
      <c r="D112" s="275" t="s">
        <v>686</v>
      </c>
      <c r="E112" s="275" t="s">
        <v>689</v>
      </c>
      <c r="F112" s="275" t="s">
        <v>686</v>
      </c>
      <c r="G112" s="275" t="s">
        <v>686</v>
      </c>
      <c r="H112" s="276">
        <v>1.83111746342372E-2</v>
      </c>
      <c r="I112" s="276">
        <v>1.0929220948653401E-2</v>
      </c>
      <c r="J112" s="276">
        <v>4.1031739247611623E-2</v>
      </c>
      <c r="K112" s="276">
        <v>1.7913749883515101E-2</v>
      </c>
      <c r="L112" s="276">
        <v>4.3488631068865904E-3</v>
      </c>
      <c r="M112" s="366">
        <v>1.5717999999999999E-2</v>
      </c>
    </row>
    <row r="113" spans="1:13">
      <c r="A113" s="365" t="s">
        <v>779</v>
      </c>
      <c r="B113" s="199" t="s">
        <v>674</v>
      </c>
      <c r="C113" s="275" t="s">
        <v>686</v>
      </c>
      <c r="D113" s="275" t="s">
        <v>686</v>
      </c>
      <c r="E113" s="275" t="s">
        <v>686</v>
      </c>
      <c r="F113" s="275" t="s">
        <v>686</v>
      </c>
      <c r="G113" s="275" t="s">
        <v>686</v>
      </c>
      <c r="H113" s="276">
        <v>0.41881070118411901</v>
      </c>
      <c r="I113" s="276">
        <v>4.8577519977168896E-3</v>
      </c>
      <c r="J113" s="276">
        <v>0.23381269296448101</v>
      </c>
      <c r="K113" s="276">
        <v>0.42229194520547902</v>
      </c>
      <c r="L113" s="276">
        <v>0.65780801080042794</v>
      </c>
      <c r="M113" s="365">
        <v>0.35830499999999998</v>
      </c>
    </row>
    <row r="114" spans="1:13">
      <c r="A114" s="366" t="s">
        <v>780</v>
      </c>
      <c r="B114" s="199" t="s">
        <v>676</v>
      </c>
      <c r="C114" s="275" t="s">
        <v>688</v>
      </c>
      <c r="D114" s="275" t="s">
        <v>688</v>
      </c>
      <c r="E114" s="275" t="s">
        <v>688</v>
      </c>
      <c r="F114" s="275" t="s">
        <v>689</v>
      </c>
      <c r="G114" s="275" t="s">
        <v>686</v>
      </c>
      <c r="H114" s="276">
        <v>0</v>
      </c>
      <c r="I114" s="276">
        <v>0</v>
      </c>
      <c r="J114" s="276">
        <v>0</v>
      </c>
      <c r="K114" s="276">
        <v>0.45306214474534423</v>
      </c>
      <c r="L114" s="276">
        <v>0.38197767608929001</v>
      </c>
      <c r="M114" s="366">
        <v>0.44352000000000003</v>
      </c>
    </row>
    <row r="115" spans="1:13">
      <c r="A115" s="365" t="s">
        <v>967</v>
      </c>
      <c r="B115" s="199" t="s">
        <v>676</v>
      </c>
      <c r="C115" s="275" t="s">
        <v>688</v>
      </c>
      <c r="D115" s="275" t="s">
        <v>688</v>
      </c>
      <c r="E115" s="275" t="s">
        <v>688</v>
      </c>
      <c r="F115" s="275" t="s">
        <v>688</v>
      </c>
      <c r="G115" s="275" t="s">
        <v>689</v>
      </c>
      <c r="H115" s="276">
        <v>0</v>
      </c>
      <c r="I115" s="276">
        <v>0</v>
      </c>
      <c r="J115" s="276">
        <v>0</v>
      </c>
      <c r="K115" s="276">
        <v>0</v>
      </c>
      <c r="L115" s="276">
        <v>0.40988458053652976</v>
      </c>
      <c r="M115" s="365">
        <v>0.466974</v>
      </c>
    </row>
    <row r="116" spans="1:13">
      <c r="A116" s="366" t="s">
        <v>781</v>
      </c>
      <c r="B116" s="199" t="s">
        <v>677</v>
      </c>
      <c r="C116" s="275" t="s">
        <v>686</v>
      </c>
      <c r="D116" s="275" t="s">
        <v>686</v>
      </c>
      <c r="E116" s="275" t="s">
        <v>686</v>
      </c>
      <c r="F116" s="275" t="s">
        <v>686</v>
      </c>
      <c r="G116" s="275" t="s">
        <v>686</v>
      </c>
      <c r="H116" s="276">
        <v>0.717403170646567</v>
      </c>
      <c r="I116" s="276">
        <v>0.56176677811066</v>
      </c>
      <c r="J116" s="276">
        <v>0.196813985540261</v>
      </c>
      <c r="K116" s="276">
        <v>0.15465655751594601</v>
      </c>
      <c r="L116" s="276">
        <v>0.193779864730829</v>
      </c>
      <c r="M116" s="366">
        <v>0.31745400000000001</v>
      </c>
    </row>
    <row r="117" spans="1:13">
      <c r="A117" s="365" t="s">
        <v>782</v>
      </c>
      <c r="B117" s="199" t="s">
        <v>676</v>
      </c>
      <c r="C117" s="275" t="s">
        <v>686</v>
      </c>
      <c r="D117" s="275" t="s">
        <v>686</v>
      </c>
      <c r="E117" s="275" t="s">
        <v>686</v>
      </c>
      <c r="F117" s="275" t="s">
        <v>686</v>
      </c>
      <c r="G117" s="275" t="s">
        <v>686</v>
      </c>
      <c r="H117" s="276">
        <v>0.46756217738733402</v>
      </c>
      <c r="I117" s="276">
        <v>0.553208902868771</v>
      </c>
      <c r="J117" s="276">
        <v>0.51970033088817602</v>
      </c>
      <c r="K117" s="276">
        <v>0.50509602690093303</v>
      </c>
      <c r="L117" s="276">
        <v>0.42559880757395302</v>
      </c>
      <c r="M117" s="365">
        <v>0.49745299999999998</v>
      </c>
    </row>
    <row r="118" spans="1:13">
      <c r="A118" s="366" t="s">
        <v>783</v>
      </c>
      <c r="B118" s="199" t="s">
        <v>676</v>
      </c>
      <c r="C118" s="275" t="s">
        <v>686</v>
      </c>
      <c r="D118" s="275" t="s">
        <v>686</v>
      </c>
      <c r="E118" s="275" t="s">
        <v>686</v>
      </c>
      <c r="F118" s="275" t="s">
        <v>686</v>
      </c>
      <c r="G118" s="275" t="s">
        <v>686</v>
      </c>
      <c r="H118" s="276">
        <v>0.48062881179273398</v>
      </c>
      <c r="I118" s="276">
        <v>0.53414963519952396</v>
      </c>
      <c r="J118" s="276">
        <v>0.56088136161598101</v>
      </c>
      <c r="K118" s="276">
        <v>0.51538305290847697</v>
      </c>
      <c r="L118" s="276">
        <v>0.473990817947191</v>
      </c>
      <c r="M118" s="366">
        <v>0.51005400000000001</v>
      </c>
    </row>
    <row r="119" spans="1:13">
      <c r="A119" s="365" t="s">
        <v>784</v>
      </c>
      <c r="B119" s="199" t="s">
        <v>674</v>
      </c>
      <c r="C119" s="275" t="s">
        <v>686</v>
      </c>
      <c r="D119" s="275" t="s">
        <v>686</v>
      </c>
      <c r="E119" s="275" t="s">
        <v>686</v>
      </c>
      <c r="F119" s="275" t="s">
        <v>686</v>
      </c>
      <c r="G119" s="275" t="s">
        <v>686</v>
      </c>
      <c r="H119" s="276">
        <v>2.6154584954055999E-2</v>
      </c>
      <c r="I119" s="276">
        <v>4.4251747561869302E-2</v>
      </c>
      <c r="J119" s="276">
        <v>0.198061320667206</v>
      </c>
      <c r="K119" s="276">
        <v>0.58680632039573799</v>
      </c>
      <c r="L119" s="276">
        <v>0.29812207692090897</v>
      </c>
      <c r="M119" s="365">
        <v>0.180145</v>
      </c>
    </row>
    <row r="120" spans="1:13">
      <c r="A120" s="366" t="s">
        <v>785</v>
      </c>
      <c r="B120" s="199" t="s">
        <v>674</v>
      </c>
      <c r="C120" s="275" t="s">
        <v>686</v>
      </c>
      <c r="D120" s="275" t="s">
        <v>686</v>
      </c>
      <c r="E120" s="275" t="s">
        <v>686</v>
      </c>
      <c r="F120" s="275" t="s">
        <v>686</v>
      </c>
      <c r="G120" s="275" t="s">
        <v>686</v>
      </c>
      <c r="H120" s="276">
        <v>7.4694763387297594E-2</v>
      </c>
      <c r="I120" s="276">
        <v>5.3701021809241002E-2</v>
      </c>
      <c r="J120" s="276">
        <v>7.7905599978345896E-2</v>
      </c>
      <c r="K120" s="276">
        <v>0.156538393045311</v>
      </c>
      <c r="L120" s="276">
        <v>0.13473585656352799</v>
      </c>
      <c r="M120" s="366">
        <v>9.5779000000000003E-2</v>
      </c>
    </row>
    <row r="121" spans="1:13">
      <c r="A121" s="365" t="s">
        <v>786</v>
      </c>
      <c r="B121" s="199" t="s">
        <v>674</v>
      </c>
      <c r="C121" s="275" t="s">
        <v>686</v>
      </c>
      <c r="D121" s="275" t="s">
        <v>686</v>
      </c>
      <c r="E121" s="275" t="s">
        <v>686</v>
      </c>
      <c r="F121" s="275" t="s">
        <v>686</v>
      </c>
      <c r="G121" s="275" t="s">
        <v>686</v>
      </c>
      <c r="H121" s="276">
        <v>0.69006230759651399</v>
      </c>
      <c r="I121" s="276">
        <v>0.67951750726442595</v>
      </c>
      <c r="J121" s="276">
        <v>0.55622808960506698</v>
      </c>
      <c r="K121" s="276">
        <v>0.77401942963885395</v>
      </c>
      <c r="L121" s="276">
        <v>0.70159584142797904</v>
      </c>
      <c r="M121" s="365">
        <v>0.69039200000000001</v>
      </c>
    </row>
    <row r="122" spans="1:13">
      <c r="A122" s="366" t="s">
        <v>968</v>
      </c>
      <c r="B122" s="199" t="s">
        <v>673</v>
      </c>
      <c r="C122" s="275" t="s">
        <v>688</v>
      </c>
      <c r="D122" s="275" t="s">
        <v>688</v>
      </c>
      <c r="E122" s="275" t="s">
        <v>688</v>
      </c>
      <c r="F122" s="275" t="s">
        <v>688</v>
      </c>
      <c r="G122" s="275" t="s">
        <v>689</v>
      </c>
      <c r="H122" s="276">
        <v>0</v>
      </c>
      <c r="I122" s="276">
        <v>0</v>
      </c>
      <c r="J122" s="276">
        <v>0</v>
      </c>
      <c r="K122" s="276">
        <v>0</v>
      </c>
      <c r="L122" s="276">
        <v>0.3520975587138509</v>
      </c>
      <c r="M122" s="366">
        <v>0.37376100000000001</v>
      </c>
    </row>
    <row r="123" spans="1:13">
      <c r="A123" s="365" t="s">
        <v>787</v>
      </c>
      <c r="B123" s="199" t="s">
        <v>674</v>
      </c>
      <c r="C123" s="275" t="s">
        <v>686</v>
      </c>
      <c r="D123" s="275" t="s">
        <v>686</v>
      </c>
      <c r="E123" s="275" t="s">
        <v>686</v>
      </c>
      <c r="F123" s="275" t="s">
        <v>686</v>
      </c>
      <c r="G123" s="275" t="s">
        <v>686</v>
      </c>
      <c r="H123" s="276">
        <v>0.18278149907861699</v>
      </c>
      <c r="I123" s="276">
        <v>0.25695602811882501</v>
      </c>
      <c r="J123" s="276">
        <v>0.27213631809566802</v>
      </c>
      <c r="K123" s="276">
        <v>0.41681524906936601</v>
      </c>
      <c r="L123" s="276">
        <v>0.554605918403973</v>
      </c>
      <c r="M123" s="365">
        <v>0.315303</v>
      </c>
    </row>
    <row r="124" spans="1:13">
      <c r="A124" s="366" t="s">
        <v>788</v>
      </c>
      <c r="B124" s="199" t="s">
        <v>674</v>
      </c>
      <c r="C124" s="275" t="s">
        <v>686</v>
      </c>
      <c r="D124" s="275" t="s">
        <v>686</v>
      </c>
      <c r="E124" s="275" t="s">
        <v>686</v>
      </c>
      <c r="F124" s="275" t="s">
        <v>686</v>
      </c>
      <c r="G124" s="275" t="s">
        <v>686</v>
      </c>
      <c r="H124" s="276">
        <v>0.25022062895861003</v>
      </c>
      <c r="I124" s="276">
        <v>0.18971908307556301</v>
      </c>
      <c r="J124" s="276">
        <v>0.28678966155473301</v>
      </c>
      <c r="K124" s="276">
        <v>0.19858754308440099</v>
      </c>
      <c r="L124" s="276">
        <v>0.136007126233613</v>
      </c>
      <c r="M124" s="366">
        <v>0.212842</v>
      </c>
    </row>
    <row r="125" spans="1:13">
      <c r="A125" s="365" t="s">
        <v>789</v>
      </c>
      <c r="B125" s="199" t="s">
        <v>674</v>
      </c>
      <c r="C125" s="275" t="s">
        <v>686</v>
      </c>
      <c r="D125" s="275" t="s">
        <v>686</v>
      </c>
      <c r="E125" s="275" t="s">
        <v>686</v>
      </c>
      <c r="F125" s="275" t="s">
        <v>686</v>
      </c>
      <c r="G125" s="275" t="s">
        <v>686</v>
      </c>
      <c r="H125" s="276">
        <v>0.32416296817083001</v>
      </c>
      <c r="I125" s="276">
        <v>0.246354070641955</v>
      </c>
      <c r="J125" s="276">
        <v>0.183226499383907</v>
      </c>
      <c r="K125" s="276">
        <v>0.64424587201181804</v>
      </c>
      <c r="L125" s="276">
        <v>0.55691995366639901</v>
      </c>
      <c r="M125" s="365">
        <v>0.37581199999999998</v>
      </c>
    </row>
    <row r="126" spans="1:13">
      <c r="A126" s="366" t="s">
        <v>790</v>
      </c>
      <c r="B126" s="199" t="s">
        <v>676</v>
      </c>
      <c r="C126" s="275" t="s">
        <v>686</v>
      </c>
      <c r="D126" s="275" t="s">
        <v>686</v>
      </c>
      <c r="E126" s="275" t="s">
        <v>686</v>
      </c>
      <c r="F126" s="275" t="s">
        <v>686</v>
      </c>
      <c r="G126" s="275" t="s">
        <v>686</v>
      </c>
      <c r="H126" s="276">
        <v>0.49351672718707001</v>
      </c>
      <c r="I126" s="276">
        <v>0.46228559650648698</v>
      </c>
      <c r="J126" s="276">
        <v>0.53618380316303904</v>
      </c>
      <c r="K126" s="276">
        <v>0.46971540552294</v>
      </c>
      <c r="L126" s="276">
        <v>0.54307147568311898</v>
      </c>
      <c r="M126" s="366">
        <v>0.499805</v>
      </c>
    </row>
    <row r="127" spans="1:13">
      <c r="A127" s="365" t="s">
        <v>791</v>
      </c>
      <c r="B127" s="199" t="s">
        <v>674</v>
      </c>
      <c r="C127" s="275" t="s">
        <v>686</v>
      </c>
      <c r="D127" s="275" t="s">
        <v>686</v>
      </c>
      <c r="E127" s="275" t="s">
        <v>686</v>
      </c>
      <c r="F127" s="275" t="s">
        <v>686</v>
      </c>
      <c r="G127" s="275" t="s">
        <v>686</v>
      </c>
      <c r="H127" s="276">
        <v>0.20750114943466</v>
      </c>
      <c r="I127" s="276">
        <v>0.102239023700805</v>
      </c>
      <c r="J127" s="276">
        <v>0.48951352730072001</v>
      </c>
      <c r="K127" s="276">
        <v>0.68986288948684504</v>
      </c>
      <c r="L127" s="276">
        <v>0.64299415035877405</v>
      </c>
      <c r="M127" s="365">
        <v>0.44667000000000001</v>
      </c>
    </row>
    <row r="128" spans="1:13">
      <c r="A128" s="366" t="s">
        <v>792</v>
      </c>
      <c r="B128" s="199" t="s">
        <v>678</v>
      </c>
      <c r="C128" s="275" t="s">
        <v>686</v>
      </c>
      <c r="D128" s="275" t="s">
        <v>686</v>
      </c>
      <c r="E128" s="275" t="s">
        <v>686</v>
      </c>
      <c r="F128" s="275" t="s">
        <v>686</v>
      </c>
      <c r="G128" s="275" t="s">
        <v>686</v>
      </c>
      <c r="H128" s="276">
        <v>0.82505061918863198</v>
      </c>
      <c r="I128" s="276">
        <v>0.84792408129511598</v>
      </c>
      <c r="J128" s="276">
        <v>0.98782564327603695</v>
      </c>
      <c r="K128" s="276">
        <v>0.81635853057032604</v>
      </c>
      <c r="L128" s="276">
        <v>0.73370826104752496</v>
      </c>
      <c r="M128" s="366">
        <v>0.82977800000000002</v>
      </c>
    </row>
    <row r="129" spans="1:13">
      <c r="A129" s="365" t="s">
        <v>793</v>
      </c>
      <c r="B129" s="199" t="s">
        <v>675</v>
      </c>
      <c r="C129" s="275" t="s">
        <v>686</v>
      </c>
      <c r="D129" s="275" t="s">
        <v>686</v>
      </c>
      <c r="E129" s="275" t="s">
        <v>686</v>
      </c>
      <c r="F129" s="275" t="s">
        <v>686</v>
      </c>
      <c r="G129" s="275" t="s">
        <v>686</v>
      </c>
      <c r="H129" s="276">
        <v>0.143470861872146</v>
      </c>
      <c r="I129" s="276">
        <v>0.15594133847031999</v>
      </c>
      <c r="J129" s="276">
        <v>0.139438866120219</v>
      </c>
      <c r="K129" s="276">
        <v>8.1781719463470307E-2</v>
      </c>
      <c r="L129" s="276">
        <v>0.120303067922374</v>
      </c>
      <c r="M129" s="365">
        <v>0.134404</v>
      </c>
    </row>
    <row r="130" spans="1:13">
      <c r="A130" s="366" t="s">
        <v>794</v>
      </c>
      <c r="B130" s="199" t="s">
        <v>674</v>
      </c>
      <c r="C130" s="275" t="s">
        <v>686</v>
      </c>
      <c r="D130" s="275" t="s">
        <v>686</v>
      </c>
      <c r="E130" s="275" t="s">
        <v>686</v>
      </c>
      <c r="F130" s="275" t="s">
        <v>686</v>
      </c>
      <c r="G130" s="275" t="s">
        <v>686</v>
      </c>
      <c r="H130" s="276">
        <v>0.243372537444699</v>
      </c>
      <c r="I130" s="276">
        <v>0.344672563207363</v>
      </c>
      <c r="J130" s="276">
        <v>0.486753363016934</v>
      </c>
      <c r="K130" s="276">
        <v>0.55341943091493295</v>
      </c>
      <c r="L130" s="276">
        <v>0.34617422602390102</v>
      </c>
      <c r="M130" s="366">
        <v>0.39253300000000002</v>
      </c>
    </row>
    <row r="131" spans="1:13">
      <c r="A131" s="365" t="s">
        <v>795</v>
      </c>
      <c r="B131" s="199" t="s">
        <v>674</v>
      </c>
      <c r="C131" s="275" t="s">
        <v>686</v>
      </c>
      <c r="D131" s="275" t="s">
        <v>686</v>
      </c>
      <c r="E131" s="275" t="s">
        <v>686</v>
      </c>
      <c r="F131" s="275" t="s">
        <v>686</v>
      </c>
      <c r="G131" s="275" t="s">
        <v>686</v>
      </c>
      <c r="H131" s="276">
        <v>0.33479965909090897</v>
      </c>
      <c r="I131" s="276">
        <v>0.39309199486301399</v>
      </c>
      <c r="J131" s="276">
        <v>0.479407452858504</v>
      </c>
      <c r="K131" s="276">
        <v>0.60974755059153196</v>
      </c>
      <c r="L131" s="276">
        <v>0.529683071035699</v>
      </c>
      <c r="M131" s="365">
        <v>0.46739399999999998</v>
      </c>
    </row>
    <row r="132" spans="1:13">
      <c r="A132" s="366" t="s">
        <v>796</v>
      </c>
      <c r="B132" s="199" t="s">
        <v>674</v>
      </c>
      <c r="C132" s="275" t="s">
        <v>686</v>
      </c>
      <c r="D132" s="275" t="s">
        <v>686</v>
      </c>
      <c r="E132" s="275" t="s">
        <v>686</v>
      </c>
      <c r="F132" s="275" t="s">
        <v>686</v>
      </c>
      <c r="G132" s="275" t="s">
        <v>686</v>
      </c>
      <c r="H132" s="276">
        <v>0.37621608862358402</v>
      </c>
      <c r="I132" s="276">
        <v>0.56614805229633003</v>
      </c>
      <c r="J132" s="276">
        <v>0.69442160164170097</v>
      </c>
      <c r="K132" s="276">
        <v>0.65779093798529298</v>
      </c>
      <c r="L132" s="276">
        <v>0.52070147359312802</v>
      </c>
      <c r="M132" s="366">
        <v>0.58154700000000004</v>
      </c>
    </row>
    <row r="133" spans="1:13">
      <c r="A133" s="365" t="s">
        <v>797</v>
      </c>
      <c r="B133" s="199" t="s">
        <v>673</v>
      </c>
      <c r="C133" s="275" t="s">
        <v>688</v>
      </c>
      <c r="D133" s="275" t="s">
        <v>688</v>
      </c>
      <c r="E133" s="275" t="s">
        <v>689</v>
      </c>
      <c r="F133" s="275" t="s">
        <v>686</v>
      </c>
      <c r="G133" s="275" t="s">
        <v>686</v>
      </c>
      <c r="H133" s="276">
        <v>0</v>
      </c>
      <c r="I133" s="276">
        <v>0</v>
      </c>
      <c r="J133" s="276">
        <v>0.49633997511837152</v>
      </c>
      <c r="K133" s="276">
        <v>0.36198723621109402</v>
      </c>
      <c r="L133" s="276">
        <v>0.40231283938618001</v>
      </c>
      <c r="M133" s="365">
        <v>0.420213</v>
      </c>
    </row>
    <row r="134" spans="1:13">
      <c r="A134" s="366" t="s">
        <v>969</v>
      </c>
      <c r="B134" s="199" t="s">
        <v>673</v>
      </c>
      <c r="C134" s="275" t="s">
        <v>688</v>
      </c>
      <c r="D134" s="275" t="s">
        <v>688</v>
      </c>
      <c r="E134" s="275" t="s">
        <v>688</v>
      </c>
      <c r="F134" s="275" t="s">
        <v>688</v>
      </c>
      <c r="G134" s="275" t="s">
        <v>689</v>
      </c>
      <c r="H134" s="276">
        <v>0</v>
      </c>
      <c r="I134" s="276">
        <v>0</v>
      </c>
      <c r="J134" s="276">
        <v>0</v>
      </c>
      <c r="K134" s="276">
        <v>0</v>
      </c>
      <c r="L134" s="276">
        <v>0.37536553170038206</v>
      </c>
      <c r="M134" s="366">
        <v>0.381517</v>
      </c>
    </row>
    <row r="135" spans="1:13">
      <c r="A135" s="365" t="s">
        <v>798</v>
      </c>
      <c r="B135" s="199" t="s">
        <v>674</v>
      </c>
      <c r="C135" s="275" t="s">
        <v>686</v>
      </c>
      <c r="D135" s="275" t="s">
        <v>686</v>
      </c>
      <c r="E135" s="275" t="s">
        <v>686</v>
      </c>
      <c r="F135" s="275" t="s">
        <v>686</v>
      </c>
      <c r="G135" s="275" t="s">
        <v>686</v>
      </c>
      <c r="H135" s="276">
        <v>9.4123529780721499E-2</v>
      </c>
      <c r="I135" s="276">
        <v>0.17202490786737401</v>
      </c>
      <c r="J135" s="276">
        <v>0.13199924048831199</v>
      </c>
      <c r="K135" s="276">
        <v>0.38018402537340901</v>
      </c>
      <c r="L135" s="276">
        <v>0.29187766389227099</v>
      </c>
      <c r="M135" s="365">
        <v>0.19863400000000001</v>
      </c>
    </row>
    <row r="136" spans="1:13">
      <c r="A136" s="366" t="s">
        <v>799</v>
      </c>
      <c r="B136" s="199" t="s">
        <v>679</v>
      </c>
      <c r="C136" s="275" t="s">
        <v>686</v>
      </c>
      <c r="D136" s="275" t="s">
        <v>686</v>
      </c>
      <c r="E136" s="275" t="s">
        <v>686</v>
      </c>
      <c r="F136" s="275" t="s">
        <v>686</v>
      </c>
      <c r="G136" s="275" t="s">
        <v>686</v>
      </c>
      <c r="H136" s="276">
        <v>4.8263651065448999E-4</v>
      </c>
      <c r="I136" s="276">
        <v>6.4048230593607297E-4</v>
      </c>
      <c r="J136" s="276">
        <v>1.70770719489982E-3</v>
      </c>
      <c r="K136" s="276">
        <v>8.0470684297311006E-3</v>
      </c>
      <c r="L136" s="276">
        <v>1.1712294174622899E-2</v>
      </c>
      <c r="M136" s="366">
        <v>3.4650000000000002E-3</v>
      </c>
    </row>
    <row r="137" spans="1:13">
      <c r="A137" s="365" t="s">
        <v>970</v>
      </c>
      <c r="B137" s="199" t="s">
        <v>676</v>
      </c>
      <c r="C137" s="275" t="s">
        <v>686</v>
      </c>
      <c r="D137" s="275" t="s">
        <v>686</v>
      </c>
      <c r="E137" s="275" t="s">
        <v>686</v>
      </c>
      <c r="F137" s="275" t="s">
        <v>686</v>
      </c>
      <c r="G137" s="275" t="s">
        <v>686</v>
      </c>
      <c r="H137" s="276">
        <v>0.39748861149162801</v>
      </c>
      <c r="I137" s="276">
        <v>0.35593473325723002</v>
      </c>
      <c r="J137" s="276">
        <v>0.41343358492714</v>
      </c>
      <c r="K137" s="276">
        <v>0.337132357686454</v>
      </c>
      <c r="L137" s="276">
        <v>0.38506919672755002</v>
      </c>
      <c r="M137" s="365">
        <v>0.379498</v>
      </c>
    </row>
    <row r="138" spans="1:13">
      <c r="A138" s="366" t="s">
        <v>800</v>
      </c>
      <c r="B138" s="199" t="s">
        <v>673</v>
      </c>
      <c r="C138" s="275" t="s">
        <v>686</v>
      </c>
      <c r="D138" s="275" t="s">
        <v>686</v>
      </c>
      <c r="E138" s="275" t="s">
        <v>686</v>
      </c>
      <c r="F138" s="275" t="s">
        <v>686</v>
      </c>
      <c r="G138" s="275" t="s">
        <v>686</v>
      </c>
      <c r="H138" s="276">
        <v>0.39537385431143102</v>
      </c>
      <c r="I138" s="276">
        <v>0.33721112517371699</v>
      </c>
      <c r="J138" s="276">
        <v>0.35082324829730199</v>
      </c>
      <c r="K138" s="276">
        <v>0.31343541956191101</v>
      </c>
      <c r="L138" s="276">
        <v>0.38015814638343198</v>
      </c>
      <c r="M138" s="366">
        <v>0.35606399999999999</v>
      </c>
    </row>
    <row r="139" spans="1:13">
      <c r="A139" s="365" t="s">
        <v>801</v>
      </c>
      <c r="B139" s="199" t="s">
        <v>678</v>
      </c>
      <c r="C139" s="275" t="s">
        <v>686</v>
      </c>
      <c r="D139" s="275" t="s">
        <v>686</v>
      </c>
      <c r="E139" s="275" t="s">
        <v>686</v>
      </c>
      <c r="F139" s="275" t="s">
        <v>686</v>
      </c>
      <c r="G139" s="275" t="s">
        <v>686</v>
      </c>
      <c r="H139" s="276">
        <v>0.86466944171975102</v>
      </c>
      <c r="I139" s="276">
        <v>0.914945432098766</v>
      </c>
      <c r="J139" s="276">
        <v>0.85772513492545299</v>
      </c>
      <c r="K139" s="276">
        <v>0.97994229362797602</v>
      </c>
      <c r="L139" s="276">
        <v>0.864413034242422</v>
      </c>
      <c r="M139" s="365">
        <v>0.88134299999999999</v>
      </c>
    </row>
    <row r="140" spans="1:13">
      <c r="A140" s="366" t="s">
        <v>802</v>
      </c>
      <c r="B140" s="199" t="s">
        <v>677</v>
      </c>
      <c r="C140" s="275" t="s">
        <v>686</v>
      </c>
      <c r="D140" s="275" t="s">
        <v>689</v>
      </c>
      <c r="E140" s="275" t="s">
        <v>686</v>
      </c>
      <c r="F140" s="275" t="s">
        <v>686</v>
      </c>
      <c r="G140" s="275" t="s">
        <v>686</v>
      </c>
      <c r="H140" s="276">
        <v>0.38989883958705601</v>
      </c>
      <c r="I140" s="276">
        <v>0.46942842721361921</v>
      </c>
      <c r="J140" s="276">
        <v>0.25518398664338499</v>
      </c>
      <c r="K140" s="276">
        <v>0.24330435053400001</v>
      </c>
      <c r="L140" s="276">
        <v>9.9967738733373001E-4</v>
      </c>
      <c r="M140" s="366">
        <v>0.29612899999999998</v>
      </c>
    </row>
    <row r="141" spans="1:13">
      <c r="A141" s="365" t="s">
        <v>971</v>
      </c>
      <c r="B141" s="199" t="s">
        <v>676</v>
      </c>
      <c r="C141" s="275" t="s">
        <v>688</v>
      </c>
      <c r="D141" s="275" t="s">
        <v>688</v>
      </c>
      <c r="E141" s="275" t="s">
        <v>688</v>
      </c>
      <c r="F141" s="275" t="s">
        <v>688</v>
      </c>
      <c r="G141" s="275" t="s">
        <v>689</v>
      </c>
      <c r="H141" s="276">
        <v>0</v>
      </c>
      <c r="I141" s="276">
        <v>0</v>
      </c>
      <c r="J141" s="276">
        <v>0</v>
      </c>
      <c r="K141" s="276">
        <v>0</v>
      </c>
      <c r="L141" s="276">
        <v>0.4520329757771554</v>
      </c>
      <c r="M141" s="365">
        <v>0.48102400000000001</v>
      </c>
    </row>
    <row r="142" spans="1:13">
      <c r="A142" s="366" t="s">
        <v>803</v>
      </c>
      <c r="B142" s="199" t="s">
        <v>676</v>
      </c>
      <c r="C142" s="275" t="s">
        <v>686</v>
      </c>
      <c r="D142" s="275" t="s">
        <v>686</v>
      </c>
      <c r="E142" s="275" t="s">
        <v>686</v>
      </c>
      <c r="F142" s="275" t="s">
        <v>686</v>
      </c>
      <c r="G142" s="275" t="s">
        <v>686</v>
      </c>
      <c r="H142" s="276">
        <v>0.57704640787294903</v>
      </c>
      <c r="I142" s="276">
        <v>0.52055501154097095</v>
      </c>
      <c r="J142" s="276">
        <v>0.50753480541544105</v>
      </c>
      <c r="K142" s="276">
        <v>0.47461680716543703</v>
      </c>
      <c r="L142" s="276">
        <v>0.55947165437302404</v>
      </c>
      <c r="M142" s="366">
        <v>0.52918699999999996</v>
      </c>
    </row>
    <row r="143" spans="1:13">
      <c r="A143" s="365" t="s">
        <v>804</v>
      </c>
      <c r="B143" s="199" t="s">
        <v>676</v>
      </c>
      <c r="C143" s="275" t="s">
        <v>686</v>
      </c>
      <c r="D143" s="275" t="s">
        <v>686</v>
      </c>
      <c r="E143" s="275" t="s">
        <v>686</v>
      </c>
      <c r="F143" s="275" t="s">
        <v>686</v>
      </c>
      <c r="G143" s="275" t="s">
        <v>686</v>
      </c>
      <c r="H143" s="276">
        <v>0.61921902064830203</v>
      </c>
      <c r="I143" s="276">
        <v>0.58235492184755899</v>
      </c>
      <c r="J143" s="276">
        <v>0.35798761609519802</v>
      </c>
      <c r="K143" s="276">
        <v>0.54972707737467996</v>
      </c>
      <c r="L143" s="276">
        <v>0.62828977495107696</v>
      </c>
      <c r="M143" s="365">
        <v>0.58376700000000004</v>
      </c>
    </row>
    <row r="144" spans="1:13">
      <c r="A144" s="366" t="s">
        <v>972</v>
      </c>
      <c r="B144" s="199" t="s">
        <v>676</v>
      </c>
      <c r="C144" s="275" t="s">
        <v>688</v>
      </c>
      <c r="D144" s="275" t="s">
        <v>688</v>
      </c>
      <c r="E144" s="275" t="s">
        <v>688</v>
      </c>
      <c r="F144" s="275" t="s">
        <v>688</v>
      </c>
      <c r="G144" s="275" t="s">
        <v>689</v>
      </c>
      <c r="H144" s="276">
        <v>0</v>
      </c>
      <c r="I144" s="276">
        <v>0</v>
      </c>
      <c r="J144" s="276">
        <v>0</v>
      </c>
      <c r="K144" s="276">
        <v>0</v>
      </c>
      <c r="L144" s="276">
        <v>0.50176200649993052</v>
      </c>
      <c r="M144" s="366">
        <v>0.49759999999999999</v>
      </c>
    </row>
    <row r="145" spans="1:13">
      <c r="A145" s="365" t="s">
        <v>805</v>
      </c>
      <c r="B145" s="199" t="s">
        <v>677</v>
      </c>
      <c r="C145" s="275" t="s">
        <v>686</v>
      </c>
      <c r="D145" s="275" t="s">
        <v>686</v>
      </c>
      <c r="E145" s="275" t="s">
        <v>686</v>
      </c>
      <c r="F145" s="275" t="s">
        <v>686</v>
      </c>
      <c r="G145" s="275" t="s">
        <v>686</v>
      </c>
      <c r="H145" s="276">
        <v>0.68917587279646397</v>
      </c>
      <c r="I145" s="276">
        <v>0.61536402029860804</v>
      </c>
      <c r="J145" s="276">
        <v>0.32732506774452902</v>
      </c>
      <c r="K145" s="276">
        <v>0.10107107477140199</v>
      </c>
      <c r="L145" s="276">
        <v>0.11819860497342299</v>
      </c>
      <c r="M145" s="365">
        <v>0.35362900000000003</v>
      </c>
    </row>
    <row r="146" spans="1:13">
      <c r="A146" s="366" t="s">
        <v>806</v>
      </c>
      <c r="B146" s="199" t="s">
        <v>674</v>
      </c>
      <c r="C146" s="275" t="s">
        <v>686</v>
      </c>
      <c r="D146" s="275" t="s">
        <v>686</v>
      </c>
      <c r="E146" s="275" t="s">
        <v>686</v>
      </c>
      <c r="F146" s="275" t="s">
        <v>686</v>
      </c>
      <c r="G146" s="275" t="s">
        <v>686</v>
      </c>
      <c r="H146" s="276">
        <v>0.30302118792052302</v>
      </c>
      <c r="I146" s="276">
        <v>0.468420860137581</v>
      </c>
      <c r="J146" s="276">
        <v>0.59347685253559601</v>
      </c>
      <c r="K146" s="276">
        <v>0.54287794643958998</v>
      </c>
      <c r="L146" s="276">
        <v>0.63242001277420501</v>
      </c>
      <c r="M146" s="366">
        <v>0.53492499999999998</v>
      </c>
    </row>
    <row r="147" spans="1:13">
      <c r="A147" s="365" t="s">
        <v>973</v>
      </c>
      <c r="B147" s="199" t="s">
        <v>676</v>
      </c>
      <c r="C147" s="275" t="s">
        <v>689</v>
      </c>
      <c r="D147" s="275" t="s">
        <v>686</v>
      </c>
      <c r="E147" s="275" t="s">
        <v>686</v>
      </c>
      <c r="F147" s="275" t="s">
        <v>686</v>
      </c>
      <c r="G147" s="275" t="s">
        <v>686</v>
      </c>
      <c r="H147" s="276">
        <v>0.4048096442541857</v>
      </c>
      <c r="I147" s="276">
        <v>0.40050571852064398</v>
      </c>
      <c r="J147" s="276">
        <v>0.48753974712471099</v>
      </c>
      <c r="K147" s="276">
        <v>0.48769068050873798</v>
      </c>
      <c r="L147" s="276">
        <v>0.554034060699514</v>
      </c>
      <c r="M147" s="365">
        <v>0.50975499999999996</v>
      </c>
    </row>
    <row r="148" spans="1:13">
      <c r="A148" s="366" t="s">
        <v>807</v>
      </c>
      <c r="B148" s="199" t="s">
        <v>676</v>
      </c>
      <c r="C148" s="275" t="s">
        <v>688</v>
      </c>
      <c r="D148" s="275" t="s">
        <v>689</v>
      </c>
      <c r="E148" s="275" t="s">
        <v>686</v>
      </c>
      <c r="F148" s="275" t="s">
        <v>686</v>
      </c>
      <c r="G148" s="275" t="s">
        <v>686</v>
      </c>
      <c r="H148" s="276">
        <v>0</v>
      </c>
      <c r="I148" s="276">
        <v>0.26289956433901318</v>
      </c>
      <c r="J148" s="276">
        <v>0.54801391276822597</v>
      </c>
      <c r="K148" s="276">
        <v>0.58106107250250605</v>
      </c>
      <c r="L148" s="276">
        <v>0.63474022663993801</v>
      </c>
      <c r="M148" s="366">
        <v>0.58793799999999996</v>
      </c>
    </row>
    <row r="149" spans="1:13">
      <c r="A149" s="365" t="s">
        <v>808</v>
      </c>
      <c r="B149" s="199" t="s">
        <v>673</v>
      </c>
      <c r="C149" s="275" t="s">
        <v>686</v>
      </c>
      <c r="D149" s="275" t="s">
        <v>686</v>
      </c>
      <c r="E149" s="275" t="s">
        <v>686</v>
      </c>
      <c r="F149" s="275" t="s">
        <v>686</v>
      </c>
      <c r="G149" s="275" t="s">
        <v>686</v>
      </c>
      <c r="H149" s="276">
        <v>0.35107409810261198</v>
      </c>
      <c r="I149" s="276">
        <v>0.29810464668014103</v>
      </c>
      <c r="J149" s="276">
        <v>0.31877331773119499</v>
      </c>
      <c r="K149" s="276">
        <v>0.27289283778725898</v>
      </c>
      <c r="L149" s="276">
        <v>0.29633575829029102</v>
      </c>
      <c r="M149" s="365">
        <v>0.30440499999999998</v>
      </c>
    </row>
    <row r="150" spans="1:13">
      <c r="A150" s="366" t="s">
        <v>809</v>
      </c>
      <c r="B150" s="199" t="s">
        <v>673</v>
      </c>
      <c r="C150" s="275" t="s">
        <v>686</v>
      </c>
      <c r="D150" s="275" t="s">
        <v>686</v>
      </c>
      <c r="E150" s="275" t="s">
        <v>686</v>
      </c>
      <c r="F150" s="275" t="s">
        <v>686</v>
      </c>
      <c r="G150" s="275" t="s">
        <v>686</v>
      </c>
      <c r="H150" s="276">
        <v>0.27010190994205902</v>
      </c>
      <c r="I150" s="276">
        <v>0.27778665935186397</v>
      </c>
      <c r="J150" s="276">
        <v>0.26765484906361098</v>
      </c>
      <c r="K150" s="276">
        <v>0.23525274249678599</v>
      </c>
      <c r="L150" s="276">
        <v>0.25166449827104698</v>
      </c>
      <c r="M150" s="366">
        <v>0.26313999999999999</v>
      </c>
    </row>
    <row r="151" spans="1:13">
      <c r="A151" s="365" t="s">
        <v>974</v>
      </c>
      <c r="B151" s="199" t="s">
        <v>673</v>
      </c>
      <c r="C151" s="275" t="s">
        <v>688</v>
      </c>
      <c r="D151" s="275" t="s">
        <v>688</v>
      </c>
      <c r="E151" s="275" t="s">
        <v>688</v>
      </c>
      <c r="F151" s="275" t="s">
        <v>688</v>
      </c>
      <c r="G151" s="275" t="s">
        <v>689</v>
      </c>
      <c r="H151" s="276">
        <v>0</v>
      </c>
      <c r="I151" s="276">
        <v>0</v>
      </c>
      <c r="J151" s="276">
        <v>0</v>
      </c>
      <c r="K151" s="276">
        <v>0</v>
      </c>
      <c r="L151" s="276">
        <v>0.38370395355995268</v>
      </c>
      <c r="M151" s="365">
        <v>0.384297</v>
      </c>
    </row>
    <row r="152" spans="1:13">
      <c r="A152" s="366" t="s">
        <v>810</v>
      </c>
      <c r="B152" s="199" t="s">
        <v>674</v>
      </c>
      <c r="C152" s="275" t="s">
        <v>686</v>
      </c>
      <c r="D152" s="275" t="s">
        <v>686</v>
      </c>
      <c r="E152" s="275" t="s">
        <v>686</v>
      </c>
      <c r="F152" s="275" t="s">
        <v>686</v>
      </c>
      <c r="G152" s="275" t="s">
        <v>686</v>
      </c>
      <c r="H152" s="276">
        <v>4.4940875651492102E-2</v>
      </c>
      <c r="I152" s="276">
        <v>0.215866700106084</v>
      </c>
      <c r="J152" s="276">
        <v>0.16137916965649199</v>
      </c>
      <c r="K152" s="276">
        <v>0.14412988600667101</v>
      </c>
      <c r="L152" s="276">
        <v>0.155749761164545</v>
      </c>
      <c r="M152" s="366">
        <v>0.153753</v>
      </c>
    </row>
    <row r="153" spans="1:13">
      <c r="A153" s="365" t="s">
        <v>975</v>
      </c>
      <c r="B153" s="199" t="s">
        <v>673</v>
      </c>
      <c r="C153" s="275" t="s">
        <v>688</v>
      </c>
      <c r="D153" s="275" t="s">
        <v>688</v>
      </c>
      <c r="E153" s="275" t="s">
        <v>688</v>
      </c>
      <c r="F153" s="275" t="s">
        <v>688</v>
      </c>
      <c r="G153" s="275" t="s">
        <v>689</v>
      </c>
      <c r="H153" s="276">
        <v>0</v>
      </c>
      <c r="I153" s="276">
        <v>0</v>
      </c>
      <c r="J153" s="276">
        <v>0</v>
      </c>
      <c r="K153" s="276">
        <v>0</v>
      </c>
      <c r="L153" s="276">
        <v>0.43298126354827943</v>
      </c>
      <c r="M153" s="365">
        <v>0.40072200000000002</v>
      </c>
    </row>
  </sheetData>
  <mergeCells count="5">
    <mergeCell ref="A5:A6"/>
    <mergeCell ref="B5:B6"/>
    <mergeCell ref="C5:G5"/>
    <mergeCell ref="H5:L5"/>
    <mergeCell ref="M5:M6"/>
  </mergeCells>
  <conditionalFormatting sqref="C7:G153">
    <cfRule type="cellIs" dxfId="11" priority="1" stopIfTrue="1" operator="equal">
      <formula>"Actual"</formula>
    </cfRule>
    <cfRule type="cellIs" dxfId="10" priority="2" stopIfTrue="1" operator="equal">
      <formula>"Partial"</formula>
    </cfRule>
    <cfRule type="cellIs" dxfId="9" priority="3" stopIfTrue="1" operator="equal">
      <formula>"Generic"</formula>
    </cfRule>
  </conditionalFormatting>
  <hyperlinks>
    <hyperlink ref="F1" r:id="rId1"/>
    <hyperlink ref="C1" location="Index!A1" display="Return to Index"/>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5"/>
  <sheetViews>
    <sheetView showGridLines="0" workbookViewId="0"/>
  </sheetViews>
  <sheetFormatPr defaultRowHeight="15"/>
  <cols>
    <col min="2" max="2" width="18.5703125" customWidth="1"/>
    <col min="3" max="3" width="11.28515625" customWidth="1"/>
  </cols>
  <sheetData>
    <row r="1" spans="1:8">
      <c r="A1" s="43" t="s">
        <v>1153</v>
      </c>
      <c r="H1" s="97" t="s">
        <v>835</v>
      </c>
    </row>
    <row r="4" spans="1:8" ht="25.5">
      <c r="B4" s="271" t="s">
        <v>378</v>
      </c>
      <c r="C4" s="271" t="s">
        <v>670</v>
      </c>
    </row>
    <row r="5" spans="1:8">
      <c r="B5" s="272" t="s">
        <v>679</v>
      </c>
      <c r="C5" s="367">
        <v>2.715E-3</v>
      </c>
    </row>
    <row r="6" spans="1:8">
      <c r="B6" s="272" t="s">
        <v>671</v>
      </c>
      <c r="C6" s="367">
        <v>0.106826</v>
      </c>
    </row>
    <row r="7" spans="1:8">
      <c r="B7" s="272" t="s">
        <v>680</v>
      </c>
      <c r="C7" s="367">
        <v>0.189</v>
      </c>
    </row>
    <row r="8" spans="1:8">
      <c r="B8" s="272" t="s">
        <v>672</v>
      </c>
      <c r="C8" s="367">
        <v>0.268847</v>
      </c>
    </row>
    <row r="9" spans="1:8">
      <c r="B9" s="272" t="s">
        <v>976</v>
      </c>
      <c r="C9" s="367">
        <v>0.31</v>
      </c>
    </row>
    <row r="10" spans="1:8">
      <c r="B10" s="272" t="s">
        <v>673</v>
      </c>
      <c r="C10" s="367">
        <v>0.38459300000000002</v>
      </c>
    </row>
    <row r="11" spans="1:8">
      <c r="B11" s="272" t="s">
        <v>674</v>
      </c>
      <c r="C11" s="367">
        <v>0.48637900000000001</v>
      </c>
    </row>
    <row r="12" spans="1:8">
      <c r="B12" s="272" t="s">
        <v>675</v>
      </c>
      <c r="C12" s="367">
        <v>0.42416500000000001</v>
      </c>
    </row>
    <row r="13" spans="1:8">
      <c r="B13" s="272" t="s">
        <v>676</v>
      </c>
      <c r="C13" s="367">
        <v>0.49551899999999999</v>
      </c>
    </row>
    <row r="14" spans="1:8">
      <c r="B14" s="272" t="s">
        <v>677</v>
      </c>
      <c r="C14" s="367">
        <v>0.376162</v>
      </c>
    </row>
    <row r="15" spans="1:8">
      <c r="B15" s="272" t="s">
        <v>678</v>
      </c>
      <c r="C15" s="367">
        <v>0.76317800000000002</v>
      </c>
    </row>
  </sheetData>
  <hyperlinks>
    <hyperlink ref="H1" location="Index!A1" display="Return to Index"/>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3"/>
  <sheetViews>
    <sheetView showGridLines="0" workbookViewId="0"/>
  </sheetViews>
  <sheetFormatPr defaultRowHeight="15"/>
  <cols>
    <col min="2" max="2" width="9.85546875" style="443" bestFit="1" customWidth="1"/>
    <col min="3" max="3" width="22.140625" customWidth="1"/>
    <col min="4" max="4" width="39.140625" customWidth="1"/>
    <col min="5" max="5" width="21.28515625" customWidth="1"/>
  </cols>
  <sheetData>
    <row r="1" spans="1:5">
      <c r="A1" s="43" t="s">
        <v>1152</v>
      </c>
      <c r="E1" s="97" t="s">
        <v>835</v>
      </c>
    </row>
    <row r="3" spans="1:5" ht="15.75" thickBot="1"/>
    <row r="4" spans="1:5" ht="26.25" thickBot="1">
      <c r="B4" s="442" t="s">
        <v>1115</v>
      </c>
      <c r="C4" s="376" t="s">
        <v>811</v>
      </c>
      <c r="D4" s="376" t="s">
        <v>1124</v>
      </c>
      <c r="E4" s="376" t="s">
        <v>1168</v>
      </c>
    </row>
    <row r="5" spans="1:5" ht="102.75" thickBot="1">
      <c r="B5" s="444" t="s">
        <v>812</v>
      </c>
      <c r="C5" s="378" t="s">
        <v>813</v>
      </c>
      <c r="D5" s="378" t="s">
        <v>1116</v>
      </c>
      <c r="E5" s="378" t="s">
        <v>1164</v>
      </c>
    </row>
    <row r="6" spans="1:5" ht="77.25" thickBot="1">
      <c r="B6" s="444" t="s">
        <v>814</v>
      </c>
      <c r="C6" s="378" t="s">
        <v>815</v>
      </c>
      <c r="D6" s="378" t="s">
        <v>816</v>
      </c>
      <c r="E6" s="378" t="s">
        <v>1164</v>
      </c>
    </row>
    <row r="7" spans="1:5" ht="77.25" thickBot="1">
      <c r="B7" s="444" t="s">
        <v>817</v>
      </c>
      <c r="C7" s="378" t="s">
        <v>818</v>
      </c>
      <c r="D7" s="378" t="s">
        <v>819</v>
      </c>
      <c r="E7" s="378" t="s">
        <v>1164</v>
      </c>
    </row>
    <row r="8" spans="1:5" ht="51.75" thickBot="1">
      <c r="B8" s="444" t="s">
        <v>820</v>
      </c>
      <c r="C8" s="378" t="s">
        <v>821</v>
      </c>
      <c r="D8" s="378" t="s">
        <v>1117</v>
      </c>
      <c r="E8" s="378" t="s">
        <v>1164</v>
      </c>
    </row>
    <row r="9" spans="1:5" ht="64.5" thickBot="1">
      <c r="B9" s="444" t="s">
        <v>822</v>
      </c>
      <c r="C9" s="378" t="s">
        <v>823</v>
      </c>
      <c r="D9" s="378" t="s">
        <v>824</v>
      </c>
      <c r="E9" s="378" t="s">
        <v>1165</v>
      </c>
    </row>
    <row r="10" spans="1:5" ht="102.75" thickBot="1">
      <c r="B10" s="444" t="s">
        <v>825</v>
      </c>
      <c r="C10" s="378" t="s">
        <v>826</v>
      </c>
      <c r="D10" s="378" t="s">
        <v>1118</v>
      </c>
      <c r="E10" s="378" t="s">
        <v>1169</v>
      </c>
    </row>
    <row r="11" spans="1:5" ht="51.75" thickBot="1">
      <c r="B11" s="444" t="s">
        <v>827</v>
      </c>
      <c r="C11" s="378" t="s">
        <v>828</v>
      </c>
      <c r="D11" s="378" t="s">
        <v>1119</v>
      </c>
      <c r="E11" s="378" t="s">
        <v>1166</v>
      </c>
    </row>
    <row r="12" spans="1:5" ht="51.75" thickBot="1">
      <c r="B12" s="444" t="s">
        <v>1120</v>
      </c>
      <c r="C12" s="378" t="s">
        <v>1121</v>
      </c>
      <c r="D12" s="378" t="s">
        <v>1172</v>
      </c>
      <c r="E12" s="378" t="s">
        <v>1170</v>
      </c>
    </row>
    <row r="13" spans="1:5" ht="64.5" thickBot="1">
      <c r="B13" s="444" t="s">
        <v>1122</v>
      </c>
      <c r="C13" s="378" t="s">
        <v>1123</v>
      </c>
      <c r="D13" s="378" t="s">
        <v>1171</v>
      </c>
      <c r="E13" s="378" t="s">
        <v>1167</v>
      </c>
    </row>
  </sheetData>
  <hyperlinks>
    <hyperlink ref="B5" r:id="rId1" display="https://www.nationalgrideso.com/uk/electricity/codes/connection-and-use-system-code/modifications/creation-new-generator-tnuos"/>
    <hyperlink ref="B6" r:id="rId2" display="https://www.nationalgrideso.com/uk/electricity/codes/connection-and-use-system-code-cusc/modifications/improving-tnuos"/>
    <hyperlink ref="B7" r:id="rId3" display="https://www.nationalgrideso.com/uk/electricity/codes/connection-and-use-system-code-cusc/modifications/improving-tnuos-0"/>
    <hyperlink ref="B8" r:id="rId4" display="https://www.nationalgrideso.com/uk/electricity/codes/connection-and-use-system-code/modifications/introducing-section-8-cut-date"/>
    <hyperlink ref="B9" r:id="rId5" display="https://www.nationalgrideso.com/uk/electricity/codes/connection-and-use-system-code-cusc/modifications/clarification-treatment"/>
    <hyperlink ref="B11" r:id="rId6" display="https://www.nationalgrideso.com/uk/electricity/codes/connection-and-use-system-code-cusc/modifications/improving-local-circuit"/>
    <hyperlink ref="B10" r:id="rId7"/>
    <hyperlink ref="B12" r:id="rId8"/>
    <hyperlink ref="B13" r:id="rId9"/>
    <hyperlink ref="E1" location="Index!A1" display="Return to Index"/>
  </hyperlinks>
  <pageMargins left="0.7" right="0.7" top="0.75" bottom="0.75" header="0.3" footer="0.3"/>
  <pageSetup paperSize="9" orientation="portrait" r:id="rId1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C000"/>
  </sheetPr>
  <dimension ref="A1:J334"/>
  <sheetViews>
    <sheetView showGridLines="0" workbookViewId="0"/>
  </sheetViews>
  <sheetFormatPr defaultColWidth="22.28515625" defaultRowHeight="15"/>
  <cols>
    <col min="1" max="1" width="6.140625" customWidth="1"/>
    <col min="2" max="2" width="47.5703125" style="37" bestFit="1" customWidth="1"/>
    <col min="3" max="3" width="15.5703125" style="34" bestFit="1" customWidth="1"/>
    <col min="4" max="4" width="13.7109375" style="35" bestFit="1" customWidth="1"/>
    <col min="5" max="5" width="6.5703125" style="34" customWidth="1"/>
    <col min="6" max="10" width="8.5703125" style="34" customWidth="1"/>
  </cols>
  <sheetData>
    <row r="1" spans="1:10">
      <c r="A1" s="265" t="s">
        <v>1151</v>
      </c>
      <c r="H1" s="97" t="s">
        <v>835</v>
      </c>
    </row>
    <row r="2" spans="1:10">
      <c r="F2" s="98"/>
      <c r="G2" s="98"/>
      <c r="H2" s="98"/>
      <c r="I2" s="98"/>
      <c r="J2" s="98"/>
    </row>
    <row r="3" spans="1:10">
      <c r="B3" s="38"/>
    </row>
    <row r="4" spans="1:10">
      <c r="B4" s="546" t="s">
        <v>191</v>
      </c>
      <c r="C4" s="548" t="s">
        <v>378</v>
      </c>
      <c r="D4" s="546" t="s">
        <v>379</v>
      </c>
      <c r="E4" s="548" t="s">
        <v>17</v>
      </c>
      <c r="F4" s="78" t="str">
        <f>TB!C4</f>
        <v>2020/21</v>
      </c>
      <c r="G4" s="78" t="str">
        <f>TB!D4</f>
        <v>2021/22</v>
      </c>
      <c r="H4" s="78" t="str">
        <f>TB!E4</f>
        <v>2022/23</v>
      </c>
      <c r="I4" s="78" t="str">
        <f>TB!F4</f>
        <v>2023/24</v>
      </c>
      <c r="J4" s="78" t="str">
        <f>TB!G4</f>
        <v>2024/25</v>
      </c>
    </row>
    <row r="5" spans="1:10">
      <c r="B5" s="547"/>
      <c r="C5" s="549"/>
      <c r="D5" s="547"/>
      <c r="E5" s="549"/>
      <c r="F5" s="87" t="s">
        <v>380</v>
      </c>
      <c r="G5" s="87" t="s">
        <v>380</v>
      </c>
      <c r="H5" s="87" t="s">
        <v>380</v>
      </c>
      <c r="I5" s="87" t="s">
        <v>380</v>
      </c>
      <c r="J5" s="87" t="s">
        <v>380</v>
      </c>
    </row>
    <row r="6" spans="1:10" s="36" customFormat="1" ht="12" customHeight="1">
      <c r="B6" s="213" t="s">
        <v>307</v>
      </c>
      <c r="C6" s="214" t="s">
        <v>1181</v>
      </c>
      <c r="D6" s="215" t="s">
        <v>1188</v>
      </c>
      <c r="E6" s="214">
        <v>26</v>
      </c>
      <c r="F6" s="86">
        <v>0</v>
      </c>
      <c r="G6" s="86">
        <v>0</v>
      </c>
      <c r="H6" s="86">
        <v>2000</v>
      </c>
      <c r="I6" s="86">
        <v>2000</v>
      </c>
      <c r="J6" s="86">
        <v>2000</v>
      </c>
    </row>
    <row r="7" spans="1:10" s="36" customFormat="1" ht="12" customHeight="1">
      <c r="B7" s="213" t="s">
        <v>381</v>
      </c>
      <c r="C7" s="214" t="s">
        <v>1181</v>
      </c>
      <c r="D7" s="215" t="s">
        <v>1189</v>
      </c>
      <c r="E7" s="214">
        <v>10</v>
      </c>
      <c r="F7" s="86">
        <v>250</v>
      </c>
      <c r="G7" s="86">
        <v>160</v>
      </c>
      <c r="H7" s="86">
        <v>500</v>
      </c>
      <c r="I7" s="86">
        <v>500</v>
      </c>
      <c r="J7" s="86">
        <v>500</v>
      </c>
    </row>
    <row r="8" spans="1:10" s="36" customFormat="1" ht="12" customHeight="1">
      <c r="B8" s="213" t="s">
        <v>309</v>
      </c>
      <c r="C8" s="214" t="s">
        <v>1181</v>
      </c>
      <c r="D8" s="215" t="s">
        <v>1190</v>
      </c>
      <c r="E8" s="214">
        <v>24</v>
      </c>
      <c r="F8" s="86">
        <v>1200</v>
      </c>
      <c r="G8" s="86">
        <v>1200</v>
      </c>
      <c r="H8" s="86">
        <v>1200</v>
      </c>
      <c r="I8" s="86">
        <v>1200</v>
      </c>
      <c r="J8" s="86">
        <v>1200</v>
      </c>
    </row>
    <row r="9" spans="1:10" s="36" customFormat="1" ht="12" customHeight="1">
      <c r="B9" s="213" t="s">
        <v>310</v>
      </c>
      <c r="C9" s="214" t="s">
        <v>1181</v>
      </c>
      <c r="D9" s="215" t="s">
        <v>1192</v>
      </c>
      <c r="E9" s="214">
        <v>16</v>
      </c>
      <c r="F9" s="86">
        <v>505</v>
      </c>
      <c r="G9" s="86">
        <v>505</v>
      </c>
      <c r="H9" s="86">
        <v>505</v>
      </c>
      <c r="I9" s="86">
        <v>505</v>
      </c>
      <c r="J9" s="86">
        <v>505</v>
      </c>
    </row>
    <row r="10" spans="1:10" s="36" customFormat="1" ht="12" customHeight="1">
      <c r="B10" s="213" t="s">
        <v>311</v>
      </c>
      <c r="C10" s="214" t="s">
        <v>1181</v>
      </c>
      <c r="D10" s="215" t="s">
        <v>1193</v>
      </c>
      <c r="E10" s="214">
        <v>24</v>
      </c>
      <c r="F10" s="86">
        <v>1000</v>
      </c>
      <c r="G10" s="86">
        <v>1000</v>
      </c>
      <c r="H10" s="86">
        <v>1000</v>
      </c>
      <c r="I10" s="86">
        <v>1000</v>
      </c>
      <c r="J10" s="86">
        <v>1000</v>
      </c>
    </row>
    <row r="11" spans="1:10" s="36" customFormat="1" ht="12" customHeight="1">
      <c r="B11" s="213" t="s">
        <v>869</v>
      </c>
      <c r="C11" s="214" t="s">
        <v>1181</v>
      </c>
      <c r="D11" s="215" t="s">
        <v>1194</v>
      </c>
      <c r="E11" s="214">
        <v>18</v>
      </c>
      <c r="F11" s="86">
        <v>0</v>
      </c>
      <c r="G11" s="86">
        <v>0</v>
      </c>
      <c r="H11" s="86">
        <v>0</v>
      </c>
      <c r="I11" s="86">
        <v>0</v>
      </c>
      <c r="J11" s="86">
        <v>1600</v>
      </c>
    </row>
    <row r="12" spans="1:10" s="36" customFormat="1" ht="12" customHeight="1">
      <c r="B12" s="213" t="s">
        <v>312</v>
      </c>
      <c r="C12" s="214" t="s">
        <v>1181</v>
      </c>
      <c r="D12" s="215" t="s">
        <v>1195</v>
      </c>
      <c r="E12" s="214">
        <v>26</v>
      </c>
      <c r="F12" s="86">
        <v>0</v>
      </c>
      <c r="G12" s="86">
        <v>0</v>
      </c>
      <c r="H12" s="86">
        <v>0</v>
      </c>
      <c r="I12" s="86">
        <v>1400</v>
      </c>
      <c r="J12" s="86">
        <v>1400</v>
      </c>
    </row>
    <row r="13" spans="1:10" s="36" customFormat="1" ht="12" customHeight="1">
      <c r="B13" s="213" t="s">
        <v>313</v>
      </c>
      <c r="C13" s="214" t="s">
        <v>1181</v>
      </c>
      <c r="D13" s="215" t="s">
        <v>1196</v>
      </c>
      <c r="E13" s="214">
        <v>20</v>
      </c>
      <c r="F13" s="86">
        <v>0</v>
      </c>
      <c r="G13" s="86">
        <v>0</v>
      </c>
      <c r="H13" s="86">
        <v>500</v>
      </c>
      <c r="I13" s="86">
        <v>500</v>
      </c>
      <c r="J13" s="86">
        <v>500</v>
      </c>
    </row>
    <row r="14" spans="1:10" s="36" customFormat="1" ht="12" customHeight="1">
      <c r="B14" s="213" t="s">
        <v>314</v>
      </c>
      <c r="C14" s="214" t="s">
        <v>1181</v>
      </c>
      <c r="D14" s="215" t="s">
        <v>1197</v>
      </c>
      <c r="E14" s="214">
        <v>24</v>
      </c>
      <c r="F14" s="86">
        <v>0</v>
      </c>
      <c r="G14" s="86">
        <v>0</v>
      </c>
      <c r="H14" s="86">
        <v>1500</v>
      </c>
      <c r="I14" s="86">
        <v>1500</v>
      </c>
      <c r="J14" s="86">
        <v>1500</v>
      </c>
    </row>
    <row r="15" spans="1:10" s="36" customFormat="1" ht="12" customHeight="1">
      <c r="B15" s="213" t="s">
        <v>315</v>
      </c>
      <c r="C15" s="214" t="s">
        <v>1181</v>
      </c>
      <c r="D15" s="215" t="s">
        <v>1193</v>
      </c>
      <c r="E15" s="214">
        <v>24</v>
      </c>
      <c r="F15" s="86">
        <v>2000</v>
      </c>
      <c r="G15" s="86">
        <v>2000</v>
      </c>
      <c r="H15" s="86">
        <v>2000</v>
      </c>
      <c r="I15" s="86">
        <v>2000</v>
      </c>
      <c r="J15" s="86">
        <v>2000</v>
      </c>
    </row>
    <row r="16" spans="1:10" s="36" customFormat="1" ht="12" customHeight="1">
      <c r="B16" s="213" t="s">
        <v>316</v>
      </c>
      <c r="C16" s="214" t="s">
        <v>1181</v>
      </c>
      <c r="D16" s="215" t="s">
        <v>1198</v>
      </c>
      <c r="E16" s="214">
        <v>26</v>
      </c>
      <c r="F16" s="86">
        <v>1100</v>
      </c>
      <c r="G16" s="86">
        <v>1100</v>
      </c>
      <c r="H16" s="86">
        <v>1100</v>
      </c>
      <c r="I16" s="86">
        <v>1100</v>
      </c>
      <c r="J16" s="86">
        <v>1100</v>
      </c>
    </row>
    <row r="17" spans="2:10" s="36" customFormat="1" ht="12" customHeight="1">
      <c r="B17" s="213" t="s">
        <v>870</v>
      </c>
      <c r="C17" s="214" t="s">
        <v>1181</v>
      </c>
      <c r="D17" s="215" t="s">
        <v>1199</v>
      </c>
      <c r="E17" s="214">
        <v>24</v>
      </c>
      <c r="F17" s="86">
        <v>1020</v>
      </c>
      <c r="G17" s="86">
        <v>1020</v>
      </c>
      <c r="H17" s="86">
        <v>1020</v>
      </c>
      <c r="I17" s="86">
        <v>1020</v>
      </c>
      <c r="J17" s="86">
        <v>1020</v>
      </c>
    </row>
    <row r="18" spans="2:10" s="36" customFormat="1" ht="12" customHeight="1">
      <c r="B18" s="213" t="s">
        <v>871</v>
      </c>
      <c r="C18" s="214" t="s">
        <v>1181</v>
      </c>
      <c r="D18" s="215" t="s">
        <v>1190</v>
      </c>
      <c r="E18" s="214">
        <v>24</v>
      </c>
      <c r="F18" s="86">
        <v>0</v>
      </c>
      <c r="G18" s="86">
        <v>0</v>
      </c>
      <c r="H18" s="86">
        <v>1400</v>
      </c>
      <c r="I18" s="86">
        <v>1400</v>
      </c>
      <c r="J18" s="86">
        <v>1400</v>
      </c>
    </row>
    <row r="19" spans="2:10" s="36" customFormat="1" ht="12" customHeight="1">
      <c r="B19" s="213" t="s">
        <v>872</v>
      </c>
      <c r="C19" s="214" t="s">
        <v>1181</v>
      </c>
      <c r="D19" s="215" t="s">
        <v>1200</v>
      </c>
      <c r="E19" s="214">
        <v>2</v>
      </c>
      <c r="F19" s="86">
        <v>0</v>
      </c>
      <c r="G19" s="86">
        <v>0</v>
      </c>
      <c r="H19" s="86">
        <v>1400</v>
      </c>
      <c r="I19" s="86">
        <v>1400</v>
      </c>
      <c r="J19" s="86">
        <v>1400</v>
      </c>
    </row>
    <row r="20" spans="2:10" s="36" customFormat="1" ht="12" customHeight="1">
      <c r="B20" s="213" t="s">
        <v>317</v>
      </c>
      <c r="C20" s="214" t="s">
        <v>1181</v>
      </c>
      <c r="D20" s="215" t="s">
        <v>1191</v>
      </c>
      <c r="E20" s="214">
        <v>13</v>
      </c>
      <c r="F20" s="86">
        <v>1400</v>
      </c>
      <c r="G20" s="86">
        <v>1400</v>
      </c>
      <c r="H20" s="86">
        <v>1400</v>
      </c>
      <c r="I20" s="86">
        <v>1400</v>
      </c>
      <c r="J20" s="86">
        <v>1400</v>
      </c>
    </row>
    <row r="21" spans="2:10" s="36" customFormat="1" ht="12" customHeight="1">
      <c r="B21" s="213" t="s">
        <v>318</v>
      </c>
      <c r="C21" s="214" t="s">
        <v>1181</v>
      </c>
      <c r="D21" s="215" t="s">
        <v>1201</v>
      </c>
      <c r="E21" s="214">
        <v>17</v>
      </c>
      <c r="F21" s="86">
        <v>0</v>
      </c>
      <c r="G21" s="86">
        <v>0</v>
      </c>
      <c r="H21" s="86">
        <v>1500</v>
      </c>
      <c r="I21" s="86">
        <v>1500</v>
      </c>
      <c r="J21" s="86">
        <v>1500</v>
      </c>
    </row>
    <row r="22" spans="2:10" s="36" customFormat="1" ht="12" customHeight="1">
      <c r="B22" s="213" t="s">
        <v>382</v>
      </c>
      <c r="C22" s="214" t="s">
        <v>1182</v>
      </c>
      <c r="D22" s="215" t="s">
        <v>1202</v>
      </c>
      <c r="E22" s="214">
        <v>1</v>
      </c>
      <c r="F22" s="86">
        <v>49.99</v>
      </c>
      <c r="G22" s="86">
        <v>49.99</v>
      </c>
      <c r="H22" s="86">
        <v>49.99</v>
      </c>
      <c r="I22" s="86">
        <v>49.99</v>
      </c>
      <c r="J22" s="86">
        <v>49.99</v>
      </c>
    </row>
    <row r="23" spans="2:10" s="36" customFormat="1" ht="12" customHeight="1">
      <c r="B23" s="213" t="s">
        <v>383</v>
      </c>
      <c r="C23" s="214" t="s">
        <v>1183</v>
      </c>
      <c r="D23" s="215" t="s">
        <v>1203</v>
      </c>
      <c r="E23" s="214">
        <v>10</v>
      </c>
      <c r="F23" s="86">
        <v>95.5</v>
      </c>
      <c r="G23" s="86">
        <v>95.5</v>
      </c>
      <c r="H23" s="86">
        <v>95.5</v>
      </c>
      <c r="I23" s="86">
        <v>95.5</v>
      </c>
      <c r="J23" s="86">
        <v>95.5</v>
      </c>
    </row>
    <row r="24" spans="2:10" s="36" customFormat="1" ht="12" customHeight="1">
      <c r="B24" s="213" t="s">
        <v>384</v>
      </c>
      <c r="C24" s="214" t="s">
        <v>1184</v>
      </c>
      <c r="D24" s="215" t="s">
        <v>1204</v>
      </c>
      <c r="E24" s="214">
        <v>21</v>
      </c>
      <c r="F24" s="86">
        <v>0</v>
      </c>
      <c r="G24" s="86">
        <v>0</v>
      </c>
      <c r="H24" s="86">
        <v>299</v>
      </c>
      <c r="I24" s="86">
        <v>299</v>
      </c>
      <c r="J24" s="86">
        <v>299</v>
      </c>
    </row>
    <row r="25" spans="2:10" s="36" customFormat="1" ht="12" customHeight="1">
      <c r="B25" s="213" t="s">
        <v>385</v>
      </c>
      <c r="C25" s="214" t="s">
        <v>677</v>
      </c>
      <c r="D25" s="215" t="s">
        <v>1205</v>
      </c>
      <c r="E25" s="214">
        <v>21</v>
      </c>
      <c r="F25" s="86">
        <v>1610</v>
      </c>
      <c r="G25" s="86">
        <v>1610</v>
      </c>
      <c r="H25" s="86">
        <v>1610</v>
      </c>
      <c r="I25" s="86">
        <v>1610</v>
      </c>
      <c r="J25" s="86">
        <v>1610</v>
      </c>
    </row>
    <row r="26" spans="2:10" s="36" customFormat="1" ht="12" customHeight="1">
      <c r="B26" s="213" t="s">
        <v>386</v>
      </c>
      <c r="C26" s="214" t="s">
        <v>1182</v>
      </c>
      <c r="D26" s="215" t="s">
        <v>1206</v>
      </c>
      <c r="E26" s="214">
        <v>7</v>
      </c>
      <c r="F26" s="86">
        <v>43</v>
      </c>
      <c r="G26" s="86">
        <v>43</v>
      </c>
      <c r="H26" s="86">
        <v>43</v>
      </c>
      <c r="I26" s="86">
        <v>43</v>
      </c>
      <c r="J26" s="86">
        <v>43</v>
      </c>
    </row>
    <row r="27" spans="2:10" s="36" customFormat="1" ht="12" customHeight="1">
      <c r="B27" s="213" t="s">
        <v>387</v>
      </c>
      <c r="C27" s="214" t="s">
        <v>1182</v>
      </c>
      <c r="D27" s="215" t="s">
        <v>1207</v>
      </c>
      <c r="E27" s="214">
        <v>10</v>
      </c>
      <c r="F27" s="86">
        <v>50</v>
      </c>
      <c r="G27" s="86">
        <v>50</v>
      </c>
      <c r="H27" s="86">
        <v>50</v>
      </c>
      <c r="I27" s="86">
        <v>50</v>
      </c>
      <c r="J27" s="86">
        <v>50</v>
      </c>
    </row>
    <row r="28" spans="2:10" s="36" customFormat="1" ht="12" customHeight="1">
      <c r="B28" s="213" t="s">
        <v>388</v>
      </c>
      <c r="C28" s="214" t="s">
        <v>675</v>
      </c>
      <c r="D28" s="215" t="s">
        <v>1208</v>
      </c>
      <c r="E28" s="214">
        <v>1</v>
      </c>
      <c r="F28" s="86">
        <v>20</v>
      </c>
      <c r="G28" s="86">
        <v>20</v>
      </c>
      <c r="H28" s="86">
        <v>20</v>
      </c>
      <c r="I28" s="86">
        <v>20</v>
      </c>
      <c r="J28" s="86">
        <v>20</v>
      </c>
    </row>
    <row r="29" spans="2:10" s="36" customFormat="1" ht="12" customHeight="1">
      <c r="B29" s="213" t="s">
        <v>389</v>
      </c>
      <c r="C29" s="214" t="s">
        <v>1182</v>
      </c>
      <c r="D29" s="215" t="s">
        <v>1209</v>
      </c>
      <c r="E29" s="214">
        <v>11</v>
      </c>
      <c r="F29" s="86">
        <v>140</v>
      </c>
      <c r="G29" s="86">
        <v>140</v>
      </c>
      <c r="H29" s="86">
        <v>140</v>
      </c>
      <c r="I29" s="86">
        <v>140</v>
      </c>
      <c r="J29" s="86">
        <v>140</v>
      </c>
    </row>
    <row r="30" spans="2:10" s="36" customFormat="1" ht="12" customHeight="1">
      <c r="B30" s="213" t="s">
        <v>873</v>
      </c>
      <c r="C30" s="214" t="s">
        <v>1185</v>
      </c>
      <c r="D30" s="215" t="s">
        <v>1210</v>
      </c>
      <c r="E30" s="214">
        <v>27</v>
      </c>
      <c r="F30" s="86">
        <v>0</v>
      </c>
      <c r="G30" s="86">
        <v>0</v>
      </c>
      <c r="H30" s="86">
        <v>0</v>
      </c>
      <c r="I30" s="86">
        <v>49.9</v>
      </c>
      <c r="J30" s="86">
        <v>49.9</v>
      </c>
    </row>
    <row r="31" spans="2:10" s="36" customFormat="1" ht="12" customHeight="1">
      <c r="B31" s="213" t="s">
        <v>390</v>
      </c>
      <c r="C31" s="214" t="s">
        <v>1182</v>
      </c>
      <c r="D31" s="215" t="s">
        <v>1211</v>
      </c>
      <c r="E31" s="214">
        <v>7</v>
      </c>
      <c r="F31" s="86">
        <v>19.3</v>
      </c>
      <c r="G31" s="86">
        <v>19.3</v>
      </c>
      <c r="H31" s="86">
        <v>19.3</v>
      </c>
      <c r="I31" s="86">
        <v>19.3</v>
      </c>
      <c r="J31" s="86">
        <v>19.3</v>
      </c>
    </row>
    <row r="32" spans="2:10" s="36" customFormat="1" ht="12" customHeight="1">
      <c r="B32" s="213" t="s">
        <v>106</v>
      </c>
      <c r="C32" s="214" t="s">
        <v>1182</v>
      </c>
      <c r="D32" s="215" t="s">
        <v>1212</v>
      </c>
      <c r="E32" s="214">
        <v>10</v>
      </c>
      <c r="F32" s="86">
        <v>114</v>
      </c>
      <c r="G32" s="86">
        <v>114</v>
      </c>
      <c r="H32" s="86">
        <v>114</v>
      </c>
      <c r="I32" s="86">
        <v>114</v>
      </c>
      <c r="J32" s="86">
        <v>114</v>
      </c>
    </row>
    <row r="33" spans="2:10" s="36" customFormat="1" ht="12" customHeight="1">
      <c r="B33" s="213" t="s">
        <v>874</v>
      </c>
      <c r="C33" s="214" t="s">
        <v>1185</v>
      </c>
      <c r="D33" s="215" t="s">
        <v>1213</v>
      </c>
      <c r="E33" s="214">
        <v>26</v>
      </c>
      <c r="F33" s="86">
        <v>0</v>
      </c>
      <c r="G33" s="86">
        <v>0</v>
      </c>
      <c r="H33" s="86">
        <v>49.9</v>
      </c>
      <c r="I33" s="86">
        <v>49.9</v>
      </c>
      <c r="J33" s="86">
        <v>49.9</v>
      </c>
    </row>
    <row r="34" spans="2:10" s="36" customFormat="1" ht="12" customHeight="1">
      <c r="B34" s="213" t="s">
        <v>391</v>
      </c>
      <c r="C34" s="214" t="s">
        <v>1182</v>
      </c>
      <c r="D34" s="215" t="s">
        <v>1214</v>
      </c>
      <c r="E34" s="214">
        <v>1</v>
      </c>
      <c r="F34" s="86">
        <v>29.9</v>
      </c>
      <c r="G34" s="86">
        <v>29.9</v>
      </c>
      <c r="H34" s="86">
        <v>29.9</v>
      </c>
      <c r="I34" s="86">
        <v>29.9</v>
      </c>
      <c r="J34" s="86">
        <v>29.9</v>
      </c>
    </row>
    <row r="35" spans="2:10" s="36" customFormat="1" ht="12" customHeight="1">
      <c r="B35" s="213" t="s">
        <v>107</v>
      </c>
      <c r="C35" s="214" t="s">
        <v>1186</v>
      </c>
      <c r="D35" s="215" t="s">
        <v>1215</v>
      </c>
      <c r="E35" s="214">
        <v>21</v>
      </c>
      <c r="F35" s="86">
        <v>552</v>
      </c>
      <c r="G35" s="86">
        <v>552</v>
      </c>
      <c r="H35" s="86">
        <v>593</v>
      </c>
      <c r="I35" s="86">
        <v>593</v>
      </c>
      <c r="J35" s="86">
        <v>593</v>
      </c>
    </row>
    <row r="36" spans="2:10" s="36" customFormat="1" ht="12" customHeight="1">
      <c r="B36" s="213" t="s">
        <v>392</v>
      </c>
      <c r="C36" s="214" t="s">
        <v>1183</v>
      </c>
      <c r="D36" s="215" t="s">
        <v>1216</v>
      </c>
      <c r="E36" s="214">
        <v>14</v>
      </c>
      <c r="F36" s="86">
        <v>90</v>
      </c>
      <c r="G36" s="86">
        <v>90</v>
      </c>
      <c r="H36" s="86">
        <v>90</v>
      </c>
      <c r="I36" s="86">
        <v>90</v>
      </c>
      <c r="J36" s="86">
        <v>90</v>
      </c>
    </row>
    <row r="37" spans="2:10" s="36" customFormat="1" ht="12" customHeight="1">
      <c r="B37" s="213" t="s">
        <v>393</v>
      </c>
      <c r="C37" s="214" t="s">
        <v>1186</v>
      </c>
      <c r="D37" s="215" t="s">
        <v>1205</v>
      </c>
      <c r="E37" s="214">
        <v>21</v>
      </c>
      <c r="F37" s="86">
        <v>235</v>
      </c>
      <c r="G37" s="86">
        <v>235</v>
      </c>
      <c r="H37" s="86">
        <v>235</v>
      </c>
      <c r="I37" s="86">
        <v>235</v>
      </c>
      <c r="J37" s="86">
        <v>235</v>
      </c>
    </row>
    <row r="38" spans="2:10" s="36" customFormat="1" ht="12" customHeight="1">
      <c r="B38" s="213" t="s">
        <v>394</v>
      </c>
      <c r="C38" s="214" t="s">
        <v>1183</v>
      </c>
      <c r="D38" s="215" t="s">
        <v>1217</v>
      </c>
      <c r="E38" s="214">
        <v>1</v>
      </c>
      <c r="F38" s="86">
        <v>588</v>
      </c>
      <c r="G38" s="86">
        <v>588</v>
      </c>
      <c r="H38" s="86">
        <v>588</v>
      </c>
      <c r="I38" s="86">
        <v>588</v>
      </c>
      <c r="J38" s="86">
        <v>588</v>
      </c>
    </row>
    <row r="39" spans="2:10" s="36" customFormat="1" ht="12" customHeight="1">
      <c r="B39" s="213" t="s">
        <v>395</v>
      </c>
      <c r="C39" s="214" t="s">
        <v>1182</v>
      </c>
      <c r="D39" s="215" t="s">
        <v>1218</v>
      </c>
      <c r="E39" s="214">
        <v>1</v>
      </c>
      <c r="F39" s="86">
        <v>0</v>
      </c>
      <c r="G39" s="86">
        <v>0</v>
      </c>
      <c r="H39" s="86">
        <v>0</v>
      </c>
      <c r="I39" s="86">
        <v>72</v>
      </c>
      <c r="J39" s="86">
        <v>72</v>
      </c>
    </row>
    <row r="40" spans="2:10" s="36" customFormat="1" ht="12" customHeight="1">
      <c r="B40" s="213" t="s">
        <v>108</v>
      </c>
      <c r="C40" s="214" t="s">
        <v>1182</v>
      </c>
      <c r="D40" s="215" t="s">
        <v>1219</v>
      </c>
      <c r="E40" s="214">
        <v>3</v>
      </c>
      <c r="F40" s="86">
        <v>109</v>
      </c>
      <c r="G40" s="86">
        <v>109</v>
      </c>
      <c r="H40" s="86">
        <v>109</v>
      </c>
      <c r="I40" s="86">
        <v>109</v>
      </c>
      <c r="J40" s="86">
        <v>109</v>
      </c>
    </row>
    <row r="41" spans="2:10" s="36" customFormat="1" ht="12" customHeight="1">
      <c r="B41" s="213" t="s">
        <v>396</v>
      </c>
      <c r="C41" s="214" t="s">
        <v>1182</v>
      </c>
      <c r="D41" s="215" t="s">
        <v>1220</v>
      </c>
      <c r="E41" s="214">
        <v>1</v>
      </c>
      <c r="F41" s="86">
        <v>0</v>
      </c>
      <c r="G41" s="86">
        <v>0</v>
      </c>
      <c r="H41" s="86">
        <v>0</v>
      </c>
      <c r="I41" s="86">
        <v>72</v>
      </c>
      <c r="J41" s="86">
        <v>72</v>
      </c>
    </row>
    <row r="42" spans="2:10" s="36" customFormat="1" ht="12" customHeight="1">
      <c r="B42" s="213" t="s">
        <v>109</v>
      </c>
      <c r="C42" s="214" t="s">
        <v>1182</v>
      </c>
      <c r="D42" s="215" t="s">
        <v>1221</v>
      </c>
      <c r="E42" s="214">
        <v>3</v>
      </c>
      <c r="F42" s="86">
        <v>108</v>
      </c>
      <c r="G42" s="86">
        <v>108</v>
      </c>
      <c r="H42" s="86">
        <v>108</v>
      </c>
      <c r="I42" s="86">
        <v>108</v>
      </c>
      <c r="J42" s="86">
        <v>108</v>
      </c>
    </row>
    <row r="43" spans="2:10" s="36" customFormat="1" ht="12" customHeight="1">
      <c r="B43" s="213" t="s">
        <v>397</v>
      </c>
      <c r="C43" s="214" t="s">
        <v>1182</v>
      </c>
      <c r="D43" s="215" t="s">
        <v>1222</v>
      </c>
      <c r="E43" s="214">
        <v>10</v>
      </c>
      <c r="F43" s="86">
        <v>52.9</v>
      </c>
      <c r="G43" s="86">
        <v>52.9</v>
      </c>
      <c r="H43" s="86">
        <v>52.9</v>
      </c>
      <c r="I43" s="86">
        <v>52.9</v>
      </c>
      <c r="J43" s="86">
        <v>52.9</v>
      </c>
    </row>
    <row r="44" spans="2:10" s="36" customFormat="1" ht="12" customHeight="1">
      <c r="B44" s="213" t="s">
        <v>205</v>
      </c>
      <c r="C44" s="214" t="s">
        <v>1182</v>
      </c>
      <c r="D44" s="215" t="s">
        <v>1223</v>
      </c>
      <c r="E44" s="214">
        <v>11</v>
      </c>
      <c r="F44" s="86">
        <v>118</v>
      </c>
      <c r="G44" s="86">
        <v>118</v>
      </c>
      <c r="H44" s="86">
        <v>118</v>
      </c>
      <c r="I44" s="86">
        <v>118</v>
      </c>
      <c r="J44" s="86">
        <v>118</v>
      </c>
    </row>
    <row r="45" spans="2:10" s="36" customFormat="1" ht="12" customHeight="1">
      <c r="B45" s="213" t="s">
        <v>398</v>
      </c>
      <c r="C45" s="214" t="s">
        <v>1182</v>
      </c>
      <c r="D45" s="215" t="s">
        <v>1224</v>
      </c>
      <c r="E45" s="214">
        <v>11</v>
      </c>
      <c r="F45" s="86">
        <v>60</v>
      </c>
      <c r="G45" s="86">
        <v>60</v>
      </c>
      <c r="H45" s="86">
        <v>60</v>
      </c>
      <c r="I45" s="86">
        <v>60</v>
      </c>
      <c r="J45" s="86">
        <v>60</v>
      </c>
    </row>
    <row r="46" spans="2:10" s="36" customFormat="1" ht="12" customHeight="1">
      <c r="B46" s="213" t="s">
        <v>875</v>
      </c>
      <c r="C46" s="214" t="s">
        <v>1185</v>
      </c>
      <c r="D46" s="215" t="s">
        <v>1225</v>
      </c>
      <c r="E46" s="214">
        <v>26</v>
      </c>
      <c r="F46" s="86">
        <v>49.9</v>
      </c>
      <c r="G46" s="86">
        <v>49.9</v>
      </c>
      <c r="H46" s="86">
        <v>49.9</v>
      </c>
      <c r="I46" s="86">
        <v>49.9</v>
      </c>
      <c r="J46" s="86">
        <v>49.9</v>
      </c>
    </row>
    <row r="47" spans="2:10" s="36" customFormat="1" ht="12" customHeight="1">
      <c r="B47" s="213" t="s">
        <v>876</v>
      </c>
      <c r="C47" s="214" t="s">
        <v>1185</v>
      </c>
      <c r="D47" s="215" t="s">
        <v>1226</v>
      </c>
      <c r="E47" s="214">
        <v>24</v>
      </c>
      <c r="F47" s="86">
        <v>49.9</v>
      </c>
      <c r="G47" s="86">
        <v>49.9</v>
      </c>
      <c r="H47" s="86">
        <v>49.9</v>
      </c>
      <c r="I47" s="86">
        <v>49.9</v>
      </c>
      <c r="J47" s="86">
        <v>49.9</v>
      </c>
    </row>
    <row r="48" spans="2:10" s="36" customFormat="1" ht="12" customHeight="1">
      <c r="B48" s="213" t="s">
        <v>877</v>
      </c>
      <c r="C48" s="214" t="s">
        <v>1185</v>
      </c>
      <c r="D48" s="215" t="s">
        <v>1227</v>
      </c>
      <c r="E48" s="214">
        <v>18</v>
      </c>
      <c r="F48" s="86">
        <v>49.9</v>
      </c>
      <c r="G48" s="86">
        <v>49.9</v>
      </c>
      <c r="H48" s="86">
        <v>49.9</v>
      </c>
      <c r="I48" s="86">
        <v>49.9</v>
      </c>
      <c r="J48" s="86">
        <v>49.9</v>
      </c>
    </row>
    <row r="49" spans="2:10" s="36" customFormat="1" ht="12" customHeight="1">
      <c r="B49" s="213" t="s">
        <v>878</v>
      </c>
      <c r="C49" s="214" t="s">
        <v>1185</v>
      </c>
      <c r="D49" s="215" t="s">
        <v>1228</v>
      </c>
      <c r="E49" s="214">
        <v>16</v>
      </c>
      <c r="F49" s="86">
        <v>0</v>
      </c>
      <c r="G49" s="86">
        <v>0</v>
      </c>
      <c r="H49" s="86">
        <v>49.9</v>
      </c>
      <c r="I49" s="86">
        <v>49.9</v>
      </c>
      <c r="J49" s="86">
        <v>49.9</v>
      </c>
    </row>
    <row r="50" spans="2:10" s="36" customFormat="1" ht="12" customHeight="1">
      <c r="B50" s="213" t="s">
        <v>399</v>
      </c>
      <c r="C50" s="214" t="s">
        <v>1183</v>
      </c>
      <c r="D50" s="215" t="s">
        <v>1229</v>
      </c>
      <c r="E50" s="214">
        <v>16</v>
      </c>
      <c r="F50" s="86">
        <v>254</v>
      </c>
      <c r="G50" s="86">
        <v>254</v>
      </c>
      <c r="H50" s="86">
        <v>254</v>
      </c>
      <c r="I50" s="86">
        <v>254</v>
      </c>
      <c r="J50" s="86">
        <v>254</v>
      </c>
    </row>
    <row r="51" spans="2:10" s="36" customFormat="1" ht="12" customHeight="1">
      <c r="B51" s="213" t="s">
        <v>879</v>
      </c>
      <c r="C51" s="214" t="s">
        <v>1185</v>
      </c>
      <c r="D51" s="215" t="s">
        <v>1230</v>
      </c>
      <c r="E51" s="214">
        <v>18</v>
      </c>
      <c r="F51" s="86">
        <v>0</v>
      </c>
      <c r="G51" s="86">
        <v>49.9</v>
      </c>
      <c r="H51" s="86">
        <v>49.9</v>
      </c>
      <c r="I51" s="86">
        <v>49.9</v>
      </c>
      <c r="J51" s="86">
        <v>49.9</v>
      </c>
    </row>
    <row r="52" spans="2:10" s="36" customFormat="1" ht="12" customHeight="1">
      <c r="B52" s="213" t="s">
        <v>400</v>
      </c>
      <c r="C52" s="214" t="s">
        <v>1186</v>
      </c>
      <c r="D52" s="215" t="s">
        <v>1231</v>
      </c>
      <c r="E52" s="214">
        <v>15</v>
      </c>
      <c r="F52" s="86">
        <v>0</v>
      </c>
      <c r="G52" s="86">
        <v>540</v>
      </c>
      <c r="H52" s="86">
        <v>540</v>
      </c>
      <c r="I52" s="86">
        <v>540</v>
      </c>
      <c r="J52" s="86">
        <v>540</v>
      </c>
    </row>
    <row r="53" spans="2:10" s="36" customFormat="1" ht="12" customHeight="1">
      <c r="B53" s="213" t="s">
        <v>880</v>
      </c>
      <c r="C53" s="214" t="s">
        <v>1182</v>
      </c>
      <c r="D53" s="215" t="s">
        <v>1232</v>
      </c>
      <c r="E53" s="214">
        <v>1</v>
      </c>
      <c r="F53" s="86">
        <v>0</v>
      </c>
      <c r="G53" s="86">
        <v>0</v>
      </c>
      <c r="H53" s="86">
        <v>0</v>
      </c>
      <c r="I53" s="86">
        <v>84</v>
      </c>
      <c r="J53" s="86">
        <v>84</v>
      </c>
    </row>
    <row r="54" spans="2:10" s="36" customFormat="1" ht="12" customHeight="1">
      <c r="B54" s="213" t="s">
        <v>401</v>
      </c>
      <c r="C54" s="214" t="s">
        <v>1182</v>
      </c>
      <c r="D54" s="215" t="s">
        <v>1233</v>
      </c>
      <c r="E54" s="214">
        <v>7</v>
      </c>
      <c r="F54" s="86">
        <v>46</v>
      </c>
      <c r="G54" s="86">
        <v>46</v>
      </c>
      <c r="H54" s="86">
        <v>46</v>
      </c>
      <c r="I54" s="86">
        <v>46</v>
      </c>
      <c r="J54" s="86">
        <v>46</v>
      </c>
    </row>
    <row r="55" spans="2:10" s="36" customFormat="1" ht="12" customHeight="1">
      <c r="B55" s="213" t="s">
        <v>402</v>
      </c>
      <c r="C55" s="214" t="s">
        <v>1186</v>
      </c>
      <c r="D55" s="215" t="s">
        <v>1234</v>
      </c>
      <c r="E55" s="214">
        <v>16</v>
      </c>
      <c r="F55" s="86">
        <v>910</v>
      </c>
      <c r="G55" s="86">
        <v>910</v>
      </c>
      <c r="H55" s="86">
        <v>910</v>
      </c>
      <c r="I55" s="86">
        <v>910</v>
      </c>
      <c r="J55" s="86">
        <v>910</v>
      </c>
    </row>
    <row r="56" spans="2:10" s="36" customFormat="1" ht="12" customHeight="1">
      <c r="B56" s="213" t="s">
        <v>403</v>
      </c>
      <c r="C56" s="214" t="s">
        <v>1186</v>
      </c>
      <c r="D56" s="215" t="s">
        <v>1235</v>
      </c>
      <c r="E56" s="214">
        <v>16</v>
      </c>
      <c r="F56" s="86">
        <v>445</v>
      </c>
      <c r="G56" s="86">
        <v>445</v>
      </c>
      <c r="H56" s="86">
        <v>445</v>
      </c>
      <c r="I56" s="86">
        <v>445</v>
      </c>
      <c r="J56" s="86">
        <v>445</v>
      </c>
    </row>
    <row r="57" spans="2:10" s="36" customFormat="1" ht="12" customHeight="1">
      <c r="B57" s="213" t="s">
        <v>404</v>
      </c>
      <c r="C57" s="214" t="s">
        <v>1182</v>
      </c>
      <c r="D57" s="215" t="s">
        <v>1236</v>
      </c>
      <c r="E57" s="214">
        <v>10</v>
      </c>
      <c r="F57" s="86">
        <v>0</v>
      </c>
      <c r="G57" s="86">
        <v>0</v>
      </c>
      <c r="H57" s="86">
        <v>80</v>
      </c>
      <c r="I57" s="86">
        <v>80</v>
      </c>
      <c r="J57" s="86">
        <v>80</v>
      </c>
    </row>
    <row r="58" spans="2:10" s="36" customFormat="1" ht="12" customHeight="1">
      <c r="B58" s="213" t="s">
        <v>881</v>
      </c>
      <c r="C58" s="214" t="s">
        <v>1182</v>
      </c>
      <c r="D58" s="215" t="s">
        <v>1237</v>
      </c>
      <c r="E58" s="214">
        <v>1</v>
      </c>
      <c r="F58" s="86">
        <v>0</v>
      </c>
      <c r="G58" s="86">
        <v>0</v>
      </c>
      <c r="H58" s="86">
        <v>0</v>
      </c>
      <c r="I58" s="86">
        <v>37.5</v>
      </c>
      <c r="J58" s="86">
        <v>37.5</v>
      </c>
    </row>
    <row r="59" spans="2:10" s="36" customFormat="1" ht="12" customHeight="1">
      <c r="B59" s="213" t="s">
        <v>882</v>
      </c>
      <c r="C59" s="214" t="s">
        <v>1182</v>
      </c>
      <c r="D59" s="215" t="s">
        <v>1238</v>
      </c>
      <c r="E59" s="214">
        <v>24</v>
      </c>
      <c r="F59" s="86">
        <v>0</v>
      </c>
      <c r="G59" s="86">
        <v>0</v>
      </c>
      <c r="H59" s="86">
        <v>0</v>
      </c>
      <c r="I59" s="86">
        <v>0</v>
      </c>
      <c r="J59" s="86">
        <v>350</v>
      </c>
    </row>
    <row r="60" spans="2:10" s="36" customFormat="1" ht="12" customHeight="1">
      <c r="B60" s="213" t="s">
        <v>405</v>
      </c>
      <c r="C60" s="214" t="s">
        <v>675</v>
      </c>
      <c r="D60" s="215" t="s">
        <v>1239</v>
      </c>
      <c r="E60" s="214">
        <v>5</v>
      </c>
      <c r="F60" s="86">
        <v>61.2</v>
      </c>
      <c r="G60" s="86">
        <v>61.2</v>
      </c>
      <c r="H60" s="86">
        <v>61.2</v>
      </c>
      <c r="I60" s="86">
        <v>61.2</v>
      </c>
      <c r="J60" s="86">
        <v>61.2</v>
      </c>
    </row>
    <row r="61" spans="2:10" s="36" customFormat="1" ht="12" customHeight="1">
      <c r="B61" s="213" t="s">
        <v>214</v>
      </c>
      <c r="C61" s="214" t="s">
        <v>1182</v>
      </c>
      <c r="D61" s="215" t="s">
        <v>1240</v>
      </c>
      <c r="E61" s="214">
        <v>11</v>
      </c>
      <c r="F61" s="86">
        <v>374.5</v>
      </c>
      <c r="G61" s="86">
        <v>374.5</v>
      </c>
      <c r="H61" s="86">
        <v>374.5</v>
      </c>
      <c r="I61" s="86">
        <v>374.5</v>
      </c>
      <c r="J61" s="86">
        <v>374.5</v>
      </c>
    </row>
    <row r="62" spans="2:10" s="36" customFormat="1" ht="12" customHeight="1">
      <c r="B62" s="213" t="s">
        <v>218</v>
      </c>
      <c r="C62" s="214" t="s">
        <v>1182</v>
      </c>
      <c r="D62" s="215" t="s">
        <v>411</v>
      </c>
      <c r="E62" s="214">
        <v>11</v>
      </c>
      <c r="F62" s="86">
        <v>128.80000000000001</v>
      </c>
      <c r="G62" s="86">
        <v>128.80000000000001</v>
      </c>
      <c r="H62" s="86">
        <v>128.80000000000001</v>
      </c>
      <c r="I62" s="86">
        <v>128.80000000000001</v>
      </c>
      <c r="J62" s="86">
        <v>128.80000000000001</v>
      </c>
    </row>
    <row r="63" spans="2:10" s="36" customFormat="1" ht="12" customHeight="1">
      <c r="B63" s="213" t="s">
        <v>406</v>
      </c>
      <c r="C63" s="214" t="s">
        <v>1183</v>
      </c>
      <c r="D63" s="215" t="s">
        <v>1241</v>
      </c>
      <c r="E63" s="214">
        <v>19</v>
      </c>
      <c r="F63" s="86">
        <v>0</v>
      </c>
      <c r="G63" s="86">
        <v>0</v>
      </c>
      <c r="H63" s="86">
        <v>0</v>
      </c>
      <c r="I63" s="86">
        <v>0</v>
      </c>
      <c r="J63" s="86">
        <v>1000</v>
      </c>
    </row>
    <row r="64" spans="2:10" s="36" customFormat="1" ht="12" customHeight="1">
      <c r="B64" s="213" t="s">
        <v>407</v>
      </c>
      <c r="C64" s="214" t="s">
        <v>1186</v>
      </c>
      <c r="D64" s="215" t="s">
        <v>1192</v>
      </c>
      <c r="E64" s="214">
        <v>16</v>
      </c>
      <c r="F64" s="86">
        <v>1380</v>
      </c>
      <c r="G64" s="86">
        <v>1380</v>
      </c>
      <c r="H64" s="86">
        <v>1380</v>
      </c>
      <c r="I64" s="86">
        <v>1380</v>
      </c>
      <c r="J64" s="86">
        <v>1380</v>
      </c>
    </row>
    <row r="65" spans="2:10" s="36" customFormat="1" ht="12" customHeight="1">
      <c r="B65" s="213" t="s">
        <v>408</v>
      </c>
      <c r="C65" s="214" t="s">
        <v>1186</v>
      </c>
      <c r="D65" s="215" t="s">
        <v>1242</v>
      </c>
      <c r="E65" s="214">
        <v>18</v>
      </c>
      <c r="F65" s="86">
        <v>401</v>
      </c>
      <c r="G65" s="86">
        <v>401</v>
      </c>
      <c r="H65" s="86">
        <v>401</v>
      </c>
      <c r="I65" s="86">
        <v>401</v>
      </c>
      <c r="J65" s="86">
        <v>401</v>
      </c>
    </row>
    <row r="66" spans="2:10" s="36" customFormat="1" ht="12" customHeight="1">
      <c r="B66" s="213" t="s">
        <v>117</v>
      </c>
      <c r="C66" s="214" t="s">
        <v>1182</v>
      </c>
      <c r="D66" s="215" t="s">
        <v>1243</v>
      </c>
      <c r="E66" s="214">
        <v>1</v>
      </c>
      <c r="F66" s="86">
        <v>69</v>
      </c>
      <c r="G66" s="86">
        <v>69</v>
      </c>
      <c r="H66" s="86">
        <v>69</v>
      </c>
      <c r="I66" s="86">
        <v>69</v>
      </c>
      <c r="J66" s="86">
        <v>69</v>
      </c>
    </row>
    <row r="67" spans="2:10" s="36" customFormat="1" ht="12" customHeight="1">
      <c r="B67" s="213" t="s">
        <v>409</v>
      </c>
      <c r="C67" s="214" t="s">
        <v>1182</v>
      </c>
      <c r="D67" s="215" t="s">
        <v>1244</v>
      </c>
      <c r="E67" s="214">
        <v>1</v>
      </c>
      <c r="F67" s="86">
        <v>47.5</v>
      </c>
      <c r="G67" s="86">
        <v>47.5</v>
      </c>
      <c r="H67" s="86">
        <v>47.5</v>
      </c>
      <c r="I67" s="86">
        <v>47.5</v>
      </c>
      <c r="J67" s="86">
        <v>47.5</v>
      </c>
    </row>
    <row r="68" spans="2:10" s="36" customFormat="1" ht="12" customHeight="1">
      <c r="B68" s="213" t="s">
        <v>119</v>
      </c>
      <c r="C68" s="214" t="s">
        <v>1186</v>
      </c>
      <c r="D68" s="215" t="s">
        <v>1245</v>
      </c>
      <c r="E68" s="214">
        <v>24</v>
      </c>
      <c r="F68" s="86">
        <v>800</v>
      </c>
      <c r="G68" s="86">
        <v>800</v>
      </c>
      <c r="H68" s="86">
        <v>800</v>
      </c>
      <c r="I68" s="86">
        <v>800</v>
      </c>
      <c r="J68" s="86">
        <v>800</v>
      </c>
    </row>
    <row r="69" spans="2:10" s="36" customFormat="1" ht="12" customHeight="1">
      <c r="B69" s="213" t="s">
        <v>410</v>
      </c>
      <c r="C69" s="214" t="s">
        <v>1182</v>
      </c>
      <c r="D69" s="215" t="s">
        <v>1246</v>
      </c>
      <c r="E69" s="214">
        <v>1</v>
      </c>
      <c r="F69" s="86">
        <v>0</v>
      </c>
      <c r="G69" s="86">
        <v>0</v>
      </c>
      <c r="H69" s="86">
        <v>20.399999999999999</v>
      </c>
      <c r="I69" s="86">
        <v>20.399999999999999</v>
      </c>
      <c r="J69" s="86">
        <v>20.399999999999999</v>
      </c>
    </row>
    <row r="70" spans="2:10" s="36" customFormat="1" ht="12" customHeight="1">
      <c r="B70" s="213" t="s">
        <v>412</v>
      </c>
      <c r="C70" s="214" t="s">
        <v>1182</v>
      </c>
      <c r="D70" s="215" t="s">
        <v>1247</v>
      </c>
      <c r="E70" s="214">
        <v>7</v>
      </c>
      <c r="F70" s="86">
        <v>20.5</v>
      </c>
      <c r="G70" s="86">
        <v>20.5</v>
      </c>
      <c r="H70" s="86">
        <v>20.5</v>
      </c>
      <c r="I70" s="86">
        <v>20.5</v>
      </c>
      <c r="J70" s="86">
        <v>20.5</v>
      </c>
    </row>
    <row r="71" spans="2:10" s="36" customFormat="1" ht="12" customHeight="1">
      <c r="B71" s="213" t="s">
        <v>883</v>
      </c>
      <c r="C71" s="214" t="s">
        <v>1185</v>
      </c>
      <c r="D71" s="215" t="s">
        <v>1248</v>
      </c>
      <c r="E71" s="214">
        <v>18</v>
      </c>
      <c r="F71" s="86">
        <v>0</v>
      </c>
      <c r="G71" s="86">
        <v>49.9</v>
      </c>
      <c r="H71" s="86">
        <v>49.9</v>
      </c>
      <c r="I71" s="86">
        <v>49.9</v>
      </c>
      <c r="J71" s="86">
        <v>49.9</v>
      </c>
    </row>
    <row r="72" spans="2:10" s="36" customFormat="1" ht="12" customHeight="1">
      <c r="B72" s="213" t="s">
        <v>413</v>
      </c>
      <c r="C72" s="214" t="s">
        <v>1186</v>
      </c>
      <c r="D72" s="215" t="s">
        <v>1249</v>
      </c>
      <c r="E72" s="214">
        <v>26</v>
      </c>
      <c r="F72" s="86">
        <v>140</v>
      </c>
      <c r="G72" s="86">
        <v>140</v>
      </c>
      <c r="H72" s="86">
        <v>140</v>
      </c>
      <c r="I72" s="86">
        <v>140</v>
      </c>
      <c r="J72" s="86">
        <v>140</v>
      </c>
    </row>
    <row r="73" spans="2:10" s="36" customFormat="1" ht="12" customHeight="1">
      <c r="B73" s="213" t="s">
        <v>884</v>
      </c>
      <c r="C73" s="214" t="s">
        <v>1185</v>
      </c>
      <c r="D73" s="215" t="s">
        <v>1250</v>
      </c>
      <c r="E73" s="214">
        <v>25</v>
      </c>
      <c r="F73" s="86">
        <v>49.9</v>
      </c>
      <c r="G73" s="86">
        <v>49.9</v>
      </c>
      <c r="H73" s="86">
        <v>49.9</v>
      </c>
      <c r="I73" s="86">
        <v>49.9</v>
      </c>
      <c r="J73" s="86">
        <v>49.9</v>
      </c>
    </row>
    <row r="74" spans="2:10" s="36" customFormat="1" ht="12" customHeight="1">
      <c r="B74" s="213" t="s">
        <v>885</v>
      </c>
      <c r="C74" s="214" t="s">
        <v>1186</v>
      </c>
      <c r="D74" s="215" t="s">
        <v>1234</v>
      </c>
      <c r="E74" s="214">
        <v>16</v>
      </c>
      <c r="F74" s="86">
        <v>0</v>
      </c>
      <c r="G74" s="86">
        <v>49.9</v>
      </c>
      <c r="H74" s="86">
        <v>49.9</v>
      </c>
      <c r="I74" s="86">
        <v>49.9</v>
      </c>
      <c r="J74" s="86">
        <v>49.9</v>
      </c>
    </row>
    <row r="75" spans="2:10" s="36" customFormat="1" ht="12" customHeight="1">
      <c r="B75" s="213" t="s">
        <v>414</v>
      </c>
      <c r="C75" s="214" t="s">
        <v>1182</v>
      </c>
      <c r="D75" s="215" t="s">
        <v>1251</v>
      </c>
      <c r="E75" s="214">
        <v>1</v>
      </c>
      <c r="F75" s="86">
        <v>0</v>
      </c>
      <c r="G75" s="86">
        <v>72.599999999999994</v>
      </c>
      <c r="H75" s="86">
        <v>72.599999999999994</v>
      </c>
      <c r="I75" s="86">
        <v>72.599999999999994</v>
      </c>
      <c r="J75" s="86">
        <v>72.599999999999994</v>
      </c>
    </row>
    <row r="76" spans="2:10" s="36" customFormat="1" ht="12" customHeight="1">
      <c r="B76" s="213" t="s">
        <v>415</v>
      </c>
      <c r="C76" s="214" t="s">
        <v>1182</v>
      </c>
      <c r="D76" s="215" t="s">
        <v>1252</v>
      </c>
      <c r="E76" s="214">
        <v>11</v>
      </c>
      <c r="F76" s="86">
        <v>0</v>
      </c>
      <c r="G76" s="86">
        <v>25.4</v>
      </c>
      <c r="H76" s="86">
        <v>25.4</v>
      </c>
      <c r="I76" s="86">
        <v>25.4</v>
      </c>
      <c r="J76" s="86">
        <v>25.4</v>
      </c>
    </row>
    <row r="77" spans="2:10" s="36" customFormat="1" ht="12" customHeight="1">
      <c r="B77" s="213" t="s">
        <v>416</v>
      </c>
      <c r="C77" s="214" t="s">
        <v>1182</v>
      </c>
      <c r="D77" s="215" t="s">
        <v>1253</v>
      </c>
      <c r="E77" s="214">
        <v>12</v>
      </c>
      <c r="F77" s="86">
        <v>46</v>
      </c>
      <c r="G77" s="86">
        <v>46</v>
      </c>
      <c r="H77" s="86">
        <v>46</v>
      </c>
      <c r="I77" s="86">
        <v>46</v>
      </c>
      <c r="J77" s="86">
        <v>46</v>
      </c>
    </row>
    <row r="78" spans="2:10" s="36" customFormat="1" ht="12" customHeight="1">
      <c r="B78" s="213" t="s">
        <v>120</v>
      </c>
      <c r="C78" s="214" t="s">
        <v>1185</v>
      </c>
      <c r="D78" s="215" t="s">
        <v>1254</v>
      </c>
      <c r="E78" s="214">
        <v>8</v>
      </c>
      <c r="F78" s="86">
        <v>440</v>
      </c>
      <c r="G78" s="86">
        <v>440</v>
      </c>
      <c r="H78" s="86">
        <v>440</v>
      </c>
      <c r="I78" s="86">
        <v>440</v>
      </c>
      <c r="J78" s="86">
        <v>440</v>
      </c>
    </row>
    <row r="79" spans="2:10" s="36" customFormat="1" ht="12" customHeight="1">
      <c r="B79" s="213" t="s">
        <v>417</v>
      </c>
      <c r="C79" s="214" t="s">
        <v>1182</v>
      </c>
      <c r="D79" s="215" t="s">
        <v>1255</v>
      </c>
      <c r="E79" s="214">
        <v>11</v>
      </c>
      <c r="F79" s="86">
        <v>138</v>
      </c>
      <c r="G79" s="86">
        <v>138</v>
      </c>
      <c r="H79" s="86">
        <v>138</v>
      </c>
      <c r="I79" s="86">
        <v>138</v>
      </c>
      <c r="J79" s="86">
        <v>138</v>
      </c>
    </row>
    <row r="80" spans="2:10" s="36" customFormat="1" ht="12" customHeight="1">
      <c r="B80" s="213" t="s">
        <v>418</v>
      </c>
      <c r="C80" s="214" t="s">
        <v>1182</v>
      </c>
      <c r="D80" s="215" t="s">
        <v>1255</v>
      </c>
      <c r="E80" s="214">
        <v>11</v>
      </c>
      <c r="F80" s="86">
        <v>62</v>
      </c>
      <c r="G80" s="86">
        <v>62</v>
      </c>
      <c r="H80" s="86">
        <v>62</v>
      </c>
      <c r="I80" s="86">
        <v>62</v>
      </c>
      <c r="J80" s="86">
        <v>62</v>
      </c>
    </row>
    <row r="81" spans="2:10" s="36" customFormat="1" ht="12" customHeight="1">
      <c r="B81" s="213" t="s">
        <v>419</v>
      </c>
      <c r="C81" s="214" t="s">
        <v>675</v>
      </c>
      <c r="D81" s="215" t="s">
        <v>1256</v>
      </c>
      <c r="E81" s="214">
        <v>1</v>
      </c>
      <c r="F81" s="86">
        <v>19.100000000000001</v>
      </c>
      <c r="G81" s="86">
        <v>19.100000000000001</v>
      </c>
      <c r="H81" s="86">
        <v>19.100000000000001</v>
      </c>
      <c r="I81" s="86">
        <v>19.100000000000001</v>
      </c>
      <c r="J81" s="86">
        <v>19.100000000000001</v>
      </c>
    </row>
    <row r="82" spans="2:10" s="36" customFormat="1" ht="12" customHeight="1">
      <c r="B82" s="213" t="s">
        <v>420</v>
      </c>
      <c r="C82" s="214" t="s">
        <v>1182</v>
      </c>
      <c r="D82" s="215" t="s">
        <v>1257</v>
      </c>
      <c r="E82" s="214">
        <v>11</v>
      </c>
      <c r="F82" s="86">
        <v>50</v>
      </c>
      <c r="G82" s="86">
        <v>50</v>
      </c>
      <c r="H82" s="86">
        <v>50</v>
      </c>
      <c r="I82" s="86">
        <v>50</v>
      </c>
      <c r="J82" s="86">
        <v>50</v>
      </c>
    </row>
    <row r="83" spans="2:10" s="36" customFormat="1" ht="12" customHeight="1">
      <c r="B83" s="213" t="s">
        <v>421</v>
      </c>
      <c r="C83" s="214" t="s">
        <v>1182</v>
      </c>
      <c r="D83" s="215" t="s">
        <v>1258</v>
      </c>
      <c r="E83" s="214">
        <v>11</v>
      </c>
      <c r="F83" s="86">
        <v>0</v>
      </c>
      <c r="G83" s="86">
        <v>0</v>
      </c>
      <c r="H83" s="86">
        <v>45</v>
      </c>
      <c r="I83" s="86">
        <v>45</v>
      </c>
      <c r="J83" s="86">
        <v>45</v>
      </c>
    </row>
    <row r="84" spans="2:10" s="36" customFormat="1" ht="12" customHeight="1">
      <c r="B84" s="213" t="s">
        <v>422</v>
      </c>
      <c r="C84" s="214" t="s">
        <v>1186</v>
      </c>
      <c r="D84" s="215" t="s">
        <v>1197</v>
      </c>
      <c r="E84" s="214">
        <v>24</v>
      </c>
      <c r="F84" s="86">
        <v>805</v>
      </c>
      <c r="G84" s="86">
        <v>805</v>
      </c>
      <c r="H84" s="86">
        <v>805</v>
      </c>
      <c r="I84" s="86">
        <v>805</v>
      </c>
      <c r="J84" s="86">
        <v>805</v>
      </c>
    </row>
    <row r="85" spans="2:10" s="36" customFormat="1" ht="12" customHeight="1">
      <c r="B85" s="213" t="s">
        <v>423</v>
      </c>
      <c r="C85" s="214" t="s">
        <v>1186</v>
      </c>
      <c r="D85" s="215" t="s">
        <v>1197</v>
      </c>
      <c r="E85" s="214">
        <v>24</v>
      </c>
      <c r="F85" s="86">
        <v>0</v>
      </c>
      <c r="G85" s="86">
        <v>1800</v>
      </c>
      <c r="H85" s="86">
        <v>1800</v>
      </c>
      <c r="I85" s="86">
        <v>1800</v>
      </c>
      <c r="J85" s="86">
        <v>1800</v>
      </c>
    </row>
    <row r="86" spans="2:10" s="36" customFormat="1" ht="12" customHeight="1">
      <c r="B86" s="213" t="s">
        <v>424</v>
      </c>
      <c r="C86" s="214" t="s">
        <v>675</v>
      </c>
      <c r="D86" s="215" t="s">
        <v>1259</v>
      </c>
      <c r="E86" s="214">
        <v>1</v>
      </c>
      <c r="F86" s="86">
        <v>38</v>
      </c>
      <c r="G86" s="86">
        <v>38</v>
      </c>
      <c r="H86" s="86">
        <v>38</v>
      </c>
      <c r="I86" s="86">
        <v>38</v>
      </c>
      <c r="J86" s="86">
        <v>38</v>
      </c>
    </row>
    <row r="87" spans="2:10" s="36" customFormat="1" ht="12" customHeight="1">
      <c r="B87" s="213" t="s">
        <v>425</v>
      </c>
      <c r="C87" s="214" t="s">
        <v>1186</v>
      </c>
      <c r="D87" s="215" t="s">
        <v>1192</v>
      </c>
      <c r="E87" s="214">
        <v>16</v>
      </c>
      <c r="F87" s="86">
        <v>1</v>
      </c>
      <c r="G87" s="86">
        <v>1</v>
      </c>
      <c r="H87" s="86">
        <v>1</v>
      </c>
      <c r="I87" s="86">
        <v>1</v>
      </c>
      <c r="J87" s="86">
        <v>1</v>
      </c>
    </row>
    <row r="88" spans="2:10" s="36" customFormat="1" ht="12" customHeight="1">
      <c r="B88" s="213" t="s">
        <v>426</v>
      </c>
      <c r="C88" s="214" t="s">
        <v>1182</v>
      </c>
      <c r="D88" s="215" t="s">
        <v>1260</v>
      </c>
      <c r="E88" s="214">
        <v>10</v>
      </c>
      <c r="F88" s="86">
        <v>69</v>
      </c>
      <c r="G88" s="86">
        <v>69</v>
      </c>
      <c r="H88" s="86">
        <v>69</v>
      </c>
      <c r="I88" s="86">
        <v>69</v>
      </c>
      <c r="J88" s="86">
        <v>69</v>
      </c>
    </row>
    <row r="89" spans="2:10" s="36" customFormat="1" ht="12" customHeight="1">
      <c r="B89" s="213" t="s">
        <v>886</v>
      </c>
      <c r="C89" s="214" t="s">
        <v>1187</v>
      </c>
      <c r="D89" s="215" t="s">
        <v>1261</v>
      </c>
      <c r="E89" s="214">
        <v>18</v>
      </c>
      <c r="F89" s="86">
        <v>162</v>
      </c>
      <c r="G89" s="86">
        <v>162</v>
      </c>
      <c r="H89" s="86">
        <v>162</v>
      </c>
      <c r="I89" s="86">
        <v>162</v>
      </c>
      <c r="J89" s="86">
        <v>162</v>
      </c>
    </row>
    <row r="90" spans="2:10" s="36" customFormat="1" ht="12" customHeight="1">
      <c r="B90" s="213" t="s">
        <v>427</v>
      </c>
      <c r="C90" s="214" t="s">
        <v>1186</v>
      </c>
      <c r="D90" s="215" t="s">
        <v>1262</v>
      </c>
      <c r="E90" s="214">
        <v>25</v>
      </c>
      <c r="F90" s="86">
        <v>1450</v>
      </c>
      <c r="G90" s="86">
        <v>1450</v>
      </c>
      <c r="H90" s="86">
        <v>1450</v>
      </c>
      <c r="I90" s="86">
        <v>1450</v>
      </c>
      <c r="J90" s="86">
        <v>1450</v>
      </c>
    </row>
    <row r="91" spans="2:10" s="36" customFormat="1" ht="12" customHeight="1">
      <c r="B91" s="213" t="s">
        <v>126</v>
      </c>
      <c r="C91" s="214" t="s">
        <v>1185</v>
      </c>
      <c r="D91" s="215" t="s">
        <v>1263</v>
      </c>
      <c r="E91" s="214">
        <v>19</v>
      </c>
      <c r="F91" s="86">
        <v>1644</v>
      </c>
      <c r="G91" s="86">
        <v>1644</v>
      </c>
      <c r="H91" s="86">
        <v>1644</v>
      </c>
      <c r="I91" s="86">
        <v>1644</v>
      </c>
      <c r="J91" s="86">
        <v>1644</v>
      </c>
    </row>
    <row r="92" spans="2:10" s="36" customFormat="1" ht="12" customHeight="1">
      <c r="B92" s="213" t="s">
        <v>887</v>
      </c>
      <c r="C92" s="214" t="s">
        <v>1183</v>
      </c>
      <c r="D92" s="215" t="s">
        <v>1264</v>
      </c>
      <c r="E92" s="214">
        <v>15</v>
      </c>
      <c r="F92" s="86">
        <v>0</v>
      </c>
      <c r="G92" s="86">
        <v>0</v>
      </c>
      <c r="H92" s="86">
        <v>1200</v>
      </c>
      <c r="I92" s="86">
        <v>1200</v>
      </c>
      <c r="J92" s="86">
        <v>1200</v>
      </c>
    </row>
    <row r="93" spans="2:10" s="36" customFormat="1" ht="12" customHeight="1">
      <c r="B93" s="213" t="s">
        <v>888</v>
      </c>
      <c r="C93" s="214" t="s">
        <v>1183</v>
      </c>
      <c r="D93" s="215" t="s">
        <v>1264</v>
      </c>
      <c r="E93" s="214">
        <v>15</v>
      </c>
      <c r="F93" s="86">
        <v>0</v>
      </c>
      <c r="G93" s="86">
        <v>0</v>
      </c>
      <c r="H93" s="86">
        <v>0</v>
      </c>
      <c r="I93" s="86">
        <v>1000</v>
      </c>
      <c r="J93" s="86">
        <v>1000</v>
      </c>
    </row>
    <row r="94" spans="2:10" s="36" customFormat="1" ht="12" customHeight="1">
      <c r="B94" s="213" t="s">
        <v>889</v>
      </c>
      <c r="C94" s="214" t="s">
        <v>1183</v>
      </c>
      <c r="D94" s="215" t="s">
        <v>1264</v>
      </c>
      <c r="E94" s="214">
        <v>15</v>
      </c>
      <c r="F94" s="86">
        <v>0</v>
      </c>
      <c r="G94" s="86">
        <v>0</v>
      </c>
      <c r="H94" s="86">
        <v>1200</v>
      </c>
      <c r="I94" s="86">
        <v>1200</v>
      </c>
      <c r="J94" s="86">
        <v>1200</v>
      </c>
    </row>
    <row r="95" spans="2:10" s="36" customFormat="1" ht="12" customHeight="1">
      <c r="B95" s="213" t="s">
        <v>428</v>
      </c>
      <c r="C95" s="214" t="s">
        <v>1182</v>
      </c>
      <c r="D95" s="215" t="s">
        <v>1265</v>
      </c>
      <c r="E95" s="214">
        <v>1</v>
      </c>
      <c r="F95" s="86">
        <v>220</v>
      </c>
      <c r="G95" s="86">
        <v>220</v>
      </c>
      <c r="H95" s="86">
        <v>220</v>
      </c>
      <c r="I95" s="86">
        <v>220</v>
      </c>
      <c r="J95" s="86">
        <v>220</v>
      </c>
    </row>
    <row r="96" spans="2:10" s="36" customFormat="1" ht="12" customHeight="1">
      <c r="B96" s="213" t="s">
        <v>429</v>
      </c>
      <c r="C96" s="214" t="s">
        <v>1182</v>
      </c>
      <c r="D96" s="215" t="s">
        <v>1258</v>
      </c>
      <c r="E96" s="214">
        <v>11</v>
      </c>
      <c r="F96" s="86">
        <v>0</v>
      </c>
      <c r="G96" s="86">
        <v>45</v>
      </c>
      <c r="H96" s="86">
        <v>45</v>
      </c>
      <c r="I96" s="86">
        <v>45</v>
      </c>
      <c r="J96" s="86">
        <v>45</v>
      </c>
    </row>
    <row r="97" spans="2:10" s="36" customFormat="1" ht="12" customHeight="1">
      <c r="B97" s="213" t="s">
        <v>430</v>
      </c>
      <c r="C97" s="214" t="s">
        <v>672</v>
      </c>
      <c r="D97" s="215" t="s">
        <v>1266</v>
      </c>
      <c r="E97" s="214">
        <v>15</v>
      </c>
      <c r="F97" s="86">
        <v>1905</v>
      </c>
      <c r="G97" s="86">
        <v>1905</v>
      </c>
      <c r="H97" s="86">
        <v>1905</v>
      </c>
      <c r="I97" s="86">
        <v>1905</v>
      </c>
      <c r="J97" s="86">
        <v>1905</v>
      </c>
    </row>
    <row r="98" spans="2:10" s="36" customFormat="1" ht="12" customHeight="1">
      <c r="B98" s="213" t="s">
        <v>431</v>
      </c>
      <c r="C98" s="214" t="s">
        <v>677</v>
      </c>
      <c r="D98" s="215" t="s">
        <v>1266</v>
      </c>
      <c r="E98" s="214">
        <v>15</v>
      </c>
      <c r="F98" s="86">
        <v>2001</v>
      </c>
      <c r="G98" s="86">
        <v>2001</v>
      </c>
      <c r="H98" s="86">
        <v>2001</v>
      </c>
      <c r="I98" s="86">
        <v>3126</v>
      </c>
      <c r="J98" s="86">
        <v>3126</v>
      </c>
    </row>
    <row r="99" spans="2:10" s="36" customFormat="1" ht="12" customHeight="1">
      <c r="B99" s="213" t="s">
        <v>138</v>
      </c>
      <c r="C99" s="214" t="s">
        <v>1182</v>
      </c>
      <c r="D99" s="215" t="s">
        <v>1267</v>
      </c>
      <c r="E99" s="214">
        <v>1</v>
      </c>
      <c r="F99" s="86">
        <v>0</v>
      </c>
      <c r="G99" s="86">
        <v>0</v>
      </c>
      <c r="H99" s="86">
        <v>0</v>
      </c>
      <c r="I99" s="86">
        <v>49.7</v>
      </c>
      <c r="J99" s="86">
        <v>49.7</v>
      </c>
    </row>
    <row r="100" spans="2:10" s="36" customFormat="1" ht="12" customHeight="1">
      <c r="B100" s="213" t="s">
        <v>432</v>
      </c>
      <c r="C100" s="214" t="s">
        <v>1183</v>
      </c>
      <c r="D100" s="215" t="s">
        <v>1268</v>
      </c>
      <c r="E100" s="214">
        <v>17</v>
      </c>
      <c r="F100" s="86">
        <v>400</v>
      </c>
      <c r="G100" s="86">
        <v>400</v>
      </c>
      <c r="H100" s="86">
        <v>400</v>
      </c>
      <c r="I100" s="86">
        <v>400</v>
      </c>
      <c r="J100" s="86">
        <v>400</v>
      </c>
    </row>
    <row r="101" spans="2:10" s="36" customFormat="1" ht="12" customHeight="1">
      <c r="B101" s="213" t="s">
        <v>433</v>
      </c>
      <c r="C101" s="214" t="s">
        <v>678</v>
      </c>
      <c r="D101" s="215" t="s">
        <v>1269</v>
      </c>
      <c r="E101" s="214">
        <v>24</v>
      </c>
      <c r="F101" s="86">
        <v>1120</v>
      </c>
      <c r="G101" s="86">
        <v>1120</v>
      </c>
      <c r="H101" s="86">
        <v>1120</v>
      </c>
      <c r="I101" s="86">
        <v>1120</v>
      </c>
      <c r="J101" s="86">
        <v>1120</v>
      </c>
    </row>
    <row r="102" spans="2:10" s="36" customFormat="1" ht="12" customHeight="1">
      <c r="B102" s="213" t="s">
        <v>128</v>
      </c>
      <c r="C102" s="214" t="s">
        <v>1182</v>
      </c>
      <c r="D102" s="215" t="s">
        <v>1270</v>
      </c>
      <c r="E102" s="214">
        <v>11</v>
      </c>
      <c r="F102" s="86">
        <v>29.75</v>
      </c>
      <c r="G102" s="86">
        <v>29.75</v>
      </c>
      <c r="H102" s="86">
        <v>29.75</v>
      </c>
      <c r="I102" s="86">
        <v>29.75</v>
      </c>
      <c r="J102" s="86">
        <v>29.75</v>
      </c>
    </row>
    <row r="103" spans="2:10" s="36" customFormat="1" ht="12" customHeight="1">
      <c r="B103" s="213" t="s">
        <v>434</v>
      </c>
      <c r="C103" s="214" t="s">
        <v>1182</v>
      </c>
      <c r="D103" s="215" t="s">
        <v>1271</v>
      </c>
      <c r="E103" s="214">
        <v>1</v>
      </c>
      <c r="F103" s="86">
        <v>94</v>
      </c>
      <c r="G103" s="86">
        <v>94</v>
      </c>
      <c r="H103" s="86">
        <v>94</v>
      </c>
      <c r="I103" s="86">
        <v>94</v>
      </c>
      <c r="J103" s="86">
        <v>94</v>
      </c>
    </row>
    <row r="104" spans="2:10" s="36" customFormat="1" ht="12" customHeight="1">
      <c r="B104" s="213" t="s">
        <v>435</v>
      </c>
      <c r="C104" s="214" t="s">
        <v>1183</v>
      </c>
      <c r="D104" s="215" t="s">
        <v>1227</v>
      </c>
      <c r="E104" s="214">
        <v>18</v>
      </c>
      <c r="F104" s="86">
        <v>0</v>
      </c>
      <c r="G104" s="86">
        <v>0</v>
      </c>
      <c r="H104" s="86">
        <v>0</v>
      </c>
      <c r="I104" s="86">
        <v>1200</v>
      </c>
      <c r="J104" s="86">
        <v>1200</v>
      </c>
    </row>
    <row r="105" spans="2:10" s="36" customFormat="1" ht="12" customHeight="1">
      <c r="B105" s="213" t="s">
        <v>890</v>
      </c>
      <c r="C105" s="214" t="s">
        <v>1183</v>
      </c>
      <c r="D105" s="215" t="s">
        <v>1268</v>
      </c>
      <c r="E105" s="214">
        <v>17</v>
      </c>
      <c r="F105" s="86">
        <v>0</v>
      </c>
      <c r="G105" s="86">
        <v>0</v>
      </c>
      <c r="H105" s="86">
        <v>0</v>
      </c>
      <c r="I105" s="86">
        <v>0</v>
      </c>
      <c r="J105" s="86">
        <v>1800</v>
      </c>
    </row>
    <row r="106" spans="2:10" s="36" customFormat="1" ht="12" customHeight="1">
      <c r="B106" s="213" t="s">
        <v>436</v>
      </c>
      <c r="C106" s="214" t="s">
        <v>1183</v>
      </c>
      <c r="D106" s="215" t="s">
        <v>1227</v>
      </c>
      <c r="E106" s="214">
        <v>18</v>
      </c>
      <c r="F106" s="86">
        <v>551</v>
      </c>
      <c r="G106" s="86">
        <v>551</v>
      </c>
      <c r="H106" s="86">
        <v>551</v>
      </c>
      <c r="I106" s="86">
        <v>551</v>
      </c>
      <c r="J106" s="86">
        <v>551</v>
      </c>
    </row>
    <row r="107" spans="2:10" s="36" customFormat="1" ht="12" customHeight="1">
      <c r="B107" s="213" t="s">
        <v>437</v>
      </c>
      <c r="C107" s="214" t="s">
        <v>1182</v>
      </c>
      <c r="D107" s="215" t="s">
        <v>1272</v>
      </c>
      <c r="E107" s="214">
        <v>4</v>
      </c>
      <c r="F107" s="86">
        <v>41.4</v>
      </c>
      <c r="G107" s="86">
        <v>41.4</v>
      </c>
      <c r="H107" s="86">
        <v>41.4</v>
      </c>
      <c r="I107" s="86">
        <v>41.4</v>
      </c>
      <c r="J107" s="86">
        <v>41.4</v>
      </c>
    </row>
    <row r="108" spans="2:10" s="36" customFormat="1" ht="12" customHeight="1">
      <c r="B108" s="213" t="s">
        <v>438</v>
      </c>
      <c r="C108" s="214" t="s">
        <v>1186</v>
      </c>
      <c r="D108" s="215" t="s">
        <v>1273</v>
      </c>
      <c r="E108" s="214">
        <v>15</v>
      </c>
      <c r="F108" s="86">
        <v>0</v>
      </c>
      <c r="G108" s="86">
        <v>0</v>
      </c>
      <c r="H108" s="86">
        <v>2450</v>
      </c>
      <c r="I108" s="86">
        <v>2450</v>
      </c>
      <c r="J108" s="86">
        <v>2450</v>
      </c>
    </row>
    <row r="109" spans="2:10" s="36" customFormat="1" ht="12" customHeight="1">
      <c r="B109" s="213" t="s">
        <v>439</v>
      </c>
      <c r="C109" s="214" t="s">
        <v>1182</v>
      </c>
      <c r="D109" s="215" t="s">
        <v>1274</v>
      </c>
      <c r="E109" s="214">
        <v>1</v>
      </c>
      <c r="F109" s="86">
        <v>0</v>
      </c>
      <c r="G109" s="86">
        <v>0</v>
      </c>
      <c r="H109" s="86">
        <v>0</v>
      </c>
      <c r="I109" s="86">
        <v>99</v>
      </c>
      <c r="J109" s="86">
        <v>99</v>
      </c>
    </row>
    <row r="110" spans="2:10" s="36" customFormat="1" ht="12" customHeight="1">
      <c r="B110" s="213" t="s">
        <v>891</v>
      </c>
      <c r="C110" s="214" t="s">
        <v>1186</v>
      </c>
      <c r="D110" s="215" t="s">
        <v>1275</v>
      </c>
      <c r="E110" s="214">
        <v>25</v>
      </c>
      <c r="F110" s="86">
        <v>0</v>
      </c>
      <c r="G110" s="86">
        <v>0</v>
      </c>
      <c r="H110" s="86">
        <v>49.5</v>
      </c>
      <c r="I110" s="86">
        <v>49.5</v>
      </c>
      <c r="J110" s="86">
        <v>49.5</v>
      </c>
    </row>
    <row r="111" spans="2:10" s="36" customFormat="1" ht="12" customHeight="1">
      <c r="B111" s="213" t="s">
        <v>892</v>
      </c>
      <c r="C111" s="214" t="s">
        <v>1183</v>
      </c>
      <c r="D111" s="215" t="s">
        <v>1276</v>
      </c>
      <c r="E111" s="214">
        <v>1</v>
      </c>
      <c r="F111" s="86">
        <v>0</v>
      </c>
      <c r="G111" s="86">
        <v>0</v>
      </c>
      <c r="H111" s="86">
        <v>0</v>
      </c>
      <c r="I111" s="86">
        <v>120.3</v>
      </c>
      <c r="J111" s="86">
        <v>120.3</v>
      </c>
    </row>
    <row r="112" spans="2:10" s="36" customFormat="1" ht="12" customHeight="1">
      <c r="B112" s="213" t="s">
        <v>440</v>
      </c>
      <c r="C112" s="214" t="s">
        <v>1186</v>
      </c>
      <c r="D112" s="215" t="s">
        <v>1277</v>
      </c>
      <c r="E112" s="214">
        <v>24</v>
      </c>
      <c r="F112" s="86">
        <v>415</v>
      </c>
      <c r="G112" s="86">
        <v>415</v>
      </c>
      <c r="H112" s="86">
        <v>415</v>
      </c>
      <c r="I112" s="86">
        <v>415</v>
      </c>
      <c r="J112" s="86">
        <v>415</v>
      </c>
    </row>
    <row r="113" spans="2:10" s="36" customFormat="1" ht="12" customHeight="1">
      <c r="B113" s="213" t="s">
        <v>146</v>
      </c>
      <c r="C113" s="214" t="s">
        <v>1182</v>
      </c>
      <c r="D113" s="215" t="s">
        <v>1278</v>
      </c>
      <c r="E113" s="214">
        <v>10</v>
      </c>
      <c r="F113" s="86">
        <v>0</v>
      </c>
      <c r="G113" s="86">
        <v>0</v>
      </c>
      <c r="H113" s="86">
        <v>0</v>
      </c>
      <c r="I113" s="86">
        <v>69</v>
      </c>
      <c r="J113" s="86">
        <v>69</v>
      </c>
    </row>
    <row r="114" spans="2:10" s="36" customFormat="1" ht="12" customHeight="1">
      <c r="B114" s="213" t="s">
        <v>441</v>
      </c>
      <c r="C114" s="214" t="s">
        <v>675</v>
      </c>
      <c r="D114" s="215" t="s">
        <v>1279</v>
      </c>
      <c r="E114" s="214">
        <v>5</v>
      </c>
      <c r="F114" s="86">
        <v>75</v>
      </c>
      <c r="G114" s="86">
        <v>75</v>
      </c>
      <c r="H114" s="86">
        <v>75</v>
      </c>
      <c r="I114" s="86">
        <v>75</v>
      </c>
      <c r="J114" s="86">
        <v>75</v>
      </c>
    </row>
    <row r="115" spans="2:10" s="36" customFormat="1" ht="12" customHeight="1">
      <c r="B115" s="213" t="s">
        <v>132</v>
      </c>
      <c r="C115" s="214" t="s">
        <v>1182</v>
      </c>
      <c r="D115" s="215" t="s">
        <v>1253</v>
      </c>
      <c r="E115" s="214">
        <v>12</v>
      </c>
      <c r="F115" s="86">
        <v>39</v>
      </c>
      <c r="G115" s="86">
        <v>39</v>
      </c>
      <c r="H115" s="86">
        <v>39</v>
      </c>
      <c r="I115" s="86">
        <v>39</v>
      </c>
      <c r="J115" s="86">
        <v>39</v>
      </c>
    </row>
    <row r="116" spans="2:10" s="36" customFormat="1" ht="12" customHeight="1">
      <c r="B116" s="213" t="s">
        <v>893</v>
      </c>
      <c r="C116" s="214" t="s">
        <v>1185</v>
      </c>
      <c r="D116" s="215" t="s">
        <v>1195</v>
      </c>
      <c r="E116" s="214">
        <v>26</v>
      </c>
      <c r="F116" s="86">
        <v>0</v>
      </c>
      <c r="G116" s="86">
        <v>49.9</v>
      </c>
      <c r="H116" s="86">
        <v>49.9</v>
      </c>
      <c r="I116" s="86">
        <v>49.9</v>
      </c>
      <c r="J116" s="86">
        <v>49.9</v>
      </c>
    </row>
    <row r="117" spans="2:10" s="36" customFormat="1" ht="12" customHeight="1">
      <c r="B117" s="213" t="s">
        <v>442</v>
      </c>
      <c r="C117" s="214" t="s">
        <v>1182</v>
      </c>
      <c r="D117" s="215" t="s">
        <v>1280</v>
      </c>
      <c r="E117" s="214">
        <v>11</v>
      </c>
      <c r="F117" s="86">
        <v>0</v>
      </c>
      <c r="G117" s="86">
        <v>41.4</v>
      </c>
      <c r="H117" s="86">
        <v>41.4</v>
      </c>
      <c r="I117" s="86">
        <v>41.4</v>
      </c>
      <c r="J117" s="86">
        <v>41.4</v>
      </c>
    </row>
    <row r="118" spans="2:10" s="36" customFormat="1" ht="12" customHeight="1">
      <c r="B118" s="213" t="s">
        <v>443</v>
      </c>
      <c r="C118" s="214" t="s">
        <v>1182</v>
      </c>
      <c r="D118" s="215" t="s">
        <v>1280</v>
      </c>
      <c r="E118" s="214">
        <v>11</v>
      </c>
      <c r="F118" s="86">
        <v>144</v>
      </c>
      <c r="G118" s="86">
        <v>144</v>
      </c>
      <c r="H118" s="86">
        <v>144</v>
      </c>
      <c r="I118" s="86">
        <v>144</v>
      </c>
      <c r="J118" s="86">
        <v>144</v>
      </c>
    </row>
    <row r="119" spans="2:10" s="36" customFormat="1" ht="12" customHeight="1">
      <c r="B119" s="213" t="s">
        <v>444</v>
      </c>
      <c r="C119" s="214" t="s">
        <v>1182</v>
      </c>
      <c r="D119" s="215" t="s">
        <v>1281</v>
      </c>
      <c r="E119" s="214">
        <v>1</v>
      </c>
      <c r="F119" s="86">
        <v>92</v>
      </c>
      <c r="G119" s="86">
        <v>92</v>
      </c>
      <c r="H119" s="86">
        <v>92</v>
      </c>
      <c r="I119" s="86">
        <v>92</v>
      </c>
      <c r="J119" s="86">
        <v>92</v>
      </c>
    </row>
    <row r="120" spans="2:10" s="36" customFormat="1" ht="12" customHeight="1">
      <c r="B120" s="213" t="s">
        <v>445</v>
      </c>
      <c r="C120" s="214" t="s">
        <v>675</v>
      </c>
      <c r="D120" s="215" t="s">
        <v>1282</v>
      </c>
      <c r="E120" s="214">
        <v>3</v>
      </c>
      <c r="F120" s="86">
        <v>46</v>
      </c>
      <c r="G120" s="86">
        <v>46</v>
      </c>
      <c r="H120" s="86">
        <v>46</v>
      </c>
      <c r="I120" s="86">
        <v>46</v>
      </c>
      <c r="J120" s="86">
        <v>46</v>
      </c>
    </row>
    <row r="121" spans="2:10" s="36" customFormat="1" ht="12" customHeight="1">
      <c r="B121" s="213" t="s">
        <v>894</v>
      </c>
      <c r="C121" s="214" t="s">
        <v>1182</v>
      </c>
      <c r="D121" s="215" t="s">
        <v>1283</v>
      </c>
      <c r="E121" s="214">
        <v>12</v>
      </c>
      <c r="F121" s="86">
        <v>0</v>
      </c>
      <c r="G121" s="86">
        <v>0</v>
      </c>
      <c r="H121" s="86">
        <v>0</v>
      </c>
      <c r="I121" s="86">
        <v>0</v>
      </c>
      <c r="J121" s="86">
        <v>200</v>
      </c>
    </row>
    <row r="122" spans="2:10" s="36" customFormat="1" ht="12" customHeight="1">
      <c r="B122" s="213" t="s">
        <v>446</v>
      </c>
      <c r="C122" s="214" t="s">
        <v>1187</v>
      </c>
      <c r="D122" s="215" t="s">
        <v>1249</v>
      </c>
      <c r="E122" s="214">
        <v>26</v>
      </c>
      <c r="F122" s="86">
        <v>158</v>
      </c>
      <c r="G122" s="86">
        <v>158</v>
      </c>
      <c r="H122" s="86">
        <v>158</v>
      </c>
      <c r="I122" s="86">
        <v>158</v>
      </c>
      <c r="J122" s="86">
        <v>158</v>
      </c>
    </row>
    <row r="123" spans="2:10" s="36" customFormat="1" ht="12" customHeight="1">
      <c r="B123" s="213" t="s">
        <v>447</v>
      </c>
      <c r="C123" s="214" t="s">
        <v>1186</v>
      </c>
      <c r="D123" s="215" t="s">
        <v>1284</v>
      </c>
      <c r="E123" s="214">
        <v>15</v>
      </c>
      <c r="F123" s="86">
        <v>0</v>
      </c>
      <c r="G123" s="86">
        <v>0</v>
      </c>
      <c r="H123" s="86">
        <v>0</v>
      </c>
      <c r="I123" s="86">
        <v>1820</v>
      </c>
      <c r="J123" s="86">
        <v>1820</v>
      </c>
    </row>
    <row r="124" spans="2:10" s="36" customFormat="1" ht="12" customHeight="1">
      <c r="B124" s="213" t="s">
        <v>448</v>
      </c>
      <c r="C124" s="214" t="s">
        <v>1185</v>
      </c>
      <c r="D124" s="215" t="s">
        <v>1285</v>
      </c>
      <c r="E124" s="214">
        <v>16</v>
      </c>
      <c r="F124" s="86">
        <v>360</v>
      </c>
      <c r="G124" s="86">
        <v>360</v>
      </c>
      <c r="H124" s="86">
        <v>360</v>
      </c>
      <c r="I124" s="86">
        <v>360</v>
      </c>
      <c r="J124" s="86">
        <v>360</v>
      </c>
    </row>
    <row r="125" spans="2:10" s="36" customFormat="1" ht="12" customHeight="1">
      <c r="B125" s="213" t="s">
        <v>449</v>
      </c>
      <c r="C125" s="214" t="s">
        <v>677</v>
      </c>
      <c r="D125" s="215" t="s">
        <v>1286</v>
      </c>
      <c r="E125" s="214">
        <v>15</v>
      </c>
      <c r="F125" s="86">
        <v>1987</v>
      </c>
      <c r="G125" s="86">
        <v>1987</v>
      </c>
      <c r="H125" s="86">
        <v>1987</v>
      </c>
      <c r="I125" s="86">
        <v>1987</v>
      </c>
      <c r="J125" s="86">
        <v>1987</v>
      </c>
    </row>
    <row r="126" spans="2:10" s="36" customFormat="1" ht="12" customHeight="1">
      <c r="B126" s="213" t="s">
        <v>139</v>
      </c>
      <c r="C126" s="214" t="s">
        <v>675</v>
      </c>
      <c r="D126" s="215" t="s">
        <v>1287</v>
      </c>
      <c r="E126" s="214">
        <v>6</v>
      </c>
      <c r="F126" s="86">
        <v>16.5</v>
      </c>
      <c r="G126" s="86">
        <v>16.5</v>
      </c>
      <c r="H126" s="86">
        <v>16.5</v>
      </c>
      <c r="I126" s="86">
        <v>16.5</v>
      </c>
      <c r="J126" s="86">
        <v>16.5</v>
      </c>
    </row>
    <row r="127" spans="2:10" s="36" customFormat="1" ht="12" customHeight="1">
      <c r="B127" s="213" t="s">
        <v>450</v>
      </c>
      <c r="C127" s="214" t="s">
        <v>1183</v>
      </c>
      <c r="D127" s="215" t="s">
        <v>1288</v>
      </c>
      <c r="E127" s="214">
        <v>9</v>
      </c>
      <c r="F127" s="86">
        <v>0</v>
      </c>
      <c r="G127" s="86">
        <v>0</v>
      </c>
      <c r="H127" s="86">
        <v>537.5</v>
      </c>
      <c r="I127" s="86">
        <v>537.5</v>
      </c>
      <c r="J127" s="86">
        <v>537.5</v>
      </c>
    </row>
    <row r="128" spans="2:10" s="36" customFormat="1" ht="12" customHeight="1">
      <c r="B128" s="213" t="s">
        <v>451</v>
      </c>
      <c r="C128" s="214" t="s">
        <v>1183</v>
      </c>
      <c r="D128" s="215" t="s">
        <v>1288</v>
      </c>
      <c r="E128" s="214">
        <v>9</v>
      </c>
      <c r="F128" s="86">
        <v>0</v>
      </c>
      <c r="G128" s="86">
        <v>0</v>
      </c>
      <c r="H128" s="86">
        <v>537.5</v>
      </c>
      <c r="I128" s="86">
        <v>537.5</v>
      </c>
      <c r="J128" s="86">
        <v>537.5</v>
      </c>
    </row>
    <row r="129" spans="2:10" s="36" customFormat="1" ht="12" customHeight="1">
      <c r="B129" s="213" t="s">
        <v>452</v>
      </c>
      <c r="C129" s="214" t="s">
        <v>1183</v>
      </c>
      <c r="D129" s="215" t="s">
        <v>1289</v>
      </c>
      <c r="E129" s="214">
        <v>11</v>
      </c>
      <c r="F129" s="86">
        <v>0</v>
      </c>
      <c r="G129" s="86">
        <v>0</v>
      </c>
      <c r="H129" s="86">
        <v>0</v>
      </c>
      <c r="I129" s="86">
        <v>700</v>
      </c>
      <c r="J129" s="86">
        <v>700</v>
      </c>
    </row>
    <row r="130" spans="2:10" s="36" customFormat="1" ht="12" customHeight="1">
      <c r="B130" s="213" t="s">
        <v>895</v>
      </c>
      <c r="C130" s="214" t="s">
        <v>1183</v>
      </c>
      <c r="D130" s="215" t="s">
        <v>1289</v>
      </c>
      <c r="E130" s="214">
        <v>11</v>
      </c>
      <c r="F130" s="86">
        <v>0</v>
      </c>
      <c r="G130" s="86">
        <v>0</v>
      </c>
      <c r="H130" s="86">
        <v>0</v>
      </c>
      <c r="I130" s="86">
        <v>0</v>
      </c>
      <c r="J130" s="86">
        <v>700</v>
      </c>
    </row>
    <row r="131" spans="2:10" s="36" customFormat="1" ht="12" customHeight="1">
      <c r="B131" s="213" t="s">
        <v>140</v>
      </c>
      <c r="C131" s="214" t="s">
        <v>1185</v>
      </c>
      <c r="D131" s="215" t="s">
        <v>1290</v>
      </c>
      <c r="E131" s="214">
        <v>1</v>
      </c>
      <c r="F131" s="86">
        <v>300</v>
      </c>
      <c r="G131" s="86">
        <v>300</v>
      </c>
      <c r="H131" s="86">
        <v>300</v>
      </c>
      <c r="I131" s="86">
        <v>300</v>
      </c>
      <c r="J131" s="86">
        <v>300</v>
      </c>
    </row>
    <row r="132" spans="2:10" s="36" customFormat="1" ht="12" customHeight="1">
      <c r="B132" s="213" t="s">
        <v>453</v>
      </c>
      <c r="C132" s="214" t="s">
        <v>1182</v>
      </c>
      <c r="D132" s="215" t="s">
        <v>1247</v>
      </c>
      <c r="E132" s="214">
        <v>7</v>
      </c>
      <c r="F132" s="86">
        <v>22.2</v>
      </c>
      <c r="G132" s="86">
        <v>22.2</v>
      </c>
      <c r="H132" s="86">
        <v>22.2</v>
      </c>
      <c r="I132" s="86">
        <v>22.2</v>
      </c>
      <c r="J132" s="86">
        <v>22.2</v>
      </c>
    </row>
    <row r="133" spans="2:10" s="36" customFormat="1" ht="12" customHeight="1">
      <c r="B133" s="213" t="s">
        <v>454</v>
      </c>
      <c r="C133" s="214" t="s">
        <v>1182</v>
      </c>
      <c r="D133" s="215" t="s">
        <v>1257</v>
      </c>
      <c r="E133" s="214">
        <v>11</v>
      </c>
      <c r="F133" s="86">
        <v>55.2</v>
      </c>
      <c r="G133" s="86">
        <v>55.2</v>
      </c>
      <c r="H133" s="86">
        <v>55.2</v>
      </c>
      <c r="I133" s="86">
        <v>55.2</v>
      </c>
      <c r="J133" s="86">
        <v>55.2</v>
      </c>
    </row>
    <row r="134" spans="2:10" s="36" customFormat="1" ht="12" customHeight="1">
      <c r="B134" s="213" t="s">
        <v>455</v>
      </c>
      <c r="C134" s="214" t="s">
        <v>1183</v>
      </c>
      <c r="D134" s="215" t="s">
        <v>1291</v>
      </c>
      <c r="E134" s="214">
        <v>18</v>
      </c>
      <c r="F134" s="86">
        <v>348</v>
      </c>
      <c r="G134" s="86">
        <v>348</v>
      </c>
      <c r="H134" s="86">
        <v>348</v>
      </c>
      <c r="I134" s="86">
        <v>348</v>
      </c>
      <c r="J134" s="86">
        <v>348</v>
      </c>
    </row>
    <row r="135" spans="2:10" s="36" customFormat="1" ht="12" customHeight="1">
      <c r="B135" s="213" t="s">
        <v>456</v>
      </c>
      <c r="C135" s="214" t="s">
        <v>1186</v>
      </c>
      <c r="D135" s="215" t="s">
        <v>1245</v>
      </c>
      <c r="E135" s="214">
        <v>24</v>
      </c>
      <c r="F135" s="86">
        <v>0</v>
      </c>
      <c r="G135" s="86">
        <v>1096</v>
      </c>
      <c r="H135" s="86">
        <v>1096</v>
      </c>
      <c r="I135" s="86">
        <v>1096</v>
      </c>
      <c r="J135" s="86">
        <v>1096</v>
      </c>
    </row>
    <row r="136" spans="2:10" s="36" customFormat="1" ht="12" customHeight="1">
      <c r="B136" s="213" t="s">
        <v>457</v>
      </c>
      <c r="C136" s="214" t="s">
        <v>1182</v>
      </c>
      <c r="D136" s="215" t="s">
        <v>1270</v>
      </c>
      <c r="E136" s="214">
        <v>11</v>
      </c>
      <c r="F136" s="86">
        <v>0</v>
      </c>
      <c r="G136" s="86">
        <v>21</v>
      </c>
      <c r="H136" s="86">
        <v>21</v>
      </c>
      <c r="I136" s="86">
        <v>21</v>
      </c>
      <c r="J136" s="86">
        <v>21</v>
      </c>
    </row>
    <row r="137" spans="2:10" s="36" customFormat="1" ht="12" customHeight="1">
      <c r="B137" s="213" t="s">
        <v>458</v>
      </c>
      <c r="C137" s="214" t="s">
        <v>1182</v>
      </c>
      <c r="D137" s="215" t="s">
        <v>1212</v>
      </c>
      <c r="E137" s="214">
        <v>10</v>
      </c>
      <c r="F137" s="86">
        <v>32.200000000000003</v>
      </c>
      <c r="G137" s="86">
        <v>32.200000000000003</v>
      </c>
      <c r="H137" s="86">
        <v>32.200000000000003</v>
      </c>
      <c r="I137" s="86">
        <v>32.200000000000003</v>
      </c>
      <c r="J137" s="86">
        <v>32.200000000000003</v>
      </c>
    </row>
    <row r="138" spans="2:10" s="36" customFormat="1" ht="12" customHeight="1">
      <c r="B138" s="213" t="s">
        <v>459</v>
      </c>
      <c r="C138" s="214" t="s">
        <v>1182</v>
      </c>
      <c r="D138" s="215" t="s">
        <v>1292</v>
      </c>
      <c r="E138" s="214">
        <v>1</v>
      </c>
      <c r="F138" s="86">
        <v>0</v>
      </c>
      <c r="G138" s="86">
        <v>48.5</v>
      </c>
      <c r="H138" s="86">
        <v>48.5</v>
      </c>
      <c r="I138" s="86">
        <v>48.5</v>
      </c>
      <c r="J138" s="86">
        <v>48.5</v>
      </c>
    </row>
    <row r="139" spans="2:10" s="36" customFormat="1" ht="12" customHeight="1">
      <c r="B139" s="213" t="s">
        <v>460</v>
      </c>
      <c r="C139" s="214" t="s">
        <v>1182</v>
      </c>
      <c r="D139" s="215" t="s">
        <v>1293</v>
      </c>
      <c r="E139" s="214">
        <v>4</v>
      </c>
      <c r="F139" s="86">
        <v>0</v>
      </c>
      <c r="G139" s="86">
        <v>0</v>
      </c>
      <c r="H139" s="86">
        <v>42</v>
      </c>
      <c r="I139" s="86">
        <v>42</v>
      </c>
      <c r="J139" s="86">
        <v>42</v>
      </c>
    </row>
    <row r="140" spans="2:10" s="36" customFormat="1" ht="12" customHeight="1">
      <c r="B140" s="213" t="s">
        <v>142</v>
      </c>
      <c r="C140" s="214" t="s">
        <v>675</v>
      </c>
      <c r="D140" s="215" t="s">
        <v>1294</v>
      </c>
      <c r="E140" s="214">
        <v>3</v>
      </c>
      <c r="F140" s="86">
        <v>99.9</v>
      </c>
      <c r="G140" s="86">
        <v>99.9</v>
      </c>
      <c r="H140" s="86">
        <v>99.9</v>
      </c>
      <c r="I140" s="86">
        <v>99.9</v>
      </c>
      <c r="J140" s="86">
        <v>99.9</v>
      </c>
    </row>
    <row r="141" spans="2:10" s="36" customFormat="1" ht="12" customHeight="1">
      <c r="B141" s="213" t="s">
        <v>461</v>
      </c>
      <c r="C141" s="214" t="s">
        <v>675</v>
      </c>
      <c r="D141" s="215" t="s">
        <v>1295</v>
      </c>
      <c r="E141" s="214">
        <v>3</v>
      </c>
      <c r="F141" s="86">
        <v>37</v>
      </c>
      <c r="G141" s="86">
        <v>37</v>
      </c>
      <c r="H141" s="86">
        <v>37</v>
      </c>
      <c r="I141" s="86">
        <v>37</v>
      </c>
      <c r="J141" s="86">
        <v>37</v>
      </c>
    </row>
    <row r="142" spans="2:10" s="36" customFormat="1" ht="12" customHeight="1">
      <c r="B142" s="213" t="s">
        <v>462</v>
      </c>
      <c r="C142" s="214" t="s">
        <v>1185</v>
      </c>
      <c r="D142" s="215" t="s">
        <v>411</v>
      </c>
      <c r="E142" s="214">
        <v>10</v>
      </c>
      <c r="F142" s="86">
        <v>0</v>
      </c>
      <c r="G142" s="86">
        <v>0</v>
      </c>
      <c r="H142" s="86">
        <v>0</v>
      </c>
      <c r="I142" s="86">
        <v>210</v>
      </c>
      <c r="J142" s="86">
        <v>210</v>
      </c>
    </row>
    <row r="143" spans="2:10" s="36" customFormat="1" ht="12" customHeight="1">
      <c r="B143" s="213" t="s">
        <v>463</v>
      </c>
      <c r="C143" s="214" t="s">
        <v>1182</v>
      </c>
      <c r="D143" s="215" t="s">
        <v>1296</v>
      </c>
      <c r="E143" s="214">
        <v>10</v>
      </c>
      <c r="F143" s="86">
        <v>0</v>
      </c>
      <c r="G143" s="86">
        <v>0</v>
      </c>
      <c r="H143" s="86">
        <v>33.6</v>
      </c>
      <c r="I143" s="86">
        <v>33.6</v>
      </c>
      <c r="J143" s="86">
        <v>33.6</v>
      </c>
    </row>
    <row r="144" spans="2:10" s="36" customFormat="1" ht="12" customHeight="1">
      <c r="B144" s="213" t="s">
        <v>464</v>
      </c>
      <c r="C144" s="214" t="s">
        <v>1182</v>
      </c>
      <c r="D144" s="215" t="s">
        <v>1297</v>
      </c>
      <c r="E144" s="214">
        <v>3</v>
      </c>
      <c r="F144" s="86">
        <v>0</v>
      </c>
      <c r="G144" s="86">
        <v>0</v>
      </c>
      <c r="H144" s="86">
        <v>168</v>
      </c>
      <c r="I144" s="86">
        <v>168</v>
      </c>
      <c r="J144" s="86">
        <v>168</v>
      </c>
    </row>
    <row r="145" spans="2:10" s="36" customFormat="1" ht="12" customHeight="1">
      <c r="B145" s="213" t="s">
        <v>896</v>
      </c>
      <c r="C145" s="214" t="s">
        <v>1182</v>
      </c>
      <c r="D145" s="215" t="s">
        <v>1298</v>
      </c>
      <c r="E145" s="214">
        <v>1</v>
      </c>
      <c r="F145" s="86">
        <v>70</v>
      </c>
      <c r="G145" s="86">
        <v>70</v>
      </c>
      <c r="H145" s="86">
        <v>70</v>
      </c>
      <c r="I145" s="86">
        <v>108</v>
      </c>
      <c r="J145" s="86">
        <v>108</v>
      </c>
    </row>
    <row r="146" spans="2:10" s="36" customFormat="1" ht="12" customHeight="1">
      <c r="B146" s="213" t="s">
        <v>465</v>
      </c>
      <c r="C146" s="214" t="s">
        <v>1186</v>
      </c>
      <c r="D146" s="215" t="s">
        <v>1190</v>
      </c>
      <c r="E146" s="214">
        <v>24</v>
      </c>
      <c r="F146" s="86">
        <v>1517</v>
      </c>
      <c r="G146" s="86">
        <v>1517</v>
      </c>
      <c r="H146" s="86">
        <v>1517</v>
      </c>
      <c r="I146" s="86">
        <v>1517</v>
      </c>
      <c r="J146" s="86">
        <v>1517</v>
      </c>
    </row>
    <row r="147" spans="2:10" s="36" customFormat="1" ht="12" customHeight="1">
      <c r="B147" s="213" t="s">
        <v>897</v>
      </c>
      <c r="C147" s="214" t="s">
        <v>1187</v>
      </c>
      <c r="D147" s="215" t="s">
        <v>1299</v>
      </c>
      <c r="E147" s="214">
        <v>9</v>
      </c>
      <c r="F147" s="86">
        <v>120</v>
      </c>
      <c r="G147" s="86">
        <v>120</v>
      </c>
      <c r="H147" s="86">
        <v>120</v>
      </c>
      <c r="I147" s="86">
        <v>120</v>
      </c>
      <c r="J147" s="86">
        <v>120</v>
      </c>
    </row>
    <row r="148" spans="2:10" s="36" customFormat="1" ht="12" customHeight="1">
      <c r="B148" s="213" t="s">
        <v>466</v>
      </c>
      <c r="C148" s="214" t="s">
        <v>1186</v>
      </c>
      <c r="D148" s="215" t="s">
        <v>1300</v>
      </c>
      <c r="E148" s="214">
        <v>18</v>
      </c>
      <c r="F148" s="86">
        <v>405</v>
      </c>
      <c r="G148" s="86">
        <v>405</v>
      </c>
      <c r="H148" s="86">
        <v>405</v>
      </c>
      <c r="I148" s="86">
        <v>405</v>
      </c>
      <c r="J148" s="86">
        <v>405</v>
      </c>
    </row>
    <row r="149" spans="2:10" s="36" customFormat="1" ht="12" customHeight="1">
      <c r="B149" s="213" t="s">
        <v>467</v>
      </c>
      <c r="C149" s="214" t="s">
        <v>1183</v>
      </c>
      <c r="D149" s="215" t="s">
        <v>1291</v>
      </c>
      <c r="E149" s="214">
        <v>18</v>
      </c>
      <c r="F149" s="86">
        <v>500</v>
      </c>
      <c r="G149" s="86">
        <v>500</v>
      </c>
      <c r="H149" s="86">
        <v>500</v>
      </c>
      <c r="I149" s="86">
        <v>500</v>
      </c>
      <c r="J149" s="86">
        <v>500</v>
      </c>
    </row>
    <row r="150" spans="2:10" s="36" customFormat="1" ht="12" customHeight="1">
      <c r="B150" s="213" t="s">
        <v>468</v>
      </c>
      <c r="C150" s="214" t="s">
        <v>1182</v>
      </c>
      <c r="D150" s="215" t="s">
        <v>1210</v>
      </c>
      <c r="E150" s="214">
        <v>27</v>
      </c>
      <c r="F150" s="86">
        <v>0</v>
      </c>
      <c r="G150" s="86">
        <v>0</v>
      </c>
      <c r="H150" s="86">
        <v>0</v>
      </c>
      <c r="I150" s="86">
        <v>1500</v>
      </c>
      <c r="J150" s="86">
        <v>1500</v>
      </c>
    </row>
    <row r="151" spans="2:10" s="36" customFormat="1" ht="12" customHeight="1">
      <c r="B151" s="213" t="s">
        <v>898</v>
      </c>
      <c r="C151" s="214" t="s">
        <v>1183</v>
      </c>
      <c r="D151" s="215" t="s">
        <v>1241</v>
      </c>
      <c r="E151" s="214">
        <v>19</v>
      </c>
      <c r="F151" s="86">
        <v>0</v>
      </c>
      <c r="G151" s="86">
        <v>0</v>
      </c>
      <c r="H151" s="86">
        <v>0</v>
      </c>
      <c r="I151" s="86">
        <v>0</v>
      </c>
      <c r="J151" s="86">
        <v>1000</v>
      </c>
    </row>
    <row r="152" spans="2:10" s="36" customFormat="1" ht="12" customHeight="1">
      <c r="B152" s="213" t="s">
        <v>469</v>
      </c>
      <c r="C152" s="214" t="s">
        <v>1182</v>
      </c>
      <c r="D152" s="215" t="s">
        <v>1301</v>
      </c>
      <c r="E152" s="214">
        <v>5</v>
      </c>
      <c r="F152" s="86">
        <v>188.6</v>
      </c>
      <c r="G152" s="86">
        <v>188.6</v>
      </c>
      <c r="H152" s="86">
        <v>188.6</v>
      </c>
      <c r="I152" s="86">
        <v>188.6</v>
      </c>
      <c r="J152" s="86">
        <v>188.6</v>
      </c>
    </row>
    <row r="153" spans="2:10" s="36" customFormat="1" ht="12" customHeight="1">
      <c r="B153" s="213" t="s">
        <v>470</v>
      </c>
      <c r="C153" s="214" t="s">
        <v>1183</v>
      </c>
      <c r="D153" s="215" t="s">
        <v>1227</v>
      </c>
      <c r="E153" s="214">
        <v>18</v>
      </c>
      <c r="F153" s="86">
        <v>64</v>
      </c>
      <c r="G153" s="86">
        <v>64</v>
      </c>
      <c r="H153" s="86">
        <v>64</v>
      </c>
      <c r="I153" s="86">
        <v>64</v>
      </c>
      <c r="J153" s="86">
        <v>64</v>
      </c>
    </row>
    <row r="154" spans="2:10" s="36" customFormat="1" ht="12" customHeight="1">
      <c r="B154" s="213" t="s">
        <v>471</v>
      </c>
      <c r="C154" s="214" t="s">
        <v>1183</v>
      </c>
      <c r="D154" s="215" t="s">
        <v>1227</v>
      </c>
      <c r="E154" s="214">
        <v>18</v>
      </c>
      <c r="F154" s="86">
        <v>99.9</v>
      </c>
      <c r="G154" s="86">
        <v>99.9</v>
      </c>
      <c r="H154" s="86">
        <v>99.9</v>
      </c>
      <c r="I154" s="86">
        <v>99.9</v>
      </c>
      <c r="J154" s="86">
        <v>99.9</v>
      </c>
    </row>
    <row r="155" spans="2:10" s="36" customFormat="1" ht="12" customHeight="1">
      <c r="B155" s="213" t="s">
        <v>472</v>
      </c>
      <c r="C155" s="214" t="s">
        <v>1183</v>
      </c>
      <c r="D155" s="215" t="s">
        <v>1229</v>
      </c>
      <c r="E155" s="214">
        <v>16</v>
      </c>
      <c r="F155" s="86">
        <v>574</v>
      </c>
      <c r="G155" s="86">
        <v>574</v>
      </c>
      <c r="H155" s="86">
        <v>574</v>
      </c>
      <c r="I155" s="86">
        <v>574</v>
      </c>
      <c r="J155" s="86">
        <v>574</v>
      </c>
    </row>
    <row r="156" spans="2:10" s="36" customFormat="1" ht="12" customHeight="1">
      <c r="B156" s="213" t="s">
        <v>148</v>
      </c>
      <c r="C156" s="214" t="s">
        <v>1182</v>
      </c>
      <c r="D156" s="215" t="s">
        <v>1302</v>
      </c>
      <c r="E156" s="214">
        <v>10</v>
      </c>
      <c r="F156" s="86">
        <v>99.9</v>
      </c>
      <c r="G156" s="86">
        <v>99.9</v>
      </c>
      <c r="H156" s="86">
        <v>99.9</v>
      </c>
      <c r="I156" s="86">
        <v>99.9</v>
      </c>
      <c r="J156" s="86">
        <v>99.9</v>
      </c>
    </row>
    <row r="157" spans="2:10" s="36" customFormat="1" ht="12" customHeight="1">
      <c r="B157" s="213" t="s">
        <v>473</v>
      </c>
      <c r="C157" s="214" t="s">
        <v>1182</v>
      </c>
      <c r="D157" s="215" t="s">
        <v>1303</v>
      </c>
      <c r="E157" s="214">
        <v>1</v>
      </c>
      <c r="F157" s="86">
        <v>0</v>
      </c>
      <c r="G157" s="86">
        <v>0</v>
      </c>
      <c r="H157" s="86">
        <v>0</v>
      </c>
      <c r="I157" s="86">
        <v>28.5</v>
      </c>
      <c r="J157" s="86">
        <v>28.5</v>
      </c>
    </row>
    <row r="158" spans="2:10" s="36" customFormat="1" ht="12" customHeight="1">
      <c r="B158" s="213" t="s">
        <v>149</v>
      </c>
      <c r="C158" s="214" t="s">
        <v>1182</v>
      </c>
      <c r="D158" s="215" t="s">
        <v>1304</v>
      </c>
      <c r="E158" s="214">
        <v>12</v>
      </c>
      <c r="F158" s="86">
        <v>125</v>
      </c>
      <c r="G158" s="86">
        <v>125</v>
      </c>
      <c r="H158" s="86">
        <v>125</v>
      </c>
      <c r="I158" s="86">
        <v>125</v>
      </c>
      <c r="J158" s="86">
        <v>125</v>
      </c>
    </row>
    <row r="159" spans="2:10" s="36" customFormat="1" ht="12" customHeight="1">
      <c r="B159" s="213" t="s">
        <v>899</v>
      </c>
      <c r="C159" s="214" t="s">
        <v>1185</v>
      </c>
      <c r="D159" s="215" t="s">
        <v>1305</v>
      </c>
      <c r="E159" s="214">
        <v>12</v>
      </c>
      <c r="F159" s="86">
        <v>49.9</v>
      </c>
      <c r="G159" s="86">
        <v>49.9</v>
      </c>
      <c r="H159" s="86">
        <v>49.9</v>
      </c>
      <c r="I159" s="86">
        <v>49.9</v>
      </c>
      <c r="J159" s="86">
        <v>49.9</v>
      </c>
    </row>
    <row r="160" spans="2:10" s="36" customFormat="1" ht="12" customHeight="1">
      <c r="B160" s="213" t="s">
        <v>474</v>
      </c>
      <c r="C160" s="214" t="s">
        <v>1182</v>
      </c>
      <c r="D160" s="215" t="s">
        <v>1306</v>
      </c>
      <c r="E160" s="214">
        <v>11</v>
      </c>
      <c r="F160" s="86">
        <v>0</v>
      </c>
      <c r="G160" s="86">
        <v>0</v>
      </c>
      <c r="H160" s="86">
        <v>68</v>
      </c>
      <c r="I160" s="86">
        <v>68</v>
      </c>
      <c r="J160" s="86">
        <v>68</v>
      </c>
    </row>
    <row r="161" spans="2:10" s="36" customFormat="1" ht="12" customHeight="1">
      <c r="B161" s="213" t="s">
        <v>475</v>
      </c>
      <c r="C161" s="214" t="s">
        <v>1182</v>
      </c>
      <c r="D161" s="215" t="s">
        <v>1307</v>
      </c>
      <c r="E161" s="214">
        <v>11</v>
      </c>
      <c r="F161" s="86">
        <v>0</v>
      </c>
      <c r="G161" s="86">
        <v>0</v>
      </c>
      <c r="H161" s="86">
        <v>61.2</v>
      </c>
      <c r="I161" s="86">
        <v>61.2</v>
      </c>
      <c r="J161" s="86">
        <v>61.2</v>
      </c>
    </row>
    <row r="162" spans="2:10" s="36" customFormat="1" ht="12" customHeight="1">
      <c r="B162" s="213" t="s">
        <v>150</v>
      </c>
      <c r="C162" s="214" t="s">
        <v>678</v>
      </c>
      <c r="D162" s="215" t="s">
        <v>1308</v>
      </c>
      <c r="E162" s="214">
        <v>13</v>
      </c>
      <c r="F162" s="86">
        <v>1207</v>
      </c>
      <c r="G162" s="86">
        <v>1207</v>
      </c>
      <c r="H162" s="86">
        <v>1207</v>
      </c>
      <c r="I162" s="86">
        <v>1207</v>
      </c>
      <c r="J162" s="86">
        <v>1207</v>
      </c>
    </row>
    <row r="163" spans="2:10" s="36" customFormat="1" ht="12" customHeight="1">
      <c r="B163" s="213" t="s">
        <v>476</v>
      </c>
      <c r="C163" s="214" t="s">
        <v>1186</v>
      </c>
      <c r="D163" s="215" t="s">
        <v>1309</v>
      </c>
      <c r="E163" s="214">
        <v>16</v>
      </c>
      <c r="F163" s="86">
        <v>0</v>
      </c>
      <c r="G163" s="86">
        <v>0</v>
      </c>
      <c r="H163" s="86">
        <v>800</v>
      </c>
      <c r="I163" s="86">
        <v>800</v>
      </c>
      <c r="J163" s="86">
        <v>800</v>
      </c>
    </row>
    <row r="164" spans="2:10" s="36" customFormat="1" ht="12" customHeight="1">
      <c r="B164" s="213" t="s">
        <v>477</v>
      </c>
      <c r="C164" s="214" t="s">
        <v>1182</v>
      </c>
      <c r="D164" s="215" t="s">
        <v>1310</v>
      </c>
      <c r="E164" s="214">
        <v>1</v>
      </c>
      <c r="F164" s="86">
        <v>0</v>
      </c>
      <c r="G164" s="86">
        <v>0</v>
      </c>
      <c r="H164" s="86">
        <v>20.399999999999999</v>
      </c>
      <c r="I164" s="86">
        <v>20.399999999999999</v>
      </c>
      <c r="J164" s="86">
        <v>20.399999999999999</v>
      </c>
    </row>
    <row r="165" spans="2:10" s="36" customFormat="1" ht="12" customHeight="1">
      <c r="B165" s="213" t="s">
        <v>478</v>
      </c>
      <c r="C165" s="214" t="s">
        <v>678</v>
      </c>
      <c r="D165" s="215" t="s">
        <v>1216</v>
      </c>
      <c r="E165" s="214">
        <v>14</v>
      </c>
      <c r="F165" s="86">
        <v>2400</v>
      </c>
      <c r="G165" s="86">
        <v>2400</v>
      </c>
      <c r="H165" s="86">
        <v>2400</v>
      </c>
      <c r="I165" s="86">
        <v>2400</v>
      </c>
      <c r="J165" s="86">
        <v>2400</v>
      </c>
    </row>
    <row r="166" spans="2:10" s="36" customFormat="1" ht="12" customHeight="1">
      <c r="B166" s="213" t="s">
        <v>479</v>
      </c>
      <c r="C166" s="214" t="s">
        <v>678</v>
      </c>
      <c r="D166" s="215" t="s">
        <v>1311</v>
      </c>
      <c r="E166" s="214">
        <v>26</v>
      </c>
      <c r="F166" s="86">
        <v>1061</v>
      </c>
      <c r="G166" s="86">
        <v>1061</v>
      </c>
      <c r="H166" s="86">
        <v>1061</v>
      </c>
      <c r="I166" s="86">
        <v>1061</v>
      </c>
      <c r="J166" s="86">
        <v>1061</v>
      </c>
    </row>
    <row r="167" spans="2:10" s="36" customFormat="1" ht="12" customHeight="1">
      <c r="B167" s="213" t="s">
        <v>900</v>
      </c>
      <c r="C167" s="214" t="s">
        <v>678</v>
      </c>
      <c r="D167" s="215" t="s">
        <v>1311</v>
      </c>
      <c r="E167" s="214">
        <v>26</v>
      </c>
      <c r="F167" s="86">
        <v>0</v>
      </c>
      <c r="G167" s="86">
        <v>0</v>
      </c>
      <c r="H167" s="86">
        <v>0</v>
      </c>
      <c r="I167" s="86">
        <v>0</v>
      </c>
      <c r="J167" s="86">
        <v>1670</v>
      </c>
    </row>
    <row r="168" spans="2:10" s="36" customFormat="1" ht="12" customHeight="1">
      <c r="B168" s="213" t="s">
        <v>480</v>
      </c>
      <c r="C168" s="214" t="s">
        <v>1184</v>
      </c>
      <c r="D168" s="215" t="s">
        <v>1312</v>
      </c>
      <c r="E168" s="214">
        <v>21</v>
      </c>
      <c r="F168" s="86">
        <v>299</v>
      </c>
      <c r="G168" s="86">
        <v>299</v>
      </c>
      <c r="H168" s="86">
        <v>299</v>
      </c>
      <c r="I168" s="86">
        <v>299</v>
      </c>
      <c r="J168" s="86">
        <v>299</v>
      </c>
    </row>
    <row r="169" spans="2:10" s="36" customFormat="1" ht="12" customHeight="1">
      <c r="B169" s="213" t="s">
        <v>481</v>
      </c>
      <c r="C169" s="214" t="s">
        <v>672</v>
      </c>
      <c r="D169" s="215" t="s">
        <v>1313</v>
      </c>
      <c r="E169" s="214">
        <v>19</v>
      </c>
      <c r="F169" s="86">
        <v>0</v>
      </c>
      <c r="G169" s="86">
        <v>150</v>
      </c>
      <c r="H169" s="86">
        <v>150</v>
      </c>
      <c r="I169" s="86">
        <v>150</v>
      </c>
      <c r="J169" s="86">
        <v>150</v>
      </c>
    </row>
    <row r="170" spans="2:10" s="36" customFormat="1" ht="12" customHeight="1">
      <c r="B170" s="213" t="s">
        <v>482</v>
      </c>
      <c r="C170" s="214" t="s">
        <v>1182</v>
      </c>
      <c r="D170" s="215" t="s">
        <v>1253</v>
      </c>
      <c r="E170" s="214">
        <v>12</v>
      </c>
      <c r="F170" s="86">
        <v>0</v>
      </c>
      <c r="G170" s="86">
        <v>0</v>
      </c>
      <c r="H170" s="86">
        <v>48</v>
      </c>
      <c r="I170" s="86">
        <v>48</v>
      </c>
      <c r="J170" s="86">
        <v>48</v>
      </c>
    </row>
    <row r="171" spans="2:10" s="36" customFormat="1" ht="12" customHeight="1">
      <c r="B171" s="213" t="s">
        <v>483</v>
      </c>
      <c r="C171" s="214" t="s">
        <v>1183</v>
      </c>
      <c r="D171" s="215" t="s">
        <v>1231</v>
      </c>
      <c r="E171" s="214">
        <v>15</v>
      </c>
      <c r="F171" s="86">
        <v>400</v>
      </c>
      <c r="G171" s="86">
        <v>400</v>
      </c>
      <c r="H171" s="86">
        <v>400</v>
      </c>
      <c r="I171" s="86">
        <v>400</v>
      </c>
      <c r="J171" s="86">
        <v>400</v>
      </c>
    </row>
    <row r="172" spans="2:10" s="36" customFormat="1" ht="12" customHeight="1">
      <c r="B172" s="213" t="s">
        <v>484</v>
      </c>
      <c r="C172" s="214" t="s">
        <v>1183</v>
      </c>
      <c r="D172" s="215" t="s">
        <v>1231</v>
      </c>
      <c r="E172" s="214">
        <v>15</v>
      </c>
      <c r="F172" s="86">
        <v>400</v>
      </c>
      <c r="G172" s="86">
        <v>400</v>
      </c>
      <c r="H172" s="86">
        <v>400</v>
      </c>
      <c r="I172" s="86">
        <v>400</v>
      </c>
      <c r="J172" s="86">
        <v>400</v>
      </c>
    </row>
    <row r="173" spans="2:10" s="36" customFormat="1" ht="12" customHeight="1">
      <c r="B173" s="213" t="s">
        <v>485</v>
      </c>
      <c r="C173" s="214" t="s">
        <v>1183</v>
      </c>
      <c r="D173" s="215" t="s">
        <v>1231</v>
      </c>
      <c r="E173" s="214">
        <v>15</v>
      </c>
      <c r="F173" s="86">
        <v>400</v>
      </c>
      <c r="G173" s="86">
        <v>400</v>
      </c>
      <c r="H173" s="86">
        <v>400</v>
      </c>
      <c r="I173" s="86">
        <v>400</v>
      </c>
      <c r="J173" s="86">
        <v>400</v>
      </c>
    </row>
    <row r="174" spans="2:10" s="36" customFormat="1" ht="12" customHeight="1">
      <c r="B174" s="213" t="s">
        <v>486</v>
      </c>
      <c r="C174" s="214" t="s">
        <v>1183</v>
      </c>
      <c r="D174" s="215" t="s">
        <v>1231</v>
      </c>
      <c r="E174" s="214">
        <v>15</v>
      </c>
      <c r="F174" s="86">
        <v>440</v>
      </c>
      <c r="G174" s="86">
        <v>440</v>
      </c>
      <c r="H174" s="86">
        <v>440</v>
      </c>
      <c r="I174" s="86">
        <v>440</v>
      </c>
      <c r="J174" s="86">
        <v>440</v>
      </c>
    </row>
    <row r="175" spans="2:10" s="36" customFormat="1" ht="12" customHeight="1">
      <c r="B175" s="213" t="s">
        <v>487</v>
      </c>
      <c r="C175" s="214" t="s">
        <v>1183</v>
      </c>
      <c r="D175" s="215" t="s">
        <v>1231</v>
      </c>
      <c r="E175" s="214">
        <v>15</v>
      </c>
      <c r="F175" s="86">
        <v>0</v>
      </c>
      <c r="G175" s="86">
        <v>440</v>
      </c>
      <c r="H175" s="86">
        <v>440</v>
      </c>
      <c r="I175" s="86">
        <v>440</v>
      </c>
      <c r="J175" s="86">
        <v>440</v>
      </c>
    </row>
    <row r="176" spans="2:10" s="36" customFormat="1" ht="12" customHeight="1">
      <c r="B176" s="213" t="s">
        <v>488</v>
      </c>
      <c r="C176" s="214" t="s">
        <v>1183</v>
      </c>
      <c r="D176" s="215" t="s">
        <v>1231</v>
      </c>
      <c r="E176" s="214">
        <v>15</v>
      </c>
      <c r="F176" s="86">
        <v>0</v>
      </c>
      <c r="G176" s="86">
        <v>440</v>
      </c>
      <c r="H176" s="86">
        <v>440</v>
      </c>
      <c r="I176" s="86">
        <v>440</v>
      </c>
      <c r="J176" s="86">
        <v>440</v>
      </c>
    </row>
    <row r="177" spans="2:10" s="36" customFormat="1" ht="12" customHeight="1">
      <c r="B177" s="213" t="s">
        <v>901</v>
      </c>
      <c r="C177" s="214" t="s">
        <v>1183</v>
      </c>
      <c r="D177" s="215" t="s">
        <v>1300</v>
      </c>
      <c r="E177" s="214">
        <v>15</v>
      </c>
      <c r="F177" s="86">
        <v>0</v>
      </c>
      <c r="G177" s="86">
        <v>0</v>
      </c>
      <c r="H177" s="86">
        <v>0</v>
      </c>
      <c r="I177" s="86">
        <v>500</v>
      </c>
      <c r="J177" s="86">
        <v>500</v>
      </c>
    </row>
    <row r="178" spans="2:10" s="36" customFormat="1" ht="12" customHeight="1">
      <c r="B178" s="213" t="s">
        <v>902</v>
      </c>
      <c r="C178" s="214" t="s">
        <v>1183</v>
      </c>
      <c r="D178" s="215" t="s">
        <v>1300</v>
      </c>
      <c r="E178" s="214">
        <v>15</v>
      </c>
      <c r="F178" s="86">
        <v>0</v>
      </c>
      <c r="G178" s="86">
        <v>0</v>
      </c>
      <c r="H178" s="86">
        <v>0</v>
      </c>
      <c r="I178" s="86">
        <v>500</v>
      </c>
      <c r="J178" s="86">
        <v>500</v>
      </c>
    </row>
    <row r="179" spans="2:10" s="36" customFormat="1" ht="12" customHeight="1">
      <c r="B179" s="213" t="s">
        <v>903</v>
      </c>
      <c r="C179" s="214" t="s">
        <v>1183</v>
      </c>
      <c r="D179" s="215" t="s">
        <v>1300</v>
      </c>
      <c r="E179" s="214">
        <v>15</v>
      </c>
      <c r="F179" s="86">
        <v>0</v>
      </c>
      <c r="G179" s="86">
        <v>0</v>
      </c>
      <c r="H179" s="86">
        <v>0</v>
      </c>
      <c r="I179" s="86">
        <v>0</v>
      </c>
      <c r="J179" s="86">
        <v>500</v>
      </c>
    </row>
    <row r="180" spans="2:10" s="36" customFormat="1" ht="12" customHeight="1">
      <c r="B180" s="213" t="s">
        <v>904</v>
      </c>
      <c r="C180" s="214" t="s">
        <v>1183</v>
      </c>
      <c r="D180" s="215" t="s">
        <v>1300</v>
      </c>
      <c r="E180" s="214">
        <v>15</v>
      </c>
      <c r="F180" s="86">
        <v>0</v>
      </c>
      <c r="G180" s="86">
        <v>0</v>
      </c>
      <c r="H180" s="86">
        <v>0</v>
      </c>
      <c r="I180" s="86">
        <v>0</v>
      </c>
      <c r="J180" s="86">
        <v>500</v>
      </c>
    </row>
    <row r="181" spans="2:10" s="36" customFormat="1" ht="12" customHeight="1">
      <c r="B181" s="213" t="s">
        <v>489</v>
      </c>
      <c r="C181" s="214" t="s">
        <v>1183</v>
      </c>
      <c r="D181" s="215" t="s">
        <v>1314</v>
      </c>
      <c r="E181" s="214">
        <v>15</v>
      </c>
      <c r="F181" s="86">
        <v>220</v>
      </c>
      <c r="G181" s="86">
        <v>220</v>
      </c>
      <c r="H181" s="86">
        <v>220</v>
      </c>
      <c r="I181" s="86">
        <v>220</v>
      </c>
      <c r="J181" s="86">
        <v>220</v>
      </c>
    </row>
    <row r="182" spans="2:10" s="36" customFormat="1" ht="12" customHeight="1">
      <c r="B182" s="213" t="s">
        <v>490</v>
      </c>
      <c r="C182" s="214" t="s">
        <v>678</v>
      </c>
      <c r="D182" s="215" t="s">
        <v>1315</v>
      </c>
      <c r="E182" s="214">
        <v>10</v>
      </c>
      <c r="F182" s="86">
        <v>1000</v>
      </c>
      <c r="G182" s="86">
        <v>1000</v>
      </c>
      <c r="H182" s="86">
        <v>1000</v>
      </c>
      <c r="I182" s="86">
        <v>1000</v>
      </c>
      <c r="J182" s="86">
        <v>1000</v>
      </c>
    </row>
    <row r="183" spans="2:10" s="36" customFormat="1" ht="12" customHeight="1">
      <c r="B183" s="213" t="s">
        <v>905</v>
      </c>
      <c r="C183" s="214" t="s">
        <v>1185</v>
      </c>
      <c r="D183" s="215" t="s">
        <v>1316</v>
      </c>
      <c r="E183" s="214">
        <v>14</v>
      </c>
      <c r="F183" s="86">
        <v>0</v>
      </c>
      <c r="G183" s="86">
        <v>0</v>
      </c>
      <c r="H183" s="86">
        <v>0</v>
      </c>
      <c r="I183" s="86">
        <v>49.9</v>
      </c>
      <c r="J183" s="86">
        <v>49.9</v>
      </c>
    </row>
    <row r="184" spans="2:10" s="36" customFormat="1" ht="12" customHeight="1">
      <c r="B184" s="213" t="s">
        <v>491</v>
      </c>
      <c r="C184" s="214" t="s">
        <v>1187</v>
      </c>
      <c r="D184" s="215" t="s">
        <v>1317</v>
      </c>
      <c r="E184" s="214">
        <v>15</v>
      </c>
      <c r="F184" s="86">
        <v>1268</v>
      </c>
      <c r="G184" s="86">
        <v>1268</v>
      </c>
      <c r="H184" s="86">
        <v>1268</v>
      </c>
      <c r="I184" s="86">
        <v>1268</v>
      </c>
      <c r="J184" s="86">
        <v>1268</v>
      </c>
    </row>
    <row r="185" spans="2:10" s="36" customFormat="1" ht="12" customHeight="1">
      <c r="B185" s="213" t="s">
        <v>492</v>
      </c>
      <c r="C185" s="214" t="s">
        <v>1183</v>
      </c>
      <c r="D185" s="215" t="s">
        <v>1318</v>
      </c>
      <c r="E185" s="214">
        <v>11</v>
      </c>
      <c r="F185" s="86">
        <v>0</v>
      </c>
      <c r="G185" s="86">
        <v>0</v>
      </c>
      <c r="H185" s="86">
        <v>0</v>
      </c>
      <c r="I185" s="86">
        <v>330</v>
      </c>
      <c r="J185" s="86">
        <v>330</v>
      </c>
    </row>
    <row r="186" spans="2:10" s="36" customFormat="1" ht="12" customHeight="1">
      <c r="B186" s="213" t="s">
        <v>493</v>
      </c>
      <c r="C186" s="214" t="s">
        <v>1183</v>
      </c>
      <c r="D186" s="215" t="s">
        <v>1318</v>
      </c>
      <c r="E186" s="214">
        <v>11</v>
      </c>
      <c r="F186" s="86">
        <v>0</v>
      </c>
      <c r="G186" s="86">
        <v>0</v>
      </c>
      <c r="H186" s="86">
        <v>0</v>
      </c>
      <c r="I186" s="86">
        <v>370</v>
      </c>
      <c r="J186" s="86">
        <v>370</v>
      </c>
    </row>
    <row r="187" spans="2:10" s="36" customFormat="1" ht="12" customHeight="1">
      <c r="B187" s="213" t="s">
        <v>494</v>
      </c>
      <c r="C187" s="214" t="s">
        <v>1184</v>
      </c>
      <c r="D187" s="215" t="s">
        <v>1319</v>
      </c>
      <c r="E187" s="214">
        <v>27</v>
      </c>
      <c r="F187" s="86">
        <v>140</v>
      </c>
      <c r="G187" s="86">
        <v>140</v>
      </c>
      <c r="H187" s="86">
        <v>140</v>
      </c>
      <c r="I187" s="86">
        <v>189.9</v>
      </c>
      <c r="J187" s="86">
        <v>189.9</v>
      </c>
    </row>
    <row r="188" spans="2:10" s="36" customFormat="1" ht="12" customHeight="1">
      <c r="B188" s="213" t="s">
        <v>495</v>
      </c>
      <c r="C188" s="214" t="s">
        <v>675</v>
      </c>
      <c r="D188" s="215" t="s">
        <v>1320</v>
      </c>
      <c r="E188" s="214">
        <v>3</v>
      </c>
      <c r="F188" s="86">
        <v>20</v>
      </c>
      <c r="G188" s="86">
        <v>20</v>
      </c>
      <c r="H188" s="86">
        <v>20</v>
      </c>
      <c r="I188" s="86">
        <v>20</v>
      </c>
      <c r="J188" s="86">
        <v>20</v>
      </c>
    </row>
    <row r="189" spans="2:10" s="36" customFormat="1" ht="12" customHeight="1">
      <c r="B189" s="213" t="s">
        <v>906</v>
      </c>
      <c r="C189" s="214" t="s">
        <v>1185</v>
      </c>
      <c r="D189" s="215" t="s">
        <v>1321</v>
      </c>
      <c r="E189" s="214">
        <v>25</v>
      </c>
      <c r="F189" s="86">
        <v>0</v>
      </c>
      <c r="G189" s="86">
        <v>0</v>
      </c>
      <c r="H189" s="86">
        <v>0</v>
      </c>
      <c r="I189" s="86">
        <v>49.9</v>
      </c>
      <c r="J189" s="86">
        <v>49.9</v>
      </c>
    </row>
    <row r="190" spans="2:10" s="36" customFormat="1" ht="12" customHeight="1">
      <c r="B190" s="213" t="s">
        <v>496</v>
      </c>
      <c r="C190" s="214" t="s">
        <v>1187</v>
      </c>
      <c r="D190" s="215" t="s">
        <v>1322</v>
      </c>
      <c r="E190" s="214">
        <v>16</v>
      </c>
      <c r="F190" s="86">
        <v>30</v>
      </c>
      <c r="G190" s="86">
        <v>30</v>
      </c>
      <c r="H190" s="86">
        <v>30</v>
      </c>
      <c r="I190" s="86">
        <v>30</v>
      </c>
      <c r="J190" s="86">
        <v>30</v>
      </c>
    </row>
    <row r="191" spans="2:10" s="36" customFormat="1" ht="12" customHeight="1">
      <c r="B191" s="213" t="s">
        <v>497</v>
      </c>
      <c r="C191" s="214" t="s">
        <v>1186</v>
      </c>
      <c r="D191" s="215" t="s">
        <v>1323</v>
      </c>
      <c r="E191" s="214">
        <v>16</v>
      </c>
      <c r="F191" s="86">
        <v>755</v>
      </c>
      <c r="G191" s="86">
        <v>755</v>
      </c>
      <c r="H191" s="86">
        <v>755</v>
      </c>
      <c r="I191" s="86">
        <v>755</v>
      </c>
      <c r="J191" s="86">
        <v>755</v>
      </c>
    </row>
    <row r="192" spans="2:10" s="36" customFormat="1" ht="12" customHeight="1">
      <c r="B192" s="213" t="s">
        <v>498</v>
      </c>
      <c r="C192" s="214" t="s">
        <v>1186</v>
      </c>
      <c r="D192" s="215" t="s">
        <v>1323</v>
      </c>
      <c r="E192" s="214">
        <v>16</v>
      </c>
      <c r="F192" s="86">
        <v>852</v>
      </c>
      <c r="G192" s="86">
        <v>852</v>
      </c>
      <c r="H192" s="86">
        <v>852</v>
      </c>
      <c r="I192" s="86">
        <v>852</v>
      </c>
      <c r="J192" s="86">
        <v>852</v>
      </c>
    </row>
    <row r="193" spans="2:10" s="36" customFormat="1" ht="12" customHeight="1">
      <c r="B193" s="213" t="s">
        <v>907</v>
      </c>
      <c r="C193" s="214" t="s">
        <v>1185</v>
      </c>
      <c r="D193" s="215" t="s">
        <v>1324</v>
      </c>
      <c r="E193" s="214">
        <v>15</v>
      </c>
      <c r="F193" s="86">
        <v>0</v>
      </c>
      <c r="G193" s="86">
        <v>0</v>
      </c>
      <c r="H193" s="86">
        <v>49.9</v>
      </c>
      <c r="I193" s="86">
        <v>49.9</v>
      </c>
      <c r="J193" s="86">
        <v>49.9</v>
      </c>
    </row>
    <row r="194" spans="2:10" s="36" customFormat="1" ht="12" customHeight="1">
      <c r="B194" s="213" t="s">
        <v>499</v>
      </c>
      <c r="C194" s="214" t="s">
        <v>1182</v>
      </c>
      <c r="D194" s="215" t="s">
        <v>1270</v>
      </c>
      <c r="E194" s="214">
        <v>11</v>
      </c>
      <c r="F194" s="86">
        <v>4.5</v>
      </c>
      <c r="G194" s="86">
        <v>4.5</v>
      </c>
      <c r="H194" s="86">
        <v>4.5</v>
      </c>
      <c r="I194" s="86">
        <v>4.5</v>
      </c>
      <c r="J194" s="86">
        <v>4.5</v>
      </c>
    </row>
    <row r="195" spans="2:10" s="36" customFormat="1" ht="12" customHeight="1">
      <c r="B195" s="213" t="s">
        <v>908</v>
      </c>
      <c r="C195" s="214" t="s">
        <v>1185</v>
      </c>
      <c r="D195" s="215" t="s">
        <v>1325</v>
      </c>
      <c r="E195" s="214">
        <v>24</v>
      </c>
      <c r="F195" s="86">
        <v>49.9</v>
      </c>
      <c r="G195" s="86">
        <v>49.9</v>
      </c>
      <c r="H195" s="86">
        <v>49.9</v>
      </c>
      <c r="I195" s="86">
        <v>49.9</v>
      </c>
      <c r="J195" s="86">
        <v>49.9</v>
      </c>
    </row>
    <row r="196" spans="2:10" s="36" customFormat="1" ht="12" customHeight="1">
      <c r="B196" s="213" t="s">
        <v>500</v>
      </c>
      <c r="C196" s="214" t="s">
        <v>1182</v>
      </c>
      <c r="D196" s="215" t="s">
        <v>1258</v>
      </c>
      <c r="E196" s="214">
        <v>11</v>
      </c>
      <c r="F196" s="86">
        <v>0</v>
      </c>
      <c r="G196" s="86">
        <v>0</v>
      </c>
      <c r="H196" s="86">
        <v>0</v>
      </c>
      <c r="I196" s="86">
        <v>59.8</v>
      </c>
      <c r="J196" s="86">
        <v>59.8</v>
      </c>
    </row>
    <row r="197" spans="2:10" s="36" customFormat="1" ht="12" customHeight="1">
      <c r="B197" s="213" t="s">
        <v>909</v>
      </c>
      <c r="C197" s="214" t="s">
        <v>1182</v>
      </c>
      <c r="D197" s="215" t="s">
        <v>1326</v>
      </c>
      <c r="E197" s="214">
        <v>11</v>
      </c>
      <c r="F197" s="86">
        <v>0</v>
      </c>
      <c r="G197" s="86">
        <v>60</v>
      </c>
      <c r="H197" s="86">
        <v>60</v>
      </c>
      <c r="I197" s="86">
        <v>60</v>
      </c>
      <c r="J197" s="86">
        <v>60</v>
      </c>
    </row>
    <row r="198" spans="2:10" s="36" customFormat="1" ht="12" customHeight="1">
      <c r="B198" s="213" t="s">
        <v>501</v>
      </c>
      <c r="C198" s="214" t="s">
        <v>1182</v>
      </c>
      <c r="D198" s="215" t="s">
        <v>1327</v>
      </c>
      <c r="E198" s="214">
        <v>1</v>
      </c>
      <c r="F198" s="86">
        <v>67</v>
      </c>
      <c r="G198" s="86">
        <v>67</v>
      </c>
      <c r="H198" s="86">
        <v>67</v>
      </c>
      <c r="I198" s="86">
        <v>67</v>
      </c>
      <c r="J198" s="86">
        <v>67</v>
      </c>
    </row>
    <row r="199" spans="2:10" s="36" customFormat="1" ht="12" customHeight="1">
      <c r="B199" s="213" t="s">
        <v>152</v>
      </c>
      <c r="C199" s="214" t="s">
        <v>1182</v>
      </c>
      <c r="D199" s="215" t="s">
        <v>1328</v>
      </c>
      <c r="E199" s="214">
        <v>10</v>
      </c>
      <c r="F199" s="86">
        <v>228</v>
      </c>
      <c r="G199" s="86">
        <v>228</v>
      </c>
      <c r="H199" s="86">
        <v>502</v>
      </c>
      <c r="I199" s="86">
        <v>502</v>
      </c>
      <c r="J199" s="86">
        <v>502</v>
      </c>
    </row>
    <row r="200" spans="2:10" s="36" customFormat="1" ht="12" customHeight="1">
      <c r="B200" s="213" t="s">
        <v>174</v>
      </c>
      <c r="C200" s="214" t="s">
        <v>1184</v>
      </c>
      <c r="D200" s="215" t="s">
        <v>1231</v>
      </c>
      <c r="E200" s="214">
        <v>15</v>
      </c>
      <c r="F200" s="86">
        <v>600</v>
      </c>
      <c r="G200" s="86">
        <v>600</v>
      </c>
      <c r="H200" s="86">
        <v>600</v>
      </c>
      <c r="I200" s="86">
        <v>600</v>
      </c>
      <c r="J200" s="86">
        <v>600</v>
      </c>
    </row>
    <row r="201" spans="2:10" s="36" customFormat="1" ht="12" customHeight="1">
      <c r="B201" s="213" t="s">
        <v>502</v>
      </c>
      <c r="C201" s="214" t="s">
        <v>675</v>
      </c>
      <c r="D201" s="215" t="s">
        <v>1329</v>
      </c>
      <c r="E201" s="214">
        <v>1</v>
      </c>
      <c r="F201" s="86">
        <v>20</v>
      </c>
      <c r="G201" s="86">
        <v>20</v>
      </c>
      <c r="H201" s="86">
        <v>20</v>
      </c>
      <c r="I201" s="86">
        <v>20</v>
      </c>
      <c r="J201" s="86">
        <v>20</v>
      </c>
    </row>
    <row r="202" spans="2:10" s="36" customFormat="1" ht="12" customHeight="1">
      <c r="B202" s="213" t="s">
        <v>503</v>
      </c>
      <c r="C202" s="214" t="s">
        <v>1186</v>
      </c>
      <c r="D202" s="215" t="s">
        <v>1330</v>
      </c>
      <c r="E202" s="214">
        <v>17</v>
      </c>
      <c r="F202" s="86">
        <v>380</v>
      </c>
      <c r="G202" s="86">
        <v>380</v>
      </c>
      <c r="H202" s="86">
        <v>380</v>
      </c>
      <c r="I202" s="86">
        <v>380</v>
      </c>
      <c r="J202" s="86">
        <v>380</v>
      </c>
    </row>
    <row r="203" spans="2:10" s="36" customFormat="1" ht="12" customHeight="1">
      <c r="B203" s="213" t="s">
        <v>504</v>
      </c>
      <c r="C203" s="214" t="s">
        <v>1186</v>
      </c>
      <c r="D203" s="215" t="s">
        <v>1331</v>
      </c>
      <c r="E203" s="214">
        <v>17</v>
      </c>
      <c r="F203" s="86">
        <v>0</v>
      </c>
      <c r="G203" s="86">
        <v>0</v>
      </c>
      <c r="H203" s="86">
        <v>1700</v>
      </c>
      <c r="I203" s="86">
        <v>1700</v>
      </c>
      <c r="J203" s="86">
        <v>1700</v>
      </c>
    </row>
    <row r="204" spans="2:10" s="36" customFormat="1" ht="12" customHeight="1">
      <c r="B204" s="213" t="s">
        <v>910</v>
      </c>
      <c r="C204" s="214" t="s">
        <v>1185</v>
      </c>
      <c r="D204" s="215" t="s">
        <v>1332</v>
      </c>
      <c r="E204" s="214">
        <v>15</v>
      </c>
      <c r="F204" s="86">
        <v>0</v>
      </c>
      <c r="G204" s="86">
        <v>49.9</v>
      </c>
      <c r="H204" s="86">
        <v>49.9</v>
      </c>
      <c r="I204" s="86">
        <v>49.9</v>
      </c>
      <c r="J204" s="86">
        <v>49.9</v>
      </c>
    </row>
    <row r="205" spans="2:10" s="36" customFormat="1" ht="12" customHeight="1">
      <c r="B205" s="213" t="s">
        <v>179</v>
      </c>
      <c r="C205" s="214" t="s">
        <v>1182</v>
      </c>
      <c r="D205" s="215" t="s">
        <v>1307</v>
      </c>
      <c r="E205" s="214">
        <v>11</v>
      </c>
      <c r="F205" s="86">
        <v>88.4</v>
      </c>
      <c r="G205" s="86">
        <v>88.4</v>
      </c>
      <c r="H205" s="86">
        <v>88.4</v>
      </c>
      <c r="I205" s="86">
        <v>88.4</v>
      </c>
      <c r="J205" s="86">
        <v>88.4</v>
      </c>
    </row>
    <row r="206" spans="2:10" s="36" customFormat="1" ht="12" customHeight="1">
      <c r="B206" s="213" t="s">
        <v>911</v>
      </c>
      <c r="C206" s="214" t="s">
        <v>1185</v>
      </c>
      <c r="D206" s="215" t="s">
        <v>1333</v>
      </c>
      <c r="E206" s="214">
        <v>25</v>
      </c>
      <c r="F206" s="86">
        <v>0</v>
      </c>
      <c r="G206" s="86">
        <v>0</v>
      </c>
      <c r="H206" s="86">
        <v>49.9</v>
      </c>
      <c r="I206" s="86">
        <v>49.9</v>
      </c>
      <c r="J206" s="86">
        <v>49.9</v>
      </c>
    </row>
    <row r="207" spans="2:10" s="36" customFormat="1" ht="12" customHeight="1">
      <c r="B207" s="213" t="s">
        <v>912</v>
      </c>
      <c r="C207" s="214" t="s">
        <v>1185</v>
      </c>
      <c r="D207" s="215" t="s">
        <v>1334</v>
      </c>
      <c r="E207" s="214">
        <v>27</v>
      </c>
      <c r="F207" s="86">
        <v>0</v>
      </c>
      <c r="G207" s="86">
        <v>0</v>
      </c>
      <c r="H207" s="86">
        <v>49.9</v>
      </c>
      <c r="I207" s="86">
        <v>49.9</v>
      </c>
      <c r="J207" s="86">
        <v>49.9</v>
      </c>
    </row>
    <row r="208" spans="2:10" s="36" customFormat="1" ht="12" customHeight="1">
      <c r="B208" s="213" t="s">
        <v>154</v>
      </c>
      <c r="C208" s="214" t="s">
        <v>1186</v>
      </c>
      <c r="D208" s="215" t="s">
        <v>1335</v>
      </c>
      <c r="E208" s="214">
        <v>27</v>
      </c>
      <c r="F208" s="86">
        <v>905</v>
      </c>
      <c r="G208" s="86">
        <v>905</v>
      </c>
      <c r="H208" s="86">
        <v>905</v>
      </c>
      <c r="I208" s="86">
        <v>905</v>
      </c>
      <c r="J208" s="86">
        <v>905</v>
      </c>
    </row>
    <row r="209" spans="2:10" s="36" customFormat="1" ht="12" customHeight="1">
      <c r="B209" s="213" t="s">
        <v>505</v>
      </c>
      <c r="C209" s="214" t="s">
        <v>1184</v>
      </c>
      <c r="D209" s="215" t="s">
        <v>1336</v>
      </c>
      <c r="E209" s="214">
        <v>11</v>
      </c>
      <c r="F209" s="86">
        <v>18</v>
      </c>
      <c r="G209" s="86">
        <v>18</v>
      </c>
      <c r="H209" s="86">
        <v>18</v>
      </c>
      <c r="I209" s="86">
        <v>18</v>
      </c>
      <c r="J209" s="86">
        <v>18</v>
      </c>
    </row>
    <row r="210" spans="2:10" s="36" customFormat="1" ht="12" customHeight="1">
      <c r="B210" s="213" t="s">
        <v>506</v>
      </c>
      <c r="C210" s="214" t="s">
        <v>1182</v>
      </c>
      <c r="D210" s="215" t="s">
        <v>1337</v>
      </c>
      <c r="E210" s="214">
        <v>1</v>
      </c>
      <c r="F210" s="86">
        <v>90</v>
      </c>
      <c r="G210" s="86">
        <v>90</v>
      </c>
      <c r="H210" s="86">
        <v>90</v>
      </c>
      <c r="I210" s="86">
        <v>90</v>
      </c>
      <c r="J210" s="86">
        <v>90</v>
      </c>
    </row>
    <row r="211" spans="2:10" s="36" customFormat="1" ht="12" customHeight="1">
      <c r="B211" s="213" t="s">
        <v>507</v>
      </c>
      <c r="C211" s="214" t="s">
        <v>1183</v>
      </c>
      <c r="D211" s="215" t="s">
        <v>1330</v>
      </c>
      <c r="E211" s="214">
        <v>17</v>
      </c>
      <c r="F211" s="86">
        <v>256</v>
      </c>
      <c r="G211" s="86">
        <v>256</v>
      </c>
      <c r="H211" s="86">
        <v>256</v>
      </c>
      <c r="I211" s="86">
        <v>256</v>
      </c>
      <c r="J211" s="86">
        <v>256</v>
      </c>
    </row>
    <row r="212" spans="2:10" s="36" customFormat="1" ht="12" customHeight="1">
      <c r="B212" s="213" t="s">
        <v>508</v>
      </c>
      <c r="C212" s="214" t="s">
        <v>1186</v>
      </c>
      <c r="D212" s="215" t="s">
        <v>1338</v>
      </c>
      <c r="E212" s="214">
        <v>18</v>
      </c>
      <c r="F212" s="86">
        <v>740</v>
      </c>
      <c r="G212" s="86">
        <v>740</v>
      </c>
      <c r="H212" s="86">
        <v>740</v>
      </c>
      <c r="I212" s="86">
        <v>740</v>
      </c>
      <c r="J212" s="86">
        <v>740</v>
      </c>
    </row>
    <row r="213" spans="2:10" s="36" customFormat="1" ht="12" customHeight="1">
      <c r="B213" s="213" t="s">
        <v>913</v>
      </c>
      <c r="C213" s="214" t="s">
        <v>1182</v>
      </c>
      <c r="D213" s="215" t="s">
        <v>1339</v>
      </c>
      <c r="E213" s="214">
        <v>21</v>
      </c>
      <c r="F213" s="86">
        <v>49.9</v>
      </c>
      <c r="G213" s="86">
        <v>49.9</v>
      </c>
      <c r="H213" s="86">
        <v>49.9</v>
      </c>
      <c r="I213" s="86">
        <v>49.9</v>
      </c>
      <c r="J213" s="86">
        <v>49.9</v>
      </c>
    </row>
    <row r="214" spans="2:10" s="36" customFormat="1" ht="12" customHeight="1">
      <c r="B214" s="213" t="s">
        <v>914</v>
      </c>
      <c r="C214" s="214" t="s">
        <v>1182</v>
      </c>
      <c r="D214" s="215" t="s">
        <v>1244</v>
      </c>
      <c r="E214" s="214">
        <v>1</v>
      </c>
      <c r="F214" s="86">
        <v>0</v>
      </c>
      <c r="G214" s="86">
        <v>0</v>
      </c>
      <c r="H214" s="86">
        <v>0</v>
      </c>
      <c r="I214" s="86">
        <v>36</v>
      </c>
      <c r="J214" s="86">
        <v>36</v>
      </c>
    </row>
    <row r="215" spans="2:10" s="36" customFormat="1" ht="12" customHeight="1">
      <c r="B215" s="213" t="s">
        <v>509</v>
      </c>
      <c r="C215" s="214" t="s">
        <v>675</v>
      </c>
      <c r="D215" s="215" t="s">
        <v>1340</v>
      </c>
      <c r="E215" s="214">
        <v>6</v>
      </c>
      <c r="F215" s="86">
        <v>47</v>
      </c>
      <c r="G215" s="86">
        <v>47</v>
      </c>
      <c r="H215" s="86">
        <v>47</v>
      </c>
      <c r="I215" s="86">
        <v>47</v>
      </c>
      <c r="J215" s="86">
        <v>47</v>
      </c>
    </row>
    <row r="216" spans="2:10" s="36" customFormat="1" ht="12" customHeight="1">
      <c r="B216" s="213" t="s">
        <v>510</v>
      </c>
      <c r="C216" s="214" t="s">
        <v>1182</v>
      </c>
      <c r="D216" s="215" t="s">
        <v>1244</v>
      </c>
      <c r="E216" s="214">
        <v>1</v>
      </c>
      <c r="F216" s="86">
        <v>69</v>
      </c>
      <c r="G216" s="86">
        <v>69</v>
      </c>
      <c r="H216" s="86">
        <v>69</v>
      </c>
      <c r="I216" s="86">
        <v>69</v>
      </c>
      <c r="J216" s="86">
        <v>69</v>
      </c>
    </row>
    <row r="217" spans="2:10" s="36" customFormat="1" ht="12" customHeight="1">
      <c r="B217" s="213" t="s">
        <v>511</v>
      </c>
      <c r="C217" s="214" t="s">
        <v>1182</v>
      </c>
      <c r="D217" s="215" t="s">
        <v>1253</v>
      </c>
      <c r="E217" s="214">
        <v>12</v>
      </c>
      <c r="F217" s="86">
        <v>0</v>
      </c>
      <c r="G217" s="86">
        <v>0</v>
      </c>
      <c r="H217" s="86">
        <v>0</v>
      </c>
      <c r="I217" s="86">
        <v>36</v>
      </c>
      <c r="J217" s="86">
        <v>36</v>
      </c>
    </row>
    <row r="218" spans="2:10" s="36" customFormat="1" ht="12" customHeight="1">
      <c r="B218" s="213" t="s">
        <v>512</v>
      </c>
      <c r="C218" s="214" t="s">
        <v>1183</v>
      </c>
      <c r="D218" s="215" t="s">
        <v>1238</v>
      </c>
      <c r="E218" s="214">
        <v>24</v>
      </c>
      <c r="F218" s="86">
        <v>630</v>
      </c>
      <c r="G218" s="86">
        <v>630</v>
      </c>
      <c r="H218" s="86">
        <v>630</v>
      </c>
      <c r="I218" s="86">
        <v>630</v>
      </c>
      <c r="J218" s="86">
        <v>630</v>
      </c>
    </row>
    <row r="219" spans="2:10" s="36" customFormat="1" ht="12" customHeight="1">
      <c r="B219" s="213" t="s">
        <v>915</v>
      </c>
      <c r="C219" s="214" t="s">
        <v>1182</v>
      </c>
      <c r="D219" s="215" t="s">
        <v>1341</v>
      </c>
      <c r="E219" s="214">
        <v>10</v>
      </c>
      <c r="F219" s="86">
        <v>0</v>
      </c>
      <c r="G219" s="86">
        <v>0</v>
      </c>
      <c r="H219" s="86">
        <v>60</v>
      </c>
      <c r="I219" s="86">
        <v>60</v>
      </c>
      <c r="J219" s="86">
        <v>60</v>
      </c>
    </row>
    <row r="220" spans="2:10" s="36" customFormat="1" ht="12" customHeight="1">
      <c r="B220" s="213" t="s">
        <v>513</v>
      </c>
      <c r="C220" s="214" t="s">
        <v>1182</v>
      </c>
      <c r="D220" s="215" t="s">
        <v>1220</v>
      </c>
      <c r="E220" s="214">
        <v>10</v>
      </c>
      <c r="F220" s="86">
        <v>0</v>
      </c>
      <c r="G220" s="86">
        <v>0</v>
      </c>
      <c r="H220" s="86">
        <v>0</v>
      </c>
      <c r="I220" s="86">
        <v>49.5</v>
      </c>
      <c r="J220" s="86">
        <v>49.5</v>
      </c>
    </row>
    <row r="221" spans="2:10" s="36" customFormat="1" ht="12" customHeight="1">
      <c r="B221" s="213" t="s">
        <v>514</v>
      </c>
      <c r="C221" s="214" t="s">
        <v>675</v>
      </c>
      <c r="D221" s="215" t="s">
        <v>1342</v>
      </c>
      <c r="E221" s="214">
        <v>1</v>
      </c>
      <c r="F221" s="86">
        <v>34</v>
      </c>
      <c r="G221" s="86">
        <v>34</v>
      </c>
      <c r="H221" s="86">
        <v>34</v>
      </c>
      <c r="I221" s="86">
        <v>34</v>
      </c>
      <c r="J221" s="86">
        <v>34</v>
      </c>
    </row>
    <row r="222" spans="2:10" s="36" customFormat="1" ht="12" customHeight="1">
      <c r="B222" s="213" t="s">
        <v>515</v>
      </c>
      <c r="C222" s="214" t="s">
        <v>677</v>
      </c>
      <c r="D222" s="215" t="s">
        <v>1343</v>
      </c>
      <c r="E222" s="214">
        <v>13</v>
      </c>
      <c r="F222" s="86">
        <v>396</v>
      </c>
      <c r="G222" s="86">
        <v>396</v>
      </c>
      <c r="H222" s="86">
        <v>396</v>
      </c>
      <c r="I222" s="86">
        <v>396</v>
      </c>
      <c r="J222" s="86">
        <v>396</v>
      </c>
    </row>
    <row r="223" spans="2:10" s="36" customFormat="1" ht="12" customHeight="1">
      <c r="B223" s="213" t="s">
        <v>916</v>
      </c>
      <c r="C223" s="214" t="s">
        <v>1185</v>
      </c>
      <c r="D223" s="215" t="s">
        <v>1344</v>
      </c>
      <c r="E223" s="214">
        <v>26</v>
      </c>
      <c r="F223" s="86">
        <v>0</v>
      </c>
      <c r="G223" s="86">
        <v>0</v>
      </c>
      <c r="H223" s="86">
        <v>0</v>
      </c>
      <c r="I223" s="86">
        <v>0</v>
      </c>
      <c r="J223" s="86">
        <v>49.9</v>
      </c>
    </row>
    <row r="224" spans="2:10" s="36" customFormat="1" ht="12" customHeight="1">
      <c r="B224" s="213" t="s">
        <v>159</v>
      </c>
      <c r="C224" s="214" t="s">
        <v>1186</v>
      </c>
      <c r="D224" s="215" t="s">
        <v>1345</v>
      </c>
      <c r="E224" s="214">
        <v>26</v>
      </c>
      <c r="F224" s="86">
        <v>920</v>
      </c>
      <c r="G224" s="86">
        <v>920</v>
      </c>
      <c r="H224" s="86">
        <v>920</v>
      </c>
      <c r="I224" s="86">
        <v>920</v>
      </c>
      <c r="J224" s="86">
        <v>920</v>
      </c>
    </row>
    <row r="225" spans="2:10" s="36" customFormat="1" ht="12" customHeight="1">
      <c r="B225" s="213" t="s">
        <v>516</v>
      </c>
      <c r="C225" s="214" t="s">
        <v>1182</v>
      </c>
      <c r="D225" s="215" t="s">
        <v>1346</v>
      </c>
      <c r="E225" s="214">
        <v>10</v>
      </c>
      <c r="F225" s="86">
        <v>53</v>
      </c>
      <c r="G225" s="86">
        <v>53</v>
      </c>
      <c r="H225" s="86">
        <v>53</v>
      </c>
      <c r="I225" s="86">
        <v>53</v>
      </c>
      <c r="J225" s="86">
        <v>53</v>
      </c>
    </row>
    <row r="226" spans="2:10" s="36" customFormat="1" ht="12" customHeight="1">
      <c r="B226" s="213" t="s">
        <v>517</v>
      </c>
      <c r="C226" s="214" t="s">
        <v>1186</v>
      </c>
      <c r="D226" s="215" t="s">
        <v>1190</v>
      </c>
      <c r="E226" s="214">
        <v>24</v>
      </c>
      <c r="F226" s="86">
        <v>735</v>
      </c>
      <c r="G226" s="86">
        <v>735</v>
      </c>
      <c r="H226" s="86">
        <v>735</v>
      </c>
      <c r="I226" s="86">
        <v>735</v>
      </c>
      <c r="J226" s="86">
        <v>735</v>
      </c>
    </row>
    <row r="227" spans="2:10" s="36" customFormat="1" ht="12" customHeight="1">
      <c r="B227" s="213" t="s">
        <v>518</v>
      </c>
      <c r="C227" s="214" t="s">
        <v>680</v>
      </c>
      <c r="D227" s="215" t="s">
        <v>1347</v>
      </c>
      <c r="E227" s="214">
        <v>1</v>
      </c>
      <c r="F227" s="86">
        <v>0</v>
      </c>
      <c r="G227" s="86">
        <v>71</v>
      </c>
      <c r="H227" s="86">
        <v>154</v>
      </c>
      <c r="I227" s="86">
        <v>237</v>
      </c>
      <c r="J227" s="86">
        <v>237</v>
      </c>
    </row>
    <row r="228" spans="2:10" s="36" customFormat="1" ht="12" customHeight="1">
      <c r="B228" s="213" t="s">
        <v>519</v>
      </c>
      <c r="C228" s="214" t="s">
        <v>1182</v>
      </c>
      <c r="D228" s="215" t="s">
        <v>1326</v>
      </c>
      <c r="E228" s="214">
        <v>11</v>
      </c>
      <c r="F228" s="86">
        <v>51</v>
      </c>
      <c r="G228" s="86">
        <v>51</v>
      </c>
      <c r="H228" s="86">
        <v>51</v>
      </c>
      <c r="I228" s="86">
        <v>51</v>
      </c>
      <c r="J228" s="86">
        <v>51</v>
      </c>
    </row>
    <row r="229" spans="2:10" s="36" customFormat="1" ht="12" customHeight="1">
      <c r="B229" s="213" t="s">
        <v>917</v>
      </c>
      <c r="C229" s="214" t="s">
        <v>672</v>
      </c>
      <c r="D229" s="215" t="s">
        <v>1196</v>
      </c>
      <c r="E229" s="214">
        <v>20</v>
      </c>
      <c r="F229" s="86">
        <v>0</v>
      </c>
      <c r="G229" s="86">
        <v>0</v>
      </c>
      <c r="H229" s="86">
        <v>350</v>
      </c>
      <c r="I229" s="86">
        <v>350</v>
      </c>
      <c r="J229" s="86">
        <v>350</v>
      </c>
    </row>
    <row r="230" spans="2:10" s="36" customFormat="1" ht="12" customHeight="1">
      <c r="B230" s="213" t="s">
        <v>520</v>
      </c>
      <c r="C230" s="214" t="s">
        <v>1184</v>
      </c>
      <c r="D230" s="215" t="s">
        <v>1348</v>
      </c>
      <c r="E230" s="214">
        <v>18</v>
      </c>
      <c r="F230" s="86">
        <v>0</v>
      </c>
      <c r="G230" s="86">
        <v>0</v>
      </c>
      <c r="H230" s="86">
        <v>299</v>
      </c>
      <c r="I230" s="86">
        <v>299</v>
      </c>
      <c r="J230" s="86">
        <v>299</v>
      </c>
    </row>
    <row r="231" spans="2:10" s="36" customFormat="1" ht="12" customHeight="1">
      <c r="B231" s="213" t="s">
        <v>182</v>
      </c>
      <c r="C231" s="214" t="s">
        <v>1182</v>
      </c>
      <c r="D231" s="215" t="s">
        <v>1349</v>
      </c>
      <c r="E231" s="214">
        <v>3</v>
      </c>
      <c r="F231" s="86">
        <v>0</v>
      </c>
      <c r="G231" s="86">
        <v>25</v>
      </c>
      <c r="H231" s="86">
        <v>25</v>
      </c>
      <c r="I231" s="86">
        <v>25</v>
      </c>
      <c r="J231" s="86">
        <v>25</v>
      </c>
    </row>
    <row r="232" spans="2:10" s="36" customFormat="1" ht="12" customHeight="1">
      <c r="B232" s="213" t="s">
        <v>918</v>
      </c>
      <c r="C232" s="214" t="s">
        <v>1182</v>
      </c>
      <c r="D232" s="215" t="s">
        <v>1350</v>
      </c>
      <c r="E232" s="214">
        <v>3</v>
      </c>
      <c r="F232" s="86">
        <v>65</v>
      </c>
      <c r="G232" s="86">
        <v>65</v>
      </c>
      <c r="H232" s="86">
        <v>65</v>
      </c>
      <c r="I232" s="86">
        <v>65</v>
      </c>
      <c r="J232" s="86">
        <v>65</v>
      </c>
    </row>
    <row r="233" spans="2:10" s="36" customFormat="1" ht="12" customHeight="1">
      <c r="B233" s="213" t="s">
        <v>521</v>
      </c>
      <c r="C233" s="214" t="s">
        <v>1182</v>
      </c>
      <c r="D233" s="215" t="s">
        <v>1351</v>
      </c>
      <c r="E233" s="214">
        <v>12</v>
      </c>
      <c r="F233" s="86">
        <v>25</v>
      </c>
      <c r="G233" s="86">
        <v>25</v>
      </c>
      <c r="H233" s="86">
        <v>25</v>
      </c>
      <c r="I233" s="86">
        <v>25</v>
      </c>
      <c r="J233" s="86">
        <v>25</v>
      </c>
    </row>
    <row r="234" spans="2:10" s="36" customFormat="1" ht="12" customHeight="1">
      <c r="B234" s="213" t="s">
        <v>522</v>
      </c>
      <c r="C234" s="214" t="s">
        <v>1182</v>
      </c>
      <c r="D234" s="215" t="s">
        <v>1278</v>
      </c>
      <c r="E234" s="214">
        <v>10</v>
      </c>
      <c r="F234" s="86">
        <v>0</v>
      </c>
      <c r="G234" s="86">
        <v>0</v>
      </c>
      <c r="H234" s="86">
        <v>0</v>
      </c>
      <c r="I234" s="86">
        <v>10</v>
      </c>
      <c r="J234" s="86">
        <v>10</v>
      </c>
    </row>
    <row r="235" spans="2:10" s="36" customFormat="1" ht="12" customHeight="1">
      <c r="B235" s="213" t="s">
        <v>523</v>
      </c>
      <c r="C235" s="214" t="s">
        <v>1183</v>
      </c>
      <c r="D235" s="215" t="s">
        <v>1352</v>
      </c>
      <c r="E235" s="214">
        <v>2</v>
      </c>
      <c r="F235" s="86">
        <v>80</v>
      </c>
      <c r="G235" s="86">
        <v>900</v>
      </c>
      <c r="H235" s="86">
        <v>900</v>
      </c>
      <c r="I235" s="86">
        <v>900</v>
      </c>
      <c r="J235" s="86">
        <v>900</v>
      </c>
    </row>
    <row r="236" spans="2:10" s="36" customFormat="1" ht="12" customHeight="1">
      <c r="B236" s="213" t="s">
        <v>524</v>
      </c>
      <c r="C236" s="214" t="s">
        <v>1183</v>
      </c>
      <c r="D236" s="215" t="s">
        <v>1217</v>
      </c>
      <c r="E236" s="214">
        <v>1</v>
      </c>
      <c r="F236" s="86">
        <v>0</v>
      </c>
      <c r="G236" s="86">
        <v>0</v>
      </c>
      <c r="H236" s="86">
        <v>0</v>
      </c>
      <c r="I236" s="86">
        <v>400</v>
      </c>
      <c r="J236" s="86">
        <v>800</v>
      </c>
    </row>
    <row r="237" spans="2:10" s="36" customFormat="1" ht="12" customHeight="1">
      <c r="B237" s="213" t="s">
        <v>525</v>
      </c>
      <c r="C237" s="214" t="s">
        <v>675</v>
      </c>
      <c r="D237" s="215" t="s">
        <v>1353</v>
      </c>
      <c r="E237" s="214">
        <v>1</v>
      </c>
      <c r="F237" s="86">
        <v>18.66</v>
      </c>
      <c r="G237" s="86">
        <v>18.66</v>
      </c>
      <c r="H237" s="86">
        <v>18.66</v>
      </c>
      <c r="I237" s="86">
        <v>18.66</v>
      </c>
      <c r="J237" s="86">
        <v>18.66</v>
      </c>
    </row>
    <row r="238" spans="2:10" s="36" customFormat="1" ht="12" customHeight="1">
      <c r="B238" s="213" t="s">
        <v>526</v>
      </c>
      <c r="C238" s="214" t="s">
        <v>1182</v>
      </c>
      <c r="D238" s="215" t="s">
        <v>1354</v>
      </c>
      <c r="E238" s="214">
        <v>4</v>
      </c>
      <c r="F238" s="86">
        <v>0</v>
      </c>
      <c r="G238" s="86">
        <v>0</v>
      </c>
      <c r="H238" s="86">
        <v>0</v>
      </c>
      <c r="I238" s="86">
        <v>150</v>
      </c>
      <c r="J238" s="86">
        <v>150</v>
      </c>
    </row>
    <row r="239" spans="2:10" s="36" customFormat="1" ht="12" customHeight="1">
      <c r="B239" s="213" t="s">
        <v>163</v>
      </c>
      <c r="C239" s="214" t="s">
        <v>675</v>
      </c>
      <c r="D239" s="215" t="s">
        <v>1355</v>
      </c>
      <c r="E239" s="214">
        <v>7</v>
      </c>
      <c r="F239" s="86">
        <v>15</v>
      </c>
      <c r="G239" s="86">
        <v>15</v>
      </c>
      <c r="H239" s="86">
        <v>15</v>
      </c>
      <c r="I239" s="86">
        <v>15</v>
      </c>
      <c r="J239" s="86">
        <v>15</v>
      </c>
    </row>
    <row r="240" spans="2:10" s="36" customFormat="1" ht="12" customHeight="1">
      <c r="B240" s="213" t="s">
        <v>527</v>
      </c>
      <c r="C240" s="214" t="s">
        <v>1183</v>
      </c>
      <c r="D240" s="215" t="s">
        <v>1255</v>
      </c>
      <c r="E240" s="214">
        <v>11</v>
      </c>
      <c r="F240" s="86">
        <v>450</v>
      </c>
      <c r="G240" s="86">
        <v>450</v>
      </c>
      <c r="H240" s="86">
        <v>450</v>
      </c>
      <c r="I240" s="86">
        <v>450</v>
      </c>
      <c r="J240" s="86">
        <v>450</v>
      </c>
    </row>
    <row r="241" spans="2:10" s="36" customFormat="1" ht="12" customHeight="1">
      <c r="B241" s="213" t="s">
        <v>919</v>
      </c>
      <c r="C241" s="214" t="s">
        <v>1186</v>
      </c>
      <c r="D241" s="215" t="s">
        <v>1356</v>
      </c>
      <c r="E241" s="214">
        <v>25</v>
      </c>
      <c r="F241" s="86">
        <v>0</v>
      </c>
      <c r="G241" s="86">
        <v>49.5</v>
      </c>
      <c r="H241" s="86">
        <v>49.5</v>
      </c>
      <c r="I241" s="86">
        <v>49.5</v>
      </c>
      <c r="J241" s="86">
        <v>49.5</v>
      </c>
    </row>
    <row r="242" spans="2:10" s="36" customFormat="1" ht="12" customHeight="1">
      <c r="B242" s="213" t="s">
        <v>528</v>
      </c>
      <c r="C242" s="214" t="s">
        <v>1182</v>
      </c>
      <c r="D242" s="215" t="s">
        <v>1306</v>
      </c>
      <c r="E242" s="214">
        <v>11</v>
      </c>
      <c r="F242" s="86">
        <v>0</v>
      </c>
      <c r="G242" s="86">
        <v>0</v>
      </c>
      <c r="H242" s="86">
        <v>0</v>
      </c>
      <c r="I242" s="86">
        <v>0</v>
      </c>
      <c r="J242" s="86">
        <v>151.19999999999999</v>
      </c>
    </row>
    <row r="243" spans="2:10" s="36" customFormat="1" ht="12" customHeight="1">
      <c r="B243" s="213" t="s">
        <v>920</v>
      </c>
      <c r="C243" s="214" t="s">
        <v>1185</v>
      </c>
      <c r="D243" s="215" t="s">
        <v>1300</v>
      </c>
      <c r="E243" s="214">
        <v>18</v>
      </c>
      <c r="F243" s="86">
        <v>49.9</v>
      </c>
      <c r="G243" s="86">
        <v>49.9</v>
      </c>
      <c r="H243" s="86">
        <v>49.9</v>
      </c>
      <c r="I243" s="86">
        <v>49.9</v>
      </c>
      <c r="J243" s="86">
        <v>49.9</v>
      </c>
    </row>
    <row r="244" spans="2:10" s="36" customFormat="1" ht="12" customHeight="1">
      <c r="B244" s="213" t="s">
        <v>921</v>
      </c>
      <c r="C244" s="214" t="s">
        <v>1186</v>
      </c>
      <c r="D244" s="215" t="s">
        <v>1300</v>
      </c>
      <c r="E244" s="214">
        <v>18</v>
      </c>
      <c r="F244" s="86">
        <v>0</v>
      </c>
      <c r="G244" s="86">
        <v>49.5</v>
      </c>
      <c r="H244" s="86">
        <v>49.5</v>
      </c>
      <c r="I244" s="86">
        <v>49.5</v>
      </c>
      <c r="J244" s="86">
        <v>49.5</v>
      </c>
    </row>
    <row r="245" spans="2:10" s="36" customFormat="1" ht="12" customHeight="1">
      <c r="B245" s="213" t="s">
        <v>922</v>
      </c>
      <c r="C245" s="214" t="s">
        <v>1185</v>
      </c>
      <c r="D245" s="215" t="s">
        <v>1357</v>
      </c>
      <c r="E245" s="214">
        <v>26</v>
      </c>
      <c r="F245" s="86">
        <v>49.9</v>
      </c>
      <c r="G245" s="86">
        <v>49.9</v>
      </c>
      <c r="H245" s="86">
        <v>49.9</v>
      </c>
      <c r="I245" s="86">
        <v>49.9</v>
      </c>
      <c r="J245" s="86">
        <v>49.9</v>
      </c>
    </row>
    <row r="246" spans="2:10" s="36" customFormat="1" ht="12" customHeight="1">
      <c r="B246" s="213" t="s">
        <v>529</v>
      </c>
      <c r="C246" s="214" t="s">
        <v>1183</v>
      </c>
      <c r="D246" s="215" t="s">
        <v>1216</v>
      </c>
      <c r="E246" s="214">
        <v>14</v>
      </c>
      <c r="F246" s="86">
        <v>150</v>
      </c>
      <c r="G246" s="86">
        <v>150</v>
      </c>
      <c r="H246" s="86">
        <v>150</v>
      </c>
      <c r="I246" s="86">
        <v>150</v>
      </c>
      <c r="J246" s="86">
        <v>150</v>
      </c>
    </row>
    <row r="247" spans="2:10" s="36" customFormat="1" ht="12" customHeight="1">
      <c r="B247" s="213" t="s">
        <v>530</v>
      </c>
      <c r="C247" s="214" t="s">
        <v>675</v>
      </c>
      <c r="D247" s="215" t="s">
        <v>1358</v>
      </c>
      <c r="E247" s="214">
        <v>1</v>
      </c>
      <c r="F247" s="86">
        <v>18</v>
      </c>
      <c r="G247" s="86">
        <v>18</v>
      </c>
      <c r="H247" s="86">
        <v>18</v>
      </c>
      <c r="I247" s="86">
        <v>18</v>
      </c>
      <c r="J247" s="86">
        <v>18</v>
      </c>
    </row>
    <row r="248" spans="2:10" s="36" customFormat="1" ht="12" customHeight="1">
      <c r="B248" s="213" t="s">
        <v>531</v>
      </c>
      <c r="C248" s="214" t="s">
        <v>1186</v>
      </c>
      <c r="D248" s="215" t="s">
        <v>1196</v>
      </c>
      <c r="E248" s="214">
        <v>20</v>
      </c>
      <c r="F248" s="86">
        <v>2199</v>
      </c>
      <c r="G248" s="86">
        <v>2199</v>
      </c>
      <c r="H248" s="86">
        <v>2199</v>
      </c>
      <c r="I248" s="86">
        <v>2199</v>
      </c>
      <c r="J248" s="86">
        <v>2199</v>
      </c>
    </row>
    <row r="249" spans="2:10" s="36" customFormat="1" ht="12" customHeight="1">
      <c r="B249" s="213" t="s">
        <v>532</v>
      </c>
      <c r="C249" s="214" t="s">
        <v>1182</v>
      </c>
      <c r="D249" s="215" t="s">
        <v>1312</v>
      </c>
      <c r="E249" s="214">
        <v>21</v>
      </c>
      <c r="F249" s="86">
        <v>228</v>
      </c>
      <c r="G249" s="86">
        <v>228</v>
      </c>
      <c r="H249" s="86">
        <v>228</v>
      </c>
      <c r="I249" s="86">
        <v>228</v>
      </c>
      <c r="J249" s="86">
        <v>228</v>
      </c>
    </row>
    <row r="250" spans="2:10" s="36" customFormat="1" ht="12" customHeight="1">
      <c r="B250" s="213" t="s">
        <v>533</v>
      </c>
      <c r="C250" s="214" t="s">
        <v>1182</v>
      </c>
      <c r="D250" s="215" t="s">
        <v>1207</v>
      </c>
      <c r="E250" s="214">
        <v>10</v>
      </c>
      <c r="F250" s="86">
        <v>63</v>
      </c>
      <c r="G250" s="86">
        <v>63</v>
      </c>
      <c r="H250" s="86">
        <v>96</v>
      </c>
      <c r="I250" s="86">
        <v>96</v>
      </c>
      <c r="J250" s="86">
        <v>96</v>
      </c>
    </row>
    <row r="251" spans="2:10" s="36" customFormat="1" ht="12" customHeight="1">
      <c r="B251" s="213" t="s">
        <v>534</v>
      </c>
      <c r="C251" s="214" t="s">
        <v>1186</v>
      </c>
      <c r="D251" s="215" t="s">
        <v>1330</v>
      </c>
      <c r="E251" s="214">
        <v>17</v>
      </c>
      <c r="F251" s="86">
        <v>245</v>
      </c>
      <c r="G251" s="86">
        <v>245</v>
      </c>
      <c r="H251" s="86">
        <v>245</v>
      </c>
      <c r="I251" s="86">
        <v>245</v>
      </c>
      <c r="J251" s="86">
        <v>245</v>
      </c>
    </row>
    <row r="252" spans="2:10" s="36" customFormat="1" ht="12" customHeight="1">
      <c r="B252" s="213" t="s">
        <v>535</v>
      </c>
      <c r="C252" s="214" t="s">
        <v>1186</v>
      </c>
      <c r="D252" s="215" t="s">
        <v>1359</v>
      </c>
      <c r="E252" s="214">
        <v>2</v>
      </c>
      <c r="F252" s="86">
        <v>1180</v>
      </c>
      <c r="G252" s="86">
        <v>1180</v>
      </c>
      <c r="H252" s="86">
        <v>1180</v>
      </c>
      <c r="I252" s="86">
        <v>1180</v>
      </c>
      <c r="J252" s="86">
        <v>1180</v>
      </c>
    </row>
    <row r="253" spans="2:10" s="36" customFormat="1" ht="12" customHeight="1">
      <c r="B253" s="213" t="s">
        <v>536</v>
      </c>
      <c r="C253" s="214" t="s">
        <v>1182</v>
      </c>
      <c r="D253" s="215" t="s">
        <v>1270</v>
      </c>
      <c r="E253" s="214">
        <v>11</v>
      </c>
      <c r="F253" s="86">
        <v>9.6</v>
      </c>
      <c r="G253" s="86">
        <v>9.6</v>
      </c>
      <c r="H253" s="86">
        <v>9.6</v>
      </c>
      <c r="I253" s="86">
        <v>9.6</v>
      </c>
      <c r="J253" s="86">
        <v>9.6</v>
      </c>
    </row>
    <row r="254" spans="2:10" s="36" customFormat="1" ht="12" customHeight="1">
      <c r="B254" s="213" t="s">
        <v>537</v>
      </c>
      <c r="C254" s="214" t="s">
        <v>1186</v>
      </c>
      <c r="D254" s="215" t="s">
        <v>1360</v>
      </c>
      <c r="E254" s="214">
        <v>18</v>
      </c>
      <c r="F254" s="86">
        <v>760</v>
      </c>
      <c r="G254" s="86">
        <v>760</v>
      </c>
      <c r="H254" s="86">
        <v>760</v>
      </c>
      <c r="I254" s="86">
        <v>760</v>
      </c>
      <c r="J254" s="86">
        <v>760</v>
      </c>
    </row>
    <row r="255" spans="2:10" s="36" customFormat="1" ht="12" customHeight="1">
      <c r="B255" s="213" t="s">
        <v>538</v>
      </c>
      <c r="C255" s="214" t="s">
        <v>1184</v>
      </c>
      <c r="D255" s="215" t="s">
        <v>1227</v>
      </c>
      <c r="E255" s="214">
        <v>18</v>
      </c>
      <c r="F255" s="86">
        <v>0</v>
      </c>
      <c r="G255" s="86">
        <v>299</v>
      </c>
      <c r="H255" s="86">
        <v>299</v>
      </c>
      <c r="I255" s="86">
        <v>299</v>
      </c>
      <c r="J255" s="86">
        <v>299</v>
      </c>
    </row>
    <row r="256" spans="2:10" s="36" customFormat="1" ht="12" customHeight="1">
      <c r="B256" s="213" t="s">
        <v>539</v>
      </c>
      <c r="C256" s="214" t="s">
        <v>1183</v>
      </c>
      <c r="D256" s="215" t="s">
        <v>1330</v>
      </c>
      <c r="E256" s="214">
        <v>17</v>
      </c>
      <c r="F256" s="86">
        <v>565</v>
      </c>
      <c r="G256" s="86">
        <v>565</v>
      </c>
      <c r="H256" s="86">
        <v>565</v>
      </c>
      <c r="I256" s="86">
        <v>565</v>
      </c>
      <c r="J256" s="86">
        <v>565</v>
      </c>
    </row>
    <row r="257" spans="2:10" s="36" customFormat="1" ht="12" customHeight="1">
      <c r="B257" s="213" t="s">
        <v>540</v>
      </c>
      <c r="C257" s="214" t="s">
        <v>1183</v>
      </c>
      <c r="D257" s="215" t="s">
        <v>1225</v>
      </c>
      <c r="E257" s="214">
        <v>25</v>
      </c>
      <c r="F257" s="86">
        <v>400</v>
      </c>
      <c r="G257" s="86">
        <v>400</v>
      </c>
      <c r="H257" s="86">
        <v>400</v>
      </c>
      <c r="I257" s="86">
        <v>400</v>
      </c>
      <c r="J257" s="86">
        <v>400</v>
      </c>
    </row>
    <row r="258" spans="2:10" ht="12" customHeight="1">
      <c r="B258" s="213" t="s">
        <v>541</v>
      </c>
      <c r="C258" s="214" t="s">
        <v>677</v>
      </c>
      <c r="D258" s="215" t="s">
        <v>1361</v>
      </c>
      <c r="E258" s="214">
        <v>18</v>
      </c>
      <c r="F258" s="86">
        <v>2021</v>
      </c>
      <c r="G258" s="86">
        <v>2021</v>
      </c>
      <c r="H258" s="86">
        <v>2021</v>
      </c>
      <c r="I258" s="86">
        <v>2021</v>
      </c>
      <c r="J258" s="86">
        <v>2021</v>
      </c>
    </row>
    <row r="259" spans="2:10" ht="12" customHeight="1">
      <c r="B259" s="213" t="s">
        <v>542</v>
      </c>
      <c r="C259" s="214" t="s">
        <v>1183</v>
      </c>
      <c r="D259" s="215" t="s">
        <v>1305</v>
      </c>
      <c r="E259" s="214">
        <v>12</v>
      </c>
      <c r="F259" s="86">
        <v>92</v>
      </c>
      <c r="G259" s="86">
        <v>92</v>
      </c>
      <c r="H259" s="86">
        <v>92</v>
      </c>
      <c r="I259" s="86">
        <v>92</v>
      </c>
      <c r="J259" s="86">
        <v>92</v>
      </c>
    </row>
    <row r="260" spans="2:10" ht="12" customHeight="1">
      <c r="B260" s="213" t="s">
        <v>543</v>
      </c>
      <c r="C260" s="214" t="s">
        <v>1183</v>
      </c>
      <c r="D260" s="215" t="s">
        <v>1305</v>
      </c>
      <c r="E260" s="214">
        <v>12</v>
      </c>
      <c r="F260" s="86">
        <v>92</v>
      </c>
      <c r="G260" s="86">
        <v>92</v>
      </c>
      <c r="H260" s="86">
        <v>92</v>
      </c>
      <c r="I260" s="86">
        <v>92</v>
      </c>
      <c r="J260" s="86">
        <v>92</v>
      </c>
    </row>
    <row r="261" spans="2:10" ht="12" customHeight="1">
      <c r="B261" s="213" t="s">
        <v>167</v>
      </c>
      <c r="C261" s="214" t="s">
        <v>1186</v>
      </c>
      <c r="D261" s="215" t="s">
        <v>1362</v>
      </c>
      <c r="E261" s="214">
        <v>16</v>
      </c>
      <c r="F261" s="86">
        <v>810</v>
      </c>
      <c r="G261" s="86">
        <v>810</v>
      </c>
      <c r="H261" s="86">
        <v>810</v>
      </c>
      <c r="I261" s="86">
        <v>810</v>
      </c>
      <c r="J261" s="86">
        <v>810</v>
      </c>
    </row>
    <row r="262" spans="2:10" ht="12" customHeight="1">
      <c r="B262" s="213" t="s">
        <v>544</v>
      </c>
      <c r="C262" s="214" t="s">
        <v>1186</v>
      </c>
      <c r="D262" s="215" t="s">
        <v>1363</v>
      </c>
      <c r="E262" s="214">
        <v>24</v>
      </c>
      <c r="F262" s="86">
        <v>715</v>
      </c>
      <c r="G262" s="86">
        <v>715</v>
      </c>
      <c r="H262" s="86">
        <v>715</v>
      </c>
      <c r="I262" s="86">
        <v>715</v>
      </c>
      <c r="J262" s="86">
        <v>715</v>
      </c>
    </row>
    <row r="263" spans="2:10" ht="12" customHeight="1">
      <c r="B263" s="213" t="s">
        <v>545</v>
      </c>
      <c r="C263" s="214" t="s">
        <v>1182</v>
      </c>
      <c r="D263" s="215" t="s">
        <v>1251</v>
      </c>
      <c r="E263" s="214">
        <v>1</v>
      </c>
      <c r="F263" s="86">
        <v>0</v>
      </c>
      <c r="G263" s="86">
        <v>0</v>
      </c>
      <c r="H263" s="86">
        <v>0</v>
      </c>
      <c r="I263" s="86">
        <v>50</v>
      </c>
      <c r="J263" s="86">
        <v>50</v>
      </c>
    </row>
    <row r="264" spans="2:10" ht="12" customHeight="1">
      <c r="B264" s="213" t="s">
        <v>168</v>
      </c>
      <c r="C264" s="214" t="s">
        <v>1186</v>
      </c>
      <c r="D264" s="215" t="s">
        <v>1364</v>
      </c>
      <c r="E264" s="214">
        <v>15</v>
      </c>
      <c r="F264" s="86">
        <v>1100</v>
      </c>
      <c r="G264" s="86">
        <v>1100</v>
      </c>
      <c r="H264" s="86">
        <v>1100</v>
      </c>
      <c r="I264" s="86">
        <v>1100</v>
      </c>
      <c r="J264" s="86">
        <v>1100</v>
      </c>
    </row>
    <row r="265" spans="2:10" ht="12" customHeight="1">
      <c r="B265" s="213" t="s">
        <v>546</v>
      </c>
      <c r="C265" s="214" t="s">
        <v>1182</v>
      </c>
      <c r="D265" s="215" t="s">
        <v>1296</v>
      </c>
      <c r="E265" s="214">
        <v>10</v>
      </c>
      <c r="F265" s="86">
        <v>0</v>
      </c>
      <c r="G265" s="86">
        <v>51</v>
      </c>
      <c r="H265" s="86">
        <v>90</v>
      </c>
      <c r="I265" s="86">
        <v>90</v>
      </c>
      <c r="J265" s="86">
        <v>90</v>
      </c>
    </row>
    <row r="266" spans="2:10" ht="12" customHeight="1">
      <c r="B266" s="213" t="s">
        <v>547</v>
      </c>
      <c r="C266" s="214" t="s">
        <v>1182</v>
      </c>
      <c r="D266" s="215" t="s">
        <v>1296</v>
      </c>
      <c r="E266" s="214">
        <v>10</v>
      </c>
      <c r="F266" s="86">
        <v>0</v>
      </c>
      <c r="G266" s="86">
        <v>0</v>
      </c>
      <c r="H266" s="86">
        <v>0</v>
      </c>
      <c r="I266" s="86">
        <v>200</v>
      </c>
      <c r="J266" s="86">
        <v>200</v>
      </c>
    </row>
    <row r="267" spans="2:10" ht="12" customHeight="1">
      <c r="B267" s="213" t="s">
        <v>548</v>
      </c>
      <c r="C267" s="214" t="s">
        <v>1182</v>
      </c>
      <c r="D267" s="215" t="s">
        <v>1296</v>
      </c>
      <c r="E267" s="214">
        <v>10</v>
      </c>
      <c r="F267" s="86">
        <v>30</v>
      </c>
      <c r="G267" s="86">
        <v>30</v>
      </c>
      <c r="H267" s="86">
        <v>30</v>
      </c>
      <c r="I267" s="86">
        <v>30</v>
      </c>
      <c r="J267" s="86">
        <v>30</v>
      </c>
    </row>
    <row r="268" spans="2:10" ht="12" customHeight="1">
      <c r="B268" s="213" t="s">
        <v>549</v>
      </c>
      <c r="C268" s="214" t="s">
        <v>1182</v>
      </c>
      <c r="D268" s="215" t="s">
        <v>1351</v>
      </c>
      <c r="E268" s="214">
        <v>12</v>
      </c>
      <c r="F268" s="86">
        <v>0</v>
      </c>
      <c r="G268" s="86">
        <v>0</v>
      </c>
      <c r="H268" s="86">
        <v>0</v>
      </c>
      <c r="I268" s="86">
        <v>500</v>
      </c>
      <c r="J268" s="86">
        <v>500</v>
      </c>
    </row>
    <row r="269" spans="2:10" ht="12" customHeight="1">
      <c r="B269" s="213" t="s">
        <v>550</v>
      </c>
      <c r="C269" s="214" t="s">
        <v>1186</v>
      </c>
      <c r="D269" s="215" t="s">
        <v>1365</v>
      </c>
      <c r="E269" s="214">
        <v>22</v>
      </c>
      <c r="F269" s="86">
        <v>1234</v>
      </c>
      <c r="G269" s="86">
        <v>1234</v>
      </c>
      <c r="H269" s="86">
        <v>1234</v>
      </c>
      <c r="I269" s="86">
        <v>1234</v>
      </c>
      <c r="J269" s="86">
        <v>1234</v>
      </c>
    </row>
    <row r="270" spans="2:10" ht="12" customHeight="1">
      <c r="B270" s="213" t="s">
        <v>923</v>
      </c>
      <c r="C270" s="214" t="s">
        <v>1185</v>
      </c>
      <c r="D270" s="215" t="s">
        <v>1365</v>
      </c>
      <c r="E270" s="214">
        <v>22</v>
      </c>
      <c r="F270" s="86">
        <v>0</v>
      </c>
      <c r="G270" s="86">
        <v>49.9</v>
      </c>
      <c r="H270" s="86">
        <v>49.9</v>
      </c>
      <c r="I270" s="86">
        <v>49.9</v>
      </c>
      <c r="J270" s="86">
        <v>49.9</v>
      </c>
    </row>
    <row r="271" spans="2:10" ht="12" customHeight="1">
      <c r="B271" s="213" t="s">
        <v>551</v>
      </c>
      <c r="C271" s="214" t="s">
        <v>1187</v>
      </c>
      <c r="D271" s="215" t="s">
        <v>1316</v>
      </c>
      <c r="E271" s="214">
        <v>14</v>
      </c>
      <c r="F271" s="86">
        <v>155</v>
      </c>
      <c r="G271" s="86">
        <v>155</v>
      </c>
      <c r="H271" s="86">
        <v>155</v>
      </c>
      <c r="I271" s="86">
        <v>155</v>
      </c>
      <c r="J271" s="86">
        <v>155</v>
      </c>
    </row>
    <row r="272" spans="2:10" ht="12" customHeight="1">
      <c r="B272" s="213" t="s">
        <v>924</v>
      </c>
      <c r="C272" s="214" t="s">
        <v>1185</v>
      </c>
      <c r="D272" s="215" t="s">
        <v>1193</v>
      </c>
      <c r="E272" s="214">
        <v>24</v>
      </c>
      <c r="F272" s="86">
        <v>0</v>
      </c>
      <c r="G272" s="86">
        <v>49.9</v>
      </c>
      <c r="H272" s="86">
        <v>49.9</v>
      </c>
      <c r="I272" s="86">
        <v>49.9</v>
      </c>
      <c r="J272" s="86">
        <v>49.9</v>
      </c>
    </row>
    <row r="273" spans="2:10" ht="12" customHeight="1">
      <c r="B273" s="213" t="s">
        <v>552</v>
      </c>
      <c r="C273" s="214" t="s">
        <v>1186</v>
      </c>
      <c r="D273" s="215" t="s">
        <v>1366</v>
      </c>
      <c r="E273" s="214">
        <v>21</v>
      </c>
      <c r="F273" s="86">
        <v>850</v>
      </c>
      <c r="G273" s="86">
        <v>850</v>
      </c>
      <c r="H273" s="86">
        <v>850</v>
      </c>
      <c r="I273" s="86">
        <v>850</v>
      </c>
      <c r="J273" s="86">
        <v>850</v>
      </c>
    </row>
    <row r="274" spans="2:10" ht="12" customHeight="1">
      <c r="B274" s="213" t="s">
        <v>553</v>
      </c>
      <c r="C274" s="214" t="s">
        <v>1183</v>
      </c>
      <c r="D274" s="215" t="s">
        <v>1300</v>
      </c>
      <c r="E274" s="214">
        <v>18</v>
      </c>
      <c r="F274" s="86">
        <v>315</v>
      </c>
      <c r="G274" s="86">
        <v>315</v>
      </c>
      <c r="H274" s="86">
        <v>315</v>
      </c>
      <c r="I274" s="86">
        <v>315</v>
      </c>
      <c r="J274" s="86">
        <v>315</v>
      </c>
    </row>
    <row r="275" spans="2:10" ht="12" customHeight="1">
      <c r="B275" s="213" t="s">
        <v>554</v>
      </c>
      <c r="C275" s="214" t="s">
        <v>1186</v>
      </c>
      <c r="D275" s="215" t="s">
        <v>1225</v>
      </c>
      <c r="E275" s="214">
        <v>25</v>
      </c>
      <c r="F275" s="86">
        <v>420</v>
      </c>
      <c r="G275" s="86">
        <v>420</v>
      </c>
      <c r="H275" s="86">
        <v>420</v>
      </c>
      <c r="I275" s="86">
        <v>420</v>
      </c>
      <c r="J275" s="86">
        <v>420</v>
      </c>
    </row>
    <row r="276" spans="2:10" ht="12" customHeight="1">
      <c r="B276" s="213" t="s">
        <v>555</v>
      </c>
      <c r="C276" s="214" t="s">
        <v>678</v>
      </c>
      <c r="D276" s="215" t="s">
        <v>1367</v>
      </c>
      <c r="E276" s="214">
        <v>18</v>
      </c>
      <c r="F276" s="86">
        <v>1230</v>
      </c>
      <c r="G276" s="86">
        <v>1230</v>
      </c>
      <c r="H276" s="86">
        <v>1230</v>
      </c>
      <c r="I276" s="86">
        <v>1230</v>
      </c>
      <c r="J276" s="86">
        <v>1230</v>
      </c>
    </row>
    <row r="277" spans="2:10" ht="12" customHeight="1">
      <c r="B277" s="213" t="s">
        <v>556</v>
      </c>
      <c r="C277" s="214" t="s">
        <v>675</v>
      </c>
      <c r="D277" s="215" t="s">
        <v>1368</v>
      </c>
      <c r="E277" s="214">
        <v>8</v>
      </c>
      <c r="F277" s="86">
        <v>80</v>
      </c>
      <c r="G277" s="86">
        <v>80</v>
      </c>
      <c r="H277" s="86">
        <v>80</v>
      </c>
      <c r="I277" s="86">
        <v>80</v>
      </c>
      <c r="J277" s="86">
        <v>80</v>
      </c>
    </row>
    <row r="278" spans="2:10" ht="12" customHeight="1">
      <c r="B278" s="213" t="s">
        <v>925</v>
      </c>
      <c r="C278" s="214" t="s">
        <v>1183</v>
      </c>
      <c r="D278" s="215" t="s">
        <v>1369</v>
      </c>
      <c r="E278" s="214">
        <v>15</v>
      </c>
      <c r="F278" s="86">
        <v>0</v>
      </c>
      <c r="G278" s="86">
        <v>0</v>
      </c>
      <c r="H278" s="86">
        <v>0</v>
      </c>
      <c r="I278" s="86">
        <v>600</v>
      </c>
      <c r="J278" s="86">
        <v>1200</v>
      </c>
    </row>
    <row r="279" spans="2:10" ht="12" customHeight="1">
      <c r="B279" s="213" t="s">
        <v>170</v>
      </c>
      <c r="C279" s="214" t="s">
        <v>1186</v>
      </c>
      <c r="D279" s="215" t="s">
        <v>1370</v>
      </c>
      <c r="E279" s="214">
        <v>15</v>
      </c>
      <c r="F279" s="86">
        <v>1365</v>
      </c>
      <c r="G279" s="86">
        <v>1365</v>
      </c>
      <c r="H279" s="86">
        <v>1365</v>
      </c>
      <c r="I279" s="86">
        <v>1365</v>
      </c>
      <c r="J279" s="86">
        <v>1365</v>
      </c>
    </row>
    <row r="280" spans="2:10" ht="12" customHeight="1">
      <c r="B280" s="213" t="s">
        <v>557</v>
      </c>
      <c r="C280" s="214" t="s">
        <v>1182</v>
      </c>
      <c r="D280" s="215" t="s">
        <v>1341</v>
      </c>
      <c r="E280" s="214">
        <v>10</v>
      </c>
      <c r="F280" s="86">
        <v>0</v>
      </c>
      <c r="G280" s="86">
        <v>235</v>
      </c>
      <c r="H280" s="86">
        <v>235</v>
      </c>
      <c r="I280" s="86">
        <v>235</v>
      </c>
      <c r="J280" s="86">
        <v>235</v>
      </c>
    </row>
    <row r="281" spans="2:10" ht="12" customHeight="1">
      <c r="B281" s="213" t="s">
        <v>172</v>
      </c>
      <c r="C281" s="214" t="s">
        <v>1186</v>
      </c>
      <c r="D281" s="215" t="s">
        <v>1371</v>
      </c>
      <c r="E281" s="214">
        <v>17</v>
      </c>
      <c r="F281" s="86">
        <v>950</v>
      </c>
      <c r="G281" s="86">
        <v>950</v>
      </c>
      <c r="H281" s="86">
        <v>950</v>
      </c>
      <c r="I281" s="86">
        <v>950</v>
      </c>
      <c r="J281" s="86">
        <v>950</v>
      </c>
    </row>
    <row r="282" spans="2:10" ht="12" customHeight="1">
      <c r="B282" s="213" t="s">
        <v>558</v>
      </c>
      <c r="C282" s="214" t="s">
        <v>1184</v>
      </c>
      <c r="D282" s="215" t="s">
        <v>1371</v>
      </c>
      <c r="E282" s="214">
        <v>17</v>
      </c>
      <c r="F282" s="86">
        <v>299.99</v>
      </c>
      <c r="G282" s="86">
        <v>850</v>
      </c>
      <c r="H282" s="86">
        <v>850</v>
      </c>
      <c r="I282" s="86">
        <v>850</v>
      </c>
      <c r="J282" s="86">
        <v>850</v>
      </c>
    </row>
    <row r="283" spans="2:10" ht="12" customHeight="1">
      <c r="B283" s="213" t="s">
        <v>926</v>
      </c>
      <c r="C283" s="214" t="s">
        <v>1185</v>
      </c>
      <c r="D283" s="215" t="s">
        <v>1372</v>
      </c>
      <c r="E283" s="214">
        <v>13</v>
      </c>
      <c r="F283" s="86">
        <v>0</v>
      </c>
      <c r="G283" s="86">
        <v>0</v>
      </c>
      <c r="H283" s="86">
        <v>0</v>
      </c>
      <c r="I283" s="86">
        <v>49.9</v>
      </c>
      <c r="J283" s="86">
        <v>49.9</v>
      </c>
    </row>
    <row r="284" spans="2:10" ht="12" customHeight="1">
      <c r="B284" s="213" t="s">
        <v>559</v>
      </c>
      <c r="C284" s="214" t="s">
        <v>1186</v>
      </c>
      <c r="D284" s="215" t="s">
        <v>1373</v>
      </c>
      <c r="E284" s="214">
        <v>16</v>
      </c>
      <c r="F284" s="86">
        <v>1752</v>
      </c>
      <c r="G284" s="86">
        <v>1752</v>
      </c>
      <c r="H284" s="86">
        <v>1752</v>
      </c>
      <c r="I284" s="86">
        <v>1752</v>
      </c>
      <c r="J284" s="86">
        <v>1752</v>
      </c>
    </row>
    <row r="285" spans="2:10" ht="12" customHeight="1">
      <c r="B285" s="213" t="s">
        <v>560</v>
      </c>
      <c r="C285" s="214" t="s">
        <v>1185</v>
      </c>
      <c r="D285" s="215" t="s">
        <v>1374</v>
      </c>
      <c r="E285" s="214">
        <v>13</v>
      </c>
      <c r="F285" s="86">
        <v>0</v>
      </c>
      <c r="G285" s="86">
        <v>25</v>
      </c>
      <c r="H285" s="86">
        <v>25</v>
      </c>
      <c r="I285" s="86">
        <v>25</v>
      </c>
      <c r="J285" s="86">
        <v>25</v>
      </c>
    </row>
    <row r="286" spans="2:10" ht="12" customHeight="1">
      <c r="B286" s="213" t="s">
        <v>561</v>
      </c>
      <c r="C286" s="214" t="s">
        <v>1182</v>
      </c>
      <c r="D286" s="215" t="s">
        <v>1375</v>
      </c>
      <c r="E286" s="214">
        <v>1</v>
      </c>
      <c r="F286" s="86">
        <v>0</v>
      </c>
      <c r="G286" s="86">
        <v>0</v>
      </c>
      <c r="H286" s="86">
        <v>0</v>
      </c>
      <c r="I286" s="86">
        <v>129.6</v>
      </c>
      <c r="J286" s="86">
        <v>129.6</v>
      </c>
    </row>
    <row r="287" spans="2:10" ht="12" customHeight="1">
      <c r="B287" s="213" t="s">
        <v>562</v>
      </c>
      <c r="C287" s="214" t="s">
        <v>1182</v>
      </c>
      <c r="D287" s="215" t="s">
        <v>1236</v>
      </c>
      <c r="E287" s="214">
        <v>10</v>
      </c>
      <c r="F287" s="86">
        <v>0</v>
      </c>
      <c r="G287" s="86">
        <v>0</v>
      </c>
      <c r="H287" s="86">
        <v>102</v>
      </c>
      <c r="I287" s="86">
        <v>102</v>
      </c>
      <c r="J287" s="86">
        <v>102</v>
      </c>
    </row>
    <row r="288" spans="2:10" ht="12" customHeight="1">
      <c r="B288" s="213" t="s">
        <v>563</v>
      </c>
      <c r="C288" s="214" t="s">
        <v>1182</v>
      </c>
      <c r="D288" s="215" t="s">
        <v>1376</v>
      </c>
      <c r="E288" s="214">
        <v>1</v>
      </c>
      <c r="F288" s="86">
        <v>67.650000000000006</v>
      </c>
      <c r="G288" s="86">
        <v>67.650000000000006</v>
      </c>
      <c r="H288" s="86">
        <v>225.25</v>
      </c>
      <c r="I288" s="86">
        <v>225.25</v>
      </c>
      <c r="J288" s="86">
        <v>225.25</v>
      </c>
    </row>
    <row r="289" spans="2:10" ht="12" customHeight="1">
      <c r="B289" s="213" t="s">
        <v>564</v>
      </c>
      <c r="C289" s="214" t="s">
        <v>1182</v>
      </c>
      <c r="D289" s="215" t="s">
        <v>1298</v>
      </c>
      <c r="E289" s="214">
        <v>1</v>
      </c>
      <c r="F289" s="86">
        <v>0</v>
      </c>
      <c r="G289" s="86">
        <v>0</v>
      </c>
      <c r="H289" s="86">
        <v>0</v>
      </c>
      <c r="I289" s="86">
        <v>0</v>
      </c>
      <c r="J289" s="86">
        <v>54.4</v>
      </c>
    </row>
    <row r="290" spans="2:10" ht="12" customHeight="1">
      <c r="B290" s="213" t="s">
        <v>175</v>
      </c>
      <c r="C290" s="214" t="s">
        <v>1182</v>
      </c>
      <c r="D290" s="215" t="s">
        <v>1377</v>
      </c>
      <c r="E290" s="214">
        <v>3</v>
      </c>
      <c r="F290" s="86">
        <v>227.8</v>
      </c>
      <c r="G290" s="86">
        <v>227.8</v>
      </c>
      <c r="H290" s="86">
        <v>227.8</v>
      </c>
      <c r="I290" s="86">
        <v>227.8</v>
      </c>
      <c r="J290" s="86">
        <v>227.8</v>
      </c>
    </row>
    <row r="291" spans="2:10" ht="12" customHeight="1">
      <c r="B291" s="213" t="s">
        <v>927</v>
      </c>
      <c r="C291" s="214" t="s">
        <v>1186</v>
      </c>
      <c r="D291" s="215" t="s">
        <v>1348</v>
      </c>
      <c r="E291" s="214">
        <v>18</v>
      </c>
      <c r="F291" s="86">
        <v>0</v>
      </c>
      <c r="G291" s="86">
        <v>0</v>
      </c>
      <c r="H291" s="86">
        <v>49.5</v>
      </c>
      <c r="I291" s="86">
        <v>49.5</v>
      </c>
      <c r="J291" s="86">
        <v>49.5</v>
      </c>
    </row>
    <row r="292" spans="2:10" ht="12" customHeight="1">
      <c r="B292" s="213" t="s">
        <v>928</v>
      </c>
      <c r="C292" s="214" t="s">
        <v>1185</v>
      </c>
      <c r="D292" s="215" t="s">
        <v>1348</v>
      </c>
      <c r="E292" s="214">
        <v>18</v>
      </c>
      <c r="F292" s="86">
        <v>49.9</v>
      </c>
      <c r="G292" s="86">
        <v>49.9</v>
      </c>
      <c r="H292" s="86">
        <v>49.9</v>
      </c>
      <c r="I292" s="86">
        <v>49.9</v>
      </c>
      <c r="J292" s="86">
        <v>49.9</v>
      </c>
    </row>
    <row r="293" spans="2:10" ht="12" customHeight="1">
      <c r="B293" s="213" t="s">
        <v>565</v>
      </c>
      <c r="C293" s="214" t="s">
        <v>1186</v>
      </c>
      <c r="D293" s="215" t="s">
        <v>1330</v>
      </c>
      <c r="E293" s="214">
        <v>17</v>
      </c>
      <c r="F293" s="86">
        <v>850</v>
      </c>
      <c r="G293" s="86">
        <v>850</v>
      </c>
      <c r="H293" s="86">
        <v>850</v>
      </c>
      <c r="I293" s="86">
        <v>850</v>
      </c>
      <c r="J293" s="86">
        <v>850</v>
      </c>
    </row>
    <row r="294" spans="2:10" ht="12" customHeight="1">
      <c r="B294" s="213" t="s">
        <v>566</v>
      </c>
      <c r="C294" s="214" t="s">
        <v>680</v>
      </c>
      <c r="D294" s="215" t="s">
        <v>1215</v>
      </c>
      <c r="E294" s="214">
        <v>21</v>
      </c>
      <c r="F294" s="86">
        <v>320</v>
      </c>
      <c r="G294" s="86">
        <v>320</v>
      </c>
      <c r="H294" s="86">
        <v>320</v>
      </c>
      <c r="I294" s="86">
        <v>320</v>
      </c>
      <c r="J294" s="86">
        <v>320</v>
      </c>
    </row>
    <row r="295" spans="2:10" ht="12" customHeight="1">
      <c r="B295" s="213" t="s">
        <v>929</v>
      </c>
      <c r="C295" s="214" t="s">
        <v>1185</v>
      </c>
      <c r="D295" s="215" t="s">
        <v>1378</v>
      </c>
      <c r="E295" s="214">
        <v>26</v>
      </c>
      <c r="F295" s="86">
        <v>0</v>
      </c>
      <c r="G295" s="86">
        <v>0</v>
      </c>
      <c r="H295" s="86">
        <v>0</v>
      </c>
      <c r="I295" s="86">
        <v>49.9</v>
      </c>
      <c r="J295" s="86">
        <v>49.9</v>
      </c>
    </row>
    <row r="296" spans="2:10" ht="12" customHeight="1">
      <c r="B296" s="213" t="s">
        <v>567</v>
      </c>
      <c r="C296" s="214" t="s">
        <v>1186</v>
      </c>
      <c r="D296" s="215" t="s">
        <v>1379</v>
      </c>
      <c r="E296" s="214">
        <v>23</v>
      </c>
      <c r="F296" s="86">
        <v>144</v>
      </c>
      <c r="G296" s="86">
        <v>144</v>
      </c>
      <c r="H296" s="86">
        <v>144</v>
      </c>
      <c r="I296" s="86">
        <v>144</v>
      </c>
      <c r="J296" s="86">
        <v>144</v>
      </c>
    </row>
    <row r="297" spans="2:10" ht="12" customHeight="1">
      <c r="B297" s="213" t="s">
        <v>930</v>
      </c>
      <c r="C297" s="214" t="s">
        <v>1186</v>
      </c>
      <c r="D297" s="215" t="s">
        <v>1380</v>
      </c>
      <c r="E297" s="214">
        <v>13</v>
      </c>
      <c r="F297" s="86">
        <v>0</v>
      </c>
      <c r="G297" s="86">
        <v>0</v>
      </c>
      <c r="H297" s="86">
        <v>850</v>
      </c>
      <c r="I297" s="86">
        <v>850</v>
      </c>
      <c r="J297" s="86">
        <v>1700</v>
      </c>
    </row>
    <row r="298" spans="2:10" ht="12" customHeight="1">
      <c r="B298" s="213" t="s">
        <v>568</v>
      </c>
      <c r="C298" s="214" t="s">
        <v>672</v>
      </c>
      <c r="D298" s="215" t="s">
        <v>1381</v>
      </c>
      <c r="E298" s="214">
        <v>13</v>
      </c>
      <c r="F298" s="86">
        <v>285</v>
      </c>
      <c r="G298" s="86">
        <v>285</v>
      </c>
      <c r="H298" s="86">
        <v>285</v>
      </c>
      <c r="I298" s="86">
        <v>285</v>
      </c>
      <c r="J298" s="86">
        <v>285</v>
      </c>
    </row>
    <row r="299" spans="2:10" ht="12" customHeight="1">
      <c r="B299" s="213" t="s">
        <v>931</v>
      </c>
      <c r="C299" s="214" t="s">
        <v>1186</v>
      </c>
      <c r="D299" s="215" t="s">
        <v>1382</v>
      </c>
      <c r="E299" s="214">
        <v>16</v>
      </c>
      <c r="F299" s="86">
        <v>49.5</v>
      </c>
      <c r="G299" s="86">
        <v>49.5</v>
      </c>
      <c r="H299" s="86">
        <v>49.5</v>
      </c>
      <c r="I299" s="86">
        <v>49.5</v>
      </c>
      <c r="J299" s="86">
        <v>49.5</v>
      </c>
    </row>
    <row r="300" spans="2:10" ht="12" customHeight="1">
      <c r="B300" s="213" t="s">
        <v>569</v>
      </c>
      <c r="C300" s="214" t="s">
        <v>1183</v>
      </c>
      <c r="D300" s="215" t="s">
        <v>1199</v>
      </c>
      <c r="E300" s="214">
        <v>24</v>
      </c>
      <c r="F300" s="86">
        <v>0</v>
      </c>
      <c r="G300" s="86">
        <v>0</v>
      </c>
      <c r="H300" s="86">
        <v>340</v>
      </c>
      <c r="I300" s="86">
        <v>340</v>
      </c>
      <c r="J300" s="86">
        <v>340</v>
      </c>
    </row>
    <row r="301" spans="2:10" ht="12" customHeight="1">
      <c r="B301" s="213" t="s">
        <v>570</v>
      </c>
      <c r="C301" s="214" t="s">
        <v>1183</v>
      </c>
      <c r="D301" s="215" t="s">
        <v>1383</v>
      </c>
      <c r="E301" s="214">
        <v>24</v>
      </c>
      <c r="F301" s="86">
        <v>300</v>
      </c>
      <c r="G301" s="86">
        <v>300</v>
      </c>
      <c r="H301" s="86">
        <v>300</v>
      </c>
      <c r="I301" s="86">
        <v>300</v>
      </c>
      <c r="J301" s="86">
        <v>300</v>
      </c>
    </row>
    <row r="302" spans="2:10" ht="12" customHeight="1">
      <c r="B302" s="213" t="s">
        <v>571</v>
      </c>
      <c r="C302" s="214" t="s">
        <v>1186</v>
      </c>
      <c r="D302" s="215" t="s">
        <v>1309</v>
      </c>
      <c r="E302" s="214">
        <v>16</v>
      </c>
      <c r="F302" s="86">
        <v>1600</v>
      </c>
      <c r="G302" s="86">
        <v>1600</v>
      </c>
      <c r="H302" s="86">
        <v>1600</v>
      </c>
      <c r="I302" s="86">
        <v>1600</v>
      </c>
      <c r="J302" s="86">
        <v>1600</v>
      </c>
    </row>
    <row r="303" spans="2:10" ht="12" customHeight="1">
      <c r="B303" s="213" t="s">
        <v>572</v>
      </c>
      <c r="C303" s="214" t="s">
        <v>1184</v>
      </c>
      <c r="D303" s="215" t="s">
        <v>1384</v>
      </c>
      <c r="E303" s="214">
        <v>24</v>
      </c>
      <c r="F303" s="86">
        <v>600</v>
      </c>
      <c r="G303" s="86">
        <v>600</v>
      </c>
      <c r="H303" s="86">
        <v>600</v>
      </c>
      <c r="I303" s="86">
        <v>600</v>
      </c>
      <c r="J303" s="86">
        <v>600</v>
      </c>
    </row>
    <row r="304" spans="2:10" ht="12" customHeight="1">
      <c r="B304" s="213" t="s">
        <v>573</v>
      </c>
      <c r="C304" s="214" t="s">
        <v>1182</v>
      </c>
      <c r="D304" s="215" t="s">
        <v>1270</v>
      </c>
      <c r="E304" s="214">
        <v>11</v>
      </c>
      <c r="F304" s="86">
        <v>27.6</v>
      </c>
      <c r="G304" s="86">
        <v>27.6</v>
      </c>
      <c r="H304" s="86">
        <v>27.6</v>
      </c>
      <c r="I304" s="86">
        <v>27.6</v>
      </c>
      <c r="J304" s="86">
        <v>27.6</v>
      </c>
    </row>
    <row r="305" spans="2:10" ht="12" customHeight="1">
      <c r="B305" s="213" t="s">
        <v>574</v>
      </c>
      <c r="C305" s="214" t="s">
        <v>678</v>
      </c>
      <c r="D305" s="215" t="s">
        <v>1385</v>
      </c>
      <c r="E305" s="214">
        <v>11</v>
      </c>
      <c r="F305" s="86">
        <v>1250</v>
      </c>
      <c r="G305" s="86">
        <v>1250</v>
      </c>
      <c r="H305" s="86">
        <v>1250</v>
      </c>
      <c r="I305" s="86">
        <v>1250</v>
      </c>
      <c r="J305" s="86">
        <v>1250</v>
      </c>
    </row>
    <row r="306" spans="2:10" ht="12" customHeight="1">
      <c r="B306" s="213" t="s">
        <v>575</v>
      </c>
      <c r="C306" s="214" t="s">
        <v>1186</v>
      </c>
      <c r="D306" s="215" t="s">
        <v>1234</v>
      </c>
      <c r="E306" s="214">
        <v>16</v>
      </c>
      <c r="F306" s="86">
        <v>2050</v>
      </c>
      <c r="G306" s="86">
        <v>2050</v>
      </c>
      <c r="H306" s="86">
        <v>2050</v>
      </c>
      <c r="I306" s="86">
        <v>2050</v>
      </c>
      <c r="J306" s="86">
        <v>2050</v>
      </c>
    </row>
    <row r="307" spans="2:10" ht="12" customHeight="1">
      <c r="B307" s="213" t="s">
        <v>576</v>
      </c>
      <c r="C307" s="214" t="s">
        <v>1182</v>
      </c>
      <c r="D307" s="215" t="s">
        <v>1346</v>
      </c>
      <c r="E307" s="214">
        <v>10</v>
      </c>
      <c r="F307" s="86">
        <v>20</v>
      </c>
      <c r="G307" s="86">
        <v>20</v>
      </c>
      <c r="H307" s="86">
        <v>20</v>
      </c>
      <c r="I307" s="86">
        <v>20</v>
      </c>
      <c r="J307" s="86">
        <v>20</v>
      </c>
    </row>
    <row r="308" spans="2:10" ht="12" customHeight="1">
      <c r="B308" s="213" t="s">
        <v>577</v>
      </c>
      <c r="C308" s="214" t="s">
        <v>1183</v>
      </c>
      <c r="D308" s="215" t="s">
        <v>1201</v>
      </c>
      <c r="E308" s="214">
        <v>17</v>
      </c>
      <c r="F308" s="86">
        <v>900</v>
      </c>
      <c r="G308" s="86">
        <v>900</v>
      </c>
      <c r="H308" s="86">
        <v>900</v>
      </c>
      <c r="I308" s="86">
        <v>900</v>
      </c>
      <c r="J308" s="86">
        <v>900</v>
      </c>
    </row>
    <row r="309" spans="2:10" ht="12" customHeight="1">
      <c r="B309" s="213" t="s">
        <v>932</v>
      </c>
      <c r="C309" s="214" t="s">
        <v>1182</v>
      </c>
      <c r="D309" s="215" t="s">
        <v>1296</v>
      </c>
      <c r="E309" s="214">
        <v>10</v>
      </c>
      <c r="F309" s="86">
        <v>37.799999999999997</v>
      </c>
      <c r="G309" s="86">
        <v>37.799999999999997</v>
      </c>
      <c r="H309" s="86">
        <v>37.799999999999997</v>
      </c>
      <c r="I309" s="86">
        <v>37.799999999999997</v>
      </c>
      <c r="J309" s="86">
        <v>37.799999999999997</v>
      </c>
    </row>
    <row r="310" spans="2:10" ht="12" customHeight="1">
      <c r="B310" s="213" t="s">
        <v>578</v>
      </c>
      <c r="C310" s="214" t="s">
        <v>677</v>
      </c>
      <c r="D310" s="215" t="s">
        <v>1366</v>
      </c>
      <c r="E310" s="214">
        <v>21</v>
      </c>
      <c r="F310" s="86">
        <v>230</v>
      </c>
      <c r="G310" s="86">
        <v>230</v>
      </c>
      <c r="H310" s="86">
        <v>230</v>
      </c>
      <c r="I310" s="86">
        <v>230</v>
      </c>
      <c r="J310" s="86">
        <v>230</v>
      </c>
    </row>
    <row r="311" spans="2:10" ht="12" customHeight="1">
      <c r="B311" s="213" t="s">
        <v>579</v>
      </c>
      <c r="C311" s="214" t="s">
        <v>1182</v>
      </c>
      <c r="D311" s="215" t="s">
        <v>1276</v>
      </c>
      <c r="E311" s="214">
        <v>1</v>
      </c>
      <c r="F311" s="86">
        <v>0</v>
      </c>
      <c r="G311" s="86">
        <v>0</v>
      </c>
      <c r="H311" s="86">
        <v>0</v>
      </c>
      <c r="I311" s="86">
        <v>457</v>
      </c>
      <c r="J311" s="86">
        <v>457</v>
      </c>
    </row>
    <row r="312" spans="2:10" ht="12" customHeight="1">
      <c r="B312" s="213" t="s">
        <v>580</v>
      </c>
      <c r="C312" s="214" t="s">
        <v>1183</v>
      </c>
      <c r="D312" s="215" t="s">
        <v>1386</v>
      </c>
      <c r="E312" s="214">
        <v>14</v>
      </c>
      <c r="F312" s="86">
        <v>330</v>
      </c>
      <c r="G312" s="86">
        <v>330</v>
      </c>
      <c r="H312" s="86">
        <v>330</v>
      </c>
      <c r="I312" s="86">
        <v>330</v>
      </c>
      <c r="J312" s="86">
        <v>330</v>
      </c>
    </row>
    <row r="313" spans="2:10" ht="12" customHeight="1">
      <c r="B313" s="213" t="s">
        <v>581</v>
      </c>
      <c r="C313" s="214" t="s">
        <v>1183</v>
      </c>
      <c r="D313" s="215" t="s">
        <v>1386</v>
      </c>
      <c r="E313" s="214">
        <v>14</v>
      </c>
      <c r="F313" s="86">
        <v>330</v>
      </c>
      <c r="G313" s="86">
        <v>330</v>
      </c>
      <c r="H313" s="86">
        <v>330</v>
      </c>
      <c r="I313" s="86">
        <v>330</v>
      </c>
      <c r="J313" s="86">
        <v>330</v>
      </c>
    </row>
    <row r="314" spans="2:10" ht="12" customHeight="1">
      <c r="B314" s="213" t="s">
        <v>582</v>
      </c>
      <c r="C314" s="214" t="s">
        <v>1183</v>
      </c>
      <c r="D314" s="215" t="s">
        <v>1216</v>
      </c>
      <c r="E314" s="214">
        <v>14</v>
      </c>
      <c r="F314" s="86">
        <v>182</v>
      </c>
      <c r="G314" s="86">
        <v>182</v>
      </c>
      <c r="H314" s="86">
        <v>182</v>
      </c>
      <c r="I314" s="86">
        <v>182</v>
      </c>
      <c r="J314" s="86">
        <v>182</v>
      </c>
    </row>
    <row r="315" spans="2:10" ht="12" customHeight="1">
      <c r="B315" s="213" t="s">
        <v>583</v>
      </c>
      <c r="C315" s="214" t="s">
        <v>1183</v>
      </c>
      <c r="D315" s="215" t="s">
        <v>1387</v>
      </c>
      <c r="E315" s="214">
        <v>14</v>
      </c>
      <c r="F315" s="86">
        <v>182</v>
      </c>
      <c r="G315" s="86">
        <v>182</v>
      </c>
      <c r="H315" s="86">
        <v>182</v>
      </c>
      <c r="I315" s="86">
        <v>182</v>
      </c>
      <c r="J315" s="86">
        <v>182</v>
      </c>
    </row>
    <row r="316" spans="2:10" ht="12" customHeight="1">
      <c r="B316" s="213" t="s">
        <v>933</v>
      </c>
      <c r="C316" s="214" t="s">
        <v>1185</v>
      </c>
      <c r="D316" s="215" t="s">
        <v>1330</v>
      </c>
      <c r="E316" s="214">
        <v>17</v>
      </c>
      <c r="F316" s="86">
        <v>0</v>
      </c>
      <c r="G316" s="86">
        <v>0</v>
      </c>
      <c r="H316" s="86">
        <v>49.9</v>
      </c>
      <c r="I316" s="86">
        <v>49.9</v>
      </c>
      <c r="J316" s="86">
        <v>49.9</v>
      </c>
    </row>
    <row r="317" spans="2:10" ht="12" customHeight="1">
      <c r="B317" s="213" t="s">
        <v>934</v>
      </c>
      <c r="C317" s="214" t="s">
        <v>1186</v>
      </c>
      <c r="D317" s="215" t="s">
        <v>1388</v>
      </c>
      <c r="E317" s="214">
        <v>24</v>
      </c>
      <c r="F317" s="86">
        <v>0</v>
      </c>
      <c r="G317" s="86">
        <v>0</v>
      </c>
      <c r="H317" s="86">
        <v>49.5</v>
      </c>
      <c r="I317" s="86">
        <v>49.5</v>
      </c>
      <c r="J317" s="86">
        <v>49.5</v>
      </c>
    </row>
    <row r="318" spans="2:10" ht="12" customHeight="1">
      <c r="B318" s="213" t="s">
        <v>584</v>
      </c>
      <c r="C318" s="214" t="s">
        <v>677</v>
      </c>
      <c r="D318" s="215" t="s">
        <v>1389</v>
      </c>
      <c r="E318" s="214">
        <v>16</v>
      </c>
      <c r="F318" s="86">
        <v>1987</v>
      </c>
      <c r="G318" s="86">
        <v>1987</v>
      </c>
      <c r="H318" s="86">
        <v>1987</v>
      </c>
      <c r="I318" s="86">
        <v>1987</v>
      </c>
      <c r="J318" s="86">
        <v>1987</v>
      </c>
    </row>
    <row r="319" spans="2:10" ht="12" customHeight="1">
      <c r="B319" s="213" t="s">
        <v>585</v>
      </c>
      <c r="C319" s="214" t="s">
        <v>1186</v>
      </c>
      <c r="D319" s="215" t="s">
        <v>1389</v>
      </c>
      <c r="E319" s="214">
        <v>16</v>
      </c>
      <c r="F319" s="86">
        <v>1333</v>
      </c>
      <c r="G319" s="86">
        <v>1333</v>
      </c>
      <c r="H319" s="86">
        <v>1333</v>
      </c>
      <c r="I319" s="86">
        <v>1333</v>
      </c>
      <c r="J319" s="86">
        <v>1333</v>
      </c>
    </row>
    <row r="320" spans="2:10" ht="12" customHeight="1">
      <c r="B320" s="213" t="s">
        <v>586</v>
      </c>
      <c r="C320" s="214" t="s">
        <v>1183</v>
      </c>
      <c r="D320" s="215" t="s">
        <v>1216</v>
      </c>
      <c r="E320" s="214">
        <v>14</v>
      </c>
      <c r="F320" s="86">
        <v>382</v>
      </c>
      <c r="G320" s="86">
        <v>382</v>
      </c>
      <c r="H320" s="86">
        <v>382</v>
      </c>
      <c r="I320" s="86">
        <v>382</v>
      </c>
      <c r="J320" s="86">
        <v>382</v>
      </c>
    </row>
    <row r="321" spans="2:10" ht="12" customHeight="1">
      <c r="B321" s="213" t="s">
        <v>587</v>
      </c>
      <c r="C321" s="214" t="s">
        <v>1183</v>
      </c>
      <c r="D321" s="215" t="s">
        <v>1314</v>
      </c>
      <c r="E321" s="214">
        <v>15</v>
      </c>
      <c r="F321" s="86">
        <v>206.5</v>
      </c>
      <c r="G321" s="86">
        <v>206.5</v>
      </c>
      <c r="H321" s="86">
        <v>206.5</v>
      </c>
      <c r="I321" s="86">
        <v>206.5</v>
      </c>
      <c r="J321" s="86">
        <v>206.5</v>
      </c>
    </row>
    <row r="322" spans="2:10" ht="12" customHeight="1">
      <c r="B322" s="213" t="s">
        <v>588</v>
      </c>
      <c r="C322" s="214" t="s">
        <v>680</v>
      </c>
      <c r="D322" s="215" t="s">
        <v>1390</v>
      </c>
      <c r="E322" s="214">
        <v>1</v>
      </c>
      <c r="F322" s="86">
        <v>0</v>
      </c>
      <c r="G322" s="86">
        <v>0</v>
      </c>
      <c r="H322" s="86">
        <v>90</v>
      </c>
      <c r="I322" s="86">
        <v>90</v>
      </c>
      <c r="J322" s="86">
        <v>150</v>
      </c>
    </row>
    <row r="323" spans="2:10" ht="12" customHeight="1">
      <c r="B323" s="213" t="s">
        <v>589</v>
      </c>
      <c r="C323" s="214" t="s">
        <v>1182</v>
      </c>
      <c r="D323" s="215" t="s">
        <v>1252</v>
      </c>
      <c r="E323" s="214">
        <v>11</v>
      </c>
      <c r="F323" s="86">
        <v>0</v>
      </c>
      <c r="G323" s="86">
        <v>0</v>
      </c>
      <c r="H323" s="86">
        <v>57</v>
      </c>
      <c r="I323" s="86">
        <v>57</v>
      </c>
      <c r="J323" s="86">
        <v>57</v>
      </c>
    </row>
    <row r="324" spans="2:10" ht="12" customHeight="1">
      <c r="B324" s="213" t="s">
        <v>177</v>
      </c>
      <c r="C324" s="214" t="s">
        <v>1182</v>
      </c>
      <c r="D324" s="215" t="s">
        <v>1391</v>
      </c>
      <c r="E324" s="214">
        <v>10</v>
      </c>
      <c r="F324" s="86">
        <v>305</v>
      </c>
      <c r="G324" s="86">
        <v>305</v>
      </c>
      <c r="H324" s="86">
        <v>305</v>
      </c>
      <c r="I324" s="86">
        <v>305</v>
      </c>
      <c r="J324" s="86">
        <v>305</v>
      </c>
    </row>
    <row r="325" spans="2:10" ht="12" customHeight="1">
      <c r="B325" s="213" t="s">
        <v>178</v>
      </c>
      <c r="C325" s="214" t="s">
        <v>1182</v>
      </c>
      <c r="D325" s="215" t="s">
        <v>1392</v>
      </c>
      <c r="E325" s="214">
        <v>10</v>
      </c>
      <c r="F325" s="86">
        <v>206</v>
      </c>
      <c r="G325" s="86">
        <v>206</v>
      </c>
      <c r="H325" s="86">
        <v>206</v>
      </c>
      <c r="I325" s="86">
        <v>206</v>
      </c>
      <c r="J325" s="86">
        <v>206</v>
      </c>
    </row>
    <row r="326" spans="2:10" ht="12" customHeight="1">
      <c r="B326" s="213" t="s">
        <v>590</v>
      </c>
      <c r="C326" s="214" t="s">
        <v>1182</v>
      </c>
      <c r="D326" s="215" t="s">
        <v>1296</v>
      </c>
      <c r="E326" s="214">
        <v>10</v>
      </c>
      <c r="F326" s="86">
        <v>27</v>
      </c>
      <c r="G326" s="86">
        <v>27</v>
      </c>
      <c r="H326" s="86">
        <v>27</v>
      </c>
      <c r="I326" s="86">
        <v>27</v>
      </c>
      <c r="J326" s="86">
        <v>27</v>
      </c>
    </row>
    <row r="327" spans="2:10" ht="12" customHeight="1">
      <c r="B327" s="213" t="s">
        <v>591</v>
      </c>
      <c r="C327" s="214" t="s">
        <v>1186</v>
      </c>
      <c r="D327" s="215" t="s">
        <v>1261</v>
      </c>
      <c r="E327" s="214">
        <v>18</v>
      </c>
      <c r="F327" s="86">
        <v>1530</v>
      </c>
      <c r="G327" s="86">
        <v>1530</v>
      </c>
      <c r="H327" s="86">
        <v>1530</v>
      </c>
      <c r="I327" s="86">
        <v>1530</v>
      </c>
      <c r="J327" s="86">
        <v>1530</v>
      </c>
    </row>
    <row r="328" spans="2:10" ht="12" customHeight="1">
      <c r="B328" s="213" t="s">
        <v>935</v>
      </c>
      <c r="C328" s="214" t="s">
        <v>1185</v>
      </c>
      <c r="D328" s="215" t="s">
        <v>1261</v>
      </c>
      <c r="E328" s="214">
        <v>18</v>
      </c>
      <c r="F328" s="86">
        <v>0</v>
      </c>
      <c r="G328" s="86">
        <v>0</v>
      </c>
      <c r="H328" s="86">
        <v>49.9</v>
      </c>
      <c r="I328" s="86">
        <v>49.9</v>
      </c>
      <c r="J328" s="86">
        <v>49.9</v>
      </c>
    </row>
    <row r="329" spans="2:10" ht="12" customHeight="1">
      <c r="B329" s="213" t="s">
        <v>592</v>
      </c>
      <c r="C329" s="214" t="s">
        <v>1182</v>
      </c>
      <c r="D329" s="215" t="s">
        <v>1393</v>
      </c>
      <c r="E329" s="214">
        <v>10</v>
      </c>
      <c r="F329" s="86">
        <v>0</v>
      </c>
      <c r="G329" s="86">
        <v>0</v>
      </c>
      <c r="H329" s="86">
        <v>0</v>
      </c>
      <c r="I329" s="86">
        <v>45</v>
      </c>
      <c r="J329" s="86">
        <v>45</v>
      </c>
    </row>
    <row r="330" spans="2:10" ht="12" customHeight="1">
      <c r="B330" s="213" t="s">
        <v>593</v>
      </c>
      <c r="C330" s="214" t="s">
        <v>1186</v>
      </c>
      <c r="D330" s="215" t="s">
        <v>1380</v>
      </c>
      <c r="E330" s="214">
        <v>13</v>
      </c>
      <c r="F330" s="86">
        <v>141</v>
      </c>
      <c r="G330" s="86">
        <v>141</v>
      </c>
      <c r="H330" s="86">
        <v>141</v>
      </c>
      <c r="I330" s="86">
        <v>141</v>
      </c>
      <c r="J330" s="86">
        <v>141</v>
      </c>
    </row>
    <row r="331" spans="2:10" ht="12" customHeight="1">
      <c r="B331" s="213" t="s">
        <v>936</v>
      </c>
      <c r="C331" s="214" t="s">
        <v>1182</v>
      </c>
      <c r="D331" s="215" t="s">
        <v>1207</v>
      </c>
      <c r="E331" s="214">
        <v>10</v>
      </c>
      <c r="F331" s="86">
        <v>42.8</v>
      </c>
      <c r="G331" s="86">
        <v>42.8</v>
      </c>
      <c r="H331" s="86">
        <v>42.8</v>
      </c>
      <c r="I331" s="86">
        <v>42.8</v>
      </c>
      <c r="J331" s="86">
        <v>42.8</v>
      </c>
    </row>
    <row r="332" spans="2:10" ht="12" customHeight="1">
      <c r="B332" s="213" t="s">
        <v>594</v>
      </c>
      <c r="C332" s="214" t="s">
        <v>1182</v>
      </c>
      <c r="D332" s="215" t="s">
        <v>1394</v>
      </c>
      <c r="E332" s="214">
        <v>10</v>
      </c>
      <c r="F332" s="86">
        <v>61.5</v>
      </c>
      <c r="G332" s="86">
        <v>61.5</v>
      </c>
      <c r="H332" s="86">
        <v>75</v>
      </c>
      <c r="I332" s="86">
        <v>75</v>
      </c>
      <c r="J332" s="86">
        <v>75</v>
      </c>
    </row>
    <row r="333" spans="2:10" ht="12" customHeight="1">
      <c r="B333" s="213" t="s">
        <v>595</v>
      </c>
      <c r="C333" s="214" t="s">
        <v>1182</v>
      </c>
      <c r="D333" s="215" t="s">
        <v>1395</v>
      </c>
      <c r="E333" s="214">
        <v>10</v>
      </c>
      <c r="F333" s="86">
        <v>0</v>
      </c>
      <c r="G333" s="86">
        <v>0</v>
      </c>
      <c r="H333" s="86">
        <v>43.5</v>
      </c>
      <c r="I333" s="86">
        <v>43.5</v>
      </c>
      <c r="J333" s="86">
        <v>43.5</v>
      </c>
    </row>
    <row r="334" spans="2:10" ht="12" customHeight="1">
      <c r="B334" s="213" t="s">
        <v>937</v>
      </c>
      <c r="C334" s="214" t="s">
        <v>1185</v>
      </c>
      <c r="D334" s="215" t="s">
        <v>1396</v>
      </c>
      <c r="E334" s="214">
        <v>18</v>
      </c>
      <c r="F334" s="86">
        <v>0</v>
      </c>
      <c r="G334" s="86">
        <v>0</v>
      </c>
      <c r="H334" s="86">
        <v>49.9</v>
      </c>
      <c r="I334" s="86">
        <v>49.9</v>
      </c>
      <c r="J334" s="86">
        <v>49.9</v>
      </c>
    </row>
  </sheetData>
  <mergeCells count="4">
    <mergeCell ref="B4:B5"/>
    <mergeCell ref="C4:C5"/>
    <mergeCell ref="D4:D5"/>
    <mergeCell ref="E4:E5"/>
  </mergeCells>
  <hyperlinks>
    <hyperlink ref="H1" location="Index!A1" display="Return to Index"/>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C000"/>
  </sheetPr>
  <dimension ref="A1:H32"/>
  <sheetViews>
    <sheetView showGridLines="0" workbookViewId="0">
      <selection sqref="A1:G1"/>
    </sheetView>
  </sheetViews>
  <sheetFormatPr defaultRowHeight="12.75"/>
  <cols>
    <col min="1" max="1" width="9.140625" style="39"/>
    <col min="2" max="2" width="5.42578125" style="39" bestFit="1" customWidth="1"/>
    <col min="3" max="3" width="35.85546875" style="39" bestFit="1" customWidth="1"/>
    <col min="4" max="7" width="10.5703125" style="39" bestFit="1" customWidth="1"/>
    <col min="8" max="8" width="11.5703125" style="39" bestFit="1" customWidth="1"/>
    <col min="9" max="16384" width="9.140625" style="39"/>
  </cols>
  <sheetData>
    <row r="1" spans="1:8">
      <c r="A1" s="481" t="s">
        <v>1150</v>
      </c>
      <c r="B1" s="481"/>
      <c r="C1" s="481"/>
      <c r="D1" s="481"/>
      <c r="E1" s="481"/>
      <c r="F1" s="481"/>
      <c r="G1" s="481"/>
      <c r="H1" s="97" t="s">
        <v>835</v>
      </c>
    </row>
    <row r="3" spans="1:8">
      <c r="B3" s="85"/>
      <c r="C3" s="85"/>
      <c r="D3" s="85"/>
      <c r="E3" s="85"/>
      <c r="F3" s="85"/>
      <c r="G3" s="85"/>
      <c r="H3" s="85"/>
    </row>
    <row r="4" spans="1:8" ht="15" customHeight="1">
      <c r="B4" s="550" t="s">
        <v>17</v>
      </c>
      <c r="C4" s="550" t="s">
        <v>18</v>
      </c>
      <c r="D4" s="197" t="str">
        <f>TB!C4</f>
        <v>2020/21</v>
      </c>
      <c r="E4" s="197" t="str">
        <f>TB!D4</f>
        <v>2021/22</v>
      </c>
      <c r="F4" s="197" t="str">
        <f>TB!E4</f>
        <v>2022/23</v>
      </c>
      <c r="G4" s="197" t="str">
        <f>TB!F4</f>
        <v>2023/24</v>
      </c>
      <c r="H4" s="197" t="str">
        <f>TB!G4</f>
        <v>2024/25</v>
      </c>
    </row>
    <row r="5" spans="1:8">
      <c r="B5" s="550"/>
      <c r="C5" s="550"/>
      <c r="D5" s="197" t="s">
        <v>380</v>
      </c>
      <c r="E5" s="197" t="s">
        <v>380</v>
      </c>
      <c r="F5" s="197" t="s">
        <v>380</v>
      </c>
      <c r="G5" s="197" t="s">
        <v>380</v>
      </c>
      <c r="H5" s="197" t="s">
        <v>380</v>
      </c>
    </row>
    <row r="6" spans="1:8">
      <c r="B6" s="199">
        <v>1</v>
      </c>
      <c r="C6" s="165" t="s">
        <v>45</v>
      </c>
      <c r="D6" s="216">
        <f>SUMIF(THHH!$E:$E,$B6,THHH!F:F)</f>
        <v>2021.8000000000002</v>
      </c>
      <c r="E6" s="216">
        <f>SUMIF(THHH!$E:$E,$B6,THHH!G:G)</f>
        <v>2213.9</v>
      </c>
      <c r="F6" s="216">
        <f>SUMIF(THHH!$E:$E,$B6,THHH!H:H)</f>
        <v>2585.3000000000002</v>
      </c>
      <c r="G6" s="216">
        <f>SUMIF(THHH!$E:$E,$B6,THHH!I:I)</f>
        <v>4341.8999999999996</v>
      </c>
      <c r="H6" s="216">
        <f>SUMIF(THHH!$E:$E,$B6,THHH!J:J)</f>
        <v>4856.2999999999993</v>
      </c>
    </row>
    <row r="7" spans="1:8">
      <c r="B7" s="199">
        <v>2</v>
      </c>
      <c r="C7" s="165" t="s">
        <v>46</v>
      </c>
      <c r="D7" s="216">
        <f>SUMIF(THHH!$E:$E,$B7,THHH!F:F)</f>
        <v>1260</v>
      </c>
      <c r="E7" s="216">
        <f>SUMIF(THHH!$E:$E,$B7,THHH!G:G)</f>
        <v>2080</v>
      </c>
      <c r="F7" s="216">
        <f>SUMIF(THHH!$E:$E,$B7,THHH!H:H)</f>
        <v>3480</v>
      </c>
      <c r="G7" s="216">
        <f>SUMIF(THHH!$E:$E,$B7,THHH!I:I)</f>
        <v>3480</v>
      </c>
      <c r="H7" s="216">
        <f>SUMIF(THHH!$E:$E,$B7,THHH!J:J)</f>
        <v>3480</v>
      </c>
    </row>
    <row r="8" spans="1:8">
      <c r="B8" s="199">
        <v>3</v>
      </c>
      <c r="C8" s="165" t="s">
        <v>47</v>
      </c>
      <c r="D8" s="216">
        <f>SUMIF(THHH!$E:$E,$B8,THHH!F:F)</f>
        <v>712.7</v>
      </c>
      <c r="E8" s="216">
        <f>SUMIF(THHH!$E:$E,$B8,THHH!G:G)</f>
        <v>737.7</v>
      </c>
      <c r="F8" s="216">
        <f>SUMIF(THHH!$E:$E,$B8,THHH!H:H)</f>
        <v>905.7</v>
      </c>
      <c r="G8" s="216">
        <f>SUMIF(THHH!$E:$E,$B8,THHH!I:I)</f>
        <v>905.7</v>
      </c>
      <c r="H8" s="216">
        <f>SUMIF(THHH!$E:$E,$B8,THHH!J:J)</f>
        <v>905.7</v>
      </c>
    </row>
    <row r="9" spans="1:8">
      <c r="B9" s="199">
        <v>4</v>
      </c>
      <c r="C9" s="165" t="s">
        <v>48</v>
      </c>
      <c r="D9" s="216">
        <f>SUMIF(THHH!$E:$E,$B9,THHH!F:F)</f>
        <v>41.4</v>
      </c>
      <c r="E9" s="216">
        <f>SUMIF(THHH!$E:$E,$B9,THHH!G:G)</f>
        <v>41.4</v>
      </c>
      <c r="F9" s="216">
        <f>SUMIF(THHH!$E:$E,$B9,THHH!H:H)</f>
        <v>83.4</v>
      </c>
      <c r="G9" s="216">
        <f>SUMIF(THHH!$E:$E,$B9,THHH!I:I)</f>
        <v>233.4</v>
      </c>
      <c r="H9" s="216">
        <f>SUMIF(THHH!$E:$E,$B9,THHH!J:J)</f>
        <v>233.4</v>
      </c>
    </row>
    <row r="10" spans="1:8">
      <c r="B10" s="199">
        <v>5</v>
      </c>
      <c r="C10" s="165" t="s">
        <v>49</v>
      </c>
      <c r="D10" s="216">
        <f>SUMIF(THHH!$E:$E,$B10,THHH!F:F)</f>
        <v>324.79999999999995</v>
      </c>
      <c r="E10" s="216">
        <f>SUMIF(THHH!$E:$E,$B10,THHH!G:G)</f>
        <v>324.79999999999995</v>
      </c>
      <c r="F10" s="216">
        <f>SUMIF(THHH!$E:$E,$B10,THHH!H:H)</f>
        <v>324.79999999999995</v>
      </c>
      <c r="G10" s="216">
        <f>SUMIF(THHH!$E:$E,$B10,THHH!I:I)</f>
        <v>324.79999999999995</v>
      </c>
      <c r="H10" s="216">
        <f>SUMIF(THHH!$E:$E,$B10,THHH!J:J)</f>
        <v>324.79999999999995</v>
      </c>
    </row>
    <row r="11" spans="1:8">
      <c r="B11" s="199">
        <v>6</v>
      </c>
      <c r="C11" s="165" t="s">
        <v>50</v>
      </c>
      <c r="D11" s="216">
        <f>SUMIF(THHH!$E:$E,$B11,THHH!F:F)</f>
        <v>63.5</v>
      </c>
      <c r="E11" s="216">
        <f>SUMIF(THHH!$E:$E,$B11,THHH!G:G)</f>
        <v>63.5</v>
      </c>
      <c r="F11" s="216">
        <f>SUMIF(THHH!$E:$E,$B11,THHH!H:H)</f>
        <v>63.5</v>
      </c>
      <c r="G11" s="216">
        <f>SUMIF(THHH!$E:$E,$B11,THHH!I:I)</f>
        <v>63.5</v>
      </c>
      <c r="H11" s="216">
        <f>SUMIF(THHH!$E:$E,$B11,THHH!J:J)</f>
        <v>63.5</v>
      </c>
    </row>
    <row r="12" spans="1:8">
      <c r="B12" s="199">
        <v>7</v>
      </c>
      <c r="C12" s="165" t="s">
        <v>51</v>
      </c>
      <c r="D12" s="216">
        <f>SUMIF(THHH!$E:$E,$B12,THHH!F:F)</f>
        <v>166</v>
      </c>
      <c r="E12" s="216">
        <f>SUMIF(THHH!$E:$E,$B12,THHH!G:G)</f>
        <v>166</v>
      </c>
      <c r="F12" s="216">
        <f>SUMIF(THHH!$E:$E,$B12,THHH!H:H)</f>
        <v>166</v>
      </c>
      <c r="G12" s="216">
        <f>SUMIF(THHH!$E:$E,$B12,THHH!I:I)</f>
        <v>166</v>
      </c>
      <c r="H12" s="216">
        <f>SUMIF(THHH!$E:$E,$B12,THHH!J:J)</f>
        <v>166</v>
      </c>
    </row>
    <row r="13" spans="1:8">
      <c r="B13" s="199">
        <v>8</v>
      </c>
      <c r="C13" s="165" t="s">
        <v>52</v>
      </c>
      <c r="D13" s="216">
        <f>SUMIF(THHH!$E:$E,$B13,THHH!F:F)</f>
        <v>520</v>
      </c>
      <c r="E13" s="216">
        <f>SUMIF(THHH!$E:$E,$B13,THHH!G:G)</f>
        <v>520</v>
      </c>
      <c r="F13" s="216">
        <f>SUMIF(THHH!$E:$E,$B13,THHH!H:H)</f>
        <v>520</v>
      </c>
      <c r="G13" s="216">
        <f>SUMIF(THHH!$E:$E,$B13,THHH!I:I)</f>
        <v>520</v>
      </c>
      <c r="H13" s="216">
        <f>SUMIF(THHH!$E:$E,$B13,THHH!J:J)</f>
        <v>520</v>
      </c>
    </row>
    <row r="14" spans="1:8">
      <c r="B14" s="199">
        <v>9</v>
      </c>
      <c r="C14" s="165" t="s">
        <v>53</v>
      </c>
      <c r="D14" s="216">
        <f>SUMIF(THHH!$E:$E,$B14,THHH!F:F)</f>
        <v>120</v>
      </c>
      <c r="E14" s="216">
        <f>SUMIF(THHH!$E:$E,$B14,THHH!G:G)</f>
        <v>120</v>
      </c>
      <c r="F14" s="216">
        <f>SUMIF(THHH!$E:$E,$B14,THHH!H:H)</f>
        <v>1195</v>
      </c>
      <c r="G14" s="216">
        <f>SUMIF(THHH!$E:$E,$B14,THHH!I:I)</f>
        <v>1195</v>
      </c>
      <c r="H14" s="216">
        <f>SUMIF(THHH!$E:$E,$B14,THHH!J:J)</f>
        <v>1195</v>
      </c>
    </row>
    <row r="15" spans="1:8">
      <c r="B15" s="199">
        <v>10</v>
      </c>
      <c r="C15" s="165" t="s">
        <v>54</v>
      </c>
      <c r="D15" s="216">
        <f>SUMIF(THHH!$E:$E,$B15,THHH!F:F)</f>
        <v>2837.6000000000004</v>
      </c>
      <c r="E15" s="216">
        <f>SUMIF(THHH!$E:$E,$B15,THHH!G:G)</f>
        <v>3033.6000000000004</v>
      </c>
      <c r="F15" s="216">
        <f>SUMIF(THHH!$E:$E,$B15,THHH!H:H)</f>
        <v>4052.2000000000007</v>
      </c>
      <c r="G15" s="216">
        <f>SUMIF(THHH!$E:$E,$B15,THHH!I:I)</f>
        <v>4635.7000000000007</v>
      </c>
      <c r="H15" s="216">
        <f>SUMIF(THHH!$E:$E,$B15,THHH!J:J)</f>
        <v>4635.7000000000007</v>
      </c>
    </row>
    <row r="16" spans="1:8">
      <c r="B16" s="199">
        <v>11</v>
      </c>
      <c r="C16" s="165" t="s">
        <v>55</v>
      </c>
      <c r="D16" s="216">
        <f>SUMIF(THHH!$E:$E,$B16,THHH!F:F)</f>
        <v>3199.35</v>
      </c>
      <c r="E16" s="216">
        <f>SUMIF(THHH!$E:$E,$B16,THHH!G:G)</f>
        <v>3392.1499999999996</v>
      </c>
      <c r="F16" s="216">
        <f>SUMIF(THHH!$E:$E,$B16,THHH!H:H)</f>
        <v>3623.35</v>
      </c>
      <c r="G16" s="216">
        <f>SUMIF(THHH!$E:$E,$B16,THHH!I:I)</f>
        <v>5083.1499999999996</v>
      </c>
      <c r="H16" s="216">
        <f>SUMIF(THHH!$E:$E,$B16,THHH!J:J)</f>
        <v>5934.35</v>
      </c>
    </row>
    <row r="17" spans="2:8">
      <c r="B17" s="199">
        <v>12</v>
      </c>
      <c r="C17" s="165" t="s">
        <v>56</v>
      </c>
      <c r="D17" s="216">
        <f>SUMIF(THHH!$E:$E,$B17,THHH!F:F)</f>
        <v>468.9</v>
      </c>
      <c r="E17" s="216">
        <f>SUMIF(THHH!$E:$E,$B17,THHH!G:G)</f>
        <v>468.9</v>
      </c>
      <c r="F17" s="216">
        <f>SUMIF(THHH!$E:$E,$B17,THHH!H:H)</f>
        <v>516.9</v>
      </c>
      <c r="G17" s="216">
        <f>SUMIF(THHH!$E:$E,$B17,THHH!I:I)</f>
        <v>1052.9000000000001</v>
      </c>
      <c r="H17" s="216">
        <f>SUMIF(THHH!$E:$E,$B17,THHH!J:J)</f>
        <v>1252.9000000000001</v>
      </c>
    </row>
    <row r="18" spans="2:8">
      <c r="B18" s="199">
        <v>13</v>
      </c>
      <c r="C18" s="165" t="s">
        <v>57</v>
      </c>
      <c r="D18" s="216">
        <f>SUMIF(THHH!$E:$E,$B18,THHH!F:F)</f>
        <v>3429</v>
      </c>
      <c r="E18" s="216">
        <f>SUMIF(THHH!$E:$E,$B18,THHH!G:G)</f>
        <v>3454</v>
      </c>
      <c r="F18" s="216">
        <f>SUMIF(THHH!$E:$E,$B18,THHH!H:H)</f>
        <v>4304</v>
      </c>
      <c r="G18" s="216">
        <f>SUMIF(THHH!$E:$E,$B18,THHH!I:I)</f>
        <v>4353.8999999999996</v>
      </c>
      <c r="H18" s="216">
        <f>SUMIF(THHH!$E:$E,$B18,THHH!J:J)</f>
        <v>5203.8999999999996</v>
      </c>
    </row>
    <row r="19" spans="2:8">
      <c r="B19" s="199">
        <v>14</v>
      </c>
      <c r="C19" s="165" t="s">
        <v>58</v>
      </c>
      <c r="D19" s="216">
        <f>SUMIF(THHH!$E:$E,$B19,THHH!F:F)</f>
        <v>4201</v>
      </c>
      <c r="E19" s="216">
        <f>SUMIF(THHH!$E:$E,$B19,THHH!G:G)</f>
        <v>4201</v>
      </c>
      <c r="F19" s="216">
        <f>SUMIF(THHH!$E:$E,$B19,THHH!H:H)</f>
        <v>4201</v>
      </c>
      <c r="G19" s="216">
        <f>SUMIF(THHH!$E:$E,$B19,THHH!I:I)</f>
        <v>4250.8999999999996</v>
      </c>
      <c r="H19" s="216">
        <f>SUMIF(THHH!$E:$E,$B19,THHH!J:J)</f>
        <v>4250.8999999999996</v>
      </c>
    </row>
    <row r="20" spans="2:8">
      <c r="B20" s="199">
        <v>15</v>
      </c>
      <c r="C20" s="165" t="s">
        <v>59</v>
      </c>
      <c r="D20" s="216">
        <f>SUMIF(THHH!$E:$E,$B20,THHH!F:F)</f>
        <v>12292.5</v>
      </c>
      <c r="E20" s="216">
        <f>SUMIF(THHH!$E:$E,$B20,THHH!G:G)</f>
        <v>13762.4</v>
      </c>
      <c r="F20" s="216">
        <f>SUMIF(THHH!$E:$E,$B20,THHH!H:H)</f>
        <v>18662.3</v>
      </c>
      <c r="G20" s="216">
        <f>SUMIF(THHH!$E:$E,$B20,THHH!I:I)</f>
        <v>24207.300000000003</v>
      </c>
      <c r="H20" s="216">
        <f>SUMIF(THHH!$E:$E,$B20,THHH!J:J)</f>
        <v>25807.300000000003</v>
      </c>
    </row>
    <row r="21" spans="2:8">
      <c r="B21" s="199">
        <v>16</v>
      </c>
      <c r="C21" s="165" t="s">
        <v>60</v>
      </c>
      <c r="D21" s="216">
        <f>SUMIF(THHH!$E:$E,$B21,THHH!F:F)</f>
        <v>15647.5</v>
      </c>
      <c r="E21" s="216">
        <f>SUMIF(THHH!$E:$E,$B21,THHH!G:G)</f>
        <v>15697.4</v>
      </c>
      <c r="F21" s="216">
        <f>SUMIF(THHH!$E:$E,$B21,THHH!H:H)</f>
        <v>16547.3</v>
      </c>
      <c r="G21" s="216">
        <f>SUMIF(THHH!$E:$E,$B21,THHH!I:I)</f>
        <v>16547.3</v>
      </c>
      <c r="H21" s="216">
        <f>SUMIF(THHH!$E:$E,$B21,THHH!J:J)</f>
        <v>16547.3</v>
      </c>
    </row>
    <row r="22" spans="2:8">
      <c r="B22" s="199">
        <v>17</v>
      </c>
      <c r="C22" s="165" t="s">
        <v>61</v>
      </c>
      <c r="D22" s="216">
        <f>SUMIF(THHH!$E:$E,$B22,THHH!F:F)</f>
        <v>4845.99</v>
      </c>
      <c r="E22" s="216">
        <f>SUMIF(THHH!$E:$E,$B22,THHH!G:G)</f>
        <v>5396</v>
      </c>
      <c r="F22" s="216">
        <f>SUMIF(THHH!$E:$E,$B22,THHH!H:H)</f>
        <v>8645.9</v>
      </c>
      <c r="G22" s="216">
        <f>SUMIF(THHH!$E:$E,$B22,THHH!I:I)</f>
        <v>8645.9</v>
      </c>
      <c r="H22" s="216">
        <f>SUMIF(THHH!$E:$E,$B22,THHH!J:J)</f>
        <v>10445.9</v>
      </c>
    </row>
    <row r="23" spans="2:8">
      <c r="B23" s="199">
        <v>18</v>
      </c>
      <c r="C23" s="165" t="s">
        <v>62</v>
      </c>
      <c r="D23" s="216">
        <f>SUMIF(THHH!$E:$E,$B23,THHH!F:F)</f>
        <v>9276.6</v>
      </c>
      <c r="E23" s="216">
        <f>SUMIF(THHH!$E:$E,$B23,THHH!G:G)</f>
        <v>9724.9</v>
      </c>
      <c r="F23" s="216">
        <f>SUMIF(THHH!$E:$E,$B23,THHH!H:H)</f>
        <v>10173.199999999999</v>
      </c>
      <c r="G23" s="216">
        <f>SUMIF(THHH!$E:$E,$B23,THHH!I:I)</f>
        <v>11373.199999999999</v>
      </c>
      <c r="H23" s="216">
        <f>SUMIF(THHH!$E:$E,$B23,THHH!J:J)</f>
        <v>12973.199999999999</v>
      </c>
    </row>
    <row r="24" spans="2:8">
      <c r="B24" s="199">
        <v>19</v>
      </c>
      <c r="C24" s="165" t="s">
        <v>63</v>
      </c>
      <c r="D24" s="216">
        <f>SUMIF(THHH!$E:$E,$B24,THHH!F:F)</f>
        <v>1644</v>
      </c>
      <c r="E24" s="216">
        <f>SUMIF(THHH!$E:$E,$B24,THHH!G:G)</f>
        <v>1794</v>
      </c>
      <c r="F24" s="216">
        <f>SUMIF(THHH!$E:$E,$B24,THHH!H:H)</f>
        <v>1794</v>
      </c>
      <c r="G24" s="216">
        <f>SUMIF(THHH!$E:$E,$B24,THHH!I:I)</f>
        <v>1794</v>
      </c>
      <c r="H24" s="216">
        <f>SUMIF(THHH!$E:$E,$B24,THHH!J:J)</f>
        <v>3794</v>
      </c>
    </row>
    <row r="25" spans="2:8">
      <c r="B25" s="199">
        <v>20</v>
      </c>
      <c r="C25" s="165" t="s">
        <v>64</v>
      </c>
      <c r="D25" s="216">
        <f>SUMIF(THHH!$E:$E,$B25,THHH!F:F)</f>
        <v>2199</v>
      </c>
      <c r="E25" s="216">
        <f>SUMIF(THHH!$E:$E,$B25,THHH!G:G)</f>
        <v>2199</v>
      </c>
      <c r="F25" s="216">
        <f>SUMIF(THHH!$E:$E,$B25,THHH!H:H)</f>
        <v>3049</v>
      </c>
      <c r="G25" s="216">
        <f>SUMIF(THHH!$E:$E,$B25,THHH!I:I)</f>
        <v>3049</v>
      </c>
      <c r="H25" s="216">
        <f>SUMIF(THHH!$E:$E,$B25,THHH!J:J)</f>
        <v>3049</v>
      </c>
    </row>
    <row r="26" spans="2:8">
      <c r="B26" s="199">
        <v>21</v>
      </c>
      <c r="C26" s="165" t="s">
        <v>65</v>
      </c>
      <c r="D26" s="216">
        <f>SUMIF(THHH!$E:$E,$B26,THHH!F:F)</f>
        <v>4373.8999999999996</v>
      </c>
      <c r="E26" s="216">
        <f>SUMIF(THHH!$E:$E,$B26,THHH!G:G)</f>
        <v>4373.8999999999996</v>
      </c>
      <c r="F26" s="216">
        <f>SUMIF(THHH!$E:$E,$B26,THHH!H:H)</f>
        <v>4713.8999999999996</v>
      </c>
      <c r="G26" s="216">
        <f>SUMIF(THHH!$E:$E,$B26,THHH!I:I)</f>
        <v>4713.8999999999996</v>
      </c>
      <c r="H26" s="216">
        <f>SUMIF(THHH!$E:$E,$B26,THHH!J:J)</f>
        <v>4713.8999999999996</v>
      </c>
    </row>
    <row r="27" spans="2:8">
      <c r="B27" s="199">
        <v>22</v>
      </c>
      <c r="C27" s="165" t="s">
        <v>66</v>
      </c>
      <c r="D27" s="216">
        <f>SUMIF(THHH!$E:$E,$B27,THHH!F:F)</f>
        <v>1234</v>
      </c>
      <c r="E27" s="216">
        <f>SUMIF(THHH!$E:$E,$B27,THHH!G:G)</f>
        <v>1283.9000000000001</v>
      </c>
      <c r="F27" s="216">
        <f>SUMIF(THHH!$E:$E,$B27,THHH!H:H)</f>
        <v>1283.9000000000001</v>
      </c>
      <c r="G27" s="216">
        <f>SUMIF(THHH!$E:$E,$B27,THHH!I:I)</f>
        <v>1283.9000000000001</v>
      </c>
      <c r="H27" s="216">
        <f>SUMIF(THHH!$E:$E,$B27,THHH!J:J)</f>
        <v>1283.9000000000001</v>
      </c>
    </row>
    <row r="28" spans="2:8">
      <c r="B28" s="199">
        <v>23</v>
      </c>
      <c r="C28" s="165" t="s">
        <v>67</v>
      </c>
      <c r="D28" s="216">
        <f>SUMIF(THHH!$E:$E,$B28,THHH!F:F)</f>
        <v>144</v>
      </c>
      <c r="E28" s="216">
        <f>SUMIF(THHH!$E:$E,$B28,THHH!G:G)</f>
        <v>144</v>
      </c>
      <c r="F28" s="216">
        <f>SUMIF(THHH!$E:$E,$B28,THHH!H:H)</f>
        <v>144</v>
      </c>
      <c r="G28" s="216">
        <f>SUMIF(THHH!$E:$E,$B28,THHH!I:I)</f>
        <v>144</v>
      </c>
      <c r="H28" s="216">
        <f>SUMIF(THHH!$E:$E,$B28,THHH!J:J)</f>
        <v>144</v>
      </c>
    </row>
    <row r="29" spans="2:8">
      <c r="B29" s="199">
        <v>24</v>
      </c>
      <c r="C29" s="165" t="s">
        <v>68</v>
      </c>
      <c r="D29" s="216">
        <f>SUMIF(THHH!$E:$E,$B29,THHH!F:F)</f>
        <v>12956.8</v>
      </c>
      <c r="E29" s="216">
        <f>SUMIF(THHH!$E:$E,$B29,THHH!G:G)</f>
        <v>15902.699999999999</v>
      </c>
      <c r="F29" s="216">
        <f>SUMIF(THHH!$E:$E,$B29,THHH!H:H)</f>
        <v>19192.2</v>
      </c>
      <c r="G29" s="216">
        <f>SUMIF(THHH!$E:$E,$B29,THHH!I:I)</f>
        <v>19192.2</v>
      </c>
      <c r="H29" s="216">
        <f>SUMIF(THHH!$E:$E,$B29,THHH!J:J)</f>
        <v>19542.2</v>
      </c>
    </row>
    <row r="30" spans="2:8">
      <c r="B30" s="199">
        <v>25</v>
      </c>
      <c r="C30" s="165" t="s">
        <v>69</v>
      </c>
      <c r="D30" s="216">
        <f>SUMIF(THHH!$E:$E,$B30,THHH!F:F)</f>
        <v>2319.9</v>
      </c>
      <c r="E30" s="216">
        <f>SUMIF(THHH!$E:$E,$B30,THHH!G:G)</f>
        <v>2369.4</v>
      </c>
      <c r="F30" s="216">
        <f>SUMIF(THHH!$E:$E,$B30,THHH!H:H)</f>
        <v>2468.8000000000002</v>
      </c>
      <c r="G30" s="216">
        <f>SUMIF(THHH!$E:$E,$B30,THHH!I:I)</f>
        <v>2518.7000000000003</v>
      </c>
      <c r="H30" s="216">
        <f>SUMIF(THHH!$E:$E,$B30,THHH!J:J)</f>
        <v>2518.7000000000003</v>
      </c>
    </row>
    <row r="31" spans="2:8">
      <c r="B31" s="199">
        <v>26</v>
      </c>
      <c r="C31" s="165" t="s">
        <v>70</v>
      </c>
      <c r="D31" s="216">
        <f>SUMIF(THHH!$E:$E,$B31,THHH!F:F)</f>
        <v>3478.8</v>
      </c>
      <c r="E31" s="216">
        <f>SUMIF(THHH!$E:$E,$B31,THHH!G:G)</f>
        <v>3528.7000000000003</v>
      </c>
      <c r="F31" s="216">
        <f>SUMIF(THHH!$E:$E,$B31,THHH!H:H)</f>
        <v>5578.6</v>
      </c>
      <c r="G31" s="216">
        <f>SUMIF(THHH!$E:$E,$B31,THHH!I:I)</f>
        <v>7028.4999999999982</v>
      </c>
      <c r="H31" s="216">
        <f>SUMIF(THHH!$E:$E,$B31,THHH!J:J)</f>
        <v>8748.3999999999978</v>
      </c>
    </row>
    <row r="32" spans="2:8">
      <c r="B32" s="199">
        <v>27</v>
      </c>
      <c r="C32" s="165" t="s">
        <v>71</v>
      </c>
      <c r="D32" s="216">
        <f>SUMIF(THHH!$E:$E,$B32,THHH!F:F)</f>
        <v>1045</v>
      </c>
      <c r="E32" s="216">
        <f>SUMIF(THHH!$E:$E,$B32,THHH!G:G)</f>
        <v>1045</v>
      </c>
      <c r="F32" s="216">
        <f>SUMIF(THHH!$E:$E,$B32,THHH!H:H)</f>
        <v>1094.9000000000001</v>
      </c>
      <c r="G32" s="216">
        <f>SUMIF(THHH!$E:$E,$B32,THHH!I:I)</f>
        <v>2694.7000000000003</v>
      </c>
      <c r="H32" s="216">
        <f>SUMIF(THHH!$E:$E,$B32,THHH!J:J)</f>
        <v>2694.7000000000003</v>
      </c>
    </row>
  </sheetData>
  <mergeCells count="3">
    <mergeCell ref="A1:G1"/>
    <mergeCell ref="B4:B5"/>
    <mergeCell ref="C4:C5"/>
  </mergeCells>
  <hyperlinks>
    <hyperlink ref="H1" location="Index!A1" display="Return to Index"/>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AB46"/>
  <sheetViews>
    <sheetView showGridLines="0" zoomScale="70" zoomScaleNormal="70" workbookViewId="0"/>
  </sheetViews>
  <sheetFormatPr defaultRowHeight="14.1" customHeight="1"/>
  <cols>
    <col min="1" max="1" width="61.5703125" style="41" customWidth="1"/>
    <col min="2" max="2" width="4.28515625" style="41" customWidth="1"/>
    <col min="3" max="3" width="11.85546875" style="41" customWidth="1"/>
    <col min="4" max="4" width="10.7109375" style="41" customWidth="1"/>
    <col min="5" max="5" width="11.140625" style="41" customWidth="1"/>
    <col min="6" max="6" width="10.42578125" style="41" customWidth="1"/>
    <col min="7" max="7" width="10.7109375" style="41" customWidth="1"/>
    <col min="8" max="8" width="11.28515625" style="41" customWidth="1"/>
    <col min="9" max="9" width="21.7109375" style="41" customWidth="1"/>
    <col min="10" max="11" width="12.28515625" style="41" customWidth="1"/>
    <col min="12" max="12" width="11.42578125" style="41" customWidth="1"/>
    <col min="13" max="13" width="11.140625" style="41" customWidth="1"/>
    <col min="14" max="14" width="11.42578125" style="41" customWidth="1"/>
    <col min="15" max="15" width="12.85546875" style="41" customWidth="1"/>
    <col min="16" max="16" width="13.140625" style="41" customWidth="1"/>
    <col min="17" max="17" width="11.85546875" style="41" customWidth="1"/>
    <col min="18" max="19" width="11.42578125" style="41" customWidth="1"/>
    <col min="20" max="20" width="43" style="41" customWidth="1"/>
    <col min="21" max="16384" width="9.140625" style="41"/>
  </cols>
  <sheetData>
    <row r="1" spans="1:23" ht="15">
      <c r="A1" s="293" t="s">
        <v>1149</v>
      </c>
      <c r="B1" s="294"/>
      <c r="C1" s="294"/>
      <c r="D1" s="294"/>
      <c r="E1" s="294"/>
      <c r="F1" s="294"/>
      <c r="G1" s="294"/>
      <c r="H1" s="97" t="s">
        <v>835</v>
      </c>
      <c r="I1" s="294"/>
      <c r="J1" s="294"/>
      <c r="K1" s="294"/>
      <c r="L1" s="294"/>
      <c r="M1" s="294"/>
      <c r="N1" s="294"/>
      <c r="O1" s="294"/>
      <c r="P1" s="294"/>
      <c r="Q1" s="294"/>
      <c r="R1" s="294"/>
      <c r="S1" s="294"/>
      <c r="T1" s="295" t="s">
        <v>835</v>
      </c>
      <c r="U1" s="294"/>
    </row>
    <row r="2" spans="1:23" ht="15" thickBot="1">
      <c r="A2" s="294"/>
      <c r="B2" s="294"/>
      <c r="C2" s="294"/>
      <c r="D2" s="294"/>
      <c r="E2" s="294"/>
      <c r="F2" s="294"/>
      <c r="G2" s="294"/>
      <c r="H2" s="294"/>
      <c r="I2" s="294"/>
      <c r="J2" s="294"/>
      <c r="K2" s="294"/>
      <c r="L2" s="294"/>
      <c r="M2" s="294"/>
      <c r="N2" s="294"/>
      <c r="O2" s="294"/>
      <c r="P2" s="294"/>
      <c r="Q2" s="294"/>
      <c r="R2" s="294"/>
      <c r="S2" s="294"/>
      <c r="T2" s="294"/>
      <c r="U2" s="294"/>
    </row>
    <row r="3" spans="1:23" s="300" customFormat="1" ht="23.25" customHeight="1">
      <c r="A3" s="296"/>
      <c r="B3" s="297"/>
      <c r="C3" s="298"/>
      <c r="D3" s="551" t="s">
        <v>836</v>
      </c>
      <c r="E3" s="552"/>
      <c r="F3" s="552"/>
      <c r="G3" s="552"/>
      <c r="H3" s="553"/>
      <c r="I3" s="553" t="s">
        <v>837</v>
      </c>
      <c r="J3" s="551" t="s">
        <v>272</v>
      </c>
      <c r="K3" s="552"/>
      <c r="L3" s="552"/>
      <c r="M3" s="552"/>
      <c r="N3" s="553"/>
      <c r="O3" s="551" t="s">
        <v>273</v>
      </c>
      <c r="P3" s="552"/>
      <c r="Q3" s="552"/>
      <c r="R3" s="552"/>
      <c r="S3" s="553"/>
      <c r="T3" s="296" t="s">
        <v>276</v>
      </c>
      <c r="U3" s="299"/>
      <c r="V3" s="299"/>
      <c r="W3" s="39"/>
    </row>
    <row r="4" spans="1:23" ht="15.75" customHeight="1" thickBot="1">
      <c r="A4" s="301" t="s">
        <v>838</v>
      </c>
      <c r="B4" s="302" t="s">
        <v>276</v>
      </c>
      <c r="C4" s="303"/>
      <c r="D4" s="554"/>
      <c r="E4" s="555"/>
      <c r="F4" s="555"/>
      <c r="G4" s="555"/>
      <c r="H4" s="556"/>
      <c r="I4" s="556"/>
      <c r="J4" s="554"/>
      <c r="K4" s="555"/>
      <c r="L4" s="555"/>
      <c r="M4" s="555"/>
      <c r="N4" s="556"/>
      <c r="O4" s="554"/>
      <c r="P4" s="555"/>
      <c r="Q4" s="555"/>
      <c r="R4" s="555"/>
      <c r="S4" s="556"/>
      <c r="T4" s="301" t="s">
        <v>353</v>
      </c>
      <c r="U4" s="304"/>
      <c r="V4" s="39"/>
      <c r="W4" s="39"/>
    </row>
    <row r="5" spans="1:23" ht="26.25" thickBot="1">
      <c r="A5" s="240" t="s">
        <v>354</v>
      </c>
      <c r="B5" s="305" t="s">
        <v>276</v>
      </c>
      <c r="C5" s="306" t="s">
        <v>839</v>
      </c>
      <c r="D5" s="306" t="s">
        <v>4</v>
      </c>
      <c r="E5" s="306" t="s">
        <v>5</v>
      </c>
      <c r="F5" s="306" t="s">
        <v>6</v>
      </c>
      <c r="G5" s="306" t="s">
        <v>7</v>
      </c>
      <c r="H5" s="306" t="s">
        <v>861</v>
      </c>
      <c r="I5" s="306" t="s">
        <v>863</v>
      </c>
      <c r="J5" s="306" t="s">
        <v>4</v>
      </c>
      <c r="K5" s="306" t="s">
        <v>5</v>
      </c>
      <c r="L5" s="306" t="s">
        <v>6</v>
      </c>
      <c r="M5" s="306" t="s">
        <v>7</v>
      </c>
      <c r="N5" s="306" t="s">
        <v>861</v>
      </c>
      <c r="O5" s="306" t="s">
        <v>4</v>
      </c>
      <c r="P5" s="306" t="s">
        <v>5</v>
      </c>
      <c r="Q5" s="306" t="s">
        <v>6</v>
      </c>
      <c r="R5" s="306" t="s">
        <v>7</v>
      </c>
      <c r="S5" s="306" t="s">
        <v>861</v>
      </c>
      <c r="T5" s="307"/>
      <c r="U5" s="304"/>
      <c r="V5" s="39"/>
      <c r="W5" s="39"/>
    </row>
    <row r="6" spans="1:23" ht="14.25">
      <c r="A6" s="311" t="s">
        <v>355</v>
      </c>
      <c r="B6" s="312" t="s">
        <v>356</v>
      </c>
      <c r="C6" s="312" t="s">
        <v>357</v>
      </c>
      <c r="D6" s="313">
        <v>1726.792541823183</v>
      </c>
      <c r="E6" s="313">
        <v>1778.6211798361014</v>
      </c>
      <c r="F6" s="313">
        <v>1832.005423200105</v>
      </c>
      <c r="G6" s="313">
        <v>1886.9919624727911</v>
      </c>
      <c r="H6" s="313">
        <v>1943.6288896007188</v>
      </c>
      <c r="I6" s="313">
        <v>0</v>
      </c>
      <c r="J6" s="313">
        <v>346.95820479064218</v>
      </c>
      <c r="K6" s="313">
        <v>363.74589379076826</v>
      </c>
      <c r="L6" s="313">
        <v>369.86253232887975</v>
      </c>
      <c r="M6" s="313">
        <v>391.48838430000006</v>
      </c>
      <c r="N6" s="313">
        <v>391.52652</v>
      </c>
      <c r="O6" s="313">
        <v>280.54019999999997</v>
      </c>
      <c r="P6" s="313">
        <v>372.58286471905819</v>
      </c>
      <c r="Q6" s="313">
        <v>383.48036930593383</v>
      </c>
      <c r="R6" s="313">
        <v>393.75290038511184</v>
      </c>
      <c r="S6" s="313">
        <v>393.75290038511184</v>
      </c>
      <c r="T6" s="314"/>
      <c r="U6" s="304"/>
      <c r="V6" s="39"/>
      <c r="W6" s="93"/>
    </row>
    <row r="7" spans="1:23" ht="14.25">
      <c r="A7" s="317" t="s">
        <v>841</v>
      </c>
      <c r="B7" s="312" t="s">
        <v>358</v>
      </c>
      <c r="C7" s="312" t="s">
        <v>359</v>
      </c>
      <c r="D7" s="313">
        <v>26.320983117200591</v>
      </c>
      <c r="E7" s="313">
        <v>27.110991571073804</v>
      </c>
      <c r="F7" s="313">
        <v>27.924711652830066</v>
      </c>
      <c r="G7" s="313">
        <v>28.762855052697642</v>
      </c>
      <c r="H7" s="313">
        <v>29.626154821858304</v>
      </c>
      <c r="I7" s="313">
        <v>0.55936619109890118</v>
      </c>
      <c r="J7" s="313">
        <v>4.246468800100307</v>
      </c>
      <c r="K7" s="313">
        <v>4.0461033516669076</v>
      </c>
      <c r="L7" s="313">
        <v>3.6920082062025035</v>
      </c>
      <c r="M7" s="313">
        <v>0</v>
      </c>
      <c r="N7" s="313">
        <v>0</v>
      </c>
      <c r="O7" s="313">
        <v>26</v>
      </c>
      <c r="P7" s="313">
        <v>0</v>
      </c>
      <c r="Q7" s="313">
        <v>0</v>
      </c>
      <c r="R7" s="313">
        <v>0</v>
      </c>
      <c r="S7" s="313">
        <v>0</v>
      </c>
      <c r="T7" s="314" t="s">
        <v>276</v>
      </c>
      <c r="U7" s="294"/>
    </row>
    <row r="8" spans="1:23" ht="17.25" customHeight="1">
      <c r="A8" s="317" t="s">
        <v>360</v>
      </c>
      <c r="B8" s="312" t="s">
        <v>361</v>
      </c>
      <c r="C8" s="312" t="s">
        <v>362</v>
      </c>
      <c r="D8" s="313">
        <v>15.891135045648799</v>
      </c>
      <c r="E8" s="313">
        <v>16.368097892051729</v>
      </c>
      <c r="F8" s="313">
        <v>16.85937649099186</v>
      </c>
      <c r="G8" s="313">
        <v>17.365400521158534</v>
      </c>
      <c r="H8" s="313">
        <v>17.886612557788137</v>
      </c>
      <c r="I8" s="313">
        <v>0</v>
      </c>
      <c r="J8" s="313">
        <v>3.0541223495539538</v>
      </c>
      <c r="K8" s="313">
        <v>3.1022814859017434</v>
      </c>
      <c r="L8" s="313">
        <v>3.1504790287573732</v>
      </c>
      <c r="M8" s="313">
        <v>0</v>
      </c>
      <c r="N8" s="313">
        <v>0</v>
      </c>
      <c r="O8" s="313">
        <v>1.9</v>
      </c>
      <c r="P8" s="313">
        <v>1.9</v>
      </c>
      <c r="Q8" s="313">
        <v>1.9</v>
      </c>
      <c r="R8" s="313">
        <v>1.9</v>
      </c>
      <c r="S8" s="313">
        <v>1.9</v>
      </c>
      <c r="T8" s="314" t="s">
        <v>276</v>
      </c>
      <c r="U8" s="294"/>
    </row>
    <row r="9" spans="1:23" ht="14.25">
      <c r="A9" s="315" t="s">
        <v>363</v>
      </c>
      <c r="B9" s="308" t="s">
        <v>289</v>
      </c>
      <c r="C9" s="308" t="s">
        <v>364</v>
      </c>
      <c r="D9" s="316"/>
      <c r="E9" s="309"/>
      <c r="F9" s="309"/>
      <c r="G9" s="309"/>
      <c r="H9" s="309"/>
      <c r="I9" s="309">
        <v>2.9589142902842434</v>
      </c>
      <c r="J9" s="309">
        <v>1.08</v>
      </c>
      <c r="K9" s="309">
        <v>0</v>
      </c>
      <c r="L9" s="309">
        <v>0</v>
      </c>
      <c r="M9" s="309">
        <v>0</v>
      </c>
      <c r="N9" s="309"/>
      <c r="O9" s="309">
        <v>0.9</v>
      </c>
      <c r="P9" s="309">
        <v>0.9</v>
      </c>
      <c r="Q9" s="309">
        <v>0.9</v>
      </c>
      <c r="R9" s="309">
        <v>0.9</v>
      </c>
      <c r="S9" s="309">
        <v>0.9</v>
      </c>
      <c r="T9" s="102" t="s">
        <v>840</v>
      </c>
      <c r="U9" s="294"/>
    </row>
    <row r="10" spans="1:23" ht="14.25">
      <c r="A10" s="315" t="s">
        <v>365</v>
      </c>
      <c r="B10" s="308" t="s">
        <v>366</v>
      </c>
      <c r="C10" s="308" t="s">
        <v>367</v>
      </c>
      <c r="D10" s="309"/>
      <c r="E10" s="310"/>
      <c r="F10" s="310"/>
      <c r="G10" s="310"/>
      <c r="H10" s="310"/>
      <c r="I10" s="309">
        <v>31.586269999999999</v>
      </c>
      <c r="J10" s="310"/>
      <c r="K10" s="310"/>
      <c r="L10" s="310"/>
      <c r="M10" s="310"/>
      <c r="N10" s="310"/>
      <c r="O10" s="310"/>
      <c r="P10" s="310"/>
      <c r="Q10" s="310"/>
      <c r="R10" s="310"/>
      <c r="S10" s="310"/>
      <c r="T10" s="102" t="s">
        <v>840</v>
      </c>
      <c r="U10" s="294"/>
      <c r="W10" s="318"/>
    </row>
    <row r="11" spans="1:23" ht="14.25">
      <c r="A11" s="315" t="s">
        <v>368</v>
      </c>
      <c r="B11" s="308" t="s">
        <v>287</v>
      </c>
      <c r="C11" s="308" t="s">
        <v>369</v>
      </c>
      <c r="D11" s="309"/>
      <c r="E11" s="309"/>
      <c r="F11" s="309"/>
      <c r="G11" s="309"/>
      <c r="H11" s="309"/>
      <c r="I11" s="310"/>
      <c r="J11" s="309">
        <v>26.277809376</v>
      </c>
      <c r="K11" s="309">
        <v>26.165962367999999</v>
      </c>
      <c r="L11" s="309">
        <v>0</v>
      </c>
      <c r="M11" s="309">
        <v>0</v>
      </c>
      <c r="N11" s="309"/>
      <c r="O11" s="309">
        <v>82.3</v>
      </c>
      <c r="P11" s="309">
        <v>0</v>
      </c>
      <c r="Q11" s="309">
        <v>0</v>
      </c>
      <c r="R11" s="309">
        <v>0</v>
      </c>
      <c r="S11" s="309">
        <v>0</v>
      </c>
      <c r="T11" s="102" t="s">
        <v>840</v>
      </c>
      <c r="U11" s="294"/>
    </row>
    <row r="12" spans="1:23" ht="25.5">
      <c r="A12" s="315" t="s">
        <v>868</v>
      </c>
      <c r="B12" s="308" t="s">
        <v>865</v>
      </c>
      <c r="C12" s="308" t="s">
        <v>864</v>
      </c>
      <c r="D12" s="309">
        <v>13.384098047521213</v>
      </c>
      <c r="E12" s="310"/>
      <c r="F12" s="310"/>
      <c r="G12" s="310"/>
      <c r="H12" s="310"/>
      <c r="I12" s="309">
        <v>0</v>
      </c>
      <c r="J12" s="310"/>
      <c r="K12" s="310"/>
      <c r="L12" s="310"/>
      <c r="M12" s="310"/>
      <c r="N12" s="310"/>
      <c r="O12" s="309">
        <v>-30</v>
      </c>
      <c r="P12" s="310"/>
      <c r="Q12" s="310"/>
      <c r="R12" s="310"/>
      <c r="S12" s="310"/>
      <c r="T12" s="102" t="s">
        <v>840</v>
      </c>
      <c r="U12" s="294"/>
    </row>
    <row r="13" spans="1:23" ht="14.25">
      <c r="A13" s="319" t="s">
        <v>842</v>
      </c>
      <c r="B13" s="320" t="s">
        <v>843</v>
      </c>
      <c r="C13" s="308" t="s">
        <v>844</v>
      </c>
      <c r="D13" s="309">
        <v>-6.34</v>
      </c>
      <c r="E13" s="309"/>
      <c r="F13" s="309"/>
      <c r="G13" s="309"/>
      <c r="H13" s="309"/>
      <c r="I13" s="309">
        <f>-1*D13</f>
        <v>6.34</v>
      </c>
      <c r="J13" s="310"/>
      <c r="K13" s="310"/>
      <c r="L13" s="310"/>
      <c r="M13" s="310"/>
      <c r="N13" s="310"/>
      <c r="O13" s="310"/>
      <c r="P13" s="310"/>
      <c r="Q13" s="310"/>
      <c r="R13" s="310"/>
      <c r="S13" s="310"/>
      <c r="T13" s="102" t="s">
        <v>840</v>
      </c>
      <c r="U13" s="294"/>
    </row>
    <row r="14" spans="1:23" ht="15">
      <c r="A14" s="321" t="s">
        <v>866</v>
      </c>
      <c r="B14" s="322" t="s">
        <v>370</v>
      </c>
      <c r="C14" s="323" t="s">
        <v>371</v>
      </c>
      <c r="D14" s="324">
        <f>D6+D7+D8+SUM(D9:D12)</f>
        <v>1782.3887580335536</v>
      </c>
      <c r="E14" s="324">
        <f>E6+E7+E8+SUM(E9:E12)</f>
        <v>1822.100269299227</v>
      </c>
      <c r="F14" s="324">
        <f>F6+F7+F8+SUM(F9:F12)</f>
        <v>1876.789511343927</v>
      </c>
      <c r="G14" s="324">
        <f>G6+G7+G8+SUM(G9:G12)</f>
        <v>1933.1202180466473</v>
      </c>
      <c r="H14" s="324">
        <f>H6+H7+H8+SUM(H9:H12)</f>
        <v>1991.1416569803653</v>
      </c>
      <c r="I14" s="324">
        <f>I6+I7+I8+SUM(I9:I13)</f>
        <v>41.444550481383146</v>
      </c>
      <c r="J14" s="324">
        <f t="shared" ref="J14:R14" si="0">J6+J7+J8+SUM(J9:J12)</f>
        <v>381.61660531629644</v>
      </c>
      <c r="K14" s="324">
        <f t="shared" si="0"/>
        <v>397.06024099633692</v>
      </c>
      <c r="L14" s="324">
        <f t="shared" si="0"/>
        <v>376.70501956383964</v>
      </c>
      <c r="M14" s="324">
        <f t="shared" si="0"/>
        <v>391.48838430000006</v>
      </c>
      <c r="N14" s="324">
        <f t="shared" si="0"/>
        <v>391.52652</v>
      </c>
      <c r="O14" s="324">
        <f t="shared" si="0"/>
        <v>361.64019999999994</v>
      </c>
      <c r="P14" s="324">
        <f t="shared" si="0"/>
        <v>375.38286471905815</v>
      </c>
      <c r="Q14" s="324">
        <f t="shared" si="0"/>
        <v>386.28036930593379</v>
      </c>
      <c r="R14" s="324">
        <f t="shared" si="0"/>
        <v>396.5529003851118</v>
      </c>
      <c r="S14" s="324">
        <v>396.5529003851118</v>
      </c>
      <c r="T14" s="325" t="s">
        <v>276</v>
      </c>
      <c r="U14" s="294"/>
    </row>
    <row r="15" spans="1:23" ht="15.75">
      <c r="A15" s="210" t="s">
        <v>372</v>
      </c>
      <c r="B15" s="211" t="s">
        <v>845</v>
      </c>
      <c r="C15" s="212" t="s">
        <v>276</v>
      </c>
      <c r="D15" s="326">
        <v>30.3</v>
      </c>
      <c r="E15" s="326">
        <v>30.2</v>
      </c>
      <c r="F15" s="326">
        <v>30.2</v>
      </c>
      <c r="G15" s="326">
        <v>30.2</v>
      </c>
      <c r="H15" s="326">
        <v>30.2</v>
      </c>
      <c r="I15" s="327"/>
      <c r="J15" s="327"/>
      <c r="K15" s="327"/>
      <c r="L15" s="327"/>
      <c r="M15" s="327"/>
      <c r="N15" s="327"/>
      <c r="O15" s="327"/>
      <c r="P15" s="327"/>
      <c r="Q15" s="327"/>
      <c r="R15" s="327"/>
      <c r="S15" s="327"/>
      <c r="T15" s="328" t="s">
        <v>840</v>
      </c>
      <c r="U15" s="294"/>
    </row>
    <row r="16" spans="1:23" ht="15.75">
      <c r="A16" s="210" t="s">
        <v>846</v>
      </c>
      <c r="B16" s="211" t="s">
        <v>847</v>
      </c>
      <c r="C16" s="212"/>
      <c r="D16" s="326">
        <v>0.7</v>
      </c>
      <c r="E16" s="326">
        <v>0.59799999999999998</v>
      </c>
      <c r="F16" s="326">
        <f>E16</f>
        <v>0.59799999999999998</v>
      </c>
      <c r="G16" s="326">
        <f t="shared" ref="G16:H16" si="1">F16</f>
        <v>0.59799999999999998</v>
      </c>
      <c r="H16" s="326">
        <f t="shared" si="1"/>
        <v>0.59799999999999998</v>
      </c>
      <c r="I16" s="327"/>
      <c r="J16" s="327"/>
      <c r="K16" s="327"/>
      <c r="L16" s="327"/>
      <c r="M16" s="327"/>
      <c r="N16" s="327"/>
      <c r="O16" s="327"/>
      <c r="P16" s="327"/>
      <c r="Q16" s="327"/>
      <c r="R16" s="327"/>
      <c r="S16" s="327"/>
      <c r="T16" s="328" t="s">
        <v>840</v>
      </c>
      <c r="U16" s="294"/>
    </row>
    <row r="17" spans="1:28" ht="15.75">
      <c r="A17" s="210" t="s">
        <v>848</v>
      </c>
      <c r="B17" s="211" t="s">
        <v>849</v>
      </c>
      <c r="C17" s="212"/>
      <c r="D17" s="327"/>
      <c r="E17" s="327"/>
      <c r="F17" s="327"/>
      <c r="G17" s="327"/>
      <c r="H17" s="327"/>
      <c r="I17" s="327"/>
      <c r="J17" s="326">
        <v>12.876633917271036</v>
      </c>
      <c r="K17" s="326">
        <v>12.876633917271036</v>
      </c>
      <c r="L17" s="326">
        <v>12.876633917271036</v>
      </c>
      <c r="M17" s="326">
        <v>12.876633917271036</v>
      </c>
      <c r="N17" s="326">
        <f>M17</f>
        <v>12.876633917271036</v>
      </c>
      <c r="O17" s="326">
        <v>3.4</v>
      </c>
      <c r="P17" s="326">
        <v>3.4</v>
      </c>
      <c r="Q17" s="326">
        <v>3.4</v>
      </c>
      <c r="R17" s="326">
        <v>3.4</v>
      </c>
      <c r="S17" s="326">
        <v>3.4</v>
      </c>
      <c r="T17" s="328" t="s">
        <v>840</v>
      </c>
      <c r="U17" s="294"/>
    </row>
    <row r="18" spans="1:28" ht="15">
      <c r="A18" s="329" t="s">
        <v>850</v>
      </c>
      <c r="B18" s="323" t="s">
        <v>373</v>
      </c>
      <c r="C18" s="330" t="s">
        <v>276</v>
      </c>
      <c r="D18" s="324">
        <f>D14-D15-D16</f>
        <v>1751.3887580335536</v>
      </c>
      <c r="E18" s="324">
        <f>E14-E15-E16</f>
        <v>1791.302269299227</v>
      </c>
      <c r="F18" s="324">
        <f t="shared" ref="F18:H18" si="2">F14-F15-F16</f>
        <v>1845.991511343927</v>
      </c>
      <c r="G18" s="324">
        <f t="shared" si="2"/>
        <v>1902.3222180466473</v>
      </c>
      <c r="H18" s="324">
        <f t="shared" si="2"/>
        <v>1960.3436569803653</v>
      </c>
      <c r="I18" s="324">
        <f t="shared" ref="I18" si="3">I14-I15</f>
        <v>41.444550481383146</v>
      </c>
      <c r="J18" s="324">
        <f>J14-J17</f>
        <v>368.73997139902542</v>
      </c>
      <c r="K18" s="324">
        <f t="shared" ref="K18:N18" si="4">K14-K17</f>
        <v>384.18360707906589</v>
      </c>
      <c r="L18" s="324">
        <f t="shared" si="4"/>
        <v>363.82838564656862</v>
      </c>
      <c r="M18" s="324">
        <f t="shared" si="4"/>
        <v>378.61175038272904</v>
      </c>
      <c r="N18" s="324">
        <f t="shared" si="4"/>
        <v>378.64988608272898</v>
      </c>
      <c r="O18" s="324">
        <f>O14-O17</f>
        <v>358.24019999999996</v>
      </c>
      <c r="P18" s="324">
        <f t="shared" ref="P18:R18" si="5">P14-P17</f>
        <v>371.98286471905817</v>
      </c>
      <c r="Q18" s="324">
        <f t="shared" si="5"/>
        <v>382.88036930593381</v>
      </c>
      <c r="R18" s="324">
        <f t="shared" si="5"/>
        <v>393.15290038511182</v>
      </c>
      <c r="S18" s="324">
        <f>R18</f>
        <v>393.15290038511182</v>
      </c>
      <c r="T18" s="325" t="s">
        <v>276</v>
      </c>
      <c r="U18" s="294"/>
    </row>
    <row r="19" spans="1:28" ht="30">
      <c r="A19" s="331" t="s">
        <v>862</v>
      </c>
      <c r="B19" s="332"/>
      <c r="C19" s="333"/>
      <c r="D19" s="334">
        <v>431.00630530679871</v>
      </c>
      <c r="E19" s="335">
        <v>494.29923315995723</v>
      </c>
      <c r="F19" s="335">
        <v>543.225649172972</v>
      </c>
      <c r="G19" s="335">
        <v>608.62553614827459</v>
      </c>
      <c r="H19" s="335">
        <v>685.59297052715579</v>
      </c>
      <c r="I19" s="334"/>
      <c r="J19" s="335"/>
      <c r="K19" s="335"/>
      <c r="L19" s="335"/>
      <c r="M19" s="335"/>
      <c r="N19" s="335"/>
      <c r="O19" s="335"/>
      <c r="P19" s="335"/>
      <c r="Q19" s="335"/>
      <c r="R19" s="335"/>
      <c r="S19" s="335"/>
      <c r="T19" s="325" t="s">
        <v>276</v>
      </c>
      <c r="U19" s="294"/>
    </row>
    <row r="20" spans="1:28" s="342" customFormat="1" ht="15">
      <c r="A20" s="338"/>
      <c r="B20" s="338"/>
      <c r="C20" s="338"/>
      <c r="D20" s="338"/>
      <c r="E20" s="338"/>
      <c r="F20" s="338"/>
      <c r="G20" s="338"/>
      <c r="H20" s="339"/>
      <c r="I20" s="340"/>
      <c r="J20" s="341"/>
      <c r="K20" s="341"/>
      <c r="L20" s="341"/>
      <c r="M20" s="341"/>
      <c r="N20" s="341"/>
      <c r="O20" s="341"/>
      <c r="P20" s="341"/>
      <c r="Q20" s="341"/>
      <c r="R20" s="341"/>
      <c r="S20" s="341"/>
      <c r="T20" s="341"/>
      <c r="U20" s="341"/>
      <c r="V20" s="341"/>
      <c r="W20" s="341"/>
      <c r="X20" s="341"/>
      <c r="Y20" s="341"/>
    </row>
    <row r="21" spans="1:28" s="342" customFormat="1" ht="15">
      <c r="A21" s="338"/>
      <c r="B21" s="338"/>
      <c r="C21" s="338"/>
      <c r="D21" s="338"/>
      <c r="E21" s="338"/>
      <c r="F21" s="338"/>
      <c r="G21" s="338"/>
      <c r="H21" s="339"/>
      <c r="I21" s="340"/>
      <c r="J21" s="341"/>
      <c r="K21" s="341"/>
      <c r="L21" s="341"/>
      <c r="M21" s="341"/>
      <c r="N21" s="341"/>
      <c r="O21" s="341"/>
      <c r="P21" s="341"/>
      <c r="Q21" s="341"/>
      <c r="R21" s="341"/>
      <c r="S21" s="341"/>
      <c r="T21" s="341"/>
      <c r="U21" s="341"/>
      <c r="V21" s="341"/>
      <c r="W21" s="341"/>
      <c r="X21" s="341"/>
      <c r="Y21" s="341"/>
    </row>
    <row r="22" spans="1:28" ht="15">
      <c r="A22" s="293"/>
      <c r="B22" s="293"/>
      <c r="C22" s="293"/>
      <c r="D22" s="293"/>
      <c r="E22" s="293"/>
      <c r="F22" s="293"/>
      <c r="G22" s="293"/>
      <c r="H22" s="294"/>
      <c r="I22" s="343"/>
      <c r="J22" s="344" t="s">
        <v>4</v>
      </c>
      <c r="K22" s="155" t="s">
        <v>5</v>
      </c>
      <c r="L22" s="155" t="s">
        <v>6</v>
      </c>
      <c r="M22" s="155" t="s">
        <v>7</v>
      </c>
      <c r="N22" s="155" t="s">
        <v>861</v>
      </c>
      <c r="O22" s="336"/>
      <c r="P22" s="294"/>
      <c r="Q22" s="294"/>
      <c r="R22" s="294"/>
      <c r="S22" s="294"/>
      <c r="T22" s="294"/>
      <c r="U22" s="294"/>
      <c r="V22" s="294"/>
      <c r="W22" s="294"/>
      <c r="X22" s="294"/>
      <c r="Y22" s="294"/>
      <c r="Z22" s="336"/>
      <c r="AA22" s="294"/>
      <c r="AB22" s="294"/>
    </row>
    <row r="23" spans="1:28" ht="15">
      <c r="A23" s="338"/>
      <c r="B23" s="338"/>
      <c r="C23" s="338"/>
      <c r="D23" s="338"/>
      <c r="E23" s="338"/>
      <c r="F23" s="338"/>
      <c r="G23" s="338"/>
      <c r="I23" s="331" t="s">
        <v>300</v>
      </c>
      <c r="J23" s="345">
        <f>D18+D19+$I$18+J18+O18</f>
        <v>2950.8197852207604</v>
      </c>
      <c r="K23" s="345">
        <f t="shared" ref="K23:N23" si="6">E18+E19+$I$18+K18+P18</f>
        <v>3083.2125247386912</v>
      </c>
      <c r="L23" s="345">
        <f t="shared" si="6"/>
        <v>3177.3704659507844</v>
      </c>
      <c r="M23" s="345">
        <f t="shared" si="6"/>
        <v>3324.1569554441458</v>
      </c>
      <c r="N23" s="345">
        <f t="shared" si="6"/>
        <v>3459.1839644567449</v>
      </c>
      <c r="O23" s="318"/>
      <c r="P23" s="318"/>
      <c r="Q23" s="318"/>
      <c r="R23" s="318"/>
      <c r="S23" s="318"/>
      <c r="T23" s="318"/>
      <c r="U23" s="318"/>
      <c r="V23" s="318"/>
      <c r="W23" s="318"/>
      <c r="X23" s="318"/>
      <c r="Y23" s="318"/>
    </row>
    <row r="24" spans="1:28" ht="14.25" hidden="1"/>
    <row r="25" spans="1:28" ht="14.25">
      <c r="D25" s="318"/>
    </row>
    <row r="26" spans="1:28" ht="15">
      <c r="A26" s="88" t="s">
        <v>353</v>
      </c>
      <c r="D26" s="318"/>
    </row>
    <row r="27" spans="1:28" ht="14.25">
      <c r="A27" s="41" t="s">
        <v>375</v>
      </c>
    </row>
    <row r="28" spans="1:28" ht="14.25">
      <c r="A28" s="39" t="s">
        <v>376</v>
      </c>
    </row>
    <row r="29" spans="1:28" ht="14.25">
      <c r="A29" s="41" t="s">
        <v>377</v>
      </c>
    </row>
    <row r="30" spans="1:28" ht="14.25">
      <c r="A30" s="337" t="s">
        <v>851</v>
      </c>
    </row>
    <row r="31" spans="1:28" ht="14.25"/>
    <row r="32" spans="1:28" ht="15">
      <c r="A32" s="88" t="s">
        <v>852</v>
      </c>
    </row>
    <row r="33" spans="1:1" ht="14.25">
      <c r="A33" s="41" t="s">
        <v>853</v>
      </c>
    </row>
    <row r="34" spans="1:1" ht="14.25">
      <c r="A34" s="41" t="s">
        <v>854</v>
      </c>
    </row>
    <row r="35" spans="1:1" ht="14.25">
      <c r="A35" s="41" t="s">
        <v>855</v>
      </c>
    </row>
    <row r="36" spans="1:1" ht="14.25">
      <c r="A36" s="41" t="s">
        <v>867</v>
      </c>
    </row>
    <row r="37" spans="1:1" ht="14.25">
      <c r="A37" s="41" t="s">
        <v>856</v>
      </c>
    </row>
    <row r="39" spans="1:1" ht="14.25">
      <c r="A39" s="41" t="s">
        <v>857</v>
      </c>
    </row>
    <row r="40" spans="1:1" ht="14.25"/>
    <row r="42" spans="1:1" ht="14.25">
      <c r="A42" s="41" t="s">
        <v>858</v>
      </c>
    </row>
    <row r="44" spans="1:1" ht="14.25">
      <c r="A44" s="41" t="s">
        <v>859</v>
      </c>
    </row>
    <row r="46" spans="1:1" ht="14.25">
      <c r="A46" s="41" t="s">
        <v>860</v>
      </c>
    </row>
  </sheetData>
  <mergeCells count="4">
    <mergeCell ref="D3:H4"/>
    <mergeCell ref="J3:N4"/>
    <mergeCell ref="O3:S4"/>
    <mergeCell ref="I3:I4"/>
  </mergeCells>
  <conditionalFormatting sqref="D9:S13">
    <cfRule type="cellIs" dxfId="8" priority="30" operator="lessThan">
      <formula>0</formula>
    </cfRule>
  </conditionalFormatting>
  <conditionalFormatting sqref="P15:S16">
    <cfRule type="cellIs" dxfId="7" priority="8" operator="lessThan">
      <formula>0</formula>
    </cfRule>
  </conditionalFormatting>
  <conditionalFormatting sqref="D15:D17">
    <cfRule type="cellIs" dxfId="6" priority="15" operator="lessThan">
      <formula>0</formula>
    </cfRule>
  </conditionalFormatting>
  <conditionalFormatting sqref="E15:H17">
    <cfRule type="cellIs" dxfId="5" priority="12" operator="lessThan">
      <formula>0</formula>
    </cfRule>
  </conditionalFormatting>
  <conditionalFormatting sqref="J15:J17 K17:M17">
    <cfRule type="cellIs" dxfId="4" priority="11" operator="lessThan">
      <formula>0</formula>
    </cfRule>
  </conditionalFormatting>
  <conditionalFormatting sqref="K15:N16 N17">
    <cfRule type="cellIs" dxfId="3" priority="10" operator="lessThan">
      <formula>0</formula>
    </cfRule>
  </conditionalFormatting>
  <conditionalFormatting sqref="O15:O17 P17:S17">
    <cfRule type="cellIs" dxfId="2" priority="9" operator="lessThan">
      <formula>0</formula>
    </cfRule>
  </conditionalFormatting>
  <conditionalFormatting sqref="I15:I17">
    <cfRule type="cellIs" dxfId="1" priority="7" operator="lessThan">
      <formula>0</formula>
    </cfRule>
  </conditionalFormatting>
  <hyperlinks>
    <hyperlink ref="T1" location="Index!A1" display="Return to Index"/>
    <hyperlink ref="H1" location="Index!A1" display="Return to Index"/>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O42"/>
  <sheetViews>
    <sheetView showGridLines="0" zoomScaleNormal="100" workbookViewId="0"/>
  </sheetViews>
  <sheetFormatPr defaultRowHeight="12.75"/>
  <cols>
    <col min="1" max="1" width="9.140625" style="39"/>
    <col min="2" max="2" width="60.85546875" style="39" customWidth="1"/>
    <col min="3" max="6" width="9.7109375" style="39" hidden="1" customWidth="1"/>
    <col min="7" max="9" width="12.28515625" style="39" bestFit="1" customWidth="1"/>
    <col min="10" max="11" width="9.7109375" style="39" customWidth="1"/>
    <col min="12" max="12" width="32.85546875" style="39" bestFit="1" customWidth="1"/>
    <col min="13" max="14" width="9.140625" style="39"/>
    <col min="15" max="15" width="9.140625" style="39" customWidth="1"/>
    <col min="16" max="16384" width="9.140625" style="39"/>
  </cols>
  <sheetData>
    <row r="1" spans="1:12">
      <c r="A1" s="234" t="s">
        <v>1148</v>
      </c>
      <c r="H1" s="97" t="s">
        <v>835</v>
      </c>
    </row>
    <row r="3" spans="1:12">
      <c r="B3" s="89"/>
      <c r="C3" s="89"/>
      <c r="D3" s="89"/>
      <c r="E3" s="89"/>
      <c r="F3" s="89"/>
      <c r="G3" s="89"/>
      <c r="H3" s="89"/>
      <c r="I3" s="89"/>
      <c r="J3" s="89"/>
      <c r="K3" s="89"/>
      <c r="L3" s="89"/>
    </row>
    <row r="4" spans="1:12">
      <c r="B4" s="372" t="s">
        <v>604</v>
      </c>
      <c r="C4" s="557">
        <v>43549</v>
      </c>
      <c r="D4" s="558"/>
      <c r="E4" s="558"/>
      <c r="F4" s="558"/>
      <c r="G4" s="558"/>
      <c r="H4" s="558"/>
      <c r="I4" s="558"/>
      <c r="J4" s="558"/>
      <c r="K4" s="559"/>
      <c r="L4" s="440" t="s">
        <v>276</v>
      </c>
    </row>
    <row r="5" spans="1:12">
      <c r="B5" s="381"/>
      <c r="C5" s="231"/>
      <c r="D5" s="231"/>
      <c r="E5" s="231"/>
      <c r="F5" s="231"/>
      <c r="G5" s="382"/>
      <c r="H5" s="382"/>
      <c r="I5" s="382"/>
      <c r="J5" s="382"/>
      <c r="K5" s="382"/>
      <c r="L5" s="550" t="s">
        <v>353</v>
      </c>
    </row>
    <row r="6" spans="1:12">
      <c r="B6" s="381" t="s">
        <v>354</v>
      </c>
      <c r="C6" s="220" t="s">
        <v>599</v>
      </c>
      <c r="D6" s="220" t="s">
        <v>600</v>
      </c>
      <c r="E6" s="220" t="s">
        <v>601</v>
      </c>
      <c r="F6" s="221" t="s">
        <v>602</v>
      </c>
      <c r="G6" s="441" t="str">
        <f>TB!C4</f>
        <v>2020/21</v>
      </c>
      <c r="H6" s="441" t="str">
        <f>TB!D4</f>
        <v>2021/22</v>
      </c>
      <c r="I6" s="441" t="str">
        <f>TB!E4</f>
        <v>2022/23</v>
      </c>
      <c r="J6" s="441" t="str">
        <f>TB!F4</f>
        <v>2023/24</v>
      </c>
      <c r="K6" s="441" t="str">
        <f>TB!G4</f>
        <v>2024/25</v>
      </c>
      <c r="L6" s="550"/>
    </row>
    <row r="7" spans="1:12">
      <c r="B7" s="222" t="s">
        <v>252</v>
      </c>
      <c r="C7" s="223" t="e">
        <f>#REF!</f>
        <v>#REF!</v>
      </c>
      <c r="D7" s="223" t="e">
        <f>#REF!</f>
        <v>#REF!</v>
      </c>
      <c r="E7" s="223" t="e">
        <f>#REF!</f>
        <v>#REF!</v>
      </c>
      <c r="F7" s="223" t="e">
        <f>#REF!</f>
        <v>#REF!</v>
      </c>
      <c r="G7" s="223">
        <v>6.3492247112524316</v>
      </c>
      <c r="H7" s="223">
        <v>6.5426127636168863</v>
      </c>
      <c r="I7" s="223">
        <v>6.7389745809370583</v>
      </c>
      <c r="J7" s="223">
        <v>6.9411438183651706</v>
      </c>
      <c r="K7" s="223">
        <v>6.5936695125259357</v>
      </c>
      <c r="L7" s="102" t="s">
        <v>605</v>
      </c>
    </row>
    <row r="8" spans="1:12">
      <c r="B8" s="222" t="s">
        <v>255</v>
      </c>
      <c r="C8" s="223" t="e">
        <f>#REF!</f>
        <v>#REF!</v>
      </c>
      <c r="D8" s="223" t="e">
        <f>#REF!</f>
        <v>#REF!</v>
      </c>
      <c r="E8" s="223" t="e">
        <f>#REF!</f>
        <v>#REF!</v>
      </c>
      <c r="F8" s="223" t="e">
        <f>#REF!</f>
        <v>#REF!</v>
      </c>
      <c r="G8" s="223">
        <v>7.9451854321378841</v>
      </c>
      <c r="H8" s="223">
        <v>8.1871518043272022</v>
      </c>
      <c r="I8" s="223">
        <v>8.432872701774027</v>
      </c>
      <c r="J8" s="223">
        <v>8.6858588828272492</v>
      </c>
      <c r="K8" s="223">
        <v>8.5145541943417218</v>
      </c>
      <c r="L8" s="102" t="s">
        <v>605</v>
      </c>
    </row>
    <row r="9" spans="1:12">
      <c r="B9" s="222" t="s">
        <v>264</v>
      </c>
      <c r="C9" s="223" t="e">
        <f>#REF!</f>
        <v>#REF!</v>
      </c>
      <c r="D9" s="223" t="e">
        <f>#REF!</f>
        <v>#REF!</v>
      </c>
      <c r="E9" s="223" t="e">
        <f>#REF!</f>
        <v>#REF!</v>
      </c>
      <c r="F9" s="223" t="e">
        <f>#REF!</f>
        <v>#REF!</v>
      </c>
      <c r="G9" s="223">
        <v>14.475114803517249</v>
      </c>
      <c r="H9" s="223">
        <v>14.915991919662398</v>
      </c>
      <c r="I9" s="223">
        <v>15.363662708757788</v>
      </c>
      <c r="J9" s="223">
        <v>15.824572590020523</v>
      </c>
      <c r="K9" s="223">
        <v>15.07264377072298</v>
      </c>
      <c r="L9" s="102" t="s">
        <v>605</v>
      </c>
    </row>
    <row r="10" spans="1:12">
      <c r="B10" s="222" t="s">
        <v>606</v>
      </c>
      <c r="C10" s="223" t="e">
        <f>#REF!</f>
        <v>#REF!</v>
      </c>
      <c r="D10" s="223" t="e">
        <f>#REF!</f>
        <v>#REF!</v>
      </c>
      <c r="E10" s="223" t="e">
        <f>#REF!</f>
        <v>#REF!</v>
      </c>
      <c r="F10" s="223" t="e">
        <f>#REF!</f>
        <v>#REF!</v>
      </c>
      <c r="G10" s="223">
        <v>8.9417650728434381</v>
      </c>
      <c r="H10" s="223">
        <v>9.2141270696720738</v>
      </c>
      <c r="I10" s="223">
        <v>9.4906678462620686</v>
      </c>
      <c r="J10" s="223">
        <v>9.7753878816499302</v>
      </c>
      <c r="K10" s="223">
        <v>9.1608494578561128</v>
      </c>
      <c r="L10" s="102" t="s">
        <v>605</v>
      </c>
    </row>
    <row r="11" spans="1:12">
      <c r="B11" s="222" t="s">
        <v>265</v>
      </c>
      <c r="C11" s="223" t="e">
        <f>#REF!</f>
        <v>#REF!</v>
      </c>
      <c r="D11" s="223" t="e">
        <f>#REF!</f>
        <v>#REF!</v>
      </c>
      <c r="E11" s="223" t="e">
        <f>#REF!</f>
        <v>#REF!</v>
      </c>
      <c r="F11" s="223" t="e">
        <f>#REF!</f>
        <v>#REF!</v>
      </c>
      <c r="G11" s="223">
        <v>14.98214198139665</v>
      </c>
      <c r="H11" s="223">
        <v>15.438380240884612</v>
      </c>
      <c r="I11" s="223">
        <v>15.901734268644846</v>
      </c>
      <c r="J11" s="223">
        <v>16.378786296704192</v>
      </c>
      <c r="K11" s="223">
        <v>15.914419349904358</v>
      </c>
      <c r="L11" s="102" t="s">
        <v>605</v>
      </c>
    </row>
    <row r="12" spans="1:12">
      <c r="B12" s="222" t="s">
        <v>262</v>
      </c>
      <c r="C12" s="223" t="e">
        <f>#REF!</f>
        <v>#REF!</v>
      </c>
      <c r="D12" s="223" t="e">
        <f>#REF!</f>
        <v>#REF!</v>
      </c>
      <c r="E12" s="223" t="e">
        <f>#REF!</f>
        <v>#REF!</v>
      </c>
      <c r="F12" s="223" t="e">
        <f>#REF!</f>
        <v>#REF!</v>
      </c>
      <c r="G12" s="223">
        <v>22.063613998940422</v>
      </c>
      <c r="H12" s="223">
        <v>22.735492228838499</v>
      </c>
      <c r="I12" s="223">
        <v>23.417855746475798</v>
      </c>
      <c r="J12" s="223">
        <v>24.120391418870074</v>
      </c>
      <c r="K12" s="223">
        <v>23.659225560332182</v>
      </c>
      <c r="L12" s="102" t="s">
        <v>605</v>
      </c>
    </row>
    <row r="13" spans="1:12">
      <c r="B13" s="222" t="s">
        <v>260</v>
      </c>
      <c r="C13" s="223" t="e">
        <f>#REF!</f>
        <v>#REF!</v>
      </c>
      <c r="D13" s="223" t="e">
        <f>#REF!</f>
        <v>#REF!</v>
      </c>
      <c r="E13" s="223" t="e">
        <f>#REF!</f>
        <v>#REF!</v>
      </c>
      <c r="F13" s="223" t="e">
        <f>#REF!</f>
        <v>#REF!</v>
      </c>
      <c r="G13" s="223">
        <v>13.401110196889219</v>
      </c>
      <c r="H13" s="223">
        <v>13.809225237814157</v>
      </c>
      <c r="I13" s="223">
        <v>14.223681879503779</v>
      </c>
      <c r="J13" s="223">
        <v>14.650392335888892</v>
      </c>
      <c r="K13" s="223">
        <v>14.635357746315449</v>
      </c>
      <c r="L13" s="102" t="s">
        <v>605</v>
      </c>
    </row>
    <row r="14" spans="1:12">
      <c r="B14" s="222" t="s">
        <v>254</v>
      </c>
      <c r="C14" s="223" t="e">
        <f>#REF!</f>
        <v>#REF!</v>
      </c>
      <c r="D14" s="223" t="e">
        <f>#REF!</f>
        <v>#REF!</v>
      </c>
      <c r="E14" s="223" t="e">
        <f>#REF!</f>
        <v>#REF!</v>
      </c>
      <c r="F14" s="223" t="e">
        <f>#REF!</f>
        <v>#REF!</v>
      </c>
      <c r="G14" s="223">
        <v>30.17221226721351</v>
      </c>
      <c r="H14" s="223">
        <v>31.091151926895083</v>
      </c>
      <c r="I14" s="223">
        <v>32.024286666356907</v>
      </c>
      <c r="J14" s="223">
        <v>32.985015266347617</v>
      </c>
      <c r="K14" s="223">
        <v>32.316861563678593</v>
      </c>
      <c r="L14" s="102" t="s">
        <v>605</v>
      </c>
    </row>
    <row r="15" spans="1:12">
      <c r="B15" s="222" t="s">
        <v>259</v>
      </c>
      <c r="C15" s="223" t="e">
        <f>#REF!</f>
        <v>#REF!</v>
      </c>
      <c r="D15" s="223" t="e">
        <f>#REF!</f>
        <v>#REF!</v>
      </c>
      <c r="E15" s="223" t="e">
        <f>#REF!</f>
        <v>#REF!</v>
      </c>
      <c r="F15" s="223" t="e">
        <f>#REF!</f>
        <v>#REF!</v>
      </c>
      <c r="G15" s="223">
        <v>42.567323054635644</v>
      </c>
      <c r="H15" s="223">
        <v>43.847465771910763</v>
      </c>
      <c r="I15" s="223">
        <v>45.156887644619481</v>
      </c>
      <c r="J15" s="223">
        <v>46.511594273958067</v>
      </c>
      <c r="K15" s="223">
        <v>47.906942102176814</v>
      </c>
      <c r="L15" s="102" t="s">
        <v>605</v>
      </c>
    </row>
    <row r="16" spans="1:12">
      <c r="B16" s="222" t="s">
        <v>263</v>
      </c>
      <c r="C16" s="560" t="e">
        <f>#REF!</f>
        <v>#REF!</v>
      </c>
      <c r="D16" s="223" t="e">
        <f>#REF!</f>
        <v>#REF!</v>
      </c>
      <c r="E16" s="223" t="e">
        <f>#REF!</f>
        <v>#REF!</v>
      </c>
      <c r="F16" s="223" t="e">
        <f>#REF!</f>
        <v>#REF!</v>
      </c>
      <c r="G16" s="223">
        <v>19.73631807035127</v>
      </c>
      <c r="H16" s="223">
        <v>19.938307443133251</v>
      </c>
      <c r="I16" s="223">
        <v>20.536718808643965</v>
      </c>
      <c r="J16" s="223">
        <v>21.152820372903278</v>
      </c>
      <c r="K16" s="223">
        <v>21.776247540780066</v>
      </c>
      <c r="L16" s="102" t="s">
        <v>605</v>
      </c>
    </row>
    <row r="17" spans="2:15">
      <c r="B17" s="222" t="s">
        <v>258</v>
      </c>
      <c r="C17" s="561"/>
      <c r="D17" s="223" t="e">
        <f>#REF!</f>
        <v>#REF!</v>
      </c>
      <c r="E17" s="223" t="e">
        <f>#REF!</f>
        <v>#REF!</v>
      </c>
      <c r="F17" s="223" t="e">
        <f>#REF!</f>
        <v>#REF!</v>
      </c>
      <c r="G17" s="223">
        <v>28.536034590130672</v>
      </c>
      <c r="H17" s="223">
        <v>29.394177987405854</v>
      </c>
      <c r="I17" s="223">
        <v>30.272023205724192</v>
      </c>
      <c r="J17" s="223">
        <v>31.180183901895919</v>
      </c>
      <c r="K17" s="223">
        <v>32.115589418952801</v>
      </c>
      <c r="L17" s="102" t="s">
        <v>605</v>
      </c>
    </row>
    <row r="18" spans="2:15">
      <c r="B18" s="222" t="s">
        <v>607</v>
      </c>
      <c r="C18" s="561"/>
      <c r="D18" s="223" t="e">
        <f>#REF!</f>
        <v>#REF!</v>
      </c>
      <c r="E18" s="223" t="e">
        <f>#REF!</f>
        <v>#REF!</v>
      </c>
      <c r="F18" s="223" t="e">
        <f>#REF!</f>
        <v>#REF!</v>
      </c>
      <c r="G18" s="223">
        <v>29.005983163944283</v>
      </c>
      <c r="H18" s="223">
        <v>29.878221924216394</v>
      </c>
      <c r="I18" s="223">
        <v>30.77057455953511</v>
      </c>
      <c r="J18" s="223">
        <v>31.693691796321161</v>
      </c>
      <c r="K18" s="223">
        <v>32.644502550210802</v>
      </c>
      <c r="L18" s="102" t="s">
        <v>605</v>
      </c>
    </row>
    <row r="19" spans="2:15">
      <c r="B19" s="222" t="s">
        <v>266</v>
      </c>
      <c r="C19" s="562"/>
      <c r="D19" s="560" t="e">
        <f>#REF!</f>
        <v>#REF!</v>
      </c>
      <c r="E19" s="223" t="e">
        <f>#REF!</f>
        <v>#REF!</v>
      </c>
      <c r="F19" s="223" t="e">
        <f>#REF!</f>
        <v>#REF!</v>
      </c>
      <c r="G19" s="223">
        <v>23.224716136192754</v>
      </c>
      <c r="H19" s="223">
        <v>23.923101465231884</v>
      </c>
      <c r="I19" s="223">
        <v>24.637603490431584</v>
      </c>
      <c r="J19" s="223">
        <v>25.376731595144534</v>
      </c>
      <c r="K19" s="223">
        <v>26.138033542998869</v>
      </c>
      <c r="L19" s="102" t="s">
        <v>605</v>
      </c>
    </row>
    <row r="20" spans="2:15">
      <c r="B20" s="222" t="s">
        <v>257</v>
      </c>
      <c r="C20" s="224"/>
      <c r="D20" s="561"/>
      <c r="E20" s="563" t="e">
        <f>#REF!</f>
        <v>#REF!</v>
      </c>
      <c r="F20" s="223" t="e">
        <f>#REF!</f>
        <v>#REF!</v>
      </c>
      <c r="G20" s="223">
        <v>12.326265569035481</v>
      </c>
      <c r="H20" s="223">
        <v>12.696879356178835</v>
      </c>
      <c r="I20" s="223">
        <v>13.07615712746915</v>
      </c>
      <c r="J20" s="223">
        <v>13.468441841293227</v>
      </c>
      <c r="K20" s="223">
        <v>13.87249509653202</v>
      </c>
      <c r="L20" s="102" t="s">
        <v>605</v>
      </c>
    </row>
    <row r="21" spans="2:15">
      <c r="B21" s="222" t="s">
        <v>267</v>
      </c>
      <c r="C21" s="224"/>
      <c r="D21" s="562"/>
      <c r="E21" s="564"/>
      <c r="F21" s="223" t="e">
        <f>#REF!</f>
        <v>#REF!</v>
      </c>
      <c r="G21" s="223">
        <v>13.404426452885865</v>
      </c>
      <c r="H21" s="223">
        <v>13.807478955141288</v>
      </c>
      <c r="I21" s="223">
        <v>14.219902082655599</v>
      </c>
      <c r="J21" s="223">
        <v>14.646499145135268</v>
      </c>
      <c r="K21" s="223">
        <v>15.085894119489325</v>
      </c>
      <c r="L21" s="102" t="s">
        <v>605</v>
      </c>
    </row>
    <row r="22" spans="2:15">
      <c r="B22" s="222" t="s">
        <v>253</v>
      </c>
      <c r="C22" s="224"/>
      <c r="D22" s="232"/>
      <c r="E22" s="233"/>
      <c r="F22" s="223"/>
      <c r="G22" s="223">
        <v>13.388003133847906</v>
      </c>
      <c r="H22" s="223">
        <v>13.790544919176769</v>
      </c>
      <c r="I22" s="223">
        <v>14.202485771755679</v>
      </c>
      <c r="J22" s="223">
        <v>14.628560344908349</v>
      </c>
      <c r="K22" s="223">
        <v>15.067417155255599</v>
      </c>
      <c r="L22" s="102" t="s">
        <v>605</v>
      </c>
    </row>
    <row r="23" spans="2:15">
      <c r="B23" s="225" t="s">
        <v>938</v>
      </c>
      <c r="C23" s="224"/>
      <c r="D23" s="90"/>
      <c r="E23" s="90"/>
      <c r="F23" s="226"/>
      <c r="G23" s="223">
        <v>18.930516523968304</v>
      </c>
      <c r="H23" s="223">
        <v>19.499705876361148</v>
      </c>
      <c r="I23" s="223">
        <v>20.082188088933222</v>
      </c>
      <c r="J23" s="223">
        <v>20.684653731601216</v>
      </c>
      <c r="K23" s="223">
        <v>21.305193343549256</v>
      </c>
      <c r="L23" s="102" t="s">
        <v>605</v>
      </c>
    </row>
    <row r="24" spans="2:15">
      <c r="B24" s="225" t="str">
        <f>"Forecast to asset transfer to OFTO in 2019/20"</f>
        <v>Forecast to asset transfer to OFTO in 2019/20</v>
      </c>
      <c r="C24" s="224"/>
      <c r="D24" s="90"/>
      <c r="E24" s="90"/>
      <c r="F24" s="226"/>
      <c r="G24" s="223">
        <v>74.267330648258465</v>
      </c>
      <c r="H24" s="223">
        <v>76.485531976696322</v>
      </c>
      <c r="I24" s="223">
        <v>78.780097935997219</v>
      </c>
      <c r="J24" s="223">
        <v>81.143500874077148</v>
      </c>
      <c r="K24" s="223">
        <v>83.577805900299495</v>
      </c>
      <c r="L24" s="102" t="s">
        <v>608</v>
      </c>
    </row>
    <row r="25" spans="2:15">
      <c r="B25" s="225" t="str">
        <f>"Forecast to asset transfer to OFTO in "&amp;TB!C4</f>
        <v>Forecast to asset transfer to OFTO in 2020/21</v>
      </c>
      <c r="C25" s="224"/>
      <c r="D25" s="90"/>
      <c r="E25" s="90"/>
      <c r="F25" s="226"/>
      <c r="G25" s="223">
        <v>48.089019499357299</v>
      </c>
      <c r="H25" s="223">
        <v>87.629603176791605</v>
      </c>
      <c r="I25" s="223">
        <v>90.258491272095355</v>
      </c>
      <c r="J25" s="223">
        <v>92.966246010258217</v>
      </c>
      <c r="K25" s="223">
        <v>95.755233390565962</v>
      </c>
      <c r="L25" s="102" t="s">
        <v>608</v>
      </c>
    </row>
    <row r="26" spans="2:15">
      <c r="B26" s="225" t="str">
        <f>"Forecast to asset transfer to OFTO in "&amp;TB!D4</f>
        <v>Forecast to asset transfer to OFTO in 2021/22</v>
      </c>
      <c r="C26" s="224"/>
      <c r="D26" s="90"/>
      <c r="E26" s="90"/>
      <c r="F26" s="226"/>
      <c r="G26" s="226"/>
      <c r="H26" s="346">
        <v>14.474081116002214</v>
      </c>
      <c r="I26" s="346">
        <v>36.720712621670224</v>
      </c>
      <c r="J26" s="346">
        <v>37.822334000320332</v>
      </c>
      <c r="K26" s="346">
        <v>38.957004020329947</v>
      </c>
      <c r="L26" s="102" t="s">
        <v>608</v>
      </c>
    </row>
    <row r="27" spans="2:15">
      <c r="B27" s="225" t="str">
        <f>"Forecast to asset transfer to OFTO in "&amp;TB!E4</f>
        <v>Forecast to asset transfer to OFTO in 2022/23</v>
      </c>
      <c r="C27" s="224"/>
      <c r="D27" s="90"/>
      <c r="E27" s="90"/>
      <c r="F27" s="226"/>
      <c r="G27" s="226"/>
      <c r="H27" s="224"/>
      <c r="I27" s="223">
        <v>13.218070164728919</v>
      </c>
      <c r="J27" s="223">
        <v>18.825454251647052</v>
      </c>
      <c r="K27" s="223">
        <v>19.390217879196467</v>
      </c>
      <c r="L27" s="102" t="s">
        <v>608</v>
      </c>
    </row>
    <row r="28" spans="2:15">
      <c r="B28" s="225" t="str">
        <f>"Forecast to asset transfer to OFTO in "&amp;TB!F4</f>
        <v>Forecast to asset transfer to OFTO in 2023/24</v>
      </c>
      <c r="C28" s="224"/>
      <c r="D28" s="90"/>
      <c r="E28" s="90"/>
      <c r="F28" s="226"/>
      <c r="G28" s="226"/>
      <c r="H28" s="224"/>
      <c r="I28" s="224"/>
      <c r="J28" s="223">
        <v>50.563275518137068</v>
      </c>
      <c r="K28" s="223">
        <v>92.484059452893106</v>
      </c>
      <c r="L28" s="102" t="s">
        <v>608</v>
      </c>
      <c r="N28" s="91"/>
    </row>
    <row r="29" spans="2:15">
      <c r="B29" s="225" t="str">
        <f>"Forecast to asset transfer to OFTO in "&amp;TB!G4</f>
        <v>Forecast to asset transfer to OFTO in 2024/25</v>
      </c>
      <c r="C29" s="224"/>
      <c r="D29" s="90"/>
      <c r="E29" s="90"/>
      <c r="F29" s="226"/>
      <c r="G29" s="226"/>
      <c r="H29" s="224"/>
      <c r="I29" s="224"/>
      <c r="J29" s="224"/>
      <c r="K29" s="223">
        <v>25.048753858247952</v>
      </c>
      <c r="L29" s="102" t="s">
        <v>608</v>
      </c>
      <c r="N29" s="91"/>
    </row>
    <row r="30" spans="2:15" s="43" customFormat="1">
      <c r="B30" s="227" t="s">
        <v>609</v>
      </c>
      <c r="C30" s="228" t="e">
        <f t="shared" ref="C30:J30" si="0">SUM(C7:C29)</f>
        <v>#REF!</v>
      </c>
      <c r="D30" s="228" t="e">
        <f t="shared" si="0"/>
        <v>#REF!</v>
      </c>
      <c r="E30" s="228" t="e">
        <f t="shared" si="0"/>
        <v>#REF!</v>
      </c>
      <c r="F30" s="228" t="e">
        <f t="shared" si="0"/>
        <v>#REF!</v>
      </c>
      <c r="G30" s="228">
        <f t="shared" si="0"/>
        <v>441.80630530679872</v>
      </c>
      <c r="H30" s="228">
        <f t="shared" si="0"/>
        <v>507.29923315995723</v>
      </c>
      <c r="I30" s="228">
        <f t="shared" si="0"/>
        <v>557.52564917297195</v>
      </c>
      <c r="J30" s="228">
        <f t="shared" si="0"/>
        <v>630.02553614827457</v>
      </c>
      <c r="K30" s="228">
        <f>SUM(K7:K29)</f>
        <v>706.99297052715588</v>
      </c>
      <c r="L30" s="229" t="s">
        <v>276</v>
      </c>
      <c r="O30" s="92"/>
    </row>
    <row r="31" spans="2:15">
      <c r="C31" s="93"/>
      <c r="D31" s="93"/>
      <c r="E31" s="93"/>
    </row>
    <row r="32" spans="2:15">
      <c r="B32" s="43" t="s">
        <v>374</v>
      </c>
    </row>
    <row r="33" spans="2:11">
      <c r="B33" s="39" t="s">
        <v>375</v>
      </c>
    </row>
    <row r="34" spans="2:11">
      <c r="B34" s="39" t="s">
        <v>376</v>
      </c>
    </row>
    <row r="35" spans="2:11">
      <c r="B35" s="39" t="s">
        <v>377</v>
      </c>
    </row>
    <row r="36" spans="2:11">
      <c r="B36" s="39" t="s">
        <v>610</v>
      </c>
    </row>
    <row r="40" spans="2:11">
      <c r="E40" s="94"/>
      <c r="F40" s="94"/>
      <c r="G40" s="94"/>
      <c r="H40" s="94"/>
      <c r="I40" s="94"/>
      <c r="J40" s="94"/>
      <c r="K40" s="94"/>
    </row>
    <row r="41" spans="2:11">
      <c r="D41" s="95"/>
      <c r="E41" s="96"/>
      <c r="F41" s="96"/>
      <c r="G41" s="96"/>
      <c r="H41" s="96"/>
      <c r="I41" s="96"/>
      <c r="J41" s="96"/>
      <c r="K41" s="96"/>
    </row>
    <row r="42" spans="2:11">
      <c r="D42" s="95"/>
      <c r="E42" s="96"/>
      <c r="F42" s="96"/>
      <c r="G42" s="96"/>
      <c r="H42" s="96"/>
      <c r="I42" s="96"/>
      <c r="J42" s="96"/>
      <c r="K42" s="96"/>
    </row>
  </sheetData>
  <mergeCells count="5">
    <mergeCell ref="C4:K4"/>
    <mergeCell ref="L5:L6"/>
    <mergeCell ref="C16:C19"/>
    <mergeCell ref="D19:D21"/>
    <mergeCell ref="E20:E21"/>
  </mergeCells>
  <conditionalFormatting sqref="C30:K30">
    <cfRule type="cellIs" dxfId="0" priority="2" operator="lessThan">
      <formula>0</formula>
    </cfRule>
  </conditionalFormatting>
  <hyperlinks>
    <hyperlink ref="H1" location="Index!A1" display="Return to Index"/>
  </hyperlinks>
  <pageMargins left="0.7" right="0.7" top="0.75" bottom="0.75" header="0.3" footer="0.3"/>
  <pageSetup paperSize="9" scale="66"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000"/>
  </sheetPr>
  <dimension ref="A1:N22"/>
  <sheetViews>
    <sheetView showGridLines="0" zoomScale="85" zoomScaleNormal="85" workbookViewId="0"/>
  </sheetViews>
  <sheetFormatPr defaultRowHeight="14.25"/>
  <cols>
    <col min="1" max="1" width="9.140625" style="41"/>
    <col min="2" max="2" width="9.140625" style="39"/>
    <col min="3" max="3" width="17.42578125" style="39" bestFit="1" customWidth="1"/>
    <col min="4" max="12" width="9.5703125" style="39" customWidth="1"/>
    <col min="13" max="16384" width="9.140625" style="41"/>
  </cols>
  <sheetData>
    <row r="1" spans="1:14">
      <c r="A1" s="43" t="s">
        <v>1147</v>
      </c>
      <c r="H1" s="97" t="s">
        <v>835</v>
      </c>
    </row>
    <row r="3" spans="1:14" ht="18">
      <c r="A3" s="51"/>
    </row>
    <row r="4" spans="1:14" ht="37.5" customHeight="1">
      <c r="B4" s="509"/>
      <c r="C4" s="504"/>
      <c r="D4" s="509" t="s">
        <v>596</v>
      </c>
      <c r="E4" s="503"/>
      <c r="F4" s="503"/>
      <c r="G4" s="504"/>
      <c r="H4" s="105" t="s">
        <v>939</v>
      </c>
      <c r="I4" s="348" t="s">
        <v>597</v>
      </c>
      <c r="J4" s="348" t="s">
        <v>941</v>
      </c>
      <c r="K4" s="509" t="s">
        <v>598</v>
      </c>
      <c r="L4" s="503"/>
      <c r="M4" s="503"/>
      <c r="N4" s="503"/>
    </row>
    <row r="5" spans="1:14">
      <c r="B5" s="105" t="s">
        <v>17</v>
      </c>
      <c r="C5" s="105" t="s">
        <v>18</v>
      </c>
      <c r="D5" s="105" t="s">
        <v>599</v>
      </c>
      <c r="E5" s="105" t="s">
        <v>600</v>
      </c>
      <c r="F5" s="105" t="s">
        <v>601</v>
      </c>
      <c r="G5" s="105" t="s">
        <v>602</v>
      </c>
      <c r="H5" s="105" t="s">
        <v>308</v>
      </c>
      <c r="I5" s="347" t="s">
        <v>3</v>
      </c>
      <c r="J5" s="105" t="s">
        <v>4</v>
      </c>
      <c r="K5" s="105" t="s">
        <v>5</v>
      </c>
      <c r="L5" s="105" t="s">
        <v>6</v>
      </c>
      <c r="M5" s="105" t="s">
        <v>7</v>
      </c>
      <c r="N5" s="347" t="s">
        <v>861</v>
      </c>
    </row>
    <row r="6" spans="1:14" ht="14.25" customHeight="1">
      <c r="B6" s="102">
        <v>1</v>
      </c>
      <c r="C6" s="102" t="s">
        <v>20</v>
      </c>
      <c r="D6" s="217">
        <v>1.5942093963492583</v>
      </c>
      <c r="E6" s="217">
        <v>1.6752532217641214</v>
      </c>
      <c r="F6" s="217">
        <v>1.4225156052563852</v>
      </c>
      <c r="G6" s="217">
        <v>1.4183158666666666</v>
      </c>
      <c r="H6" s="217">
        <v>1.4770545119126601</v>
      </c>
      <c r="I6" s="217">
        <v>1.5065003465635727</v>
      </c>
      <c r="J6" s="217">
        <v>1.4591108214327131</v>
      </c>
      <c r="K6" s="217">
        <v>1.4572632267232832</v>
      </c>
      <c r="L6" s="217">
        <v>1.4548375600105663</v>
      </c>
      <c r="M6" s="217">
        <v>1.4458593713815151</v>
      </c>
      <c r="N6" s="217">
        <v>1.4615190024997111</v>
      </c>
    </row>
    <row r="7" spans="1:14">
      <c r="B7" s="102">
        <v>2</v>
      </c>
      <c r="C7" s="102" t="s">
        <v>21</v>
      </c>
      <c r="D7" s="217">
        <v>4.0424032849223757</v>
      </c>
      <c r="E7" s="217">
        <v>4.0782143944648555</v>
      </c>
      <c r="F7" s="217">
        <v>3.7492602699885453</v>
      </c>
      <c r="G7" s="217">
        <v>3.4561030666666666</v>
      </c>
      <c r="H7" s="217">
        <v>3.5004961069016902</v>
      </c>
      <c r="I7" s="217">
        <v>3.4466828187006056</v>
      </c>
      <c r="J7" s="217">
        <v>3.3545010729064311</v>
      </c>
      <c r="K7" s="217">
        <v>3.3432865577993933</v>
      </c>
      <c r="L7" s="217">
        <v>3.3590667370409704</v>
      </c>
      <c r="M7" s="217">
        <v>3.3606027706748596</v>
      </c>
      <c r="N7" s="217">
        <v>3.3787920079139249</v>
      </c>
    </row>
    <row r="8" spans="1:14">
      <c r="B8" s="102">
        <v>3</v>
      </c>
      <c r="C8" s="102" t="s">
        <v>22</v>
      </c>
      <c r="D8" s="217">
        <v>3.4005072525171718</v>
      </c>
      <c r="E8" s="217">
        <v>2.7508429633296294</v>
      </c>
      <c r="F8" s="217">
        <v>2.4752929375874331</v>
      </c>
      <c r="G8" s="217">
        <v>2.6504339333333329</v>
      </c>
      <c r="H8" s="217">
        <v>2.6639794972574902</v>
      </c>
      <c r="I8" s="217">
        <v>2.5775245761138601</v>
      </c>
      <c r="J8" s="217">
        <v>2.5230584531203744</v>
      </c>
      <c r="K8" s="217">
        <v>2.5093321789805203</v>
      </c>
      <c r="L8" s="217">
        <v>2.5153514474890746</v>
      </c>
      <c r="M8" s="217">
        <v>2.5210955529468002</v>
      </c>
      <c r="N8" s="217">
        <v>2.5279641776010138</v>
      </c>
    </row>
    <row r="9" spans="1:14">
      <c r="B9" s="102">
        <v>4</v>
      </c>
      <c r="C9" s="102" t="s">
        <v>23</v>
      </c>
      <c r="D9" s="217">
        <v>4.6821871847732028</v>
      </c>
      <c r="E9" s="217">
        <v>4.5029748013903017</v>
      </c>
      <c r="F9" s="217">
        <v>3.9974014318510371</v>
      </c>
      <c r="G9" s="217">
        <v>4.1043095333333328</v>
      </c>
      <c r="H9" s="217">
        <v>4.1168568956563201</v>
      </c>
      <c r="I9" s="217">
        <v>4.0337698317798774</v>
      </c>
      <c r="J9" s="217">
        <v>3.9409796514642226</v>
      </c>
      <c r="K9" s="217">
        <v>3.9271535072228021</v>
      </c>
      <c r="L9" s="217">
        <v>3.9311114105480995</v>
      </c>
      <c r="M9" s="217">
        <v>3.9465383590975436</v>
      </c>
      <c r="N9" s="217">
        <v>3.9580720877295028</v>
      </c>
    </row>
    <row r="10" spans="1:14">
      <c r="B10" s="102">
        <v>5</v>
      </c>
      <c r="C10" s="102" t="s">
        <v>24</v>
      </c>
      <c r="D10" s="217">
        <v>4.7065060149361617</v>
      </c>
      <c r="E10" s="217">
        <v>4.6885381697740094</v>
      </c>
      <c r="F10" s="217">
        <v>4.5394762272983264</v>
      </c>
      <c r="G10" s="217">
        <v>3.9622271333333328</v>
      </c>
      <c r="H10" s="217">
        <v>3.9197286234056703</v>
      </c>
      <c r="I10" s="217">
        <v>3.8298512320286933</v>
      </c>
      <c r="J10" s="217">
        <v>3.7446952190439049</v>
      </c>
      <c r="K10" s="217">
        <v>3.7360375910414532</v>
      </c>
      <c r="L10" s="217">
        <v>3.7268918381689069</v>
      </c>
      <c r="M10" s="217">
        <v>3.7464985189711473</v>
      </c>
      <c r="N10" s="217">
        <v>3.7634024858095754</v>
      </c>
    </row>
    <row r="11" spans="1:14">
      <c r="B11" s="102">
        <v>6</v>
      </c>
      <c r="C11" s="102" t="s">
        <v>25</v>
      </c>
      <c r="D11" s="217">
        <v>3.0012913971096493</v>
      </c>
      <c r="E11" s="217">
        <v>3.3277402125080244</v>
      </c>
      <c r="F11" s="217">
        <v>3.4130066064393274</v>
      </c>
      <c r="G11" s="217">
        <v>2.7478425999999998</v>
      </c>
      <c r="H11" s="217">
        <v>2.67757389873268</v>
      </c>
      <c r="I11" s="217">
        <v>2.6282731771344552</v>
      </c>
      <c r="J11" s="217">
        <v>2.5756779748890697</v>
      </c>
      <c r="K11" s="217">
        <v>2.5676573602630364</v>
      </c>
      <c r="L11" s="217">
        <v>2.5621327905578917</v>
      </c>
      <c r="M11" s="217">
        <v>2.5744875838388004</v>
      </c>
      <c r="N11" s="217">
        <v>2.5770674486195362</v>
      </c>
    </row>
    <row r="12" spans="1:14">
      <c r="B12" s="102">
        <v>7</v>
      </c>
      <c r="C12" s="102" t="s">
        <v>26</v>
      </c>
      <c r="D12" s="217">
        <v>5.5474024517635119</v>
      </c>
      <c r="E12" s="217">
        <v>5.2131123047770433</v>
      </c>
      <c r="F12" s="217">
        <v>5.2101191497466814</v>
      </c>
      <c r="G12" s="217">
        <v>4.8370373333333339</v>
      </c>
      <c r="H12" s="217">
        <v>4.7630073902219898</v>
      </c>
      <c r="I12" s="217">
        <v>4.6624448902420177</v>
      </c>
      <c r="J12" s="217">
        <v>4.5608289184735735</v>
      </c>
      <c r="K12" s="217">
        <v>4.5527427237672944</v>
      </c>
      <c r="L12" s="217">
        <v>4.5518839872954677</v>
      </c>
      <c r="M12" s="217">
        <v>4.5678322754904341</v>
      </c>
      <c r="N12" s="217">
        <v>4.5875470790910775</v>
      </c>
    </row>
    <row r="13" spans="1:14">
      <c r="B13" s="102">
        <v>8</v>
      </c>
      <c r="C13" s="102" t="s">
        <v>27</v>
      </c>
      <c r="D13" s="217">
        <v>4.8673367835074171</v>
      </c>
      <c r="E13" s="217">
        <v>4.661149221924604</v>
      </c>
      <c r="F13" s="217">
        <v>4.5357119795703964</v>
      </c>
      <c r="G13" s="217">
        <v>4.4392070000000006</v>
      </c>
      <c r="H13" s="217">
        <v>4.3705052269223597</v>
      </c>
      <c r="I13" s="217">
        <v>4.2534321033108888</v>
      </c>
      <c r="J13" s="217">
        <v>4.1552820032907309</v>
      </c>
      <c r="K13" s="217">
        <v>4.1396086838740143</v>
      </c>
      <c r="L13" s="217">
        <v>4.1521340937398987</v>
      </c>
      <c r="M13" s="217">
        <v>4.1622767389908599</v>
      </c>
      <c r="N13" s="217">
        <v>4.1715146725813259</v>
      </c>
    </row>
    <row r="14" spans="1:14" ht="15.75" customHeight="1">
      <c r="B14" s="102">
        <v>9</v>
      </c>
      <c r="C14" s="102" t="s">
        <v>28</v>
      </c>
      <c r="D14" s="217">
        <v>7.2659770993727841</v>
      </c>
      <c r="E14" s="217">
        <v>6.8180323274811592</v>
      </c>
      <c r="F14" s="217">
        <v>6.6053290026819251</v>
      </c>
      <c r="G14" s="217">
        <v>6.6531246666666659</v>
      </c>
      <c r="H14" s="217">
        <v>6.6045136430028499</v>
      </c>
      <c r="I14" s="217">
        <v>6.442994478130367</v>
      </c>
      <c r="J14" s="217">
        <v>6.3051098208483598</v>
      </c>
      <c r="K14" s="217">
        <v>6.2679531606653436</v>
      </c>
      <c r="L14" s="217">
        <v>6.3040704863742354</v>
      </c>
      <c r="M14" s="217">
        <v>6.3077700358967785</v>
      </c>
      <c r="N14" s="217">
        <v>6.3109657310375855</v>
      </c>
    </row>
    <row r="15" spans="1:14">
      <c r="B15" s="102">
        <v>10</v>
      </c>
      <c r="C15" s="102" t="s">
        <v>29</v>
      </c>
      <c r="D15" s="217">
        <v>2.1693625771618654</v>
      </c>
      <c r="E15" s="217">
        <v>2.222782147559629</v>
      </c>
      <c r="F15" s="217">
        <v>2.6330224407086509</v>
      </c>
      <c r="G15" s="217">
        <v>1.8206984000000002</v>
      </c>
      <c r="H15" s="217">
        <v>1.84264173202126</v>
      </c>
      <c r="I15" s="217">
        <v>1.8197837031522568</v>
      </c>
      <c r="J15" s="217">
        <v>1.784281150030357</v>
      </c>
      <c r="K15" s="217">
        <v>1.7745627940976609</v>
      </c>
      <c r="L15" s="217">
        <v>1.7707467404077799</v>
      </c>
      <c r="M15" s="217">
        <v>1.7785598872787944</v>
      </c>
      <c r="N15" s="217">
        <v>1.7884350169331047</v>
      </c>
    </row>
    <row r="16" spans="1:14">
      <c r="B16" s="102">
        <v>11</v>
      </c>
      <c r="C16" s="102" t="s">
        <v>30</v>
      </c>
      <c r="D16" s="217">
        <v>4.3227910817912107</v>
      </c>
      <c r="E16" s="217">
        <v>4.0540608992682792</v>
      </c>
      <c r="F16" s="217">
        <v>3.918902965628337</v>
      </c>
      <c r="G16" s="217">
        <v>4.0084662000000009</v>
      </c>
      <c r="H16" s="217">
        <v>3.9992986685067899</v>
      </c>
      <c r="I16" s="217">
        <v>3.8954120437790549</v>
      </c>
      <c r="J16" s="217">
        <v>3.8177918458634421</v>
      </c>
      <c r="K16" s="217">
        <v>3.7948671427611069</v>
      </c>
      <c r="L16" s="217">
        <v>3.8199225871755735</v>
      </c>
      <c r="M16" s="217">
        <v>3.8205443312023681</v>
      </c>
      <c r="N16" s="217">
        <v>3.8184338862129681</v>
      </c>
    </row>
    <row r="17" spans="2:14">
      <c r="B17" s="102">
        <v>12</v>
      </c>
      <c r="C17" s="102" t="s">
        <v>31</v>
      </c>
      <c r="D17" s="217">
        <v>5.3322380738171944</v>
      </c>
      <c r="E17" s="217">
        <v>5.0091380593139831</v>
      </c>
      <c r="F17" s="217">
        <v>4.6920697306239063</v>
      </c>
      <c r="G17" s="217">
        <v>4.8914781333333339</v>
      </c>
      <c r="H17" s="217">
        <v>4.3228634936607699</v>
      </c>
      <c r="I17" s="217">
        <v>4.162231786151664</v>
      </c>
      <c r="J17" s="217">
        <v>4.1129932109569092</v>
      </c>
      <c r="K17" s="217">
        <v>4.0800746420983991</v>
      </c>
      <c r="L17" s="217">
        <v>4.0743937182538685</v>
      </c>
      <c r="M17" s="217">
        <v>4.0952755602373108</v>
      </c>
      <c r="N17" s="217">
        <v>4.0916579129102848</v>
      </c>
    </row>
    <row r="18" spans="2:14">
      <c r="B18" s="102">
        <v>13</v>
      </c>
      <c r="C18" s="102" t="s">
        <v>32</v>
      </c>
      <c r="D18" s="217">
        <v>6.4790820824315718</v>
      </c>
      <c r="E18" s="217">
        <v>6.1932595499035576</v>
      </c>
      <c r="F18" s="217">
        <v>6.232349179623653</v>
      </c>
      <c r="G18" s="217">
        <v>5.8282456666666658</v>
      </c>
      <c r="H18" s="217">
        <v>5.5839145494300197</v>
      </c>
      <c r="I18" s="217">
        <v>5.4729687469276929</v>
      </c>
      <c r="J18" s="217">
        <v>5.3597081274022003</v>
      </c>
      <c r="K18" s="217">
        <v>5.3400467974721382</v>
      </c>
      <c r="L18" s="217">
        <v>5.3652359489766956</v>
      </c>
      <c r="M18" s="217">
        <v>5.36959892727337</v>
      </c>
      <c r="N18" s="217">
        <v>5.3735800622448284</v>
      </c>
    </row>
    <row r="19" spans="2:14">
      <c r="B19" s="102">
        <v>14</v>
      </c>
      <c r="C19" s="102" t="s">
        <v>33</v>
      </c>
      <c r="D19" s="217">
        <v>2.9188477862132842</v>
      </c>
      <c r="E19" s="217">
        <v>2.7108771932074731</v>
      </c>
      <c r="F19" s="217">
        <v>2.6287989396620559</v>
      </c>
      <c r="G19" s="217">
        <v>2.5960245333333338</v>
      </c>
      <c r="H19" s="217">
        <v>2.6206398994848201</v>
      </c>
      <c r="I19" s="217">
        <v>2.5940917108527022</v>
      </c>
      <c r="J19" s="217">
        <v>2.5531439912742018</v>
      </c>
      <c r="K19" s="217">
        <v>2.5373057059024715</v>
      </c>
      <c r="L19" s="217">
        <v>2.538510141848187</v>
      </c>
      <c r="M19" s="217">
        <v>2.5455231861633871</v>
      </c>
      <c r="N19" s="217">
        <v>2.5479279943729973</v>
      </c>
    </row>
    <row r="20" spans="2:14">
      <c r="B20" s="103"/>
      <c r="C20" s="103" t="s">
        <v>603</v>
      </c>
      <c r="D20" s="218">
        <f>SUM(D6:D19)</f>
        <v>60.330142466666658</v>
      </c>
      <c r="E20" s="218">
        <f t="shared" ref="E20:N20" si="0">SUM(E6:E19)</f>
        <v>57.905975466666668</v>
      </c>
      <c r="F20" s="218">
        <f t="shared" si="0"/>
        <v>56.05325646666666</v>
      </c>
      <c r="G20" s="218">
        <f t="shared" si="0"/>
        <v>53.413514066666664</v>
      </c>
      <c r="H20" s="218">
        <f t="shared" si="0"/>
        <v>52.463074137117367</v>
      </c>
      <c r="I20" s="218">
        <f t="shared" si="0"/>
        <v>51.325961444867701</v>
      </c>
      <c r="J20" s="218">
        <f t="shared" si="0"/>
        <v>50.24716226099649</v>
      </c>
      <c r="K20" s="218">
        <f t="shared" si="0"/>
        <v>50.027892072668919</v>
      </c>
      <c r="L20" s="218">
        <f t="shared" si="0"/>
        <v>50.126289487887213</v>
      </c>
      <c r="M20" s="218">
        <f t="shared" si="0"/>
        <v>50.242463099443981</v>
      </c>
      <c r="N20" s="218">
        <f t="shared" si="0"/>
        <v>50.356879565557435</v>
      </c>
    </row>
    <row r="21" spans="2:14">
      <c r="J21" s="41"/>
      <c r="K21" s="41"/>
      <c r="L21" s="41"/>
    </row>
    <row r="22" spans="2:14">
      <c r="D22" s="39" t="s">
        <v>940</v>
      </c>
    </row>
  </sheetData>
  <mergeCells count="3">
    <mergeCell ref="D4:G4"/>
    <mergeCell ref="B4:C4"/>
    <mergeCell ref="K4:N4"/>
  </mergeCells>
  <hyperlinks>
    <hyperlink ref="H1" location="Index!A1" display="Return to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tint="-0.249977111117893"/>
  </sheetPr>
  <dimension ref="A1:N39"/>
  <sheetViews>
    <sheetView showGridLines="0" workbookViewId="0">
      <selection activeCell="G9" sqref="G9"/>
    </sheetView>
  </sheetViews>
  <sheetFormatPr defaultRowHeight="15"/>
  <cols>
    <col min="1" max="1" width="9.140625" customWidth="1"/>
    <col min="2" max="2" width="5.42578125" customWidth="1"/>
    <col min="3" max="3" width="18.42578125" style="4" customWidth="1"/>
    <col min="4" max="4" width="10.42578125" style="4" customWidth="1"/>
    <col min="5" max="5" width="10.7109375" customWidth="1"/>
    <col min="6" max="6" width="10.140625" customWidth="1"/>
    <col min="7" max="7" width="10.7109375" customWidth="1"/>
    <col min="8" max="8" width="10.140625" bestFit="1" customWidth="1"/>
  </cols>
  <sheetData>
    <row r="1" spans="1:14">
      <c r="A1" s="478" t="s">
        <v>1015</v>
      </c>
      <c r="B1" s="478"/>
      <c r="C1" s="478"/>
      <c r="D1" s="478"/>
      <c r="E1" s="478"/>
      <c r="F1" s="478"/>
      <c r="G1" s="478"/>
      <c r="H1" s="97" t="s">
        <v>835</v>
      </c>
    </row>
    <row r="2" spans="1:14">
      <c r="J2" s="266" t="s">
        <v>1016</v>
      </c>
    </row>
    <row r="3" spans="1:14">
      <c r="B3" s="2"/>
      <c r="E3" s="3"/>
      <c r="H3" s="3"/>
      <c r="K3" s="1"/>
      <c r="L3" s="1"/>
      <c r="M3" s="1"/>
      <c r="N3" s="4"/>
    </row>
    <row r="4" spans="1:14" ht="14.1" customHeight="1">
      <c r="B4" s="479" t="s">
        <v>17</v>
      </c>
      <c r="C4" s="479" t="s">
        <v>18</v>
      </c>
      <c r="D4" s="160" t="str">
        <f>TB!C4</f>
        <v>2020/21</v>
      </c>
      <c r="E4" s="160" t="str">
        <f>TB!D4</f>
        <v>2021/22</v>
      </c>
      <c r="F4" s="160" t="str">
        <f>TB!E4</f>
        <v>2022/23</v>
      </c>
      <c r="G4" s="160" t="str">
        <f>TB!F4</f>
        <v>2023/24</v>
      </c>
      <c r="H4" s="160" t="str">
        <f>TB!G4</f>
        <v>2024/25</v>
      </c>
      <c r="N4" s="4"/>
    </row>
    <row r="5" spans="1:14" ht="14.1" customHeight="1">
      <c r="B5" s="480"/>
      <c r="C5" s="480"/>
      <c r="D5" s="46" t="s">
        <v>35</v>
      </c>
      <c r="E5" s="46" t="s">
        <v>35</v>
      </c>
      <c r="F5" s="46" t="s">
        <v>35</v>
      </c>
      <c r="G5" s="46" t="s">
        <v>35</v>
      </c>
      <c r="H5" s="46" t="s">
        <v>35</v>
      </c>
      <c r="N5" s="4"/>
    </row>
    <row r="6" spans="1:14" ht="14.1" customHeight="1">
      <c r="B6" s="161">
        <v>1</v>
      </c>
      <c r="C6" s="161" t="s">
        <v>20</v>
      </c>
      <c r="D6" s="163">
        <v>3.135707</v>
      </c>
      <c r="E6" s="163">
        <v>3.196488</v>
      </c>
      <c r="F6" s="163">
        <v>3.3117480000000001</v>
      </c>
      <c r="G6" s="163">
        <v>3.320459</v>
      </c>
      <c r="H6" s="163">
        <v>3.591269</v>
      </c>
      <c r="N6" s="4"/>
    </row>
    <row r="7" spans="1:14" ht="14.1" customHeight="1">
      <c r="B7" s="161">
        <v>2</v>
      </c>
      <c r="C7" s="161" t="s">
        <v>21</v>
      </c>
      <c r="D7" s="163">
        <v>4.1027699999999996</v>
      </c>
      <c r="E7" s="163">
        <v>4.2135530000000001</v>
      </c>
      <c r="F7" s="163">
        <v>4.3322159999999998</v>
      </c>
      <c r="G7" s="163">
        <v>4.375051</v>
      </c>
      <c r="H7" s="163">
        <v>4.6661000000000001</v>
      </c>
      <c r="N7" s="4"/>
    </row>
    <row r="8" spans="1:14" ht="14.1" customHeight="1">
      <c r="B8" s="161">
        <v>3</v>
      </c>
      <c r="C8" s="161" t="s">
        <v>22</v>
      </c>
      <c r="D8" s="163">
        <v>5.3348740000000001</v>
      </c>
      <c r="E8" s="163">
        <v>5.6199690000000002</v>
      </c>
      <c r="F8" s="163">
        <v>5.7756040000000004</v>
      </c>
      <c r="G8" s="163">
        <v>6.1178290000000004</v>
      </c>
      <c r="H8" s="163">
        <v>6.4159030000000001</v>
      </c>
      <c r="N8" s="4"/>
    </row>
    <row r="9" spans="1:14" ht="14.1" customHeight="1">
      <c r="B9" s="161">
        <v>4</v>
      </c>
      <c r="C9" s="161" t="s">
        <v>23</v>
      </c>
      <c r="D9" s="163">
        <v>6.2043460000000001</v>
      </c>
      <c r="E9" s="163">
        <v>6.4512289999999997</v>
      </c>
      <c r="F9" s="163">
        <v>6.7848470000000001</v>
      </c>
      <c r="G9" s="163">
        <v>7.2600939999999996</v>
      </c>
      <c r="H9" s="163">
        <v>7.573785</v>
      </c>
      <c r="N9" s="4"/>
    </row>
    <row r="10" spans="1:14" ht="14.1" customHeight="1">
      <c r="B10" s="161">
        <v>5</v>
      </c>
      <c r="C10" s="161" t="s">
        <v>24</v>
      </c>
      <c r="D10" s="163">
        <v>6.1756719999999996</v>
      </c>
      <c r="E10" s="163">
        <v>6.4282779999999997</v>
      </c>
      <c r="F10" s="163">
        <v>6.6355740000000001</v>
      </c>
      <c r="G10" s="163">
        <v>7.0740129999999999</v>
      </c>
      <c r="H10" s="163">
        <v>7.3848180000000001</v>
      </c>
      <c r="N10" s="4"/>
    </row>
    <row r="11" spans="1:14" ht="14.1" customHeight="1">
      <c r="B11" s="161">
        <v>6</v>
      </c>
      <c r="C11" s="161" t="s">
        <v>25</v>
      </c>
      <c r="D11" s="163">
        <v>6.2456069999999997</v>
      </c>
      <c r="E11" s="163">
        <v>6.5006320000000004</v>
      </c>
      <c r="F11" s="163">
        <v>6.7683489999999997</v>
      </c>
      <c r="G11" s="163">
        <v>7.4023890000000003</v>
      </c>
      <c r="H11" s="163">
        <v>7.8660249999999996</v>
      </c>
      <c r="N11" s="4"/>
    </row>
    <row r="12" spans="1:14" ht="14.1" customHeight="1">
      <c r="B12" s="161">
        <v>7</v>
      </c>
      <c r="C12" s="161" t="s">
        <v>26</v>
      </c>
      <c r="D12" s="163">
        <v>6.8076720000000002</v>
      </c>
      <c r="E12" s="163">
        <v>7.1648930000000002</v>
      </c>
      <c r="F12" s="163">
        <v>7.4039469999999996</v>
      </c>
      <c r="G12" s="163">
        <v>7.8964400000000001</v>
      </c>
      <c r="H12" s="163">
        <v>8.2803470000000008</v>
      </c>
      <c r="N12" s="4"/>
    </row>
    <row r="13" spans="1:14" ht="14.1" customHeight="1">
      <c r="B13" s="161">
        <v>8</v>
      </c>
      <c r="C13" s="161" t="s">
        <v>27</v>
      </c>
      <c r="D13" s="163">
        <v>7.0814170000000001</v>
      </c>
      <c r="E13" s="163">
        <v>7.3661890000000003</v>
      </c>
      <c r="F13" s="163">
        <v>7.6608070000000001</v>
      </c>
      <c r="G13" s="163">
        <v>8.2483149999999998</v>
      </c>
      <c r="H13" s="163">
        <v>8.7096940000000007</v>
      </c>
      <c r="N13" s="4"/>
    </row>
    <row r="14" spans="1:14" ht="14.1" customHeight="1">
      <c r="B14" s="161">
        <v>9</v>
      </c>
      <c r="C14" s="161" t="s">
        <v>28</v>
      </c>
      <c r="D14" s="163">
        <v>7.5610429999999997</v>
      </c>
      <c r="E14" s="163">
        <v>8.0070549999999994</v>
      </c>
      <c r="F14" s="163">
        <v>8.2591099999999997</v>
      </c>
      <c r="G14" s="163">
        <v>8.6948089999999993</v>
      </c>
      <c r="H14" s="163">
        <v>9.1082059999999991</v>
      </c>
      <c r="N14" s="4"/>
    </row>
    <row r="15" spans="1:14" ht="14.1" customHeight="1">
      <c r="B15" s="161">
        <v>10</v>
      </c>
      <c r="C15" s="161" t="s">
        <v>29</v>
      </c>
      <c r="D15" s="163">
        <v>5.9293930000000001</v>
      </c>
      <c r="E15" s="163">
        <v>6.3084709999999999</v>
      </c>
      <c r="F15" s="163">
        <v>6.7624199999999997</v>
      </c>
      <c r="G15" s="163">
        <v>7.3903720000000002</v>
      </c>
      <c r="H15" s="163">
        <v>7.6333869999999999</v>
      </c>
      <c r="N15" s="4"/>
    </row>
    <row r="16" spans="1:14" ht="14.1" customHeight="1">
      <c r="B16" s="161">
        <v>11</v>
      </c>
      <c r="C16" s="161" t="s">
        <v>30</v>
      </c>
      <c r="D16" s="163">
        <v>8.0304629999999992</v>
      </c>
      <c r="E16" s="163">
        <v>8.4623659999999994</v>
      </c>
      <c r="F16" s="163">
        <v>8.7806920000000002</v>
      </c>
      <c r="G16" s="163">
        <v>9.2202800000000007</v>
      </c>
      <c r="H16" s="163">
        <v>9.6505500000000008</v>
      </c>
      <c r="N16" s="4"/>
    </row>
    <row r="17" spans="2:14" ht="14.1" customHeight="1">
      <c r="B17" s="161">
        <v>12</v>
      </c>
      <c r="C17" s="161" t="s">
        <v>31</v>
      </c>
      <c r="D17" s="163">
        <v>6.3654989999999998</v>
      </c>
      <c r="E17" s="163">
        <v>6.6005070000000003</v>
      </c>
      <c r="F17" s="163">
        <v>6.8776400000000004</v>
      </c>
      <c r="G17" s="163">
        <v>7.2347720000000004</v>
      </c>
      <c r="H17" s="163">
        <v>7.5940390000000004</v>
      </c>
      <c r="N17" s="4"/>
    </row>
    <row r="18" spans="2:14" ht="14.1" customHeight="1">
      <c r="B18" s="161">
        <v>13</v>
      </c>
      <c r="C18" s="161" t="s">
        <v>32</v>
      </c>
      <c r="D18" s="163">
        <v>7.6614380000000004</v>
      </c>
      <c r="E18" s="163">
        <v>8.0465800000000005</v>
      </c>
      <c r="F18" s="163">
        <v>8.3865449999999999</v>
      </c>
      <c r="G18" s="163">
        <v>8.8375059999999994</v>
      </c>
      <c r="H18" s="163">
        <v>9.2682579999999994</v>
      </c>
      <c r="N18" s="4"/>
    </row>
    <row r="19" spans="2:14" ht="14.1" customHeight="1">
      <c r="B19" s="161">
        <v>14</v>
      </c>
      <c r="C19" s="161" t="s">
        <v>33</v>
      </c>
      <c r="D19" s="163">
        <v>8.0087089999999996</v>
      </c>
      <c r="E19" s="163">
        <v>8.3879629999999992</v>
      </c>
      <c r="F19" s="163">
        <v>8.8851899999999997</v>
      </c>
      <c r="G19" s="163">
        <v>9.0884389999999993</v>
      </c>
      <c r="H19" s="163">
        <v>9.523873</v>
      </c>
      <c r="N19" s="4"/>
    </row>
    <row r="20" spans="2:14">
      <c r="D20" s="75"/>
      <c r="E20" s="75"/>
      <c r="F20" s="76"/>
      <c r="G20" s="76"/>
      <c r="H20" s="76"/>
      <c r="N20" s="4"/>
    </row>
    <row r="21" spans="2:14">
      <c r="C21" s="54"/>
      <c r="D21" s="75"/>
      <c r="E21" s="76"/>
      <c r="F21" s="76"/>
      <c r="G21" s="76"/>
      <c r="H21" s="76"/>
      <c r="N21" s="4"/>
    </row>
    <row r="22" spans="2:14">
      <c r="C22" s="54"/>
      <c r="D22" s="75"/>
      <c r="E22" s="76"/>
      <c r="F22" s="76"/>
      <c r="G22" s="76"/>
      <c r="H22" s="76"/>
      <c r="N22" s="4"/>
    </row>
    <row r="23" spans="2:14">
      <c r="E23" s="76"/>
      <c r="F23" s="76"/>
      <c r="G23" s="76"/>
      <c r="H23" s="76"/>
      <c r="N23" s="4"/>
    </row>
    <row r="24" spans="2:14" ht="38.25">
      <c r="B24" s="479" t="s">
        <v>17</v>
      </c>
      <c r="C24" s="479" t="s">
        <v>18</v>
      </c>
      <c r="D24" s="197" t="str">
        <f>'TC FD'!D24</f>
        <v>Difference 2020/21 to 2021/22</v>
      </c>
      <c r="E24" s="197" t="str">
        <f>'TC FD'!E24</f>
        <v>Difference 2021/22 to 2022/23</v>
      </c>
      <c r="F24" s="197" t="str">
        <f>'TC FD'!F24</f>
        <v>Difference 2022/23 to 2023/24</v>
      </c>
      <c r="G24" s="197" t="str">
        <f>'TC FD'!G24</f>
        <v>Difference 2023/24 to 2024/25</v>
      </c>
      <c r="H24" s="76"/>
      <c r="N24" s="4"/>
    </row>
    <row r="25" spans="2:14">
      <c r="B25" s="480"/>
      <c r="C25" s="480"/>
      <c r="D25" s="197" t="s">
        <v>35</v>
      </c>
      <c r="E25" s="197" t="s">
        <v>35</v>
      </c>
      <c r="F25" s="197" t="s">
        <v>35</v>
      </c>
      <c r="G25" s="197" t="s">
        <v>35</v>
      </c>
      <c r="H25" s="76"/>
    </row>
    <row r="26" spans="2:14">
      <c r="B26" s="161">
        <v>1</v>
      </c>
      <c r="C26" s="161" t="s">
        <v>20</v>
      </c>
      <c r="D26" s="219">
        <f>E6-D6</f>
        <v>6.0780999999999974E-2</v>
      </c>
      <c r="E26" s="219">
        <f t="shared" ref="E26:G26" si="0">F6-E6</f>
        <v>0.11526000000000014</v>
      </c>
      <c r="F26" s="219">
        <f t="shared" si="0"/>
        <v>8.7109999999999133E-3</v>
      </c>
      <c r="G26" s="219">
        <f t="shared" si="0"/>
        <v>0.27081</v>
      </c>
      <c r="H26" s="76"/>
    </row>
    <row r="27" spans="2:14">
      <c r="B27" s="161">
        <v>2</v>
      </c>
      <c r="C27" s="161" t="s">
        <v>21</v>
      </c>
      <c r="D27" s="219">
        <f t="shared" ref="D27:G39" si="1">E7-D7</f>
        <v>0.11078300000000052</v>
      </c>
      <c r="E27" s="219">
        <f t="shared" si="1"/>
        <v>0.11866299999999974</v>
      </c>
      <c r="F27" s="219">
        <f t="shared" si="1"/>
        <v>4.2835000000000178E-2</v>
      </c>
      <c r="G27" s="219">
        <f t="shared" si="1"/>
        <v>0.29104900000000011</v>
      </c>
      <c r="H27" s="76"/>
    </row>
    <row r="28" spans="2:14">
      <c r="B28" s="161">
        <v>3</v>
      </c>
      <c r="C28" s="161" t="s">
        <v>22</v>
      </c>
      <c r="D28" s="219">
        <f t="shared" si="1"/>
        <v>0.2850950000000001</v>
      </c>
      <c r="E28" s="219">
        <f t="shared" si="1"/>
        <v>0.15563500000000019</v>
      </c>
      <c r="F28" s="219">
        <f t="shared" si="1"/>
        <v>0.342225</v>
      </c>
      <c r="G28" s="219">
        <f t="shared" si="1"/>
        <v>0.29807399999999973</v>
      </c>
      <c r="H28" s="76"/>
    </row>
    <row r="29" spans="2:14">
      <c r="B29" s="161">
        <v>4</v>
      </c>
      <c r="C29" s="161" t="s">
        <v>23</v>
      </c>
      <c r="D29" s="219">
        <f t="shared" si="1"/>
        <v>0.24688299999999952</v>
      </c>
      <c r="E29" s="219">
        <f t="shared" si="1"/>
        <v>0.33361800000000041</v>
      </c>
      <c r="F29" s="219">
        <f t="shared" si="1"/>
        <v>0.47524699999999953</v>
      </c>
      <c r="G29" s="219">
        <f t="shared" si="1"/>
        <v>0.31369100000000039</v>
      </c>
      <c r="H29" s="76"/>
    </row>
    <row r="30" spans="2:14">
      <c r="B30" s="161">
        <v>5</v>
      </c>
      <c r="C30" s="161" t="s">
        <v>24</v>
      </c>
      <c r="D30" s="219">
        <f t="shared" si="1"/>
        <v>0.25260600000000011</v>
      </c>
      <c r="E30" s="219">
        <f t="shared" si="1"/>
        <v>0.20729600000000037</v>
      </c>
      <c r="F30" s="219">
        <f t="shared" si="1"/>
        <v>0.4384389999999998</v>
      </c>
      <c r="G30" s="219">
        <f t="shared" si="1"/>
        <v>0.31080500000000022</v>
      </c>
      <c r="H30" s="76"/>
    </row>
    <row r="31" spans="2:14">
      <c r="B31" s="161">
        <v>6</v>
      </c>
      <c r="C31" s="161" t="s">
        <v>25</v>
      </c>
      <c r="D31" s="219">
        <f t="shared" si="1"/>
        <v>0.25502500000000072</v>
      </c>
      <c r="E31" s="219">
        <f t="shared" si="1"/>
        <v>0.26771699999999932</v>
      </c>
      <c r="F31" s="219">
        <f t="shared" si="1"/>
        <v>0.6340400000000006</v>
      </c>
      <c r="G31" s="219">
        <f t="shared" si="1"/>
        <v>0.46363599999999927</v>
      </c>
      <c r="H31" s="76"/>
    </row>
    <row r="32" spans="2:14">
      <c r="B32" s="161">
        <v>7</v>
      </c>
      <c r="C32" s="161" t="s">
        <v>26</v>
      </c>
      <c r="D32" s="219">
        <f t="shared" si="1"/>
        <v>0.35722100000000001</v>
      </c>
      <c r="E32" s="219">
        <f t="shared" si="1"/>
        <v>0.23905399999999943</v>
      </c>
      <c r="F32" s="219">
        <f t="shared" si="1"/>
        <v>0.49249300000000051</v>
      </c>
      <c r="G32" s="219">
        <f t="shared" si="1"/>
        <v>0.38390700000000066</v>
      </c>
      <c r="H32" s="76"/>
    </row>
    <row r="33" spans="2:8">
      <c r="B33" s="161">
        <v>8</v>
      </c>
      <c r="C33" s="161" t="s">
        <v>27</v>
      </c>
      <c r="D33" s="219">
        <f t="shared" si="1"/>
        <v>0.28477200000000025</v>
      </c>
      <c r="E33" s="219">
        <f t="shared" si="1"/>
        <v>0.29461799999999982</v>
      </c>
      <c r="F33" s="219">
        <f t="shared" si="1"/>
        <v>0.5875079999999997</v>
      </c>
      <c r="G33" s="219">
        <f t="shared" si="1"/>
        <v>0.46137900000000087</v>
      </c>
      <c r="H33" s="76"/>
    </row>
    <row r="34" spans="2:8">
      <c r="B34" s="161">
        <v>9</v>
      </c>
      <c r="C34" s="161" t="s">
        <v>28</v>
      </c>
      <c r="D34" s="219">
        <f t="shared" si="1"/>
        <v>0.44601199999999963</v>
      </c>
      <c r="E34" s="219">
        <f t="shared" si="1"/>
        <v>0.25205500000000036</v>
      </c>
      <c r="F34" s="219">
        <f t="shared" si="1"/>
        <v>0.43569899999999961</v>
      </c>
      <c r="G34" s="219">
        <f t="shared" si="1"/>
        <v>0.41339699999999979</v>
      </c>
      <c r="H34" s="76"/>
    </row>
    <row r="35" spans="2:8">
      <c r="B35" s="161">
        <v>10</v>
      </c>
      <c r="C35" s="161" t="s">
        <v>29</v>
      </c>
      <c r="D35" s="219">
        <f t="shared" si="1"/>
        <v>0.3790779999999998</v>
      </c>
      <c r="E35" s="219">
        <f t="shared" si="1"/>
        <v>0.45394899999999971</v>
      </c>
      <c r="F35" s="219">
        <f t="shared" si="1"/>
        <v>0.62795200000000051</v>
      </c>
      <c r="G35" s="219">
        <f t="shared" si="1"/>
        <v>0.24301499999999976</v>
      </c>
      <c r="H35" s="76"/>
    </row>
    <row r="36" spans="2:8">
      <c r="B36" s="161">
        <v>11</v>
      </c>
      <c r="C36" s="161" t="s">
        <v>30</v>
      </c>
      <c r="D36" s="219">
        <f t="shared" si="1"/>
        <v>0.43190300000000015</v>
      </c>
      <c r="E36" s="219">
        <f t="shared" si="1"/>
        <v>0.31832600000000078</v>
      </c>
      <c r="F36" s="219">
        <f t="shared" si="1"/>
        <v>0.43958800000000053</v>
      </c>
      <c r="G36" s="219">
        <f t="shared" si="1"/>
        <v>0.43027000000000015</v>
      </c>
      <c r="H36" s="76"/>
    </row>
    <row r="37" spans="2:8">
      <c r="B37" s="161">
        <v>12</v>
      </c>
      <c r="C37" s="161" t="s">
        <v>31</v>
      </c>
      <c r="D37" s="219">
        <f t="shared" si="1"/>
        <v>0.23500800000000055</v>
      </c>
      <c r="E37" s="219">
        <f t="shared" si="1"/>
        <v>0.27713300000000007</v>
      </c>
      <c r="F37" s="219">
        <f t="shared" si="1"/>
        <v>0.35713200000000001</v>
      </c>
      <c r="G37" s="219">
        <f t="shared" si="1"/>
        <v>0.359267</v>
      </c>
      <c r="H37" s="76"/>
    </row>
    <row r="38" spans="2:8">
      <c r="B38" s="161">
        <v>13</v>
      </c>
      <c r="C38" s="161" t="s">
        <v>32</v>
      </c>
      <c r="D38" s="219">
        <f t="shared" si="1"/>
        <v>0.3851420000000001</v>
      </c>
      <c r="E38" s="219">
        <f t="shared" si="1"/>
        <v>0.33996499999999941</v>
      </c>
      <c r="F38" s="219">
        <f t="shared" si="1"/>
        <v>0.4509609999999995</v>
      </c>
      <c r="G38" s="219">
        <f t="shared" si="1"/>
        <v>0.43075200000000002</v>
      </c>
    </row>
    <row r="39" spans="2:8">
      <c r="B39" s="161">
        <v>14</v>
      </c>
      <c r="C39" s="161" t="s">
        <v>33</v>
      </c>
      <c r="D39" s="219">
        <f t="shared" si="1"/>
        <v>0.37925399999999954</v>
      </c>
      <c r="E39" s="219">
        <f t="shared" si="1"/>
        <v>0.49722700000000053</v>
      </c>
      <c r="F39" s="219">
        <f t="shared" si="1"/>
        <v>0.20324899999999957</v>
      </c>
      <c r="G39" s="219">
        <f t="shared" si="1"/>
        <v>0.43543400000000076</v>
      </c>
    </row>
  </sheetData>
  <mergeCells count="5">
    <mergeCell ref="A1:G1"/>
    <mergeCell ref="B4:B5"/>
    <mergeCell ref="C4:C5"/>
    <mergeCell ref="B24:B25"/>
    <mergeCell ref="C24:C25"/>
  </mergeCells>
  <hyperlinks>
    <hyperlink ref="H1" location="Index!A1" display="Return to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000"/>
  </sheetPr>
  <dimension ref="A1:N22"/>
  <sheetViews>
    <sheetView showGridLines="0" zoomScale="85" zoomScaleNormal="85" workbookViewId="0"/>
  </sheetViews>
  <sheetFormatPr defaultRowHeight="14.25"/>
  <cols>
    <col min="1" max="1" width="9.140625" style="41"/>
    <col min="2" max="2" width="9.140625" style="39"/>
    <col min="3" max="3" width="17.42578125" style="39" bestFit="1" customWidth="1"/>
    <col min="4" max="12" width="9.5703125" style="39" customWidth="1"/>
    <col min="13" max="16384" width="9.140625" style="41"/>
  </cols>
  <sheetData>
    <row r="1" spans="1:14">
      <c r="A1" s="43" t="s">
        <v>1146</v>
      </c>
      <c r="B1" s="43"/>
      <c r="C1" s="43"/>
      <c r="D1" s="52"/>
      <c r="E1" s="52"/>
      <c r="F1" s="52"/>
      <c r="G1" s="52"/>
      <c r="H1" s="97" t="s">
        <v>835</v>
      </c>
      <c r="I1" s="52"/>
      <c r="J1" s="52"/>
      <c r="K1" s="52"/>
      <c r="L1" s="52"/>
    </row>
    <row r="3" spans="1:14" ht="18">
      <c r="A3" s="51"/>
    </row>
    <row r="4" spans="1:14" ht="37.5" customHeight="1">
      <c r="B4" s="509"/>
      <c r="C4" s="504"/>
      <c r="D4" s="509" t="s">
        <v>596</v>
      </c>
      <c r="E4" s="503"/>
      <c r="F4" s="503"/>
      <c r="G4" s="504"/>
      <c r="H4" s="347" t="s">
        <v>939</v>
      </c>
      <c r="I4" s="348" t="s">
        <v>597</v>
      </c>
      <c r="J4" s="348" t="s">
        <v>941</v>
      </c>
      <c r="K4" s="509" t="s">
        <v>598</v>
      </c>
      <c r="L4" s="503"/>
      <c r="M4" s="503"/>
      <c r="N4" s="503"/>
    </row>
    <row r="5" spans="1:14">
      <c r="B5" s="347" t="s">
        <v>17</v>
      </c>
      <c r="C5" s="347" t="s">
        <v>18</v>
      </c>
      <c r="D5" s="347" t="s">
        <v>599</v>
      </c>
      <c r="E5" s="347" t="s">
        <v>600</v>
      </c>
      <c r="F5" s="347" t="s">
        <v>601</v>
      </c>
      <c r="G5" s="347" t="s">
        <v>602</v>
      </c>
      <c r="H5" s="347" t="s">
        <v>308</v>
      </c>
      <c r="I5" s="347" t="s">
        <v>3</v>
      </c>
      <c r="J5" s="347" t="s">
        <v>4</v>
      </c>
      <c r="K5" s="347" t="s">
        <v>5</v>
      </c>
      <c r="L5" s="347" t="s">
        <v>6</v>
      </c>
      <c r="M5" s="347" t="s">
        <v>7</v>
      </c>
      <c r="N5" s="347" t="s">
        <v>861</v>
      </c>
    </row>
    <row r="6" spans="1:14">
      <c r="B6" s="102">
        <v>1</v>
      </c>
      <c r="C6" s="102" t="s">
        <v>20</v>
      </c>
      <c r="D6" s="217">
        <v>0.44334146666666668</v>
      </c>
      <c r="E6" s="217">
        <v>0.43696933333333327</v>
      </c>
      <c r="F6" s="217">
        <v>0.48253686666666662</v>
      </c>
      <c r="G6" s="217">
        <v>0.48296440000000002</v>
      </c>
      <c r="H6" s="217">
        <v>0.48905889990612467</v>
      </c>
      <c r="I6" s="217">
        <v>0.4275809909534854</v>
      </c>
      <c r="J6" s="217">
        <v>0.43913676173448901</v>
      </c>
      <c r="K6" s="217">
        <v>0.43617014480653116</v>
      </c>
      <c r="L6" s="217">
        <v>0.44604443970540525</v>
      </c>
      <c r="M6" s="217">
        <v>0.44212254716619193</v>
      </c>
      <c r="N6" s="217">
        <v>0.44500810240137734</v>
      </c>
    </row>
    <row r="7" spans="1:14">
      <c r="B7" s="102">
        <v>2</v>
      </c>
      <c r="C7" s="102" t="s">
        <v>21</v>
      </c>
      <c r="D7" s="217">
        <v>1.2174388666666667</v>
      </c>
      <c r="E7" s="217">
        <v>1.2154246666666668</v>
      </c>
      <c r="F7" s="217">
        <v>1.2974245333333336</v>
      </c>
      <c r="G7" s="217">
        <v>1.3287303333333331</v>
      </c>
      <c r="H7" s="217">
        <v>1.2587854835184102</v>
      </c>
      <c r="I7" s="217">
        <v>1.1256193456983801</v>
      </c>
      <c r="J7" s="217">
        <v>1.20968340912554</v>
      </c>
      <c r="K7" s="217">
        <v>1.204605346978846</v>
      </c>
      <c r="L7" s="217">
        <v>1.2339193806946782</v>
      </c>
      <c r="M7" s="217">
        <v>1.2113432931776615</v>
      </c>
      <c r="N7" s="217">
        <v>1.2283025038374518</v>
      </c>
    </row>
    <row r="8" spans="1:14">
      <c r="B8" s="102">
        <v>3</v>
      </c>
      <c r="C8" s="102" t="s">
        <v>22</v>
      </c>
      <c r="D8" s="217">
        <v>1.0519048</v>
      </c>
      <c r="E8" s="217">
        <v>1.0285556666666666</v>
      </c>
      <c r="F8" s="217">
        <v>1.1195732666666665</v>
      </c>
      <c r="G8" s="217">
        <v>1.1335999999999999</v>
      </c>
      <c r="H8" s="217">
        <v>1.0782985069717168</v>
      </c>
      <c r="I8" s="217">
        <v>0.90207940785267438</v>
      </c>
      <c r="J8" s="217">
        <v>1.0362932797014901</v>
      </c>
      <c r="K8" s="217">
        <v>1.0347155390241056</v>
      </c>
      <c r="L8" s="217">
        <v>1.0412035384570559</v>
      </c>
      <c r="M8" s="217">
        <v>1.0425783448941002</v>
      </c>
      <c r="N8" s="217">
        <v>1.0371007956661804</v>
      </c>
    </row>
    <row r="9" spans="1:14">
      <c r="B9" s="102">
        <v>4</v>
      </c>
      <c r="C9" s="102" t="s">
        <v>23</v>
      </c>
      <c r="D9" s="217">
        <v>1.486262</v>
      </c>
      <c r="E9" s="217">
        <v>1.430963</v>
      </c>
      <c r="F9" s="217">
        <v>1.5575128666666667</v>
      </c>
      <c r="G9" s="217">
        <v>1.5488608666666663</v>
      </c>
      <c r="H9" s="217">
        <v>1.5225202795527033</v>
      </c>
      <c r="I9" s="217">
        <v>1.413353912556697</v>
      </c>
      <c r="J9" s="217">
        <v>1.4783327765432299</v>
      </c>
      <c r="K9" s="217">
        <v>1.4714862068339829</v>
      </c>
      <c r="L9" s="217">
        <v>1.4511929191127408</v>
      </c>
      <c r="M9" s="217">
        <v>1.4761301191283889</v>
      </c>
      <c r="N9" s="217">
        <v>1.4709186054576484</v>
      </c>
    </row>
    <row r="10" spans="1:14">
      <c r="B10" s="102">
        <v>5</v>
      </c>
      <c r="C10" s="102" t="s">
        <v>24</v>
      </c>
      <c r="D10" s="217">
        <v>1.5119832666666668</v>
      </c>
      <c r="E10" s="217">
        <v>1.4959815333333333</v>
      </c>
      <c r="F10" s="217">
        <v>1.5880139333333334</v>
      </c>
      <c r="G10" s="217">
        <v>1.6164035999999999</v>
      </c>
      <c r="H10" s="217">
        <v>1.6097345542740311</v>
      </c>
      <c r="I10" s="217">
        <v>1.4952762792970595</v>
      </c>
      <c r="J10" s="217">
        <v>1.5637306410015301</v>
      </c>
      <c r="K10" s="217">
        <v>1.5628203496934028</v>
      </c>
      <c r="L10" s="217">
        <v>1.5345751800122389</v>
      </c>
      <c r="M10" s="217">
        <v>1.5569629941648122</v>
      </c>
      <c r="N10" s="217">
        <v>1.5660230961616264</v>
      </c>
    </row>
    <row r="11" spans="1:14">
      <c r="B11" s="102">
        <v>6</v>
      </c>
      <c r="C11" s="102" t="s">
        <v>25</v>
      </c>
      <c r="D11" s="217">
        <v>1.0446249333333333</v>
      </c>
      <c r="E11" s="217">
        <v>1.0274400000000001</v>
      </c>
      <c r="F11" s="217">
        <v>1.0954188000000002</v>
      </c>
      <c r="G11" s="217">
        <v>1.0885765333333333</v>
      </c>
      <c r="H11" s="217">
        <v>1.0852983354390524</v>
      </c>
      <c r="I11" s="217">
        <v>0.99100236734188496</v>
      </c>
      <c r="J11" s="217">
        <v>1.0407227303751099</v>
      </c>
      <c r="K11" s="217">
        <v>1.0320890613142526</v>
      </c>
      <c r="L11" s="217">
        <v>1.0368233501525153</v>
      </c>
      <c r="M11" s="217">
        <v>1.0402599342588157</v>
      </c>
      <c r="N11" s="217">
        <v>1.0451373395874544</v>
      </c>
    </row>
    <row r="12" spans="1:14">
      <c r="B12" s="102">
        <v>7</v>
      </c>
      <c r="C12" s="102" t="s">
        <v>26</v>
      </c>
      <c r="D12" s="217">
        <v>1.8717121999999999</v>
      </c>
      <c r="E12" s="217">
        <v>1.8059623333333332</v>
      </c>
      <c r="F12" s="217">
        <v>1.9015096666666669</v>
      </c>
      <c r="G12" s="217">
        <v>1.8736522</v>
      </c>
      <c r="H12" s="217">
        <v>1.8780744115097325</v>
      </c>
      <c r="I12" s="217">
        <v>1.7174610324328761</v>
      </c>
      <c r="J12" s="217">
        <v>1.76532640093644</v>
      </c>
      <c r="K12" s="217">
        <v>1.76429725794729</v>
      </c>
      <c r="L12" s="217">
        <v>1.7616441549567405</v>
      </c>
      <c r="M12" s="217">
        <v>1.7664922880296163</v>
      </c>
      <c r="N12" s="217">
        <v>1.7722589438551635</v>
      </c>
    </row>
    <row r="13" spans="1:14">
      <c r="B13" s="102">
        <v>8</v>
      </c>
      <c r="C13" s="102" t="s">
        <v>27</v>
      </c>
      <c r="D13" s="217">
        <v>1.5793416</v>
      </c>
      <c r="E13" s="217">
        <v>1.5548924666666664</v>
      </c>
      <c r="F13" s="217">
        <v>1.7137528000000002</v>
      </c>
      <c r="G13" s="217">
        <v>1.7112851999999998</v>
      </c>
      <c r="H13" s="217">
        <v>1.6169579396754075</v>
      </c>
      <c r="I13" s="217">
        <v>1.3885716972475715</v>
      </c>
      <c r="J13" s="217">
        <v>1.5621756078229001</v>
      </c>
      <c r="K13" s="217">
        <v>1.5660172715402951</v>
      </c>
      <c r="L13" s="217">
        <v>1.5805273768254353</v>
      </c>
      <c r="M13" s="217">
        <v>1.5792965585668952</v>
      </c>
      <c r="N13" s="217">
        <v>1.5747864062474806</v>
      </c>
    </row>
    <row r="14" spans="1:14">
      <c r="B14" s="102">
        <v>9</v>
      </c>
      <c r="C14" s="102" t="s">
        <v>28</v>
      </c>
      <c r="D14" s="217">
        <v>2.0514528000000003</v>
      </c>
      <c r="E14" s="217">
        <v>2.0300148</v>
      </c>
      <c r="F14" s="217">
        <v>2.2674005999999993</v>
      </c>
      <c r="G14" s="217">
        <v>2.3122861333333331</v>
      </c>
      <c r="H14" s="217">
        <v>2.1326107427056011</v>
      </c>
      <c r="I14" s="217">
        <v>1.9313322439446452</v>
      </c>
      <c r="J14" s="217">
        <v>2.0779822256991602</v>
      </c>
      <c r="K14" s="217">
        <v>2.0512348629603734</v>
      </c>
      <c r="L14" s="217">
        <v>2.0689900982105796</v>
      </c>
      <c r="M14" s="217">
        <v>2.0658884125218275</v>
      </c>
      <c r="N14" s="217">
        <v>2.0610425741314562</v>
      </c>
    </row>
    <row r="15" spans="1:14">
      <c r="B15" s="102">
        <v>10</v>
      </c>
      <c r="C15" s="102" t="s">
        <v>29</v>
      </c>
      <c r="D15" s="217">
        <v>0.74344173333333341</v>
      </c>
      <c r="E15" s="217">
        <v>0.79666533333333334</v>
      </c>
      <c r="F15" s="217">
        <v>0.76543533333333325</v>
      </c>
      <c r="G15" s="217">
        <v>0.75399859999999996</v>
      </c>
      <c r="H15" s="217">
        <v>0.83874346685036028</v>
      </c>
      <c r="I15" s="217">
        <v>0.77890072875383842</v>
      </c>
      <c r="J15" s="217">
        <v>0.81755596168297595</v>
      </c>
      <c r="K15" s="217">
        <v>0.79932806661937672</v>
      </c>
      <c r="L15" s="217">
        <v>0.79550756222021723</v>
      </c>
      <c r="M15" s="217">
        <v>0.7984941766089968</v>
      </c>
      <c r="N15" s="217">
        <v>0.80356530276506388</v>
      </c>
    </row>
    <row r="16" spans="1:14">
      <c r="B16" s="102">
        <v>11</v>
      </c>
      <c r="C16" s="102" t="s">
        <v>30</v>
      </c>
      <c r="D16" s="217">
        <v>1.1356811333333334</v>
      </c>
      <c r="E16" s="217">
        <v>1.1277520666666667</v>
      </c>
      <c r="F16" s="217">
        <v>1.2502713333333333</v>
      </c>
      <c r="G16" s="217">
        <v>1.2965294666666667</v>
      </c>
      <c r="H16" s="217">
        <v>1.1689667994362563</v>
      </c>
      <c r="I16" s="217">
        <v>1.0599055823903232</v>
      </c>
      <c r="J16" s="217">
        <v>1.1595225180834601</v>
      </c>
      <c r="K16" s="217">
        <v>1.1457177238575782</v>
      </c>
      <c r="L16" s="217">
        <v>1.1538453412012484</v>
      </c>
      <c r="M16" s="217">
        <v>1.1529990760416282</v>
      </c>
      <c r="N16" s="217">
        <v>1.1509758675250703</v>
      </c>
    </row>
    <row r="17" spans="2:14">
      <c r="B17" s="102">
        <v>12</v>
      </c>
      <c r="C17" s="102" t="s">
        <v>31</v>
      </c>
      <c r="D17" s="217">
        <v>2.2694686666666666</v>
      </c>
      <c r="E17" s="217">
        <v>2.235762666666667</v>
      </c>
      <c r="F17" s="217">
        <v>2.3321945333333334</v>
      </c>
      <c r="G17" s="217">
        <v>2.3984759999999996</v>
      </c>
      <c r="H17" s="217">
        <v>2.2857297464800777</v>
      </c>
      <c r="I17" s="217">
        <v>2.202526200933848</v>
      </c>
      <c r="J17" s="217">
        <v>2.2418792335334001</v>
      </c>
      <c r="K17" s="217">
        <v>2.2163327394813397</v>
      </c>
      <c r="L17" s="217">
        <v>2.2078806937779469</v>
      </c>
      <c r="M17" s="217">
        <v>2.2180857462163521</v>
      </c>
      <c r="N17" s="217">
        <v>2.2152541795964016</v>
      </c>
    </row>
    <row r="18" spans="2:14">
      <c r="B18" s="102">
        <v>13</v>
      </c>
      <c r="C18" s="102" t="s">
        <v>32</v>
      </c>
      <c r="D18" s="217">
        <v>2.011676</v>
      </c>
      <c r="E18" s="217">
        <v>2.0126461999999998</v>
      </c>
      <c r="F18" s="217">
        <v>2.1894137333333332</v>
      </c>
      <c r="G18" s="217">
        <v>2.1970734000000003</v>
      </c>
      <c r="H18" s="217">
        <v>2.0722063774299193</v>
      </c>
      <c r="I18" s="217">
        <v>1.9332113283909595</v>
      </c>
      <c r="J18" s="217">
        <v>2.0256887001398898</v>
      </c>
      <c r="K18" s="217">
        <v>2.0142313046833129</v>
      </c>
      <c r="L18" s="217">
        <v>2.0306030155398154</v>
      </c>
      <c r="M18" s="217">
        <v>2.0257557223833862</v>
      </c>
      <c r="N18" s="217">
        <v>2.0220481673749964</v>
      </c>
    </row>
    <row r="19" spans="2:14">
      <c r="B19" s="102">
        <v>14</v>
      </c>
      <c r="C19" s="102" t="s">
        <v>33</v>
      </c>
      <c r="D19" s="217">
        <v>0.73776900000000012</v>
      </c>
      <c r="E19" s="217">
        <v>0.70537840000000007</v>
      </c>
      <c r="F19" s="217">
        <v>0.79335333333333335</v>
      </c>
      <c r="G19" s="217">
        <v>0.80737266666666674</v>
      </c>
      <c r="H19" s="217">
        <v>0.76418161840648946</v>
      </c>
      <c r="I19" s="217">
        <v>0.64062935794175746</v>
      </c>
      <c r="J19" s="217">
        <v>0.74642323698713509</v>
      </c>
      <c r="K19" s="217">
        <v>0.74712681743064546</v>
      </c>
      <c r="L19" s="217">
        <v>0.74766212862533998</v>
      </c>
      <c r="M19" s="217">
        <v>0.75000715786849648</v>
      </c>
      <c r="N19" s="217">
        <v>0.75611765713897106</v>
      </c>
    </row>
    <row r="20" spans="2:14">
      <c r="B20" s="103"/>
      <c r="C20" s="103" t="s">
        <v>603</v>
      </c>
      <c r="D20" s="218">
        <f>SUM(D6:D19)</f>
        <v>19.156098466666666</v>
      </c>
      <c r="E20" s="218">
        <f t="shared" ref="E20:G20" si="0">SUM(E6:E19)</f>
        <v>18.904408466666666</v>
      </c>
      <c r="F20" s="218">
        <f t="shared" si="0"/>
        <v>20.353811599999997</v>
      </c>
      <c r="G20" s="218">
        <f t="shared" si="0"/>
        <v>20.549809399999997</v>
      </c>
      <c r="H20" s="218">
        <f t="shared" ref="H20" si="1">SUM(H6:H19)</f>
        <v>19.801167162155881</v>
      </c>
      <c r="I20" s="218">
        <f t="shared" ref="I20:J20" si="2">SUM(I6:I19)</f>
        <v>18.007450475736</v>
      </c>
      <c r="J20" s="218">
        <f t="shared" si="2"/>
        <v>19.164453483366749</v>
      </c>
      <c r="K20" s="218">
        <f t="shared" ref="K20" si="3">SUM(K6:K19)</f>
        <v>19.046172693171332</v>
      </c>
      <c r="L20" s="218">
        <f t="shared" ref="L20:M20" si="4">SUM(L6:L19)</f>
        <v>19.09041917949196</v>
      </c>
      <c r="M20" s="218">
        <f t="shared" si="4"/>
        <v>19.126416371027169</v>
      </c>
      <c r="N20" s="218">
        <f t="shared" ref="N20" si="5">SUM(N6:N19)</f>
        <v>19.148539541746345</v>
      </c>
    </row>
    <row r="21" spans="2:14">
      <c r="B21" s="43"/>
      <c r="C21" s="43"/>
      <c r="D21" s="52"/>
      <c r="E21" s="52"/>
      <c r="F21" s="52"/>
      <c r="G21" s="52"/>
      <c r="H21" s="52"/>
      <c r="I21" s="52"/>
      <c r="J21" s="52"/>
      <c r="K21" s="52"/>
      <c r="L21" s="52"/>
    </row>
    <row r="22" spans="2:14">
      <c r="D22" s="39" t="s">
        <v>940</v>
      </c>
    </row>
  </sheetData>
  <mergeCells count="3">
    <mergeCell ref="D4:G4"/>
    <mergeCell ref="B4:C4"/>
    <mergeCell ref="K4:N4"/>
  </mergeCells>
  <hyperlinks>
    <hyperlink ref="H1" location="Index!A1" display="Return to Index"/>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000"/>
  </sheetPr>
  <dimension ref="A1:N23"/>
  <sheetViews>
    <sheetView showGridLines="0" zoomScale="85" zoomScaleNormal="85" workbookViewId="0"/>
  </sheetViews>
  <sheetFormatPr defaultRowHeight="14.25"/>
  <cols>
    <col min="1" max="1" width="9.140625" style="41"/>
    <col min="2" max="2" width="9.140625" style="39"/>
    <col min="3" max="3" width="17.42578125" style="39" bestFit="1" customWidth="1"/>
    <col min="4" max="12" width="9.5703125" style="39" customWidth="1"/>
    <col min="13" max="16384" width="9.140625" style="41"/>
  </cols>
  <sheetData>
    <row r="1" spans="1:14">
      <c r="A1" s="43" t="s">
        <v>1145</v>
      </c>
      <c r="B1" s="43"/>
      <c r="C1" s="43"/>
      <c r="D1" s="52"/>
      <c r="E1" s="52"/>
      <c r="F1" s="52"/>
      <c r="G1" s="52"/>
      <c r="H1" s="97" t="s">
        <v>835</v>
      </c>
      <c r="I1" s="52"/>
      <c r="J1" s="52"/>
      <c r="K1" s="52"/>
      <c r="L1" s="52"/>
    </row>
    <row r="3" spans="1:14" ht="18">
      <c r="A3" s="51"/>
    </row>
    <row r="4" spans="1:14" ht="37.5" customHeight="1">
      <c r="B4" s="509"/>
      <c r="C4" s="504"/>
      <c r="D4" s="509" t="s">
        <v>596</v>
      </c>
      <c r="E4" s="503"/>
      <c r="F4" s="503"/>
      <c r="G4" s="504"/>
      <c r="H4" s="347" t="s">
        <v>939</v>
      </c>
      <c r="I4" s="348" t="s">
        <v>597</v>
      </c>
      <c r="J4" s="348" t="s">
        <v>941</v>
      </c>
      <c r="K4" s="509" t="s">
        <v>598</v>
      </c>
      <c r="L4" s="503"/>
      <c r="M4" s="503"/>
      <c r="N4" s="503"/>
    </row>
    <row r="5" spans="1:14">
      <c r="B5" s="347" t="s">
        <v>17</v>
      </c>
      <c r="C5" s="347" t="s">
        <v>18</v>
      </c>
      <c r="D5" s="347" t="s">
        <v>599</v>
      </c>
      <c r="E5" s="347" t="s">
        <v>600</v>
      </c>
      <c r="F5" s="347" t="s">
        <v>601</v>
      </c>
      <c r="G5" s="347" t="s">
        <v>602</v>
      </c>
      <c r="H5" s="347" t="s">
        <v>308</v>
      </c>
      <c r="I5" s="347" t="s">
        <v>3</v>
      </c>
      <c r="J5" s="347" t="s">
        <v>4</v>
      </c>
      <c r="K5" s="347" t="s">
        <v>5</v>
      </c>
      <c r="L5" s="347" t="s">
        <v>6</v>
      </c>
      <c r="M5" s="347" t="s">
        <v>7</v>
      </c>
      <c r="N5" s="347" t="s">
        <v>861</v>
      </c>
    </row>
    <row r="6" spans="1:14">
      <c r="B6" s="102">
        <v>1</v>
      </c>
      <c r="C6" s="102" t="s">
        <v>20</v>
      </c>
      <c r="D6" s="217">
        <v>0.54130180000000006</v>
      </c>
      <c r="E6" s="217">
        <v>0.54993359999999991</v>
      </c>
      <c r="F6" s="217">
        <v>0.84891973333333326</v>
      </c>
      <c r="G6" s="217">
        <v>0.93136286666666657</v>
      </c>
      <c r="H6" s="217">
        <v>1.0008421618642174</v>
      </c>
      <c r="I6" s="217">
        <v>1.3593417521458915</v>
      </c>
      <c r="J6" s="217">
        <v>1.2291596253651993</v>
      </c>
      <c r="K6" s="217">
        <v>1.2327648209164399</v>
      </c>
      <c r="L6" s="217">
        <v>1.10806051529703</v>
      </c>
      <c r="M6" s="217">
        <v>0.94875440635713804</v>
      </c>
      <c r="N6" s="217">
        <v>1.0377166361144767</v>
      </c>
    </row>
    <row r="7" spans="1:14">
      <c r="B7" s="102">
        <v>2</v>
      </c>
      <c r="C7" s="102" t="s">
        <v>21</v>
      </c>
      <c r="D7" s="217">
        <v>0.29967473333333333</v>
      </c>
      <c r="E7" s="217">
        <v>0.39480786666666673</v>
      </c>
      <c r="F7" s="217">
        <v>0.56250446666666665</v>
      </c>
      <c r="G7" s="217">
        <v>0.49645986666666664</v>
      </c>
      <c r="H7" s="217">
        <v>0.66952565661322427</v>
      </c>
      <c r="I7" s="217">
        <v>0.9582960672261166</v>
      </c>
      <c r="J7" s="217">
        <v>0.69762689136183598</v>
      </c>
      <c r="K7" s="217">
        <v>0.63391906416677901</v>
      </c>
      <c r="L7" s="217">
        <v>0.80495608441334898</v>
      </c>
      <c r="M7" s="217">
        <v>0.68003067900433201</v>
      </c>
      <c r="N7" s="217">
        <v>0.83914335149842645</v>
      </c>
    </row>
    <row r="8" spans="1:14">
      <c r="B8" s="102">
        <v>3</v>
      </c>
      <c r="C8" s="102" t="s">
        <v>22</v>
      </c>
      <c r="D8" s="217">
        <v>0.71623559999999997</v>
      </c>
      <c r="E8" s="217">
        <v>0.39565086666666666</v>
      </c>
      <c r="F8" s="217">
        <v>0.25912599999999997</v>
      </c>
      <c r="G8" s="217">
        <v>0.39582553333333326</v>
      </c>
      <c r="H8" s="217">
        <v>0.5807280671387075</v>
      </c>
      <c r="I8" s="217">
        <v>0.57244356699826826</v>
      </c>
      <c r="J8" s="217">
        <v>0.51523019203837461</v>
      </c>
      <c r="K8" s="217">
        <v>0.48438990394860398</v>
      </c>
      <c r="L8" s="217">
        <v>0.47712725682895202</v>
      </c>
      <c r="M8" s="217">
        <v>0.50252939033385602</v>
      </c>
      <c r="N8" s="217">
        <v>0.47659369520485123</v>
      </c>
    </row>
    <row r="9" spans="1:14">
      <c r="B9" s="102">
        <v>4</v>
      </c>
      <c r="C9" s="102" t="s">
        <v>23</v>
      </c>
      <c r="D9" s="217">
        <v>0.20199513333333335</v>
      </c>
      <c r="E9" s="217">
        <v>0.28145693333333333</v>
      </c>
      <c r="F9" s="217">
        <v>0.31538306666666671</v>
      </c>
      <c r="G9" s="217">
        <v>0.42416599999999999</v>
      </c>
      <c r="H9" s="217">
        <v>0.34341357976273923</v>
      </c>
      <c r="I9" s="217">
        <v>0.40660770427311577</v>
      </c>
      <c r="J9" s="217">
        <v>0.38805673729247553</v>
      </c>
      <c r="K9" s="217">
        <v>0.36790934855854401</v>
      </c>
      <c r="L9" s="217">
        <v>0.35632954104249098</v>
      </c>
      <c r="M9" s="217">
        <v>0.37688918125398602</v>
      </c>
      <c r="N9" s="217">
        <v>0.36330647418143386</v>
      </c>
    </row>
    <row r="10" spans="1:14">
      <c r="B10" s="102">
        <v>5</v>
      </c>
      <c r="C10" s="102" t="s">
        <v>24</v>
      </c>
      <c r="D10" s="217">
        <v>0.45156493333333336</v>
      </c>
      <c r="E10" s="217">
        <v>0.62714199999999998</v>
      </c>
      <c r="F10" s="217">
        <v>0.64213566666666666</v>
      </c>
      <c r="G10" s="217">
        <v>0.86013779999999984</v>
      </c>
      <c r="H10" s="217">
        <v>0.63529667315094862</v>
      </c>
      <c r="I10" s="217">
        <v>0.75019792895863247</v>
      </c>
      <c r="J10" s="217">
        <v>0.70284578203043158</v>
      </c>
      <c r="K10" s="217">
        <v>0.68363093000633102</v>
      </c>
      <c r="L10" s="217">
        <v>0.67268498818589195</v>
      </c>
      <c r="M10" s="217">
        <v>0.69605333501880895</v>
      </c>
      <c r="N10" s="217">
        <v>0.67316202097599875</v>
      </c>
    </row>
    <row r="11" spans="1:14">
      <c r="B11" s="102">
        <v>6</v>
      </c>
      <c r="C11" s="102" t="s">
        <v>25</v>
      </c>
      <c r="D11" s="217">
        <v>0.34336440000000001</v>
      </c>
      <c r="E11" s="217">
        <v>0.47290800000000005</v>
      </c>
      <c r="F11" s="217">
        <v>0.43213346666666669</v>
      </c>
      <c r="G11" s="217">
        <v>0.53550319999999996</v>
      </c>
      <c r="H11" s="217">
        <v>0.53793642289182952</v>
      </c>
      <c r="I11" s="217">
        <v>0.62203329735902446</v>
      </c>
      <c r="J11" s="217">
        <v>0.57713783774352345</v>
      </c>
      <c r="K11" s="217">
        <v>0.56174590202461305</v>
      </c>
      <c r="L11" s="217">
        <v>0.54229011859964305</v>
      </c>
      <c r="M11" s="217">
        <v>0.571830329344576</v>
      </c>
      <c r="N11" s="217">
        <v>0.54282017446547348</v>
      </c>
    </row>
    <row r="12" spans="1:14">
      <c r="B12" s="102">
        <v>7</v>
      </c>
      <c r="C12" s="102" t="s">
        <v>26</v>
      </c>
      <c r="D12" s="217">
        <v>0.33546473333333338</v>
      </c>
      <c r="E12" s="217">
        <v>0.37278606666666675</v>
      </c>
      <c r="F12" s="217">
        <v>0.41312893333333334</v>
      </c>
      <c r="G12" s="217">
        <v>0.66269613333333333</v>
      </c>
      <c r="H12" s="217">
        <v>0.47668222099855501</v>
      </c>
      <c r="I12" s="217">
        <v>0.57849357556165637</v>
      </c>
      <c r="J12" s="217">
        <v>0.55165029283196232</v>
      </c>
      <c r="K12" s="217">
        <v>0.53443041860676699</v>
      </c>
      <c r="L12" s="217">
        <v>0.50716218483144204</v>
      </c>
      <c r="M12" s="217">
        <v>0.54612306668978206</v>
      </c>
      <c r="N12" s="217">
        <v>0.51324755960459911</v>
      </c>
    </row>
    <row r="13" spans="1:14">
      <c r="B13" s="102">
        <v>8</v>
      </c>
      <c r="C13" s="102" t="s">
        <v>27</v>
      </c>
      <c r="D13" s="217">
        <v>0.21261480000000002</v>
      </c>
      <c r="E13" s="217">
        <v>0.23704406666666669</v>
      </c>
      <c r="F13" s="217">
        <v>0.31117166666666668</v>
      </c>
      <c r="G13" s="217">
        <v>0.40790386666666673</v>
      </c>
      <c r="H13" s="217">
        <v>0.21145446232058501</v>
      </c>
      <c r="I13" s="217">
        <v>0.23417002961000974</v>
      </c>
      <c r="J13" s="217">
        <v>0.2385689317189153</v>
      </c>
      <c r="K13" s="217">
        <v>0.22770941151756399</v>
      </c>
      <c r="L13" s="217">
        <v>0.23069881515517099</v>
      </c>
      <c r="M13" s="217">
        <v>0.228118548977538</v>
      </c>
      <c r="N13" s="217">
        <v>0.21886859603943845</v>
      </c>
    </row>
    <row r="14" spans="1:14">
      <c r="B14" s="102">
        <v>9</v>
      </c>
      <c r="C14" s="102" t="s">
        <v>28</v>
      </c>
      <c r="D14" s="217">
        <v>0.56205473333333333</v>
      </c>
      <c r="E14" s="217">
        <v>0.55285039999999996</v>
      </c>
      <c r="F14" s="217">
        <v>0.559639</v>
      </c>
      <c r="G14" s="217">
        <v>0.84465206666666681</v>
      </c>
      <c r="H14" s="217">
        <v>0.62420802542452314</v>
      </c>
      <c r="I14" s="217">
        <v>0.69497633801744829</v>
      </c>
      <c r="J14" s="217">
        <v>0.6556745049199606</v>
      </c>
      <c r="K14" s="217">
        <v>0.64031019559819302</v>
      </c>
      <c r="L14" s="217">
        <v>0.59190426331829604</v>
      </c>
      <c r="M14" s="217">
        <v>0.69889960513525995</v>
      </c>
      <c r="N14" s="217">
        <v>0.64444051407206326</v>
      </c>
    </row>
    <row r="15" spans="1:14">
      <c r="B15" s="102">
        <v>10</v>
      </c>
      <c r="C15" s="102" t="s">
        <v>29</v>
      </c>
      <c r="D15" s="217">
        <v>0.24335200000000001</v>
      </c>
      <c r="E15" s="217">
        <v>0.35182846666666667</v>
      </c>
      <c r="F15" s="217">
        <v>0.38125886666666664</v>
      </c>
      <c r="G15" s="217">
        <v>0.55898466666666657</v>
      </c>
      <c r="H15" s="217">
        <v>0.33134011382789241</v>
      </c>
      <c r="I15" s="217">
        <v>0.41557065038932983</v>
      </c>
      <c r="J15" s="217">
        <v>0.39000614495894503</v>
      </c>
      <c r="K15" s="217">
        <v>0.36823367462085599</v>
      </c>
      <c r="L15" s="217">
        <v>0.36411973243461598</v>
      </c>
      <c r="M15" s="217">
        <v>0.37539130042058599</v>
      </c>
      <c r="N15" s="217">
        <v>0.36359681366066698</v>
      </c>
    </row>
    <row r="16" spans="1:14">
      <c r="B16" s="102">
        <v>11</v>
      </c>
      <c r="C16" s="102" t="s">
        <v>30</v>
      </c>
      <c r="D16" s="217">
        <v>0.29940946666666668</v>
      </c>
      <c r="E16" s="217">
        <v>0.30430679999999999</v>
      </c>
      <c r="F16" s="217">
        <v>0.28740326666666666</v>
      </c>
      <c r="G16" s="217">
        <v>0.48246500000000003</v>
      </c>
      <c r="H16" s="217">
        <v>0.31832854277171535</v>
      </c>
      <c r="I16" s="217">
        <v>0.34633584381076971</v>
      </c>
      <c r="J16" s="217">
        <v>0.33550714882566202</v>
      </c>
      <c r="K16" s="217">
        <v>0.32215600851047599</v>
      </c>
      <c r="L16" s="217">
        <v>0.32217182417899798</v>
      </c>
      <c r="M16" s="217">
        <v>0.32565270634356702</v>
      </c>
      <c r="N16" s="217">
        <v>0.31374457522004567</v>
      </c>
    </row>
    <row r="17" spans="2:14">
      <c r="B17" s="102">
        <v>12</v>
      </c>
      <c r="C17" s="102" t="s">
        <v>31</v>
      </c>
      <c r="D17" s="217">
        <v>0.12098006666666668</v>
      </c>
      <c r="E17" s="217">
        <v>0.13758286666666666</v>
      </c>
      <c r="F17" s="217">
        <v>0.25652993333333329</v>
      </c>
      <c r="G17" s="217">
        <v>0.25070646666666668</v>
      </c>
      <c r="H17" s="217">
        <v>0.1490715506818461</v>
      </c>
      <c r="I17" s="217">
        <v>0.14139696677606042</v>
      </c>
      <c r="J17" s="217">
        <v>0.1327660435849598</v>
      </c>
      <c r="K17" s="217">
        <v>0.12401740875262</v>
      </c>
      <c r="L17" s="217">
        <v>0.12552237814619699</v>
      </c>
      <c r="M17" s="217">
        <v>0.12571709099040199</v>
      </c>
      <c r="N17" s="217">
        <v>0.11726177610536435</v>
      </c>
    </row>
    <row r="18" spans="2:14">
      <c r="B18" s="102">
        <v>13</v>
      </c>
      <c r="C18" s="102" t="s">
        <v>32</v>
      </c>
      <c r="D18" s="217">
        <v>0.46333293333333336</v>
      </c>
      <c r="E18" s="217">
        <v>0.58358166666666667</v>
      </c>
      <c r="F18" s="217">
        <v>0.63738606666666653</v>
      </c>
      <c r="G18" s="217">
        <v>0.7367904666666667</v>
      </c>
      <c r="H18" s="217">
        <v>0.43665769177116687</v>
      </c>
      <c r="I18" s="217">
        <v>0.40972049809459593</v>
      </c>
      <c r="J18" s="217">
        <v>0.40229712672818002</v>
      </c>
      <c r="K18" s="217">
        <v>0.386244458867191</v>
      </c>
      <c r="L18" s="217">
        <v>0.390364723053856</v>
      </c>
      <c r="M18" s="217">
        <v>0.38799618634162703</v>
      </c>
      <c r="N18" s="217">
        <v>0.362929621450017</v>
      </c>
    </row>
    <row r="19" spans="2:14">
      <c r="B19" s="102">
        <v>14</v>
      </c>
      <c r="C19" s="102" t="s">
        <v>33</v>
      </c>
      <c r="D19" s="217">
        <v>0.23879713333333333</v>
      </c>
      <c r="E19" s="217">
        <v>0.24409586666666666</v>
      </c>
      <c r="F19" s="217">
        <v>0.34653633333333328</v>
      </c>
      <c r="G19" s="217">
        <v>0.38727153333333331</v>
      </c>
      <c r="H19" s="217">
        <v>0.20031742606443373</v>
      </c>
      <c r="I19" s="217">
        <v>0.25815597963835946</v>
      </c>
      <c r="J19" s="217">
        <v>0.27459624716260489</v>
      </c>
      <c r="K19" s="217">
        <v>0.25249317055673898</v>
      </c>
      <c r="L19" s="217">
        <v>0.236767452056977</v>
      </c>
      <c r="M19" s="217">
        <v>0.24692012104833999</v>
      </c>
      <c r="N19" s="217">
        <v>0.22410061603155637</v>
      </c>
    </row>
    <row r="20" spans="2:14">
      <c r="B20" s="103"/>
      <c r="C20" s="103" t="s">
        <v>603</v>
      </c>
      <c r="D20" s="218">
        <f>SUM(D6:D19)</f>
        <v>5.0301424666666668</v>
      </c>
      <c r="E20" s="218">
        <f t="shared" ref="E20:N20" si="0">SUM(E6:E19)</f>
        <v>5.5059754666666674</v>
      </c>
      <c r="F20" s="218">
        <f t="shared" si="0"/>
        <v>6.2532564666666648</v>
      </c>
      <c r="G20" s="218">
        <f t="shared" si="0"/>
        <v>7.9749254666666669</v>
      </c>
      <c r="H20" s="218">
        <f t="shared" si="0"/>
        <v>6.515802595282385</v>
      </c>
      <c r="I20" s="218">
        <f t="shared" si="0"/>
        <v>7.7477401988592778</v>
      </c>
      <c r="J20" s="218">
        <f t="shared" si="0"/>
        <v>7.0911235065630303</v>
      </c>
      <c r="K20" s="218">
        <f t="shared" si="0"/>
        <v>6.8199547166517158</v>
      </c>
      <c r="L20" s="218">
        <f t="shared" si="0"/>
        <v>6.7301598775429099</v>
      </c>
      <c r="M20" s="218">
        <f t="shared" si="0"/>
        <v>6.7109059472597989</v>
      </c>
      <c r="N20" s="218">
        <f t="shared" si="0"/>
        <v>6.6909324246244122</v>
      </c>
    </row>
    <row r="22" spans="2:14">
      <c r="C22" s="351"/>
      <c r="D22" s="39" t="s">
        <v>940</v>
      </c>
    </row>
    <row r="23" spans="2:14">
      <c r="C23" s="350"/>
    </row>
  </sheetData>
  <mergeCells count="3">
    <mergeCell ref="D4:G4"/>
    <mergeCell ref="B4:C4"/>
    <mergeCell ref="K4:N4"/>
  </mergeCells>
  <hyperlinks>
    <hyperlink ref="H1" location="Index!A1" display="Return to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000"/>
  </sheetPr>
  <dimension ref="A1:N22"/>
  <sheetViews>
    <sheetView showGridLines="0" zoomScale="85" zoomScaleNormal="85" workbookViewId="0"/>
  </sheetViews>
  <sheetFormatPr defaultRowHeight="14.25"/>
  <cols>
    <col min="1" max="1" width="9.140625" style="41"/>
    <col min="2" max="2" width="9.140625" style="39"/>
    <col min="3" max="3" width="17.42578125" style="39" bestFit="1" customWidth="1"/>
    <col min="4" max="13" width="9.5703125" style="39" customWidth="1"/>
    <col min="14" max="16384" width="9.140625" style="41"/>
  </cols>
  <sheetData>
    <row r="1" spans="1:14">
      <c r="A1" s="43" t="s">
        <v>1144</v>
      </c>
      <c r="H1" s="97" t="s">
        <v>835</v>
      </c>
    </row>
    <row r="3" spans="1:14" ht="18">
      <c r="A3" s="51"/>
    </row>
    <row r="4" spans="1:14" ht="38.25" customHeight="1">
      <c r="B4" s="509"/>
      <c r="C4" s="504"/>
      <c r="D4" s="509" t="s">
        <v>596</v>
      </c>
      <c r="E4" s="503"/>
      <c r="F4" s="503"/>
      <c r="G4" s="504"/>
      <c r="H4" s="347" t="s">
        <v>939</v>
      </c>
      <c r="I4" s="348" t="s">
        <v>597</v>
      </c>
      <c r="J4" s="348" t="s">
        <v>941</v>
      </c>
      <c r="K4" s="509" t="s">
        <v>598</v>
      </c>
      <c r="L4" s="503"/>
      <c r="M4" s="503"/>
      <c r="N4" s="503"/>
    </row>
    <row r="5" spans="1:14">
      <c r="B5" s="347" t="s">
        <v>17</v>
      </c>
      <c r="C5" s="347" t="s">
        <v>18</v>
      </c>
      <c r="D5" s="347" t="s">
        <v>599</v>
      </c>
      <c r="E5" s="347" t="s">
        <v>600</v>
      </c>
      <c r="F5" s="347" t="s">
        <v>601</v>
      </c>
      <c r="G5" s="347" t="s">
        <v>602</v>
      </c>
      <c r="H5" s="347" t="s">
        <v>308</v>
      </c>
      <c r="I5" s="347" t="s">
        <v>3</v>
      </c>
      <c r="J5" s="347" t="s">
        <v>4</v>
      </c>
      <c r="K5" s="347" t="s">
        <v>5</v>
      </c>
      <c r="L5" s="347" t="s">
        <v>6</v>
      </c>
      <c r="M5" s="347" t="s">
        <v>7</v>
      </c>
      <c r="N5" s="347" t="s">
        <v>861</v>
      </c>
    </row>
    <row r="6" spans="1:14">
      <c r="B6" s="102">
        <v>1</v>
      </c>
      <c r="C6" s="102" t="s">
        <v>20</v>
      </c>
      <c r="D6" s="217">
        <v>0.87559623840735379</v>
      </c>
      <c r="E6" s="217">
        <v>0.83357683957178141</v>
      </c>
      <c r="F6" s="217">
        <v>0.73459992417317943</v>
      </c>
      <c r="G6" s="217">
        <v>0.74919171908293813</v>
      </c>
      <c r="H6" s="217">
        <v>0.74080350740442558</v>
      </c>
      <c r="I6" s="217">
        <v>0.78417740827603</v>
      </c>
      <c r="J6" s="217">
        <v>0.75583010825778596</v>
      </c>
      <c r="K6" s="217">
        <v>0.74324362936120003</v>
      </c>
      <c r="L6" s="217">
        <v>0.75133898550656653</v>
      </c>
      <c r="M6" s="217">
        <v>0.74922430966681064</v>
      </c>
      <c r="N6" s="217">
        <v>0.75256796701539996</v>
      </c>
    </row>
    <row r="7" spans="1:14">
      <c r="B7" s="102">
        <v>2</v>
      </c>
      <c r="C7" s="102" t="s">
        <v>21</v>
      </c>
      <c r="D7" s="217">
        <v>1.9881746525684323</v>
      </c>
      <c r="E7" s="217">
        <v>1.8784401671244437</v>
      </c>
      <c r="F7" s="217">
        <v>1.7566963315677748</v>
      </c>
      <c r="G7" s="217">
        <v>1.616056050199933</v>
      </c>
      <c r="H7" s="217">
        <v>1.6632260196384325</v>
      </c>
      <c r="I7" s="217">
        <v>1.7712229685994472</v>
      </c>
      <c r="J7" s="217">
        <v>1.6530377072915401</v>
      </c>
      <c r="K7" s="217">
        <v>1.6399889800491101</v>
      </c>
      <c r="L7" s="217">
        <v>1.6449587016636564</v>
      </c>
      <c r="M7" s="217">
        <v>1.6420106320840837</v>
      </c>
      <c r="N7" s="217">
        <v>1.6441249810997201</v>
      </c>
    </row>
    <row r="8" spans="1:14">
      <c r="B8" s="102">
        <v>3</v>
      </c>
      <c r="C8" s="102" t="s">
        <v>22</v>
      </c>
      <c r="D8" s="217">
        <v>1.4678177801003287</v>
      </c>
      <c r="E8" s="217">
        <v>1.3997886409618103</v>
      </c>
      <c r="F8" s="217">
        <v>1.3176661757404653</v>
      </c>
      <c r="G8" s="217">
        <v>1.1560094376995507</v>
      </c>
      <c r="H8" s="217">
        <v>1.1999622256092375</v>
      </c>
      <c r="I8" s="217">
        <v>1.3176976488981178</v>
      </c>
      <c r="J8" s="217">
        <v>1.1725838594768501</v>
      </c>
      <c r="K8" s="217">
        <v>1.16603808585379</v>
      </c>
      <c r="L8" s="217">
        <v>1.1626627303944106</v>
      </c>
      <c r="M8" s="217">
        <v>1.1598569260496263</v>
      </c>
      <c r="N8" s="217">
        <v>1.1550401728478199</v>
      </c>
    </row>
    <row r="9" spans="1:14">
      <c r="B9" s="102">
        <v>4</v>
      </c>
      <c r="C9" s="102" t="s">
        <v>23</v>
      </c>
      <c r="D9" s="217">
        <v>2.2427092350614579</v>
      </c>
      <c r="E9" s="217">
        <v>2.178360197229372</v>
      </c>
      <c r="F9" s="217">
        <v>2.0892547704712627</v>
      </c>
      <c r="G9" s="217">
        <v>1.9231433838986098</v>
      </c>
      <c r="H9" s="217">
        <v>1.9323067221059214</v>
      </c>
      <c r="I9" s="217">
        <v>2.023841932113466</v>
      </c>
      <c r="J9" s="217">
        <v>1.9277837729444001</v>
      </c>
      <c r="K9" s="217">
        <v>1.9135129719781401</v>
      </c>
      <c r="L9" s="217">
        <v>1.9142866063560127</v>
      </c>
      <c r="M9" s="217">
        <v>1.9050490543805072</v>
      </c>
      <c r="N9" s="217">
        <v>1.9055687932785801</v>
      </c>
    </row>
    <row r="10" spans="1:14">
      <c r="B10" s="102">
        <v>5</v>
      </c>
      <c r="C10" s="102" t="s">
        <v>24</v>
      </c>
      <c r="D10" s="217">
        <v>2.0938696492868947</v>
      </c>
      <c r="E10" s="217">
        <v>1.9992936925382767</v>
      </c>
      <c r="F10" s="217">
        <v>1.8976122120653209</v>
      </c>
      <c r="G10" s="217">
        <v>1.7528973776445673</v>
      </c>
      <c r="H10" s="217">
        <v>1.760521979873624</v>
      </c>
      <c r="I10" s="217">
        <v>1.8253089893201262</v>
      </c>
      <c r="J10" s="217">
        <v>1.7520404613753999</v>
      </c>
      <c r="K10" s="217">
        <v>1.7401641045767999</v>
      </c>
      <c r="L10" s="217">
        <v>1.7394558634519648</v>
      </c>
      <c r="M10" s="217">
        <v>1.7342689261948103</v>
      </c>
      <c r="N10" s="217">
        <v>1.7309274950753999</v>
      </c>
    </row>
    <row r="11" spans="1:14">
      <c r="B11" s="102">
        <v>6</v>
      </c>
      <c r="C11" s="102" t="s">
        <v>25</v>
      </c>
      <c r="D11" s="217">
        <v>1.4745442306052376</v>
      </c>
      <c r="E11" s="217">
        <v>1.4028698081491435</v>
      </c>
      <c r="F11" s="217">
        <v>1.310039741454331</v>
      </c>
      <c r="G11" s="217">
        <v>1.225660219312444</v>
      </c>
      <c r="H11" s="217">
        <v>1.2228860168028479</v>
      </c>
      <c r="I11" s="217">
        <v>1.2983116701150454</v>
      </c>
      <c r="J11" s="217">
        <v>1.2245951000476301</v>
      </c>
      <c r="K11" s="217">
        <v>1.2136385506177001</v>
      </c>
      <c r="L11" s="217">
        <v>1.2113299485065423</v>
      </c>
      <c r="M11" s="217">
        <v>1.2078483184644264</v>
      </c>
      <c r="N11" s="217">
        <v>1.2077438607450099</v>
      </c>
    </row>
    <row r="12" spans="1:14">
      <c r="B12" s="102">
        <v>7</v>
      </c>
      <c r="C12" s="102" t="s">
        <v>26</v>
      </c>
      <c r="D12" s="217">
        <v>2.5082082252674254</v>
      </c>
      <c r="E12" s="217">
        <v>2.4041364238048604</v>
      </c>
      <c r="F12" s="217">
        <v>2.2867138139011729</v>
      </c>
      <c r="G12" s="217">
        <v>2.2053539754758558</v>
      </c>
      <c r="H12" s="217">
        <v>2.1600750862099853</v>
      </c>
      <c r="I12" s="217">
        <v>2.2393722031630907</v>
      </c>
      <c r="J12" s="217">
        <v>2.1781661475265</v>
      </c>
      <c r="K12" s="217">
        <v>2.1613962580653601</v>
      </c>
      <c r="L12" s="217">
        <v>2.1626964251126068</v>
      </c>
      <c r="M12" s="217">
        <v>2.15725780461181</v>
      </c>
      <c r="N12" s="217">
        <v>2.1555264585512202</v>
      </c>
    </row>
    <row r="13" spans="1:14">
      <c r="B13" s="102">
        <v>8</v>
      </c>
      <c r="C13" s="102" t="s">
        <v>27</v>
      </c>
      <c r="D13" s="217">
        <v>2.3736732054121656</v>
      </c>
      <c r="E13" s="217">
        <v>2.2717268623243436</v>
      </c>
      <c r="F13" s="217">
        <v>2.1587515321867707</v>
      </c>
      <c r="G13" s="217">
        <v>1.9834569772991493</v>
      </c>
      <c r="H13" s="217">
        <v>1.9952568166336415</v>
      </c>
      <c r="I13" s="217">
        <v>2.1714337960257994</v>
      </c>
      <c r="J13" s="217">
        <v>1.9785625049276201</v>
      </c>
      <c r="K13" s="217">
        <v>1.96651824418632</v>
      </c>
      <c r="L13" s="217">
        <v>1.9644893281128342</v>
      </c>
      <c r="M13" s="217">
        <v>1.959277995967396</v>
      </c>
      <c r="N13" s="217">
        <v>1.9540829352012601</v>
      </c>
    </row>
    <row r="14" spans="1:14">
      <c r="B14" s="102">
        <v>9</v>
      </c>
      <c r="C14" s="102" t="s">
        <v>28</v>
      </c>
      <c r="D14" s="217">
        <v>3.617355798616309</v>
      </c>
      <c r="E14" s="217">
        <v>3.4817917245090673</v>
      </c>
      <c r="F14" s="217">
        <v>3.364333358179282</v>
      </c>
      <c r="G14" s="217">
        <v>3.1165023289085503</v>
      </c>
      <c r="H14" s="217">
        <v>3.0856416867034842</v>
      </c>
      <c r="I14" s="217">
        <v>3.2377270298612606</v>
      </c>
      <c r="J14" s="217">
        <v>3.0830040306661401</v>
      </c>
      <c r="K14" s="217">
        <v>3.0671277339022698</v>
      </c>
      <c r="L14" s="217">
        <v>3.0613102963280387</v>
      </c>
      <c r="M14" s="217">
        <v>3.0586861080487542</v>
      </c>
      <c r="N14" s="217">
        <v>3.04845138916007</v>
      </c>
    </row>
    <row r="15" spans="1:14">
      <c r="B15" s="102">
        <v>10</v>
      </c>
      <c r="C15" s="102" t="s">
        <v>29</v>
      </c>
      <c r="D15" s="217">
        <v>0.98324332112114377</v>
      </c>
      <c r="E15" s="217">
        <v>0.93182464472049942</v>
      </c>
      <c r="F15" s="217">
        <v>0.87563630229890999</v>
      </c>
      <c r="G15" s="217">
        <v>0.82231536829425989</v>
      </c>
      <c r="H15" s="217">
        <v>0.82936644145817029</v>
      </c>
      <c r="I15" s="217">
        <v>0.88419467755153347</v>
      </c>
      <c r="J15" s="217">
        <v>0.83542997251260998</v>
      </c>
      <c r="K15" s="217">
        <v>0.826872392934209</v>
      </c>
      <c r="L15" s="217">
        <v>0.82937795899564937</v>
      </c>
      <c r="M15" s="217">
        <v>0.82639403914869092</v>
      </c>
      <c r="N15" s="217">
        <v>0.82787856099636903</v>
      </c>
    </row>
    <row r="16" spans="1:14">
      <c r="B16" s="102">
        <v>11</v>
      </c>
      <c r="C16" s="102" t="s">
        <v>30</v>
      </c>
      <c r="D16" s="217">
        <v>2.2501362952473749</v>
      </c>
      <c r="E16" s="217">
        <v>2.1611636260696772</v>
      </c>
      <c r="F16" s="217">
        <v>2.081317091972307</v>
      </c>
      <c r="G16" s="217">
        <v>1.9132394684665786</v>
      </c>
      <c r="H16" s="217">
        <v>1.9102578781343114</v>
      </c>
      <c r="I16" s="217">
        <v>2.0083136803934449</v>
      </c>
      <c r="J16" s="217">
        <v>1.9050609316234699</v>
      </c>
      <c r="K16" s="217">
        <v>1.8965112829641999</v>
      </c>
      <c r="L16" s="217">
        <v>1.8917921409025302</v>
      </c>
      <c r="M16" s="217">
        <v>1.8913731948286252</v>
      </c>
      <c r="N16" s="217">
        <v>1.8840054056723201</v>
      </c>
    </row>
    <row r="17" spans="2:14">
      <c r="B17" s="102">
        <v>12</v>
      </c>
      <c r="C17" s="102" t="s">
        <v>31</v>
      </c>
      <c r="D17" s="217">
        <v>2.1801379315520442</v>
      </c>
      <c r="E17" s="217">
        <v>2.0861144254795718</v>
      </c>
      <c r="F17" s="217">
        <v>2.1329286189894829</v>
      </c>
      <c r="G17" s="217">
        <v>1.8144420831452401</v>
      </c>
      <c r="H17" s="217">
        <v>1.8361010423280268</v>
      </c>
      <c r="I17" s="217">
        <v>1.8709621594887456</v>
      </c>
      <c r="J17" s="217">
        <v>1.7994054196129201</v>
      </c>
      <c r="K17" s="217">
        <v>1.8042872302774</v>
      </c>
      <c r="L17" s="217">
        <v>1.795060107565196</v>
      </c>
      <c r="M17" s="217">
        <v>1.7986458707495847</v>
      </c>
      <c r="N17" s="217">
        <v>1.7858052844085099</v>
      </c>
    </row>
    <row r="18" spans="2:14">
      <c r="B18" s="102">
        <v>13</v>
      </c>
      <c r="C18" s="102" t="s">
        <v>32</v>
      </c>
      <c r="D18" s="217">
        <v>3.0144373988743656</v>
      </c>
      <c r="E18" s="217">
        <v>2.9068362411422211</v>
      </c>
      <c r="F18" s="217">
        <v>2.7961973610757762</v>
      </c>
      <c r="G18" s="217">
        <v>2.5908276352839903</v>
      </c>
      <c r="H18" s="217">
        <v>2.5632591444412274</v>
      </c>
      <c r="I18" s="217">
        <v>2.677801362684086</v>
      </c>
      <c r="J18" s="217">
        <v>2.56885719680192</v>
      </c>
      <c r="K18" s="217">
        <v>2.5530734144660499</v>
      </c>
      <c r="L18" s="217">
        <v>2.5489495439777272</v>
      </c>
      <c r="M18" s="217">
        <v>2.5449650738184162</v>
      </c>
      <c r="N18" s="217">
        <v>2.53770124496977</v>
      </c>
    </row>
    <row r="19" spans="2:14">
      <c r="B19" s="102">
        <v>14</v>
      </c>
      <c r="C19" s="102" t="s">
        <v>33</v>
      </c>
      <c r="D19" s="217">
        <v>1.5300960378794712</v>
      </c>
      <c r="E19" s="217">
        <v>1.4540767063749354</v>
      </c>
      <c r="F19" s="217">
        <v>1.3450777659239657</v>
      </c>
      <c r="G19" s="217">
        <v>1.2966698663404057</v>
      </c>
      <c r="H19" s="217">
        <v>1.2725861094402413</v>
      </c>
      <c r="I19" s="217">
        <v>1.401733454831644</v>
      </c>
      <c r="J19" s="217">
        <v>1.29071948965673</v>
      </c>
      <c r="K19" s="217">
        <v>1.2783470511785899</v>
      </c>
      <c r="L19" s="217">
        <v>1.2790130250577278</v>
      </c>
      <c r="M19" s="217">
        <v>1.272939300854655</v>
      </c>
      <c r="N19" s="217">
        <v>1.2691702527803901</v>
      </c>
    </row>
    <row r="20" spans="2:14">
      <c r="B20" s="103"/>
      <c r="C20" s="103" t="s">
        <v>603</v>
      </c>
      <c r="D20" s="218">
        <f>SUM(D6:D19)</f>
        <v>28.600000000000005</v>
      </c>
      <c r="E20" s="218">
        <f t="shared" ref="E20:N20" si="0">SUM(E6:E19)</f>
        <v>27.39</v>
      </c>
      <c r="F20" s="218">
        <f t="shared" si="0"/>
        <v>26.146824999999996</v>
      </c>
      <c r="G20" s="218">
        <f t="shared" si="0"/>
        <v>24.165765891052072</v>
      </c>
      <c r="H20" s="218">
        <f t="shared" si="0"/>
        <v>24.172250676783577</v>
      </c>
      <c r="I20" s="218">
        <f t="shared" si="0"/>
        <v>25.512098981321838</v>
      </c>
      <c r="J20" s="218">
        <f t="shared" si="0"/>
        <v>24.125076702721522</v>
      </c>
      <c r="K20" s="218">
        <f t="shared" si="0"/>
        <v>23.970719930411136</v>
      </c>
      <c r="L20" s="218">
        <f t="shared" si="0"/>
        <v>23.956721661931464</v>
      </c>
      <c r="M20" s="218">
        <f t="shared" si="0"/>
        <v>23.907797554868196</v>
      </c>
      <c r="N20" s="218">
        <f t="shared" si="0"/>
        <v>23.858594801801839</v>
      </c>
    </row>
    <row r="22" spans="2:14">
      <c r="D22" s="39" t="s">
        <v>940</v>
      </c>
    </row>
  </sheetData>
  <mergeCells count="3">
    <mergeCell ref="K4:N4"/>
    <mergeCell ref="B4:C4"/>
    <mergeCell ref="D4:G4"/>
  </mergeCells>
  <hyperlinks>
    <hyperlink ref="H1" location="Index!A1" display="Return to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tint="-0.249977111117893"/>
  </sheetPr>
  <dimension ref="A1:H16"/>
  <sheetViews>
    <sheetView showGridLines="0" workbookViewId="0"/>
  </sheetViews>
  <sheetFormatPr defaultRowHeight="15"/>
  <cols>
    <col min="2" max="2" width="36" bestFit="1" customWidth="1"/>
    <col min="3" max="3" width="10.7109375" bestFit="1" customWidth="1"/>
    <col min="4" max="8" width="11.5703125" bestFit="1" customWidth="1"/>
  </cols>
  <sheetData>
    <row r="1" spans="1:8">
      <c r="A1" s="43" t="s">
        <v>1017</v>
      </c>
      <c r="H1" s="97" t="s">
        <v>835</v>
      </c>
    </row>
    <row r="4" spans="1:8">
      <c r="B4" s="105"/>
      <c r="C4" s="105"/>
      <c r="D4" s="105" t="str">
        <f>TB!C4</f>
        <v>2020/21</v>
      </c>
      <c r="E4" s="105" t="str">
        <f>TB!D4</f>
        <v>2021/22</v>
      </c>
      <c r="F4" s="105" t="str">
        <f>TB!E4</f>
        <v>2022/23</v>
      </c>
      <c r="G4" s="105" t="str">
        <f>TB!F4</f>
        <v>2023/24</v>
      </c>
      <c r="H4" s="105" t="str">
        <f>TB!G4</f>
        <v>2024/25</v>
      </c>
    </row>
    <row r="5" spans="1:8">
      <c r="B5" s="102" t="s">
        <v>75</v>
      </c>
      <c r="C5" s="102" t="s">
        <v>76</v>
      </c>
      <c r="D5" s="114">
        <v>-3.9570239093951791</v>
      </c>
      <c r="E5" s="115"/>
      <c r="F5" s="115"/>
      <c r="G5" s="115"/>
      <c r="H5" s="115"/>
    </row>
    <row r="6" spans="1:8">
      <c r="B6" s="102" t="s">
        <v>77</v>
      </c>
      <c r="C6" s="102" t="s">
        <v>76</v>
      </c>
      <c r="D6" s="114">
        <v>52.178588060020509</v>
      </c>
      <c r="E6" s="115"/>
      <c r="F6" s="115"/>
      <c r="G6" s="115"/>
      <c r="H6" s="115"/>
    </row>
    <row r="7" spans="1:8">
      <c r="B7" s="103" t="s">
        <v>78</v>
      </c>
      <c r="C7" s="103" t="s">
        <v>76</v>
      </c>
      <c r="D7" s="104">
        <f>ROUND((D5+D6)/4,6)</f>
        <v>12.055391</v>
      </c>
      <c r="E7" s="104"/>
      <c r="F7" s="104"/>
      <c r="G7" s="104"/>
      <c r="H7" s="104"/>
    </row>
    <row r="8" spans="1:8">
      <c r="B8" s="106"/>
      <c r="C8" s="107"/>
      <c r="D8" s="363"/>
      <c r="E8" s="108"/>
      <c r="F8" s="361" t="s">
        <v>950</v>
      </c>
      <c r="G8" s="108"/>
      <c r="H8" s="109"/>
    </row>
    <row r="9" spans="1:8">
      <c r="B9" s="102" t="s">
        <v>79</v>
      </c>
      <c r="C9" s="102" t="s">
        <v>80</v>
      </c>
      <c r="D9" s="102">
        <v>3089.3500000000008</v>
      </c>
      <c r="E9" s="102"/>
      <c r="F9" s="102"/>
      <c r="G9" s="102"/>
      <c r="H9" s="102"/>
    </row>
    <row r="10" spans="1:8">
      <c r="B10" s="103" t="s">
        <v>81</v>
      </c>
      <c r="C10" s="103" t="s">
        <v>82</v>
      </c>
      <c r="D10" s="113">
        <f>D7*D9/1000</f>
        <v>37.243322185850012</v>
      </c>
      <c r="E10" s="113"/>
      <c r="F10" s="113"/>
      <c r="G10" s="113"/>
      <c r="H10" s="113"/>
    </row>
    <row r="11" spans="1:8">
      <c r="B11" s="106"/>
      <c r="C11" s="107"/>
      <c r="D11" s="364"/>
      <c r="E11" s="107"/>
      <c r="F11" s="362" t="s">
        <v>950</v>
      </c>
      <c r="G11" s="107"/>
      <c r="H11" s="110"/>
    </row>
    <row r="12" spans="1:8">
      <c r="B12" s="102" t="s">
        <v>83</v>
      </c>
      <c r="C12" s="102" t="s">
        <v>84</v>
      </c>
      <c r="D12" s="111">
        <v>50.24716226099649</v>
      </c>
      <c r="E12" s="111"/>
      <c r="F12" s="111"/>
      <c r="G12" s="111"/>
      <c r="H12" s="111"/>
    </row>
    <row r="13" spans="1:8">
      <c r="B13" s="102" t="s">
        <v>85</v>
      </c>
      <c r="C13" s="102" t="s">
        <v>84</v>
      </c>
      <c r="D13" s="111">
        <v>19.164453483366749</v>
      </c>
      <c r="E13" s="111"/>
      <c r="F13" s="111"/>
      <c r="G13" s="111"/>
      <c r="H13" s="111"/>
    </row>
    <row r="14" spans="1:8">
      <c r="B14" s="102" t="s">
        <v>86</v>
      </c>
      <c r="C14" s="102" t="s">
        <v>87</v>
      </c>
      <c r="D14" s="111">
        <v>24.125076702721522</v>
      </c>
      <c r="E14" s="111"/>
      <c r="F14" s="111"/>
      <c r="G14" s="111"/>
      <c r="H14" s="111"/>
    </row>
    <row r="15" spans="1:8">
      <c r="B15" s="103" t="s">
        <v>88</v>
      </c>
      <c r="C15" s="103" t="s">
        <v>76</v>
      </c>
      <c r="D15" s="112">
        <f>ROUND(D10/D12, 6)</f>
        <v>0.74120200000000003</v>
      </c>
      <c r="E15" s="112"/>
      <c r="F15" s="112"/>
      <c r="G15" s="112"/>
      <c r="H15" s="112"/>
    </row>
    <row r="16" spans="1:8">
      <c r="B16" s="103" t="s">
        <v>89</v>
      </c>
      <c r="C16" s="103" t="s">
        <v>90</v>
      </c>
      <c r="D16" s="112">
        <f>ROUND((D10-D13*D15)/D14/10,6)</f>
        <v>9.5495999999999998E-2</v>
      </c>
      <c r="E16" s="112"/>
      <c r="F16" s="112"/>
      <c r="G16" s="112"/>
      <c r="H16" s="112"/>
    </row>
  </sheetData>
  <hyperlinks>
    <hyperlink ref="H1" location="Index!A1" display="Return to Index"/>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showGridLines="0" workbookViewId="0"/>
  </sheetViews>
  <sheetFormatPr defaultRowHeight="15"/>
  <cols>
    <col min="2" max="2" width="23.140625" customWidth="1"/>
    <col min="3" max="3" width="26.140625" customWidth="1"/>
    <col min="4" max="4" width="15.140625" customWidth="1"/>
  </cols>
  <sheetData>
    <row r="1" spans="1:8">
      <c r="A1" s="43" t="s">
        <v>1018</v>
      </c>
      <c r="H1" s="97" t="s">
        <v>835</v>
      </c>
    </row>
    <row r="3" spans="1:8" ht="15.75" thickBot="1"/>
    <row r="4" spans="1:8" ht="15.75" thickBot="1">
      <c r="B4" s="280" t="s">
        <v>41</v>
      </c>
      <c r="C4" s="281" t="s">
        <v>42</v>
      </c>
      <c r="D4" s="282" t="s">
        <v>43</v>
      </c>
    </row>
    <row r="5" spans="1:8">
      <c r="B5" s="283" t="s">
        <v>672</v>
      </c>
      <c r="C5" s="284" t="s">
        <v>678</v>
      </c>
      <c r="D5" s="284" t="s">
        <v>831</v>
      </c>
    </row>
    <row r="6" spans="1:8">
      <c r="B6" s="283" t="s">
        <v>829</v>
      </c>
      <c r="C6" s="284" t="s">
        <v>675</v>
      </c>
      <c r="D6" s="284" t="s">
        <v>832</v>
      </c>
    </row>
    <row r="7" spans="1:8">
      <c r="B7" s="283" t="s">
        <v>677</v>
      </c>
      <c r="C7" s="285"/>
      <c r="D7" s="284" t="s">
        <v>977</v>
      </c>
    </row>
    <row r="8" spans="1:8">
      <c r="B8" s="283" t="s">
        <v>830</v>
      </c>
      <c r="C8" s="285"/>
      <c r="D8" s="284" t="s">
        <v>680</v>
      </c>
    </row>
    <row r="9" spans="1:8" ht="26.25" thickBot="1">
      <c r="B9" s="286" t="s">
        <v>833</v>
      </c>
      <c r="C9" s="287"/>
      <c r="D9" s="287"/>
    </row>
  </sheetData>
  <hyperlinks>
    <hyperlink ref="H1" location="Index!A1" display="Return to 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J35"/>
  <sheetViews>
    <sheetView showGridLines="0" workbookViewId="0">
      <selection sqref="A1:H1"/>
    </sheetView>
  </sheetViews>
  <sheetFormatPr defaultRowHeight="12.75"/>
  <cols>
    <col min="1" max="1" width="9.140625" style="39"/>
    <col min="2" max="2" width="7" style="39" customWidth="1"/>
    <col min="3" max="3" width="35.85546875" style="39" bestFit="1" customWidth="1"/>
    <col min="4" max="4" width="9.140625" style="39" bestFit="1" customWidth="1"/>
    <col min="5" max="7" width="9.5703125" style="39" bestFit="1" customWidth="1"/>
    <col min="8" max="8" width="13.42578125" style="39" customWidth="1"/>
    <col min="9" max="9" width="12.7109375" style="39" customWidth="1"/>
    <col min="10" max="10" width="11.42578125" style="39" customWidth="1"/>
    <col min="11" max="16384" width="9.140625" style="39"/>
  </cols>
  <sheetData>
    <row r="1" spans="1:10">
      <c r="A1" s="481" t="str">
        <f>"Table K - Generation wider tariffs in "&amp;TB!C4</f>
        <v>Table K - Generation wider tariffs in 2020/21</v>
      </c>
      <c r="B1" s="481"/>
      <c r="C1" s="481"/>
      <c r="D1" s="481"/>
      <c r="E1" s="481"/>
      <c r="F1" s="481"/>
      <c r="G1" s="481"/>
      <c r="H1" s="481"/>
      <c r="I1" s="97" t="s">
        <v>835</v>
      </c>
    </row>
    <row r="4" spans="1:10" ht="38.25">
      <c r="B4" s="482" t="s">
        <v>36</v>
      </c>
      <c r="C4" s="483"/>
      <c r="D4" s="488" t="s">
        <v>37</v>
      </c>
      <c r="E4" s="486" t="s">
        <v>38</v>
      </c>
      <c r="F4" s="488" t="s">
        <v>39</v>
      </c>
      <c r="G4" s="486" t="s">
        <v>40</v>
      </c>
      <c r="H4" s="116" t="s">
        <v>41</v>
      </c>
      <c r="I4" s="130" t="s">
        <v>42</v>
      </c>
      <c r="J4" s="118" t="s">
        <v>43</v>
      </c>
    </row>
    <row r="5" spans="1:10">
      <c r="B5" s="484"/>
      <c r="C5" s="485"/>
      <c r="D5" s="489"/>
      <c r="E5" s="487"/>
      <c r="F5" s="489"/>
      <c r="G5" s="487"/>
      <c r="H5" s="126">
        <v>0.8</v>
      </c>
      <c r="I5" s="121">
        <v>0.8</v>
      </c>
      <c r="J5" s="127">
        <v>0.4</v>
      </c>
    </row>
    <row r="6" spans="1:10" ht="38.25">
      <c r="B6" s="131" t="s">
        <v>17</v>
      </c>
      <c r="C6" s="101" t="s">
        <v>18</v>
      </c>
      <c r="D6" s="132" t="s">
        <v>19</v>
      </c>
      <c r="E6" s="100" t="s">
        <v>19</v>
      </c>
      <c r="F6" s="132" t="s">
        <v>19</v>
      </c>
      <c r="G6" s="100" t="s">
        <v>19</v>
      </c>
      <c r="H6" s="133" t="s">
        <v>44</v>
      </c>
      <c r="I6" s="134" t="s">
        <v>44</v>
      </c>
      <c r="J6" s="135" t="s">
        <v>44</v>
      </c>
    </row>
    <row r="7" spans="1:10">
      <c r="B7" s="128">
        <v>1</v>
      </c>
      <c r="C7" s="129" t="s">
        <v>45</v>
      </c>
      <c r="D7" s="120">
        <v>2.7692040000000002</v>
      </c>
      <c r="E7" s="124">
        <v>19.343367000000001</v>
      </c>
      <c r="F7" s="120">
        <v>14.625061000000001</v>
      </c>
      <c r="G7" s="124">
        <v>-3.9570240000000001</v>
      </c>
      <c r="H7" s="120">
        <f>ROUND($D7+($E7*$H$5)+($F7*$H$5)+$G7,6)</f>
        <v>25.986922</v>
      </c>
      <c r="I7" s="124">
        <f>ROUND($D7+($E7*$I$5)+$F7+$G7,6)</f>
        <v>28.911935</v>
      </c>
      <c r="J7" s="120">
        <f>ROUND(($E7*$J$5)+$F7+$G7,6)</f>
        <v>18.405384000000002</v>
      </c>
    </row>
    <row r="8" spans="1:10">
      <c r="B8" s="164">
        <v>2</v>
      </c>
      <c r="C8" s="122" t="s">
        <v>46</v>
      </c>
      <c r="D8" s="123">
        <v>5.1672070000000003</v>
      </c>
      <c r="E8" s="125">
        <v>11.461368</v>
      </c>
      <c r="F8" s="123">
        <v>14.625061000000001</v>
      </c>
      <c r="G8" s="125">
        <v>-3.9570240000000001</v>
      </c>
      <c r="H8" s="123">
        <f t="shared" ref="H8:H33" si="0">ROUND($D8+($E8*$H$5)+($F8*$H$5)+$G8,6)</f>
        <v>22.079325999999998</v>
      </c>
      <c r="I8" s="125">
        <f t="shared" ref="I8:I33" si="1">ROUND($D8+($E8*$H$5)+$F8+$G8,6)</f>
        <v>25.004338000000001</v>
      </c>
      <c r="J8" s="123">
        <f t="shared" ref="J8:J33" si="2">ROUND(($E8*$J$5)+$F8+$G8,6)</f>
        <v>15.252584000000001</v>
      </c>
    </row>
    <row r="9" spans="1:10">
      <c r="B9" s="164">
        <v>3</v>
      </c>
      <c r="C9" s="122" t="s">
        <v>47</v>
      </c>
      <c r="D9" s="123">
        <v>2.1979890000000002</v>
      </c>
      <c r="E9" s="125">
        <v>18.049997000000001</v>
      </c>
      <c r="F9" s="123">
        <v>14.477674</v>
      </c>
      <c r="G9" s="125">
        <v>-3.9570240000000001</v>
      </c>
      <c r="H9" s="123">
        <f t="shared" si="0"/>
        <v>24.263102</v>
      </c>
      <c r="I9" s="125">
        <f t="shared" si="1"/>
        <v>27.158636999999999</v>
      </c>
      <c r="J9" s="123">
        <f t="shared" si="2"/>
        <v>17.740649000000001</v>
      </c>
    </row>
    <row r="10" spans="1:10">
      <c r="B10" s="164">
        <v>4</v>
      </c>
      <c r="C10" s="122" t="s">
        <v>48</v>
      </c>
      <c r="D10" s="123">
        <v>2.1481279999999998</v>
      </c>
      <c r="E10" s="125">
        <v>18.049997000000001</v>
      </c>
      <c r="F10" s="123">
        <v>20.693372</v>
      </c>
      <c r="G10" s="125">
        <v>-3.9570240000000001</v>
      </c>
      <c r="H10" s="123">
        <f t="shared" si="0"/>
        <v>29.185798999999999</v>
      </c>
      <c r="I10" s="125">
        <f t="shared" si="1"/>
        <v>33.324474000000002</v>
      </c>
      <c r="J10" s="123">
        <f t="shared" si="2"/>
        <v>23.956347000000001</v>
      </c>
    </row>
    <row r="11" spans="1:10">
      <c r="B11" s="164">
        <v>5</v>
      </c>
      <c r="C11" s="122" t="s">
        <v>49</v>
      </c>
      <c r="D11" s="123">
        <v>2.8753229999999999</v>
      </c>
      <c r="E11" s="125">
        <v>15.971774</v>
      </c>
      <c r="F11" s="123">
        <v>13.871332000000001</v>
      </c>
      <c r="G11" s="125">
        <v>-3.9570240000000001</v>
      </c>
      <c r="H11" s="123">
        <f t="shared" si="0"/>
        <v>22.792784000000001</v>
      </c>
      <c r="I11" s="125">
        <f t="shared" si="1"/>
        <v>25.567049999999998</v>
      </c>
      <c r="J11" s="123">
        <f t="shared" si="2"/>
        <v>16.303018000000002</v>
      </c>
    </row>
    <row r="12" spans="1:10">
      <c r="B12" s="164">
        <v>6</v>
      </c>
      <c r="C12" s="122" t="s">
        <v>50</v>
      </c>
      <c r="D12" s="123">
        <v>3.8035779999999999</v>
      </c>
      <c r="E12" s="125">
        <v>15.117330000000001</v>
      </c>
      <c r="F12" s="123">
        <v>13.462522999999999</v>
      </c>
      <c r="G12" s="125">
        <v>-3.9570240000000001</v>
      </c>
      <c r="H12" s="123">
        <f t="shared" si="0"/>
        <v>22.710436000000001</v>
      </c>
      <c r="I12" s="125">
        <f t="shared" si="1"/>
        <v>25.402940999999998</v>
      </c>
      <c r="J12" s="123">
        <f t="shared" si="2"/>
        <v>15.552431</v>
      </c>
    </row>
    <row r="13" spans="1:10">
      <c r="B13" s="164">
        <v>7</v>
      </c>
      <c r="C13" s="122" t="s">
        <v>51</v>
      </c>
      <c r="D13" s="123">
        <v>3.589985</v>
      </c>
      <c r="E13" s="125">
        <v>12.024374999999999</v>
      </c>
      <c r="F13" s="123">
        <v>23.320214</v>
      </c>
      <c r="G13" s="125">
        <v>-3.9570240000000001</v>
      </c>
      <c r="H13" s="123">
        <f t="shared" si="0"/>
        <v>27.908632000000001</v>
      </c>
      <c r="I13" s="125">
        <f t="shared" si="1"/>
        <v>32.572674999999997</v>
      </c>
      <c r="J13" s="123">
        <f t="shared" si="2"/>
        <v>24.172940000000001</v>
      </c>
    </row>
    <row r="14" spans="1:10">
      <c r="B14" s="164">
        <v>8</v>
      </c>
      <c r="C14" s="122" t="s">
        <v>52</v>
      </c>
      <c r="D14" s="123">
        <v>3.8374090000000001</v>
      </c>
      <c r="E14" s="125">
        <v>12.024374999999999</v>
      </c>
      <c r="F14" s="123">
        <v>11.916349</v>
      </c>
      <c r="G14" s="125">
        <v>-3.9570240000000001</v>
      </c>
      <c r="H14" s="123">
        <f t="shared" si="0"/>
        <v>19.032964</v>
      </c>
      <c r="I14" s="125">
        <f t="shared" si="1"/>
        <v>21.416233999999999</v>
      </c>
      <c r="J14" s="123">
        <f t="shared" si="2"/>
        <v>12.769075000000001</v>
      </c>
    </row>
    <row r="15" spans="1:10">
      <c r="B15" s="164">
        <v>9</v>
      </c>
      <c r="C15" s="122" t="s">
        <v>53</v>
      </c>
      <c r="D15" s="123">
        <v>2.5808689999999999</v>
      </c>
      <c r="E15" s="125">
        <v>9.8089809999999993</v>
      </c>
      <c r="F15" s="123">
        <v>11.17459</v>
      </c>
      <c r="G15" s="125">
        <v>-3.9570240000000001</v>
      </c>
      <c r="H15" s="123">
        <f t="shared" si="0"/>
        <v>15.410702000000001</v>
      </c>
      <c r="I15" s="125">
        <f t="shared" si="1"/>
        <v>17.645620000000001</v>
      </c>
      <c r="J15" s="123">
        <f t="shared" si="2"/>
        <v>11.141158000000001</v>
      </c>
    </row>
    <row r="16" spans="1:10">
      <c r="B16" s="164">
        <v>10</v>
      </c>
      <c r="C16" s="122" t="s">
        <v>54</v>
      </c>
      <c r="D16" s="123">
        <v>3.0973199999999999</v>
      </c>
      <c r="E16" s="125">
        <v>9.9387170000000005</v>
      </c>
      <c r="F16" s="123">
        <v>11.211657000000001</v>
      </c>
      <c r="G16" s="125">
        <v>-3.9570240000000001</v>
      </c>
      <c r="H16" s="123">
        <f t="shared" si="0"/>
        <v>16.060594999999999</v>
      </c>
      <c r="I16" s="125">
        <f t="shared" si="1"/>
        <v>18.302927</v>
      </c>
      <c r="J16" s="123">
        <f t="shared" si="2"/>
        <v>11.230119999999999</v>
      </c>
    </row>
    <row r="17" spans="2:10">
      <c r="B17" s="164">
        <v>11</v>
      </c>
      <c r="C17" s="122" t="s">
        <v>55</v>
      </c>
      <c r="D17" s="123">
        <v>4.0358559999999999</v>
      </c>
      <c r="E17" s="125">
        <v>9.9387170000000005</v>
      </c>
      <c r="F17" s="123">
        <v>6.5270669999999997</v>
      </c>
      <c r="G17" s="125">
        <v>-3.9570240000000001</v>
      </c>
      <c r="H17" s="123">
        <f t="shared" si="0"/>
        <v>13.251459000000001</v>
      </c>
      <c r="I17" s="125">
        <f t="shared" si="1"/>
        <v>14.556873</v>
      </c>
      <c r="J17" s="123">
        <f t="shared" si="2"/>
        <v>6.5455300000000003</v>
      </c>
    </row>
    <row r="18" spans="2:10">
      <c r="B18" s="164">
        <v>12</v>
      </c>
      <c r="C18" s="122" t="s">
        <v>56</v>
      </c>
      <c r="D18" s="123">
        <v>1.97959</v>
      </c>
      <c r="E18" s="125">
        <v>6.4688040000000004</v>
      </c>
      <c r="F18" s="123">
        <v>6.2720219999999998</v>
      </c>
      <c r="G18" s="125">
        <v>-3.9570240000000001</v>
      </c>
      <c r="H18" s="123">
        <f t="shared" si="0"/>
        <v>8.2152270000000005</v>
      </c>
      <c r="I18" s="125">
        <f t="shared" si="1"/>
        <v>9.4696309999999997</v>
      </c>
      <c r="J18" s="123">
        <f t="shared" si="2"/>
        <v>4.90252</v>
      </c>
    </row>
    <row r="19" spans="2:10">
      <c r="B19" s="164">
        <v>13</v>
      </c>
      <c r="C19" s="122" t="s">
        <v>57</v>
      </c>
      <c r="D19" s="123">
        <v>3.7763789999999999</v>
      </c>
      <c r="E19" s="125">
        <v>4.9290719999999997</v>
      </c>
      <c r="F19" s="123">
        <v>4.0059930000000001</v>
      </c>
      <c r="G19" s="125">
        <v>-3.9570240000000001</v>
      </c>
      <c r="H19" s="123">
        <f t="shared" si="0"/>
        <v>6.9674069999999997</v>
      </c>
      <c r="I19" s="125">
        <f t="shared" si="1"/>
        <v>7.7686060000000001</v>
      </c>
      <c r="J19" s="123">
        <f t="shared" si="2"/>
        <v>2.0205980000000001</v>
      </c>
    </row>
    <row r="20" spans="2:10">
      <c r="B20" s="164">
        <v>14</v>
      </c>
      <c r="C20" s="122" t="s">
        <v>58</v>
      </c>
      <c r="D20" s="123">
        <v>2.0468470000000001</v>
      </c>
      <c r="E20" s="125">
        <v>4.9290719999999997</v>
      </c>
      <c r="F20" s="123">
        <v>1.130803</v>
      </c>
      <c r="G20" s="125">
        <v>-3.9570240000000001</v>
      </c>
      <c r="H20" s="123">
        <f t="shared" si="0"/>
        <v>2.9377230000000001</v>
      </c>
      <c r="I20" s="125">
        <f t="shared" si="1"/>
        <v>3.1638839999999999</v>
      </c>
      <c r="J20" s="123">
        <f t="shared" si="2"/>
        <v>-0.85459200000000002</v>
      </c>
    </row>
    <row r="21" spans="2:10">
      <c r="B21" s="164">
        <v>15</v>
      </c>
      <c r="C21" s="122" t="s">
        <v>59</v>
      </c>
      <c r="D21" s="123">
        <v>4.2334199999999997</v>
      </c>
      <c r="E21" s="125">
        <v>1.1508879999999999</v>
      </c>
      <c r="F21" s="123">
        <v>8.9580999999999994E-2</v>
      </c>
      <c r="G21" s="125">
        <v>-3.9570240000000001</v>
      </c>
      <c r="H21" s="123">
        <f t="shared" si="0"/>
        <v>1.2687710000000001</v>
      </c>
      <c r="I21" s="125">
        <f t="shared" si="1"/>
        <v>1.2866869999999999</v>
      </c>
      <c r="J21" s="123">
        <f t="shared" si="2"/>
        <v>-3.4070879999999999</v>
      </c>
    </row>
    <row r="22" spans="2:10">
      <c r="B22" s="164">
        <v>16</v>
      </c>
      <c r="C22" s="122" t="s">
        <v>60</v>
      </c>
      <c r="D22" s="123">
        <v>3.6401970000000001</v>
      </c>
      <c r="E22" s="125">
        <v>-0.32735900000000001</v>
      </c>
      <c r="F22" s="123">
        <v>0</v>
      </c>
      <c r="G22" s="125">
        <v>-3.9570240000000001</v>
      </c>
      <c r="H22" s="123">
        <f t="shared" si="0"/>
        <v>-0.57871399999999995</v>
      </c>
      <c r="I22" s="125">
        <f t="shared" si="1"/>
        <v>-0.57871399999999995</v>
      </c>
      <c r="J22" s="123">
        <f t="shared" si="2"/>
        <v>-4.087968</v>
      </c>
    </row>
    <row r="23" spans="2:10">
      <c r="B23" s="164">
        <v>17</v>
      </c>
      <c r="C23" s="122" t="s">
        <v>61</v>
      </c>
      <c r="D23" s="123">
        <v>1.80585</v>
      </c>
      <c r="E23" s="125">
        <v>-0.27369300000000002</v>
      </c>
      <c r="F23" s="123">
        <v>0</v>
      </c>
      <c r="G23" s="125">
        <v>-3.9570240000000001</v>
      </c>
      <c r="H23" s="123">
        <f t="shared" si="0"/>
        <v>-2.3701279999999998</v>
      </c>
      <c r="I23" s="125">
        <f t="shared" si="1"/>
        <v>-2.3701279999999998</v>
      </c>
      <c r="J23" s="123">
        <f t="shared" si="2"/>
        <v>-4.0665009999999997</v>
      </c>
    </row>
    <row r="24" spans="2:10">
      <c r="B24" s="164">
        <v>18</v>
      </c>
      <c r="C24" s="122" t="s">
        <v>62</v>
      </c>
      <c r="D24" s="123">
        <v>1.218588</v>
      </c>
      <c r="E24" s="125">
        <v>-2.8482E-2</v>
      </c>
      <c r="F24" s="123">
        <v>0</v>
      </c>
      <c r="G24" s="125">
        <v>-3.9570240000000001</v>
      </c>
      <c r="H24" s="123">
        <f t="shared" si="0"/>
        <v>-2.7612220000000001</v>
      </c>
      <c r="I24" s="125">
        <f t="shared" si="1"/>
        <v>-2.7612220000000001</v>
      </c>
      <c r="J24" s="123">
        <f t="shared" si="2"/>
        <v>-3.9684170000000001</v>
      </c>
    </row>
    <row r="25" spans="2:10">
      <c r="B25" s="164">
        <v>19</v>
      </c>
      <c r="C25" s="122" t="s">
        <v>63</v>
      </c>
      <c r="D25" s="123">
        <v>5.1473449999999996</v>
      </c>
      <c r="E25" s="125">
        <v>-2.9898000000000001E-2</v>
      </c>
      <c r="F25" s="123">
        <v>0</v>
      </c>
      <c r="G25" s="125">
        <v>-3.9570240000000001</v>
      </c>
      <c r="H25" s="123">
        <f t="shared" si="0"/>
        <v>1.1664030000000001</v>
      </c>
      <c r="I25" s="125">
        <f t="shared" si="1"/>
        <v>1.1664030000000001</v>
      </c>
      <c r="J25" s="123">
        <f t="shared" si="2"/>
        <v>-3.9689830000000001</v>
      </c>
    </row>
    <row r="26" spans="2:10">
      <c r="B26" s="164">
        <v>20</v>
      </c>
      <c r="C26" s="122" t="s">
        <v>64</v>
      </c>
      <c r="D26" s="123">
        <v>9.5444060000000004</v>
      </c>
      <c r="E26" s="125">
        <v>-4.6574629999999999</v>
      </c>
      <c r="F26" s="123">
        <v>0</v>
      </c>
      <c r="G26" s="125">
        <v>-3.9570240000000001</v>
      </c>
      <c r="H26" s="123">
        <f t="shared" si="0"/>
        <v>1.8614120000000001</v>
      </c>
      <c r="I26" s="125">
        <f t="shared" si="1"/>
        <v>1.8614120000000001</v>
      </c>
      <c r="J26" s="123">
        <f t="shared" si="2"/>
        <v>-5.8200089999999998</v>
      </c>
    </row>
    <row r="27" spans="2:10">
      <c r="B27" s="164">
        <v>21</v>
      </c>
      <c r="C27" s="122" t="s">
        <v>65</v>
      </c>
      <c r="D27" s="123">
        <v>6.4098829999999998</v>
      </c>
      <c r="E27" s="125">
        <v>-4.6127349999999998</v>
      </c>
      <c r="F27" s="123">
        <v>0</v>
      </c>
      <c r="G27" s="125">
        <v>-3.9570240000000001</v>
      </c>
      <c r="H27" s="123">
        <f t="shared" si="0"/>
        <v>-1.2373289999999999</v>
      </c>
      <c r="I27" s="125">
        <f t="shared" si="1"/>
        <v>-1.2373289999999999</v>
      </c>
      <c r="J27" s="123">
        <f t="shared" si="2"/>
        <v>-5.8021180000000001</v>
      </c>
    </row>
    <row r="28" spans="2:10">
      <c r="B28" s="164">
        <v>22</v>
      </c>
      <c r="C28" s="122" t="s">
        <v>66</v>
      </c>
      <c r="D28" s="123">
        <v>3.1622949999999999</v>
      </c>
      <c r="E28" s="125">
        <v>2.7884060000000002</v>
      </c>
      <c r="F28" s="123">
        <v>-7.3629049999999996</v>
      </c>
      <c r="G28" s="125">
        <v>-3.9570240000000001</v>
      </c>
      <c r="H28" s="123">
        <f t="shared" si="0"/>
        <v>-4.4543280000000003</v>
      </c>
      <c r="I28" s="125">
        <f t="shared" si="1"/>
        <v>-5.9269090000000002</v>
      </c>
      <c r="J28" s="123">
        <f t="shared" si="2"/>
        <v>-10.204567000000001</v>
      </c>
    </row>
    <row r="29" spans="2:10">
      <c r="B29" s="164">
        <v>23</v>
      </c>
      <c r="C29" s="122" t="s">
        <v>67</v>
      </c>
      <c r="D29" s="123">
        <v>-6.3039009999999998</v>
      </c>
      <c r="E29" s="125">
        <v>2.7884060000000002</v>
      </c>
      <c r="F29" s="123">
        <v>-6.9401089999999996</v>
      </c>
      <c r="G29" s="125">
        <v>-3.9570240000000001</v>
      </c>
      <c r="H29" s="123">
        <f t="shared" si="0"/>
        <v>-13.582287000000001</v>
      </c>
      <c r="I29" s="125">
        <f t="shared" si="1"/>
        <v>-14.970309</v>
      </c>
      <c r="J29" s="123">
        <f t="shared" si="2"/>
        <v>-9.7817710000000009</v>
      </c>
    </row>
    <row r="30" spans="2:10">
      <c r="B30" s="164">
        <v>24</v>
      </c>
      <c r="C30" s="122" t="s">
        <v>68</v>
      </c>
      <c r="D30" s="123">
        <v>-4.3066589999999998</v>
      </c>
      <c r="E30" s="125">
        <v>2.7884060000000002</v>
      </c>
      <c r="F30" s="123">
        <v>0</v>
      </c>
      <c r="G30" s="125">
        <v>-3.9570240000000001</v>
      </c>
      <c r="H30" s="123">
        <f t="shared" si="0"/>
        <v>-6.0329579999999998</v>
      </c>
      <c r="I30" s="125">
        <f t="shared" si="1"/>
        <v>-6.0329579999999998</v>
      </c>
      <c r="J30" s="123">
        <f t="shared" si="2"/>
        <v>-2.8416619999999999</v>
      </c>
    </row>
    <row r="31" spans="2:10">
      <c r="B31" s="164">
        <v>25</v>
      </c>
      <c r="C31" s="122" t="s">
        <v>69</v>
      </c>
      <c r="D31" s="123">
        <v>-1.658293</v>
      </c>
      <c r="E31" s="125">
        <v>-2.6327509999999998</v>
      </c>
      <c r="F31" s="123">
        <v>0</v>
      </c>
      <c r="G31" s="125">
        <v>-3.9570240000000001</v>
      </c>
      <c r="H31" s="123">
        <f t="shared" si="0"/>
        <v>-7.7215179999999997</v>
      </c>
      <c r="I31" s="125">
        <f t="shared" si="1"/>
        <v>-7.7215179999999997</v>
      </c>
      <c r="J31" s="123">
        <f t="shared" si="2"/>
        <v>-5.0101240000000002</v>
      </c>
    </row>
    <row r="32" spans="2:10">
      <c r="B32" s="164">
        <v>26</v>
      </c>
      <c r="C32" s="122" t="s">
        <v>70</v>
      </c>
      <c r="D32" s="123">
        <v>-1.5683849999999999</v>
      </c>
      <c r="E32" s="125">
        <v>-3.0751360000000001</v>
      </c>
      <c r="F32" s="123">
        <v>0</v>
      </c>
      <c r="G32" s="125">
        <v>-3.9570240000000001</v>
      </c>
      <c r="H32" s="123">
        <f t="shared" si="0"/>
        <v>-7.9855179999999999</v>
      </c>
      <c r="I32" s="125">
        <f t="shared" si="1"/>
        <v>-7.9855179999999999</v>
      </c>
      <c r="J32" s="123">
        <f t="shared" si="2"/>
        <v>-5.1870779999999996</v>
      </c>
    </row>
    <row r="33" spans="2:10">
      <c r="B33" s="164">
        <v>27</v>
      </c>
      <c r="C33" s="122" t="s">
        <v>71</v>
      </c>
      <c r="D33" s="123">
        <v>0.132718</v>
      </c>
      <c r="E33" s="125">
        <v>-5.5030099999999997</v>
      </c>
      <c r="F33" s="123">
        <v>0</v>
      </c>
      <c r="G33" s="125">
        <v>-3.9570240000000001</v>
      </c>
      <c r="H33" s="123">
        <f t="shared" si="0"/>
        <v>-8.2267139999999994</v>
      </c>
      <c r="I33" s="125">
        <f t="shared" si="1"/>
        <v>-8.2267139999999994</v>
      </c>
      <c r="J33" s="123">
        <f t="shared" si="2"/>
        <v>-6.1582280000000003</v>
      </c>
    </row>
    <row r="35" spans="2:10">
      <c r="D35" s="237" t="s">
        <v>978</v>
      </c>
      <c r="E35" s="368"/>
      <c r="F35" s="262"/>
      <c r="G35" s="369">
        <v>12.055391</v>
      </c>
    </row>
  </sheetData>
  <mergeCells count="6">
    <mergeCell ref="A1:H1"/>
    <mergeCell ref="B4:C5"/>
    <mergeCell ref="G4:G5"/>
    <mergeCell ref="F4:F5"/>
    <mergeCell ref="E4:E5"/>
    <mergeCell ref="D4:D5"/>
  </mergeCells>
  <conditionalFormatting sqref="D7:J33">
    <cfRule type="cellIs" dxfId="21" priority="1" operator="equal">
      <formula>0</formula>
    </cfRule>
  </conditionalFormatting>
  <hyperlinks>
    <hyperlink ref="I1" location="Index!A1" display="Return to Index"/>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62</vt:i4>
      </vt:variant>
      <vt:variant>
        <vt:lpstr>Named Ranges</vt:lpstr>
      </vt:variant>
      <vt:variant>
        <vt:i4>2</vt:i4>
      </vt:variant>
    </vt:vector>
  </HeadingPairs>
  <TitlesOfParts>
    <vt:vector size="64" baseType="lpstr">
      <vt:lpstr>Index</vt:lpstr>
      <vt:lpstr>TA</vt:lpstr>
      <vt:lpstr>TB</vt:lpstr>
      <vt:lpstr>TC FD</vt:lpstr>
      <vt:lpstr>TE FF</vt:lpstr>
      <vt:lpstr>TG FH</vt:lpstr>
      <vt:lpstr>TI</vt:lpstr>
      <vt:lpstr>TJ</vt:lpstr>
      <vt:lpstr>TK</vt:lpstr>
      <vt:lpstr>TL</vt:lpstr>
      <vt:lpstr>TM</vt:lpstr>
      <vt:lpstr>TN</vt:lpstr>
      <vt:lpstr>TO</vt:lpstr>
      <vt:lpstr>TP FQ</vt:lpstr>
      <vt:lpstr>TR FS</vt:lpstr>
      <vt:lpstr>TT FU</vt:lpstr>
      <vt:lpstr>TV</vt:lpstr>
      <vt:lpstr>TW</vt:lpstr>
      <vt:lpstr>TX</vt:lpstr>
      <vt:lpstr>TY</vt:lpstr>
      <vt:lpstr>TZ</vt:lpstr>
      <vt:lpstr>TAA</vt:lpstr>
      <vt:lpstr>TBB</vt:lpstr>
      <vt:lpstr>TCC</vt:lpstr>
      <vt:lpstr>TDD</vt:lpstr>
      <vt:lpstr>TEE</vt:lpstr>
      <vt:lpstr>TFF</vt:lpstr>
      <vt:lpstr>TGG</vt:lpstr>
      <vt:lpstr>THH</vt:lpstr>
      <vt:lpstr>TII</vt:lpstr>
      <vt:lpstr>TJJ</vt:lpstr>
      <vt:lpstr>TKK</vt:lpstr>
      <vt:lpstr>TLL</vt:lpstr>
      <vt:lpstr>TMM</vt:lpstr>
      <vt:lpstr>TNN</vt:lpstr>
      <vt:lpstr>TOO</vt:lpstr>
      <vt:lpstr>TPP</vt:lpstr>
      <vt:lpstr>TQQ</vt:lpstr>
      <vt:lpstr>TRR</vt:lpstr>
      <vt:lpstr>TSS</vt:lpstr>
      <vt:lpstr>TTT</vt:lpstr>
      <vt:lpstr>TUU</vt:lpstr>
      <vt:lpstr>TVV</vt:lpstr>
      <vt:lpstr>TWW</vt:lpstr>
      <vt:lpstr>TXX</vt:lpstr>
      <vt:lpstr>TYY</vt:lpstr>
      <vt:lpstr>TZZ</vt:lpstr>
      <vt:lpstr>TAAA</vt:lpstr>
      <vt:lpstr>TBBB</vt:lpstr>
      <vt:lpstr>TCCC</vt:lpstr>
      <vt:lpstr>TDDD</vt:lpstr>
      <vt:lpstr>TEEE</vt:lpstr>
      <vt:lpstr>TFFF</vt:lpstr>
      <vt:lpstr>TGGG</vt:lpstr>
      <vt:lpstr>THHH</vt:lpstr>
      <vt:lpstr>TIII</vt:lpstr>
      <vt:lpstr>TJJJ TKKK TLLL</vt:lpstr>
      <vt:lpstr>TMMM</vt:lpstr>
      <vt:lpstr>TNNN</vt:lpstr>
      <vt:lpstr>TOOO</vt:lpstr>
      <vt:lpstr>TPPP</vt:lpstr>
      <vt:lpstr>TQQQ</vt:lpstr>
      <vt:lpstr>TDD!_Ref386537083</vt:lpstr>
      <vt:lpstr>TMM!_Toc524521362</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Selby, Thomas</dc:creator>
  <cp:keywords/>
  <dc:description/>
  <cp:lastModifiedBy>Grayson, Alice</cp:lastModifiedBy>
  <cp:revision/>
  <dcterms:created xsi:type="dcterms:W3CDTF">2014-12-16T15:07:26Z</dcterms:created>
  <dcterms:modified xsi:type="dcterms:W3CDTF">2019-08-01T15:03:28Z</dcterms:modified>
  <cp:category/>
  <cp:contentStatus/>
</cp:coreProperties>
</file>