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omments4.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5.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7.xml" ContentType="application/vnd.openxmlformats-officedocument.drawing+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drawings/drawing19.xml" ContentType="application/vnd.openxmlformats-officedocument.drawing+xml"/>
  <Override PartName="/xl/charts/chart3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05" windowWidth="18690" windowHeight="5865" tabRatio="774" activeTab="1"/>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45621"/>
</workbook>
</file>

<file path=xl/calcChain.xml><?xml version="1.0" encoding="utf-8"?>
<calcChain xmlns="http://schemas.openxmlformats.org/spreadsheetml/2006/main">
  <c r="D15" i="16" l="1"/>
  <c r="E15" i="16"/>
  <c r="B19" i="16" s="1"/>
  <c r="F15" i="16"/>
  <c r="G15" i="16"/>
  <c r="H15" i="16"/>
  <c r="I15" i="16"/>
  <c r="J15" i="16"/>
  <c r="K15" i="16"/>
  <c r="L15" i="16"/>
  <c r="M15" i="16"/>
  <c r="N15" i="16"/>
  <c r="C15" i="16"/>
  <c r="C24" i="14"/>
  <c r="D11" i="14"/>
  <c r="E11" i="14"/>
  <c r="F11" i="14"/>
  <c r="G11" i="14"/>
  <c r="H11" i="14"/>
  <c r="I11" i="14"/>
  <c r="J11" i="14"/>
  <c r="K11" i="14"/>
  <c r="L11" i="14"/>
  <c r="M11" i="14"/>
  <c r="N11" i="14"/>
  <c r="D12" i="14"/>
  <c r="E12" i="14"/>
  <c r="C25" i="14" s="1"/>
  <c r="F12" i="14"/>
  <c r="G12" i="14"/>
  <c r="H12" i="14"/>
  <c r="I12" i="14"/>
  <c r="J12" i="14"/>
  <c r="K12" i="14"/>
  <c r="L12" i="14"/>
  <c r="M12" i="14"/>
  <c r="N12" i="14"/>
  <c r="C12" i="14"/>
  <c r="C11" i="14"/>
  <c r="D13" i="13"/>
  <c r="E13" i="13"/>
  <c r="C17" i="13" s="1"/>
  <c r="F13" i="13"/>
  <c r="G13" i="13"/>
  <c r="H13" i="13"/>
  <c r="I13" i="13"/>
  <c r="J13" i="13"/>
  <c r="K13" i="13"/>
  <c r="L13" i="13"/>
  <c r="M13" i="13"/>
  <c r="N13" i="13"/>
  <c r="C13" i="13"/>
  <c r="C35" i="12"/>
  <c r="C32" i="21"/>
  <c r="C33" i="21"/>
  <c r="C34" i="21"/>
  <c r="C35" i="21"/>
  <c r="C36" i="21"/>
  <c r="C37" i="21"/>
  <c r="C38" i="21"/>
  <c r="C39" i="21"/>
  <c r="C40" i="21"/>
  <c r="C41" i="21"/>
  <c r="C31" i="21"/>
  <c r="F14" i="21"/>
  <c r="G14" i="21"/>
  <c r="H14" i="21"/>
  <c r="I14" i="21"/>
  <c r="J14" i="21"/>
  <c r="K14" i="21"/>
  <c r="L14" i="21"/>
  <c r="M14" i="21"/>
  <c r="N14" i="21"/>
  <c r="D14" i="21"/>
  <c r="E14" i="21"/>
  <c r="C14" i="21"/>
  <c r="D16" i="11" l="1"/>
  <c r="E16" i="11"/>
  <c r="F16" i="11"/>
  <c r="G16" i="11"/>
  <c r="H16" i="11"/>
  <c r="I16" i="11"/>
  <c r="J16" i="11"/>
  <c r="K16" i="11"/>
  <c r="L16" i="11"/>
  <c r="M16" i="11"/>
  <c r="N16" i="11"/>
  <c r="C16" i="11"/>
  <c r="B21" i="11"/>
  <c r="B20" i="11"/>
  <c r="B19" i="11"/>
  <c r="D9" i="11"/>
  <c r="E9" i="11"/>
  <c r="B18" i="11" s="1"/>
  <c r="F9" i="11"/>
  <c r="G9" i="11"/>
  <c r="H9" i="11"/>
  <c r="I9" i="11"/>
  <c r="J9" i="11"/>
  <c r="K9" i="11"/>
  <c r="L9" i="11"/>
  <c r="M9" i="11"/>
  <c r="N9" i="11"/>
  <c r="D10" i="11"/>
  <c r="E10" i="11"/>
  <c r="F10" i="11"/>
  <c r="G10" i="11"/>
  <c r="H10" i="11"/>
  <c r="I10" i="11"/>
  <c r="J10" i="11"/>
  <c r="K10" i="11"/>
  <c r="L10" i="11"/>
  <c r="M10" i="11"/>
  <c r="N10" i="11"/>
  <c r="D11" i="11"/>
  <c r="E11" i="11"/>
  <c r="F11" i="11"/>
  <c r="G11" i="11"/>
  <c r="H11" i="11"/>
  <c r="I11" i="11"/>
  <c r="J11" i="11"/>
  <c r="K11" i="11"/>
  <c r="L11" i="11"/>
  <c r="M11" i="11"/>
  <c r="N11" i="11"/>
  <c r="C11" i="11"/>
  <c r="C10" i="11"/>
  <c r="C9" i="11"/>
  <c r="D11" i="7"/>
  <c r="E11" i="7"/>
  <c r="B13" i="7" s="1"/>
  <c r="F11" i="7"/>
  <c r="G11" i="7"/>
  <c r="H11" i="7"/>
  <c r="I11" i="7"/>
  <c r="J11" i="7"/>
  <c r="K11" i="7"/>
  <c r="L11" i="7"/>
  <c r="M11" i="7"/>
  <c r="N11" i="7"/>
  <c r="C11" i="7"/>
  <c r="P3" i="5"/>
  <c r="H1" i="26"/>
  <c r="I33" i="15"/>
  <c r="J33" i="15"/>
  <c r="K33" i="15"/>
  <c r="I37" i="15"/>
  <c r="J37" i="15"/>
  <c r="K37" i="15"/>
  <c r="I38" i="15"/>
  <c r="J38" i="15"/>
  <c r="K38" i="15"/>
  <c r="I39" i="15"/>
  <c r="J39" i="15"/>
  <c r="K39" i="15"/>
  <c r="I40" i="15"/>
  <c r="J40" i="15"/>
  <c r="K40" i="15"/>
  <c r="I41" i="15"/>
  <c r="J41" i="15"/>
  <c r="K41" i="15"/>
  <c r="I42" i="15"/>
  <c r="J42" i="15"/>
  <c r="K42" i="15"/>
  <c r="I43" i="15"/>
  <c r="J43" i="15"/>
  <c r="K43" i="15"/>
  <c r="I44" i="15"/>
  <c r="J44" i="15"/>
  <c r="K44" i="15"/>
  <c r="I45" i="15"/>
  <c r="J45" i="15"/>
  <c r="K45" i="15"/>
  <c r="I46" i="15"/>
  <c r="J46" i="15"/>
  <c r="K46" i="15"/>
  <c r="E7" i="8"/>
  <c r="D7" i="8"/>
  <c r="C7" i="8"/>
  <c r="D3" i="8" l="1"/>
  <c r="E3" i="8"/>
  <c r="C3" i="8"/>
  <c r="N1" i="7"/>
  <c r="M1" i="7"/>
  <c r="L1" i="7"/>
  <c r="K1" i="7"/>
  <c r="J1" i="7"/>
  <c r="I1" i="7"/>
  <c r="H1" i="7"/>
  <c r="G1" i="7"/>
  <c r="F1" i="7"/>
  <c r="E1" i="7"/>
  <c r="D1" i="7"/>
  <c r="C1" i="7"/>
  <c r="D1" i="22"/>
  <c r="E1" i="22"/>
  <c r="F1" i="22"/>
  <c r="G1" i="22"/>
  <c r="H1" i="22"/>
  <c r="I1" i="22"/>
  <c r="J1" i="22"/>
  <c r="K1" i="22"/>
  <c r="L1" i="22"/>
  <c r="M1" i="22"/>
  <c r="N1" i="22"/>
  <c r="C1" i="22"/>
  <c r="E5" i="5" l="1"/>
  <c r="G6" i="20" l="1"/>
  <c r="H6" i="20"/>
  <c r="I6" i="20"/>
  <c r="J6" i="20"/>
  <c r="K6" i="20"/>
  <c r="L6" i="20"/>
  <c r="M6" i="20"/>
  <c r="N6" i="20"/>
  <c r="F6" i="20"/>
  <c r="D6" i="20"/>
  <c r="E6" i="20"/>
  <c r="C6" i="20"/>
  <c r="B42" i="4"/>
  <c r="B34" i="6"/>
  <c r="B54" i="12"/>
  <c r="E2" i="26" l="1"/>
  <c r="C1" i="1" l="1"/>
  <c r="C9" i="5" l="1"/>
  <c r="D9" i="5"/>
  <c r="C5" i="5"/>
  <c r="D5" i="5"/>
  <c r="E1" i="1" l="1"/>
  <c r="G1" i="1" s="1"/>
  <c r="D1" i="1" l="1"/>
  <c r="F37" i="15" l="1"/>
  <c r="G37" i="15"/>
  <c r="H37" i="15"/>
  <c r="F38" i="15"/>
  <c r="G38" i="15"/>
  <c r="H38" i="15"/>
  <c r="F39" i="15"/>
  <c r="G39" i="15"/>
  <c r="H39" i="15"/>
  <c r="F40" i="15"/>
  <c r="G40" i="15"/>
  <c r="H40" i="15"/>
  <c r="F41" i="15"/>
  <c r="G41" i="15"/>
  <c r="H41" i="15"/>
  <c r="F42" i="15"/>
  <c r="G42" i="15"/>
  <c r="H42" i="15"/>
  <c r="F43" i="15"/>
  <c r="G43" i="15"/>
  <c r="H43" i="15"/>
  <c r="F44" i="15"/>
  <c r="G44" i="15"/>
  <c r="H44" i="15"/>
  <c r="F45" i="15"/>
  <c r="G45" i="15"/>
  <c r="H45" i="15"/>
  <c r="F46" i="15"/>
  <c r="G46" i="15"/>
  <c r="H46" i="15"/>
  <c r="F33" i="15"/>
  <c r="G33" i="15"/>
  <c r="H33" i="15"/>
  <c r="D33" i="15" l="1"/>
  <c r="E33" i="15"/>
  <c r="C33" i="15"/>
  <c r="C38" i="15" l="1"/>
  <c r="D38" i="15"/>
  <c r="E38" i="15"/>
  <c r="C39" i="15"/>
  <c r="D39" i="15"/>
  <c r="E39" i="15"/>
  <c r="C40" i="15"/>
  <c r="D40" i="15"/>
  <c r="E40" i="15"/>
  <c r="C41" i="15"/>
  <c r="D41" i="15"/>
  <c r="E41" i="15"/>
  <c r="C42" i="15"/>
  <c r="D42" i="15"/>
  <c r="E42" i="15"/>
  <c r="C43" i="15"/>
  <c r="D43" i="15"/>
  <c r="E43" i="15"/>
  <c r="C44" i="15"/>
  <c r="D44" i="15"/>
  <c r="E44" i="15"/>
  <c r="C45" i="15"/>
  <c r="D45" i="15"/>
  <c r="E45" i="15"/>
  <c r="C46" i="15"/>
  <c r="D46" i="15"/>
  <c r="E46" i="15"/>
  <c r="D37" i="15"/>
  <c r="E37" i="15"/>
  <c r="C37" i="15"/>
</calcChain>
</file>

<file path=xl/comments1.xml><?xml version="1.0" encoding="utf-8"?>
<comments xmlns="http://schemas.openxmlformats.org/spreadsheetml/2006/main">
  <authors>
    <author>Cristian Ebau</author>
  </authors>
  <commentList>
    <comment ref="A18" authorId="0">
      <text>
        <r>
          <rPr>
            <b/>
            <sz val="9"/>
            <color indexed="81"/>
            <rFont val="Tahoma"/>
            <family val="2"/>
          </rPr>
          <t>Cristian Ebau:</t>
        </r>
        <r>
          <rPr>
            <sz val="9"/>
            <color indexed="81"/>
            <rFont val="Tahoma"/>
            <family val="2"/>
          </rPr>
          <t xml:space="preserve">
From Volume Report</t>
        </r>
      </text>
    </comment>
  </commentList>
</comments>
</file>

<file path=xl/comments2.xml><?xml version="1.0" encoding="utf-8"?>
<comments xmlns="http://schemas.openxmlformats.org/spreadsheetml/2006/main">
  <authors>
    <author>Cristian Ebau</author>
  </authors>
  <commentList>
    <comment ref="A2" authorId="0">
      <text>
        <r>
          <rPr>
            <b/>
            <sz val="9"/>
            <color indexed="81"/>
            <rFont val="Tahoma"/>
            <family val="2"/>
          </rPr>
          <t>Cristian Ebau:</t>
        </r>
        <r>
          <rPr>
            <sz val="9"/>
            <color indexed="81"/>
            <rFont val="Tahoma"/>
            <family val="2"/>
          </rPr>
          <t xml:space="preserve">
These data should be coming from ROP or sent to finance file</t>
        </r>
      </text>
    </comment>
    <comment ref="A19" authorId="0">
      <text>
        <r>
          <rPr>
            <b/>
            <sz val="9"/>
            <color indexed="81"/>
            <rFont val="Tahoma"/>
            <family val="2"/>
          </rPr>
          <t>Cristian Ebau:</t>
        </r>
        <r>
          <rPr>
            <sz val="9"/>
            <color indexed="81"/>
            <rFont val="Tahoma"/>
            <family val="2"/>
          </rPr>
          <t xml:space="preserve">
even these ones come from the volume report but from the row right below the main category</t>
        </r>
      </text>
    </comment>
  </commentList>
</comments>
</file>

<file path=xl/comments3.xml><?xml version="1.0" encoding="utf-8"?>
<comments xmlns="http://schemas.openxmlformats.org/spreadsheetml/2006/main">
  <authors>
    <author>Cristian Ebau</author>
  </authors>
  <commentList>
    <comment ref="B25" authorId="0">
      <text>
        <r>
          <rPr>
            <b/>
            <sz val="9"/>
            <color indexed="81"/>
            <rFont val="Tahoma"/>
            <family val="2"/>
          </rPr>
          <t>Cristian Ebau:</t>
        </r>
        <r>
          <rPr>
            <sz val="9"/>
            <color indexed="81"/>
            <rFont val="Tahoma"/>
            <family val="2"/>
          </rPr>
          <t xml:space="preserve">
Check the formatting for this diagram</t>
        </r>
      </text>
    </comment>
  </commentList>
</comments>
</file>

<file path=xl/comments4.xml><?xml version="1.0" encoding="utf-8"?>
<comments xmlns="http://schemas.openxmlformats.org/spreadsheetml/2006/main">
  <authors>
    <author>Cristian Ebau</author>
  </authors>
  <commentList>
    <comment ref="A3" authorId="0">
      <text>
        <r>
          <rPr>
            <b/>
            <sz val="9"/>
            <color indexed="81"/>
            <rFont val="Tahoma"/>
            <family val="2"/>
          </rPr>
          <t>Cristian Ebau:</t>
        </r>
        <r>
          <rPr>
            <sz val="9"/>
            <color indexed="81"/>
            <rFont val="Tahoma"/>
            <family val="2"/>
          </rPr>
          <t xml:space="preserve">
this come from the ROP Outturn Daily tab. "Standing Reserve"</t>
        </r>
      </text>
    </comment>
    <comment ref="A4" authorId="0">
      <text>
        <r>
          <rPr>
            <b/>
            <sz val="9"/>
            <color indexed="81"/>
            <rFont val="Tahoma"/>
            <family val="2"/>
          </rPr>
          <t>Cristian Ebau:</t>
        </r>
        <r>
          <rPr>
            <sz val="9"/>
            <color indexed="81"/>
            <rFont val="Tahoma"/>
            <family val="2"/>
          </rPr>
          <t xml:space="preserve">
also these AS figure are in the ROP</t>
        </r>
      </text>
    </comment>
    <comment ref="A13" authorId="0">
      <text>
        <r>
          <rPr>
            <b/>
            <sz val="9"/>
            <color indexed="81"/>
            <rFont val="Tahoma"/>
            <family val="2"/>
          </rPr>
          <t>Cristian Ebau:</t>
        </r>
        <r>
          <rPr>
            <sz val="9"/>
            <color indexed="81"/>
            <rFont val="Tahoma"/>
            <family val="2"/>
          </rPr>
          <t xml:space="preserve">
these data are from the volume report
</t>
        </r>
      </text>
    </comment>
  </commentList>
</comments>
</file>

<file path=xl/sharedStrings.xml><?xml version="1.0" encoding="utf-8"?>
<sst xmlns="http://schemas.openxmlformats.org/spreadsheetml/2006/main" count="359" uniqueCount="188">
  <si>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</si>
  <si>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</si>
  <si>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</si>
  <si>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</si>
  <si>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</si>
  <si>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</si>
  <si>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</si>
  <si>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</si>
  <si>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</si>
  <si>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</si>
  <si>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</si>
  <si>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</si>
  <si>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</si>
  <si>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</si>
  <si>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</si>
  <si>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</si>
  <si>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</si>
  <si>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</si>
  <si>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</si>
  <si>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</si>
  <si>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</si>
  <si>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</si>
  <si>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</si>
  <si>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</si>
  <si>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</si>
  <si>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Constaints</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</si>
  <si>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</si>
  <si>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</si>
  <si>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</si>
  <si>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</si>
  <si>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</si>
  <si>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</si>
  <si>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</si>
  <si>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</si>
  <si>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</si>
  <si>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</si>
  <si>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</si>
  <si>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</si>
  <si>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</si>
  <si>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</si>
  <si>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</si>
  <si>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</si>
  <si>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</si>
  <si>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</si>
  <si>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</si>
  <si>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</si>
  <si>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</si>
  <si>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</si>
  <si>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</si>
  <si>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</si>
  <si>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</si>
  <si>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</si>
  <si>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</si>
  <si>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</si>
  <si>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</si>
  <si>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</si>
  <si>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</si>
  <si>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</si>
  <si>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</si>
  <si>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</si>
  <si>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</si>
  <si>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</si>
  <si>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</si>
  <si>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</si>
  <si>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</si>
  <si>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</si>
  <si>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</si>
  <si>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</si>
  <si>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</si>
  <si>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</si>
  <si>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</si>
  <si>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</si>
  <si>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</si>
  <si>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</si>
  <si>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</si>
  <si>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</si>
  <si>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</si>
  <si>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</si>
  <si>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</si>
  <si>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</si>
  <si>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</si>
  <si>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</si>
  <si>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</si>
  <si>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</si>
  <si>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</si>
  <si>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</si>
  <si>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</si>
  <si>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</si>
  <si>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</si>
  <si>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</si>
  <si>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</si>
  <si>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</si>
  <si>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</si>
  <si>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</si>
  <si>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</si>
  <si>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</si>
  <si>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</si>
  <si>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</si>
  <si>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</si>
  <si>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</si>
  <si>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</si>
  <si>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</si>
  <si>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</si>
  <si>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</si>
  <si>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</si>
  <si>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</si>
  <si>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</si>
  <si>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</si>
  <si>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</si>
  <si>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</si>
  <si>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</si>
  <si>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</si>
  <si>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</si>
  <si>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</si>
  <si>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</si>
  <si>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</si>
  <si>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</si>
  <si>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</si>
  <si>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</si>
  <si>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</si>
  <si>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</si>
  <si>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</si>
  <si>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</si>
  <si>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</si>
  <si>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Holding volumes</t>
  </si>
  <si>
    <t>P</t>
  </si>
  <si>
    <t>S</t>
  </si>
  <si>
    <t>H</t>
  </si>
  <si>
    <t>Holding volumes (TWh)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</si>
  <si>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</si>
  <si>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</si>
  <si>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</si>
  <si>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</si>
  <si>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</si>
  <si>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</si>
  <si>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</si>
  <si>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</si>
  <si>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</si>
  <si>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</si>
  <si>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</si>
  <si>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</si>
  <si>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</si>
  <si>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</si>
  <si>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</si>
  <si>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</si>
  <si>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</si>
  <si>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</si>
  <si>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</si>
  <si>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</si>
  <si>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AS-BM Syncronous Compensation ( Commerical)</t>
  </si>
  <si>
    <t>Non-Delivery &amp; Reconciliation</t>
  </si>
  <si>
    <t>Report Month</t>
  </si>
  <si>
    <t>Fast Reserve</t>
  </si>
  <si>
    <t>Operating Reserve</t>
  </si>
  <si>
    <t xml:space="preserve">Balancing Cost </t>
  </si>
  <si>
    <t>Other Reserve</t>
  </si>
  <si>
    <t>Non Delivery</t>
  </si>
  <si>
    <t>Negative Reserve</t>
  </si>
  <si>
    <t>Enter Reporting month:</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</si>
  <si>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</si>
  <si>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</si>
  <si>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</si>
  <si>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</si>
  <si>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</si>
  <si>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</si>
  <si>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</si>
  <si>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</si>
  <si>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</si>
  <si>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</si>
  <si>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</si>
  <si>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</si>
  <si>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</si>
  <si>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</si>
  <si>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</si>
  <si>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</si>
  <si>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</si>
  <si>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Changed tab name</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</si>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</sst>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6" formatCode="_(* #,##0.00_);_(* \(#,##0.00\);_(* &quot;-&quot;??_);_(@_)"/>
    <numFmt numFmtId="177" formatCode="_-[$£-809]* #,##0.00_-;\-[$£-809]* #,##0.00_-;_-[$£-809]* &quot;-&quot;??_-;_-@_-"/>
    <numFmt numFmtId="178" formatCode="#,##0.00;[Red]\(#,##0.00\)\ "/>
  </numFmts>
  <fonts count="61" x14ac:knownFonts="1">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s>
  <fills count="62">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6" fontId="4" fillId="0" borderId="0" applyFont="0" applyFill="0" applyBorder="0" applyAlignment="0" applyProtection="0"/>
  </cellStyleXfs>
  <cellXfs count="78">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1" xfId="0" applyNumberForma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2" fontId="0" fillId="0" borderId="1" xfId="2" applyNumberFormat="1" applyFont="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3" fontId="5" fillId="3" borderId="1" xfId="0" applyNumberFormat="1" applyFont="1" applyFill="1" applyBorder="1" applyAlignment="1">
      <alignment wrapText="1"/>
    </xf>
    <xf numFmtId="0" fontId="5" fillId="0" borderId="1" xfId="0" applyFont="1" applyBorder="1" applyAlignment="1"/>
    <xf numFmtId="3" fontId="5" fillId="0" borderId="1" xfId="0" applyNumberFormat="1" applyFont="1" applyBorder="1" applyAlignment="1">
      <alignment wrapText="1"/>
    </xf>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3" fontId="3" fillId="3" borderId="1" xfId="0" applyNumberFormat="1" applyFont="1" applyFill="1" applyBorder="1"/>
    <xf numFmtId="3" fontId="1" fillId="0" borderId="1" xfId="0" applyNumberFormat="1" applyFont="1" applyBorder="1"/>
    <xf numFmtId="2" fontId="3" fillId="3" borderId="1" xfId="0" applyNumberFormat="1" applyFont="1" applyFill="1" applyBorder="1"/>
    <xf numFmtId="2" fontId="1" fillId="0" borderId="1" xfId="0" applyNumberFormat="1" applyFont="1" applyBorder="1"/>
    <xf numFmtId="3" fontId="5" fillId="0" borderId="1" xfId="0" applyNumberFormat="1" applyFont="1" applyBorder="1"/>
    <xf numFmtId="3" fontId="5" fillId="0" borderId="1" xfId="0" applyNumberFormat="1" applyFont="1" applyBorder="1" applyAlignment="1">
      <alignment horizontal="center"/>
    </xf>
    <xf numFmtId="3" fontId="0" fillId="3" borderId="3" xfId="0" applyNumberFormat="1" applyFill="1" applyBorder="1" applyAlignment="1">
      <alignment wrapText="1"/>
    </xf>
    <xf numFmtId="0" fontId="1" fillId="0" borderId="0" xfId="0" applyFont="1" applyBorder="1"/>
    <xf numFmtId="3" fontId="1" fillId="0" borderId="0" xfId="0" applyNumberFormat="1" applyFont="1" applyBorder="1"/>
    <xf numFmtId="168" fontId="0" fillId="0" borderId="0" xfId="0" applyNumberFormat="1"/>
    <xf numFmtId="17" fontId="0" fillId="0" borderId="0" xfId="0" applyNumberFormat="1"/>
    <xf numFmtId="0" fontId="0" fillId="59" borderId="1" xfId="0" applyFill="1" applyBorder="1"/>
    <xf numFmtId="168" fontId="0" fillId="0" borderId="1" xfId="0" applyNumberFormat="1" applyBorder="1"/>
    <xf numFmtId="14" fontId="0" fillId="0" borderId="0" xfId="0" applyNumberFormat="1"/>
    <xf numFmtId="0" fontId="0" fillId="0" borderId="0" xfId="0" applyAlignment="1">
      <alignment wrapText="1"/>
    </xf>
    <xf numFmtId="0" fontId="0" fillId="61" borderId="0" xfId="0" applyFill="1"/>
    <xf numFmtId="3" fontId="0" fillId="0" borderId="1" xfId="0" applyNumberFormat="1" applyBorder="1" applyAlignment="1">
      <alignment wrapText="1"/>
    </xf>
    <xf numFmtId="3" fontId="0" fillId="3" borderId="1" xfId="0" applyNumberFormat="1" applyFill="1" applyBorder="1" applyAlignment="1">
      <alignment wrapText="1"/>
    </xf>
    <xf numFmtId="2" fontId="0" fillId="0" borderId="1" xfId="0" applyNumberFormat="1" applyFill="1" applyBorder="1"/>
    <xf numFmtId="14" fontId="0" fillId="3" borderId="0" xfId="0" applyNumberFormat="1" applyFill="1"/>
    <xf numFmtId="168" fontId="0" fillId="0" borderId="0" xfId="0" applyNumberFormat="1" applyBorder="1"/>
    <xf numFmtId="2" fontId="0" fillId="3" borderId="1" xfId="0" applyNumberFormat="1" applyFill="1" applyBorder="1"/>
    <xf numFmtId="17" fontId="1" fillId="0" borderId="1" xfId="0" applyNumberFormat="1" applyFont="1" applyFill="1" applyBorder="1"/>
    <xf numFmtId="2" fontId="0" fillId="0" borderId="1" xfId="2" applyNumberFormat="1" applyFont="1" applyFill="1" applyBorder="1"/>
    <xf numFmtId="0" fontId="0" fillId="59" borderId="1" xfId="0" applyFill="1" applyBorder="1" applyAlignment="1">
      <alignment wrapText="1"/>
    </xf>
    <xf numFmtId="0" fontId="0" fillId="60" borderId="26" xfId="0" applyFill="1" applyBorder="1" applyAlignment="1">
      <alignment horizontal="left"/>
    </xf>
    <xf numFmtId="0" fontId="0" fillId="59" borderId="1" xfId="0" applyFill="1" applyBorder="1" applyAlignment="1">
      <alignment horizontal="left"/>
    </xf>
    <xf numFmtId="2" fontId="0" fillId="60" borderId="0" xfId="0" applyNumberFormat="1" applyFill="1"/>
    <xf numFmtId="0" fontId="4" fillId="0" borderId="0" xfId="0" applyFont="1"/>
    <xf numFmtId="0" fontId="18" fillId="0" borderId="0" xfId="0" applyFont="1"/>
    <xf numFmtId="0" fontId="0" fillId="0" borderId="1" xfId="0" applyFill="1" applyBorder="1"/>
    <xf numFmtId="0" fontId="1" fillId="0" borderId="1" xfId="0" applyFont="1" applyFill="1" applyBorder="1"/>
    <xf numFmtId="2" fontId="0" fillId="60" borderId="1" xfId="0" applyNumberFormat="1" applyFill="1" applyBorder="1"/>
    <xf numFmtId="177"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167" fontId="0" fillId="0" borderId="3" xfId="2" applyNumberFormat="1" applyFont="1" applyBorder="1" applyAlignment="1">
      <alignment wrapText="1"/>
    </xf>
    <xf numFmtId="0" fontId="0" fillId="0" borderId="1" xfId="0" applyFill="1" applyBorder="1" applyAlignment="1">
      <alignment wrapText="1"/>
    </xf>
    <xf numFmtId="178" fontId="4" fillId="0" borderId="0" xfId="0" applyNumberFormat="1" applyFont="1" applyAlignment="1">
      <alignment horizontal="center"/>
    </xf>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FF66CC"/>
      <color rgb="FF9966FF"/>
      <color rgb="FF00CCFF"/>
      <color rgb="FFFFFF66"/>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3.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4.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5.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cost'!$G$1</c:f>
          <c:strCache>
            <c:ptCount val="1"/>
            <c:pt idx="0">
              <c:v>Balancing Cost Jun 2018</c:v>
            </c:pt>
          </c:strCache>
        </c:strRef>
      </c:tx>
      <c:layout>
        <c:manualLayout>
          <c:xMode val="edge"/>
          <c:yMode val="edge"/>
          <c:x val="0.25971483997645001"/>
          <c:y val="0"/>
        </c:manualLayout>
      </c:layout>
      <c:overlay val="0"/>
      <c:txPr>
        <a:bodyPr/>
        <a:lstStyle/>
        <a:p>
          <a:pPr>
            <a:defRPr/>
          </a:pPr>
          <a:endParaRPr lang="en-US"/>
        </a:p>
      </c:tx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0-06A0-4263-932F-83F3459A68BC}"/>
              </c:ext>
            </c:extLst>
          </c:dPt>
          <c:dPt>
            <c:idx val="2"/>
            <c:bubble3D val="0"/>
            <c:explosion val="10"/>
            <c:extLst xmlns:c16r2="http://schemas.microsoft.com/office/drawing/2015/06/chart">
              <c:ext xmlns:c16="http://schemas.microsoft.com/office/drawing/2014/chart" uri="{C3380CC4-5D6E-409C-BE32-E72D297353CC}">
                <c16:uniqueId val="{00000001-06A0-4263-932F-83F3459A68BC}"/>
              </c:ext>
            </c:extLst>
          </c:dPt>
          <c:dPt>
            <c:idx val="4"/>
            <c:bubble3D val="0"/>
            <c:explosion val="15"/>
            <c:extLst xmlns:c16r2="http://schemas.microsoft.com/office/drawing/2015/06/char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35.812230395536588</c:v>
                </c:pt>
                <c:pt idx="1">
                  <c:v>16.401154452698396</c:v>
                </c:pt>
                <c:pt idx="2">
                  <c:v>37.367355358750451</c:v>
                </c:pt>
                <c:pt idx="3">
                  <c:v>-0.30814960823512</c:v>
                </c:pt>
                <c:pt idx="4">
                  <c:v>-0.55163465999986849</c:v>
                </c:pt>
              </c:numCache>
            </c:numRef>
          </c:val>
          <c:extLst xmlns:c16r2="http://schemas.microsoft.com/office/drawing/2015/06/char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0000"/>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DSR!$C$3:$N$3</c:f>
              <c:numCache>
                <c:formatCode>0.00</c:formatCode>
                <c:ptCount val="12"/>
                <c:pt idx="0">
                  <c:v>4.39553021999959</c:v>
                </c:pt>
                <c:pt idx="1">
                  <c:v>4.4943416799998221</c:v>
                </c:pt>
                <c:pt idx="2">
                  <c:v>4.6840680191897528</c:v>
                </c:pt>
              </c:numCache>
            </c:numRef>
          </c:val>
          <c:extLst xmlns:c16r2="http://schemas.microsoft.com/office/drawing/2015/06/char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2D050"/>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DSR!$C$4:$N$4</c:f>
              <c:numCache>
                <c:formatCode>0.00</c:formatCode>
                <c:ptCount val="12"/>
                <c:pt idx="0">
                  <c:v>3.8632746200000003</c:v>
                </c:pt>
                <c:pt idx="1">
                  <c:v>4.5016228900000002</c:v>
                </c:pt>
                <c:pt idx="2">
                  <c:v>4.2503607900000002</c:v>
                </c:pt>
              </c:numCache>
            </c:numRef>
          </c:val>
          <c:extLst xmlns:c16r2="http://schemas.microsoft.com/office/drawing/2015/06/char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7030A0"/>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DSR!$C$5:$N$5</c:f>
              <c:numCache>
                <c:formatCode>0.00</c:formatCode>
                <c:ptCount val="12"/>
                <c:pt idx="0">
                  <c:v>0.83989016999999966</c:v>
                </c:pt>
                <c:pt idx="1">
                  <c:v>0.92044844999999997</c:v>
                </c:pt>
                <c:pt idx="2">
                  <c:v>0.54649421899999984</c:v>
                </c:pt>
              </c:numCache>
            </c:numRef>
          </c:val>
          <c:extLst xmlns:c16r2="http://schemas.microsoft.com/office/drawing/2015/06/char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69764608"/>
        <c:axId val="69766144"/>
      </c:barChart>
      <c:dateAx>
        <c:axId val="69764608"/>
        <c:scaling>
          <c:orientation val="minMax"/>
        </c:scaling>
        <c:delete val="0"/>
        <c:axPos val="b"/>
        <c:numFmt formatCode="mmm\-yy" sourceLinked="1"/>
        <c:majorTickMark val="out"/>
        <c:minorTickMark val="none"/>
        <c:tickLblPos val="nextTo"/>
        <c:crossAx val="69766144"/>
        <c:crosses val="autoZero"/>
        <c:auto val="1"/>
        <c:lblOffset val="100"/>
        <c:baseTimeUnit val="months"/>
      </c:dateAx>
      <c:valAx>
        <c:axId val="69766144"/>
        <c:scaling>
          <c:orientation val="minMax"/>
        </c:scaling>
        <c:delete val="0"/>
        <c:axPos val="l"/>
        <c:majorGridlines/>
        <c:title>
          <c:tx>
            <c:rich>
              <a:bodyPr/>
              <a:lstStyle/>
              <a:p>
                <a:pPr>
                  <a:defRPr/>
                </a:pPr>
                <a:r>
                  <a:rPr lang="en-US"/>
                  <a:t>Cost £ million</a:t>
                </a:r>
              </a:p>
            </c:rich>
          </c:tx>
          <c:layout/>
          <c:overlay val="0"/>
        </c:title>
        <c:numFmt formatCode="#,##0" sourceLinked="0"/>
        <c:majorTickMark val="out"/>
        <c:minorTickMark val="none"/>
        <c:tickLblPos val="nextTo"/>
        <c:crossAx val="6976460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DSR!$B$34</c:f>
          <c:strCache>
            <c:ptCount val="1"/>
            <c:pt idx="0">
              <c:v>AS Costs By Provider Type - Jun 2018</c:v>
            </c:pt>
          </c:strCache>
        </c:strRef>
      </c:tx>
      <c:layout>
        <c:manualLayout>
          <c:xMode val="edge"/>
          <c:yMode val="edge"/>
          <c:x val="0.17983414391168165"/>
          <c:y val="3.9522501513725716E-2"/>
        </c:manualLayout>
      </c:layout>
      <c:overlay val="1"/>
      <c:txPr>
        <a:bodyPr/>
        <a:lstStyle/>
        <a:p>
          <a:pPr>
            <a:defRPr/>
          </a:pPr>
          <a:endParaRPr lang="en-US"/>
        </a:p>
      </c:tx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xmlns:c16r2="http://schemas.microsoft.com/office/drawing/2015/06/chart">
              <c:ext xmlns:c16="http://schemas.microsoft.com/office/drawing/2014/chart" uri="{C3380CC4-5D6E-409C-BE32-E72D297353CC}">
                <c16:uniqueId val="{00000001-2C6C-4847-AB27-1818E1EFE285}"/>
              </c:ext>
            </c:extLst>
          </c:dPt>
          <c:dPt>
            <c:idx val="1"/>
            <c:bubble3D val="0"/>
            <c:explosion val="8"/>
            <c:extLst xmlns:c16r2="http://schemas.microsoft.com/office/drawing/2015/06/char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DSR!$E$9:$E$12</c:f>
              <c:numCache>
                <c:formatCode>0.00</c:formatCode>
                <c:ptCount val="4"/>
                <c:pt idx="0">
                  <c:v>9.5199099981897533</c:v>
                </c:pt>
                <c:pt idx="1">
                  <c:v>27.431581424639994</c:v>
                </c:pt>
                <c:pt idx="2">
                  <c:v>0.7192806959206951</c:v>
                </c:pt>
                <c:pt idx="3">
                  <c:v>0</c:v>
                </c:pt>
              </c:numCache>
            </c:numRef>
          </c:val>
          <c:extLst xmlns:c16r2="http://schemas.microsoft.com/office/drawing/2015/06/char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layout/>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SO2SO!$C$3:$N$3</c:f>
              <c:numCache>
                <c:formatCode>0.00</c:formatCode>
                <c:ptCount val="12"/>
                <c:pt idx="0">
                  <c:v>0</c:v>
                </c:pt>
                <c:pt idx="1">
                  <c:v>-4.7742323000000003E-2</c:v>
                </c:pt>
                <c:pt idx="2">
                  <c:v>-6.2446244000000005E-2</c:v>
                </c:pt>
              </c:numCache>
            </c:numRef>
          </c:val>
          <c:extLst xmlns:c16r2="http://schemas.microsoft.com/office/drawing/2015/06/char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SO2SO!$C$4:$N$4</c:f>
              <c:numCache>
                <c:formatCode>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SO2SO!$C$5:$N$5</c:f>
              <c:numCache>
                <c:formatCode>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SO2SO!$C$6:$N$6</c:f>
              <c:numCache>
                <c:formatCode>0.00</c:formatCode>
                <c:ptCount val="12"/>
                <c:pt idx="0">
                  <c:v>0</c:v>
                </c:pt>
                <c:pt idx="1">
                  <c:v>0</c:v>
                </c:pt>
                <c:pt idx="2">
                  <c:v>8.8663725995000002E-4</c:v>
                </c:pt>
              </c:numCache>
            </c:numRef>
          </c:val>
          <c:extLst xmlns:c16r2="http://schemas.microsoft.com/office/drawing/2015/06/char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SO2SO!$C$7:$N$7</c:f>
              <c:numCache>
                <c:formatCode>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SO2SO!$C$8:$N$8</c:f>
              <c:numCache>
                <c:formatCode>0.00</c:formatCode>
                <c:ptCount val="12"/>
                <c:pt idx="0">
                  <c:v>0</c:v>
                </c:pt>
                <c:pt idx="1">
                  <c:v>-0.10187188744483</c:v>
                </c:pt>
                <c:pt idx="2">
                  <c:v>-0.24659000149506999</c:v>
                </c:pt>
              </c:numCache>
            </c:numRef>
          </c:val>
          <c:extLst xmlns:c16r2="http://schemas.microsoft.com/office/drawing/2015/06/chart">
            <c:ext xmlns:c16="http://schemas.microsoft.com/office/drawing/2014/chart" uri="{C3380CC4-5D6E-409C-BE32-E72D297353CC}">
              <c16:uniqueId val="{00000005-C420-45E4-B85F-56A8326A9A7D}"/>
            </c:ext>
          </c:extLst>
        </c:ser>
        <c:ser>
          <c:idx val="6"/>
          <c:order val="6"/>
          <c:tx>
            <c:strRef>
              <c:f>SO2SO!$B$9</c:f>
              <c:strCache>
                <c:ptCount val="1"/>
                <c:pt idx="0">
                  <c:v>SO-SO Constaints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SO2SO!$C$9:$N$9</c:f>
              <c:numCache>
                <c:formatCode>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SO2SO!$C$10:$N$10</c:f>
              <c:numCache>
                <c:formatCode>0.000</c:formatCode>
                <c:ptCount val="12"/>
                <c:pt idx="0">
                  <c:v>0.79709770691244231</c:v>
                </c:pt>
                <c:pt idx="1">
                  <c:v>0.71385446570400912</c:v>
                </c:pt>
                <c:pt idx="2">
                  <c:v>0.7192806959206951</c:v>
                </c:pt>
              </c:numCache>
            </c:numRef>
          </c:val>
          <c:extLst xmlns:c16r2="http://schemas.microsoft.com/office/drawing/2015/06/char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0196608"/>
        <c:axId val="70198400"/>
      </c:barChart>
      <c:dateAx>
        <c:axId val="70196608"/>
        <c:scaling>
          <c:orientation val="minMax"/>
        </c:scaling>
        <c:delete val="0"/>
        <c:axPos val="b"/>
        <c:numFmt formatCode="mmm\-yy" sourceLinked="1"/>
        <c:majorTickMark val="out"/>
        <c:minorTickMark val="none"/>
        <c:tickLblPos val="nextTo"/>
        <c:crossAx val="70198400"/>
        <c:crosses val="autoZero"/>
        <c:auto val="1"/>
        <c:lblOffset val="100"/>
        <c:baseTimeUnit val="months"/>
      </c:dateAx>
      <c:valAx>
        <c:axId val="70198400"/>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019660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Imbalance'!$C$3:$N$3</c:f>
              <c:numCache>
                <c:formatCode>0.00</c:formatCode>
                <c:ptCount val="12"/>
                <c:pt idx="0">
                  <c:v>-5.6785957729999996</c:v>
                </c:pt>
                <c:pt idx="1">
                  <c:v>-6.7606795480000006</c:v>
                </c:pt>
                <c:pt idx="2">
                  <c:v>-2.8102212680000007</c:v>
                </c:pt>
              </c:numCache>
            </c:numRef>
          </c:val>
          <c:extLst xmlns:c16r2="http://schemas.microsoft.com/office/drawing/2015/06/char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0221184"/>
        <c:axId val="70247552"/>
      </c:barChart>
      <c:dateAx>
        <c:axId val="702211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47552"/>
        <c:crosses val="autoZero"/>
        <c:auto val="1"/>
        <c:lblOffset val="100"/>
        <c:baseTimeUnit val="months"/>
      </c:dateAx>
      <c:valAx>
        <c:axId val="70247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211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Imbalance'!$C$7:$N$7</c:f>
              <c:numCache>
                <c:formatCode>_-* #,##0_-;\-* #,##0_-;_-* "-"??_-;_-@_-</c:formatCode>
                <c:ptCount val="12"/>
                <c:pt idx="0">
                  <c:v>-234870.38700000002</c:v>
                </c:pt>
                <c:pt idx="1">
                  <c:v>-215243.538</c:v>
                </c:pt>
                <c:pt idx="2">
                  <c:v>-117411.79599999999</c:v>
                </c:pt>
              </c:numCache>
            </c:numRef>
          </c:val>
          <c:extLst xmlns:c16r2="http://schemas.microsoft.com/office/drawing/2015/06/char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0134400"/>
        <c:axId val="70144384"/>
      </c:barChart>
      <c:dateAx>
        <c:axId val="701344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44384"/>
        <c:crosses val="autoZero"/>
        <c:auto val="1"/>
        <c:lblOffset val="100"/>
        <c:baseTimeUnit val="months"/>
      </c:dateAx>
      <c:valAx>
        <c:axId val="70144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34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Reserve'!$C$3:$N$3</c:f>
              <c:numCache>
                <c:formatCode>0.00</c:formatCode>
                <c:ptCount val="12"/>
                <c:pt idx="0">
                  <c:v>2.5151462703844705</c:v>
                </c:pt>
                <c:pt idx="1">
                  <c:v>2.1671162350851598</c:v>
                </c:pt>
                <c:pt idx="2">
                  <c:v>0.84352933152058007</c:v>
                </c:pt>
              </c:numCache>
            </c:numRef>
          </c:val>
          <c:extLst xmlns:c16r2="http://schemas.microsoft.com/office/drawing/2015/06/char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Reserve'!$C$4:$N$4</c:f>
              <c:numCache>
                <c:formatCode>0.00</c:formatCode>
                <c:ptCount val="12"/>
                <c:pt idx="0">
                  <c:v>1.5418544912971104</c:v>
                </c:pt>
                <c:pt idx="1">
                  <c:v>1.9115607008938198</c:v>
                </c:pt>
                <c:pt idx="2">
                  <c:v>2.2672596151643902</c:v>
                </c:pt>
              </c:numCache>
            </c:numRef>
          </c:val>
          <c:extLst xmlns:c16r2="http://schemas.microsoft.com/office/drawing/2015/06/char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Reserve'!$C$5:$N$5</c:f>
              <c:numCache>
                <c:formatCode>0.00</c:formatCode>
                <c:ptCount val="12"/>
                <c:pt idx="0">
                  <c:v>2.9447964967749998E-2</c:v>
                </c:pt>
                <c:pt idx="1">
                  <c:v>0.19863086725012</c:v>
                </c:pt>
                <c:pt idx="2">
                  <c:v>3.9113178853159999E-2</c:v>
                </c:pt>
              </c:numCache>
            </c:numRef>
          </c:val>
          <c:extLst xmlns:c16r2="http://schemas.microsoft.com/office/drawing/2015/06/char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Reserve'!$C$6:$N$6</c:f>
              <c:numCache>
                <c:formatCode>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Reserve'!$C$7:$N$7</c:f>
              <c:numCache>
                <c:formatCode>0.00</c:formatCode>
                <c:ptCount val="12"/>
                <c:pt idx="0">
                  <c:v>3.5997274999999995E-2</c:v>
                </c:pt>
                <c:pt idx="1">
                  <c:v>0.21393737100000002</c:v>
                </c:pt>
                <c:pt idx="2">
                  <c:v>0.41133682692395007</c:v>
                </c:pt>
              </c:numCache>
            </c:numRef>
          </c:val>
          <c:extLst xmlns:c16r2="http://schemas.microsoft.com/office/drawing/2015/06/char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Reserve'!$C$8:$N$8</c:f>
              <c:numCache>
                <c:formatCode>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Reserve'!$C$9:$N$9</c:f>
              <c:numCache>
                <c:formatCode>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0600192"/>
        <c:axId val="70601728"/>
      </c:barChart>
      <c:dateAx>
        <c:axId val="706001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01728"/>
        <c:crosses val="autoZero"/>
        <c:auto val="1"/>
        <c:lblOffset val="100"/>
        <c:baseTimeUnit val="months"/>
      </c:dateAx>
      <c:valAx>
        <c:axId val="70601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overlay val="0"/>
          <c:spPr>
            <a:noFill/>
            <a:ln>
              <a:noFill/>
            </a:ln>
            <a:effectLst/>
          </c:sp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001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Reserve'!$C$13:$N$13</c:f>
              <c:numCache>
                <c:formatCode>_-* #,##0_-;\-* #,##0_-;_-* "-"??_-;_-@_-</c:formatCode>
                <c:ptCount val="12"/>
                <c:pt idx="0">
                  <c:v>108098.43799999999</c:v>
                </c:pt>
                <c:pt idx="1">
                  <c:v>89675.133000000002</c:v>
                </c:pt>
                <c:pt idx="2">
                  <c:v>48441.554999999993</c:v>
                </c:pt>
              </c:numCache>
            </c:numRef>
          </c:val>
          <c:extLst xmlns:c16r2="http://schemas.microsoft.com/office/drawing/2015/06/char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Reserve'!$C$14:$N$14</c:f>
              <c:numCache>
                <c:formatCode>_-* #,##0_-;\-* #,##0_-;_-* "-"??_-;_-@_-</c:formatCode>
                <c:ptCount val="12"/>
                <c:pt idx="0">
                  <c:v>189509.33599999995</c:v>
                </c:pt>
                <c:pt idx="1">
                  <c:v>228718.93099999995</c:v>
                </c:pt>
                <c:pt idx="2">
                  <c:v>357295.06899999996</c:v>
                </c:pt>
              </c:numCache>
            </c:numRef>
          </c:val>
          <c:extLst xmlns:c16r2="http://schemas.microsoft.com/office/drawing/2015/06/char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Reserve'!$C$15:$N$15</c:f>
              <c:numCache>
                <c:formatCode>_-* #,##0_-;\-* #,##0_-;_-* "-"??_-;_-@_-</c:formatCode>
                <c:ptCount val="12"/>
                <c:pt idx="0">
                  <c:v>343</c:v>
                </c:pt>
                <c:pt idx="1">
                  <c:v>700</c:v>
                </c:pt>
                <c:pt idx="2">
                  <c:v>2744</c:v>
                </c:pt>
              </c:numCache>
            </c:numRef>
          </c:val>
          <c:extLst xmlns:c16r2="http://schemas.microsoft.com/office/drawing/2015/06/char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Reserve'!$C$16:$N$16</c:f>
              <c:numCache>
                <c:formatCode>_-* #,##0_-;\-* #,##0_-;_-* "-"??_-;_-@_-</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Reserve'!$C$17:$N$17</c:f>
              <c:numCache>
                <c:formatCode>_-* #,##0_-;\-* #,##0_-;_-* "-"??_-;_-@_-</c:formatCode>
                <c:ptCount val="12"/>
                <c:pt idx="0">
                  <c:v>1263</c:v>
                </c:pt>
                <c:pt idx="1">
                  <c:v>0</c:v>
                </c:pt>
                <c:pt idx="2">
                  <c:v>15748</c:v>
                </c:pt>
              </c:numCache>
            </c:numRef>
          </c:val>
          <c:extLst xmlns:c16r2="http://schemas.microsoft.com/office/drawing/2015/06/char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Reserve'!$C$18:$N$18</c:f>
              <c:numCache>
                <c:formatCode>_-* #,##0_-;\-* #,##0_-;_-* "-"??_-;_-@_-</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Reserve'!$C$19:$N$19</c:f>
              <c:numCache>
                <c:formatCode>_-* #,##0_-;\-* #,##0_-;_-* "-"??_-;_-@_-</c:formatCode>
                <c:ptCount val="12"/>
                <c:pt idx="0">
                  <c:v>0</c:v>
                </c:pt>
                <c:pt idx="1">
                  <c:v>0</c:v>
                </c:pt>
                <c:pt idx="2">
                  <c:v>293.54500000000002</c:v>
                </c:pt>
              </c:numCache>
            </c:numRef>
          </c:val>
          <c:extLst xmlns:c16r2="http://schemas.microsoft.com/office/drawing/2015/06/char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70942720"/>
        <c:axId val="70944256"/>
      </c:barChart>
      <c:dateAx>
        <c:axId val="709427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944256"/>
        <c:crosses val="autoZero"/>
        <c:auto val="1"/>
        <c:lblOffset val="100"/>
        <c:baseTimeUnit val="months"/>
      </c:dateAx>
      <c:valAx>
        <c:axId val="70944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9427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STOR!$C$3:$N$3</c:f>
              <c:numCache>
                <c:formatCode>0.00</c:formatCode>
                <c:ptCount val="12"/>
                <c:pt idx="0">
                  <c:v>7.5542247806790003E-2</c:v>
                </c:pt>
                <c:pt idx="1">
                  <c:v>4.1343767424000005E-2</c:v>
                </c:pt>
                <c:pt idx="2">
                  <c:v>3.3740635283049991E-2</c:v>
                </c:pt>
              </c:numCache>
            </c:numRef>
          </c:val>
          <c:extLst xmlns:c16r2="http://schemas.microsoft.com/office/drawing/2015/06/char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STOR!$C$4:$N$4</c:f>
              <c:numCache>
                <c:formatCode>0.000</c:formatCode>
                <c:ptCount val="12"/>
                <c:pt idx="0">
                  <c:v>1.9084862600000003</c:v>
                </c:pt>
                <c:pt idx="1">
                  <c:v>2.2609240200000009</c:v>
                </c:pt>
                <c:pt idx="2">
                  <c:v>2.2192515600000009</c:v>
                </c:pt>
              </c:numCache>
            </c:numRef>
          </c:val>
          <c:extLst xmlns:c16r2="http://schemas.microsoft.com/office/drawing/2015/06/char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STOR!$C$5:$N$5</c:f>
              <c:numCache>
                <c:formatCode>0.000</c:formatCode>
                <c:ptCount val="12"/>
                <c:pt idx="0">
                  <c:v>2.0156231</c:v>
                </c:pt>
                <c:pt idx="1">
                  <c:v>2.5426427400000002</c:v>
                </c:pt>
                <c:pt idx="2">
                  <c:v>2.5732744100000007</c:v>
                </c:pt>
              </c:numCache>
            </c:numRef>
          </c:val>
          <c:extLst xmlns:c16r2="http://schemas.microsoft.com/office/drawing/2015/06/char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0.000</c:formatCode>
                <c:ptCount val="12"/>
                <c:pt idx="0">
                  <c:v>1.8476515200000001</c:v>
                </c:pt>
                <c:pt idx="1">
                  <c:v>1.9589801500000001</c:v>
                </c:pt>
                <c:pt idx="2">
                  <c:v>1.67708638</c:v>
                </c:pt>
              </c:numCache>
            </c:numRef>
          </c:val>
          <c:extLst xmlns:c16r2="http://schemas.microsoft.com/office/drawing/2015/06/char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STOR!$C$7:$N$7</c:f>
              <c:numCache>
                <c:formatCode>0.000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70449024"/>
        <c:axId val="70450560"/>
      </c:barChart>
      <c:dateAx>
        <c:axId val="70449024"/>
        <c:scaling>
          <c:orientation val="minMax"/>
        </c:scaling>
        <c:delete val="0"/>
        <c:axPos val="b"/>
        <c:numFmt formatCode="mmm\-yy" sourceLinked="1"/>
        <c:majorTickMark val="out"/>
        <c:minorTickMark val="none"/>
        <c:tickLblPos val="nextTo"/>
        <c:crossAx val="70450560"/>
        <c:crosses val="autoZero"/>
        <c:auto val="1"/>
        <c:lblOffset val="100"/>
        <c:baseTimeUnit val="months"/>
      </c:dateAx>
      <c:valAx>
        <c:axId val="70450560"/>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70449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xmlns:c16r2="http://schemas.microsoft.com/office/drawing/2015/06/chart">
              <c:ext xmlns:c16="http://schemas.microsoft.com/office/drawing/2014/chart" uri="{C3380CC4-5D6E-409C-BE32-E72D297353CC}">
                <c16:uniqueId val="{0000000D-2FD3-46C0-88AB-62133225949F}"/>
              </c:ext>
            </c:extLst>
          </c:dPt>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STOR!$C$14:$N$14</c:f>
              <c:numCache>
                <c:formatCode>_-* #,##0_-;\-* #,##0_-;_-* "-"??_-;_-@_-</c:formatCode>
                <c:ptCount val="12"/>
                <c:pt idx="0">
                  <c:v>48983.042000000001</c:v>
                </c:pt>
                <c:pt idx="1">
                  <c:v>52527.169000000002</c:v>
                </c:pt>
                <c:pt idx="2">
                  <c:v>44493.673000000003</c:v>
                </c:pt>
              </c:numCache>
            </c:numRef>
          </c:val>
          <c:extLst xmlns:c16r2="http://schemas.microsoft.com/office/drawing/2015/06/char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_-* #,##0_-;\-* #,##0_-;_-* "-"??_-;_-@_-</c:formatCode>
                <c:ptCount val="12"/>
                <c:pt idx="0">
                  <c:v>4468.8760000000002</c:v>
                </c:pt>
                <c:pt idx="1">
                  <c:v>4942.2079999999996</c:v>
                </c:pt>
                <c:pt idx="2">
                  <c:v>3373</c:v>
                </c:pt>
              </c:numCache>
            </c:numRef>
          </c:val>
          <c:extLst xmlns:c16r2="http://schemas.microsoft.com/office/drawing/2015/06/char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69728896"/>
        <c:axId val="70279552"/>
      </c:barChart>
      <c:dateAx>
        <c:axId val="69728896"/>
        <c:scaling>
          <c:orientation val="minMax"/>
        </c:scaling>
        <c:delete val="0"/>
        <c:axPos val="b"/>
        <c:numFmt formatCode="mmm\-yy" sourceLinked="1"/>
        <c:majorTickMark val="out"/>
        <c:minorTickMark val="none"/>
        <c:tickLblPos val="nextTo"/>
        <c:crossAx val="70279552"/>
        <c:crosses val="autoZero"/>
        <c:auto val="1"/>
        <c:lblOffset val="100"/>
        <c:baseTimeUnit val="months"/>
      </c:dateAx>
      <c:valAx>
        <c:axId val="70279552"/>
        <c:scaling>
          <c:orientation val="minMax"/>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_-* #,##0_-;\-* #,##0_-;_-* &quot;-&quot;??_-;_-@_-" sourceLinked="1"/>
        <c:majorTickMark val="out"/>
        <c:minorTickMark val="none"/>
        <c:tickLblPos val="nextTo"/>
        <c:crossAx val="6972889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Constraints!$C$3:$N$3</c:f>
              <c:numCache>
                <c:formatCode>0.00</c:formatCode>
                <c:ptCount val="12"/>
                <c:pt idx="0">
                  <c:v>0.11204639999999991</c:v>
                </c:pt>
                <c:pt idx="1">
                  <c:v>0.1157812799999999</c:v>
                </c:pt>
                <c:pt idx="2">
                  <c:v>0.11204639999999991</c:v>
                </c:pt>
              </c:numCache>
            </c:numRef>
          </c:val>
          <c:extLst xmlns:c16r2="http://schemas.microsoft.com/office/drawing/2015/06/char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Constraints!$C$4:$N$4</c:f>
              <c:numCache>
                <c:formatCode>0.00</c:formatCode>
                <c:ptCount val="12"/>
                <c:pt idx="0">
                  <c:v>1.6120484639999991E-2</c:v>
                </c:pt>
                <c:pt idx="1">
                  <c:v>1.6657834127999992E-2</c:v>
                </c:pt>
                <c:pt idx="2">
                  <c:v>1.6120484639999991E-2</c:v>
                </c:pt>
              </c:numCache>
            </c:numRef>
          </c:val>
          <c:extLst xmlns:c16r2="http://schemas.microsoft.com/office/drawing/2015/06/char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Constraints!$C$5:$N$5</c:f>
              <c:numCache>
                <c:formatCode>0.00</c:formatCode>
                <c:ptCount val="12"/>
                <c:pt idx="0">
                  <c:v>1.638527E-2</c:v>
                </c:pt>
                <c:pt idx="1">
                  <c:v>0.27202451</c:v>
                </c:pt>
                <c:pt idx="2">
                  <c:v>3.3415591599999996</c:v>
                </c:pt>
              </c:numCache>
            </c:numRef>
          </c:val>
          <c:extLst xmlns:c16r2="http://schemas.microsoft.com/office/drawing/2015/06/char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Constraints!$C$6:$N$6</c:f>
              <c:numCache>
                <c:formatCode>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Constraints!$C$7:$N$7</c:f>
              <c:numCache>
                <c:formatCode>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Constraints!$C$8:$N$8</c:f>
              <c:numCache>
                <c:formatCode>0.00</c:formatCode>
                <c:ptCount val="12"/>
                <c:pt idx="0">
                  <c:v>2.59546163</c:v>
                </c:pt>
                <c:pt idx="1">
                  <c:v>0.23406667000000003</c:v>
                </c:pt>
                <c:pt idx="2">
                  <c:v>7.4999999999999997E-2</c:v>
                </c:pt>
              </c:numCache>
            </c:numRef>
          </c:val>
          <c:extLst xmlns:c16r2="http://schemas.microsoft.com/office/drawing/2015/06/char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70378240"/>
        <c:axId val="70379776"/>
      </c:barChart>
      <c:dateAx>
        <c:axId val="703782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0379776"/>
        <c:crosses val="autoZero"/>
        <c:auto val="1"/>
        <c:lblOffset val="100"/>
        <c:baseTimeUnit val="months"/>
      </c:dateAx>
      <c:valAx>
        <c:axId val="70379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03782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categories'!$C$3:$N$3</c:f>
              <c:numCache>
                <c:formatCode>0.00</c:formatCode>
                <c:ptCount val="12"/>
                <c:pt idx="0">
                  <c:v>-5.6785957729999996</c:v>
                </c:pt>
                <c:pt idx="1">
                  <c:v>-6.7606795480000006</c:v>
                </c:pt>
                <c:pt idx="2">
                  <c:v>-2.8102212680000007</c:v>
                </c:pt>
              </c:numCache>
            </c:numRef>
          </c:val>
          <c:extLst xmlns:c16r2="http://schemas.microsoft.com/office/drawing/2015/06/char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categories'!$C$4:$N$4</c:f>
              <c:numCache>
                <c:formatCode>0.00</c:formatCode>
                <c:ptCount val="12"/>
                <c:pt idx="0">
                  <c:v>4.1224460016493305</c:v>
                </c:pt>
                <c:pt idx="1">
                  <c:v>4.4912451742290997</c:v>
                </c:pt>
                <c:pt idx="2">
                  <c:v>3.5612389524620802</c:v>
                </c:pt>
              </c:numCache>
            </c:numRef>
          </c:val>
          <c:extLst xmlns:c16r2="http://schemas.microsoft.com/office/drawing/2015/06/char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categories'!$C$5:$N$5</c:f>
              <c:numCache>
                <c:formatCode>0.00</c:formatCode>
                <c:ptCount val="12"/>
                <c:pt idx="0">
                  <c:v>5.8473031278067911</c:v>
                </c:pt>
                <c:pt idx="1">
                  <c:v>6.8038906774240013</c:v>
                </c:pt>
                <c:pt idx="2">
                  <c:v>6.5033529852830503</c:v>
                </c:pt>
              </c:numCache>
            </c:numRef>
          </c:val>
          <c:extLst xmlns:c16r2="http://schemas.microsoft.com/office/drawing/2015/06/char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categories'!$C$6:$N$6</c:f>
              <c:numCache>
                <c:formatCode>0.00</c:formatCode>
                <c:ptCount val="12"/>
                <c:pt idx="0">
                  <c:v>25.458318174613101</c:v>
                </c:pt>
                <c:pt idx="1">
                  <c:v>24.566140903605962</c:v>
                </c:pt>
                <c:pt idx="2">
                  <c:v>50.869517960804551</c:v>
                </c:pt>
              </c:numCache>
            </c:numRef>
          </c:val>
          <c:extLst xmlns:c16r2="http://schemas.microsoft.com/office/drawing/2015/06/char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categories'!$C$7:$N$7</c:f>
              <c:numCache>
                <c:formatCode>0.00</c:formatCode>
                <c:ptCount val="12"/>
                <c:pt idx="0">
                  <c:v>0.42003371109222998</c:v>
                </c:pt>
                <c:pt idx="1">
                  <c:v>2.0574718945348405</c:v>
                </c:pt>
                <c:pt idx="2">
                  <c:v>0.40776612894858</c:v>
                </c:pt>
              </c:numCache>
            </c:numRef>
          </c:val>
          <c:extLst xmlns:c16r2="http://schemas.microsoft.com/office/drawing/2015/06/char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categories'!$C$8:$N$8</c:f>
              <c:numCache>
                <c:formatCode>0.00</c:formatCode>
                <c:ptCount val="12"/>
                <c:pt idx="0">
                  <c:v>6.6282317046892194</c:v>
                </c:pt>
                <c:pt idx="1">
                  <c:v>6.5779061599957211</c:v>
                </c:pt>
                <c:pt idx="2">
                  <c:v>6.2490571707779701</c:v>
                </c:pt>
              </c:numCache>
            </c:numRef>
          </c:val>
          <c:extLst xmlns:c16r2="http://schemas.microsoft.com/office/drawing/2015/06/char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categories'!$C$9:$N$9</c:f>
              <c:numCache>
                <c:formatCode>0.00</c:formatCode>
                <c:ptCount val="12"/>
                <c:pt idx="0">
                  <c:v>10.997027776734971</c:v>
                </c:pt>
                <c:pt idx="1">
                  <c:v>12.178186140850659</c:v>
                </c:pt>
                <c:pt idx="2">
                  <c:v>11.429604540440153</c:v>
                </c:pt>
              </c:numCache>
            </c:numRef>
          </c:val>
          <c:extLst xmlns:c16r2="http://schemas.microsoft.com/office/drawing/2015/06/char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categories'!$C$10:$N$10</c:f>
              <c:numCache>
                <c:formatCode>0.00</c:formatCode>
                <c:ptCount val="12"/>
                <c:pt idx="0">
                  <c:v>0.71916078000000017</c:v>
                </c:pt>
                <c:pt idx="1">
                  <c:v>0.8414972799999999</c:v>
                </c:pt>
                <c:pt idx="2">
                  <c:v>0.75124215999999999</c:v>
                </c:pt>
              </c:numCache>
            </c:numRef>
          </c:val>
          <c:extLst xmlns:c16r2="http://schemas.microsoft.com/office/drawing/2015/06/char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categories'!$C$11:$N$11</c:f>
              <c:numCache>
                <c:formatCode>0.00</c:formatCode>
                <c:ptCount val="12"/>
                <c:pt idx="0">
                  <c:v>6.3138506403902044</c:v>
                </c:pt>
                <c:pt idx="1">
                  <c:v>7.0256712320249992</c:v>
                </c:pt>
                <c:pt idx="2">
                  <c:v>7.3253937599999981</c:v>
                </c:pt>
              </c:numCache>
            </c:numRef>
          </c:val>
          <c:extLst xmlns:c16r2="http://schemas.microsoft.com/office/drawing/2015/06/char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categories'!$C$12:$N$12</c:f>
              <c:numCache>
                <c:formatCode>0.00</c:formatCode>
                <c:ptCount val="12"/>
                <c:pt idx="0">
                  <c:v>3.3660501699999998</c:v>
                </c:pt>
                <c:pt idx="1">
                  <c:v>3.6704132239652592</c:v>
                </c:pt>
                <c:pt idx="2">
                  <c:v>3.2253605499999995</c:v>
                </c:pt>
              </c:numCache>
            </c:numRef>
          </c:val>
          <c:extLst xmlns:c16r2="http://schemas.microsoft.com/office/drawing/2015/06/char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categories'!$C$13:$N$13</c:f>
              <c:numCache>
                <c:formatCode>0.00</c:formatCode>
                <c:ptCount val="12"/>
                <c:pt idx="0">
                  <c:v>1.5508024479663884</c:v>
                </c:pt>
                <c:pt idx="1">
                  <c:v>1.0430503721915469</c:v>
                </c:pt>
                <c:pt idx="2">
                  <c:v>1.2086429980340665</c:v>
                </c:pt>
              </c:numCache>
            </c:numRef>
          </c:val>
          <c:extLst xmlns:c16r2="http://schemas.microsoft.com/office/drawing/2015/06/char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68535424"/>
        <c:axId val="68536960"/>
      </c:barChart>
      <c:dateAx>
        <c:axId val="68535424"/>
        <c:scaling>
          <c:orientation val="minMax"/>
        </c:scaling>
        <c:delete val="0"/>
        <c:axPos val="b"/>
        <c:numFmt formatCode="mmm\-yy" sourceLinked="1"/>
        <c:majorTickMark val="out"/>
        <c:minorTickMark val="none"/>
        <c:tickLblPos val="nextTo"/>
        <c:crossAx val="68536960"/>
        <c:crosses val="autoZero"/>
        <c:auto val="1"/>
        <c:lblOffset val="100"/>
        <c:baseTimeUnit val="months"/>
      </c:dateAx>
      <c:valAx>
        <c:axId val="68536960"/>
        <c:scaling>
          <c:orientation val="minMax"/>
        </c:scaling>
        <c:delete val="0"/>
        <c:axPos val="l"/>
        <c:majorGridlines/>
        <c:title>
          <c:tx>
            <c:rich>
              <a:bodyPr rot="-5400000" vert="horz"/>
              <a:lstStyle/>
              <a:p>
                <a:pPr>
                  <a:defRPr/>
                </a:pPr>
                <a:r>
                  <a:rPr lang="en-GB" sz="1050"/>
                  <a:t>Cost (£m)</a:t>
                </a:r>
              </a:p>
            </c:rich>
          </c:tx>
          <c:layout/>
          <c:overlay val="0"/>
        </c:title>
        <c:numFmt formatCode="0.00" sourceLinked="1"/>
        <c:majorTickMark val="out"/>
        <c:minorTickMark val="none"/>
        <c:tickLblPos val="nextTo"/>
        <c:crossAx val="685354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Constraints!$B$54</c:f>
          <c:strCache>
            <c:ptCount val="1"/>
            <c:pt idx="0">
              <c:v>Constraints - Jun 2018</c:v>
            </c:pt>
          </c:strCache>
        </c:strRef>
      </c:tx>
      <c:layout>
        <c:manualLayout>
          <c:xMode val="edge"/>
          <c:yMode val="edge"/>
          <c:x val="0.25971483997645001"/>
          <c:y val="0"/>
        </c:manualLayout>
      </c:layout>
      <c:overlay val="0"/>
      <c:txPr>
        <a:bodyPr/>
        <a:lstStyle/>
        <a:p>
          <a:pPr>
            <a:defRPr/>
          </a:pPr>
          <a:endParaRPr lang="en-US"/>
        </a:p>
      </c:tx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1-0ED1-43E7-A1F0-1B2E9003F35E}"/>
              </c:ext>
            </c:extLst>
          </c:dPt>
          <c:dPt>
            <c:idx val="2"/>
            <c:bubble3D val="0"/>
            <c:explosion val="10"/>
            <c:extLst xmlns:c16r2="http://schemas.microsoft.com/office/drawing/2015/06/chart">
              <c:ext xmlns:c16="http://schemas.microsoft.com/office/drawing/2014/chart" uri="{C3380CC4-5D6E-409C-BE32-E72D297353CC}">
                <c16:uniqueId val="{00000003-0ED1-43E7-A1F0-1B2E9003F35E}"/>
              </c:ext>
            </c:extLst>
          </c:dPt>
          <c:dPt>
            <c:idx val="4"/>
            <c:bubble3D val="0"/>
            <c:explosion val="15"/>
            <c:extLst xmlns:c16r2="http://schemas.microsoft.com/office/drawing/2015/06/chart">
              <c:ext xmlns:c16="http://schemas.microsoft.com/office/drawing/2014/chart" uri="{C3380CC4-5D6E-409C-BE32-E72D297353CC}">
                <c16:uniqueId val="{00000005-0ED1-43E7-A1F0-1B2E9003F35E}"/>
              </c:ext>
            </c:extLst>
          </c:dPt>
          <c:dLbls>
            <c:showLegendKey val="0"/>
            <c:showVal val="1"/>
            <c:showCatName val="1"/>
            <c:showSerName val="0"/>
            <c:showPercent val="0"/>
            <c:showBubbleSize val="0"/>
            <c:showLeaderLines val="1"/>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Constraints!$E$12:$E$19</c:f>
              <c:numCache>
                <c:formatCode>0.00</c:formatCode>
                <c:ptCount val="8"/>
                <c:pt idx="0">
                  <c:v>30.995542675878163</c:v>
                </c:pt>
                <c:pt idx="1">
                  <c:v>3.3119119497714209</c:v>
                </c:pt>
                <c:pt idx="2">
                  <c:v>0.46921378822300347</c:v>
                </c:pt>
                <c:pt idx="3">
                  <c:v>2.4567127763228362</c:v>
                </c:pt>
                <c:pt idx="4">
                  <c:v>0.24167062707101611</c:v>
                </c:pt>
                <c:pt idx="5">
                  <c:v>9.8497403128981453</c:v>
                </c:pt>
                <c:pt idx="6">
                  <c:v>0</c:v>
                </c:pt>
                <c:pt idx="7">
                  <c:v>3.5447260446399995</c:v>
                </c:pt>
              </c:numCache>
            </c:numRef>
          </c:val>
          <c:extLst xmlns:c16r2="http://schemas.microsoft.com/office/drawing/2015/06/char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1"/>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_-* #,##0_-;\-* #,##0_-;_-* "-"??_-;_-@_-</c:formatCode>
                <c:ptCount val="12"/>
                <c:pt idx="0">
                  <c:v>223524.63400000002</c:v>
                </c:pt>
                <c:pt idx="1">
                  <c:v>169041.23699999991</c:v>
                </c:pt>
                <c:pt idx="2">
                  <c:v>486056.89000000031</c:v>
                </c:pt>
              </c:numCache>
            </c:numRef>
          </c:val>
          <c:extLst xmlns:c16r2="http://schemas.microsoft.com/office/drawing/2015/06/char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_-* #,##0_-;\-* #,##0_-;_-* "-"??_-;_-@_-</c:formatCode>
                <c:ptCount val="12"/>
                <c:pt idx="0">
                  <c:v>2867</c:v>
                </c:pt>
                <c:pt idx="1">
                  <c:v>6502.5</c:v>
                </c:pt>
                <c:pt idx="2">
                  <c:v>36191.4</c:v>
                </c:pt>
              </c:numCache>
            </c:numRef>
          </c:val>
          <c:extLst xmlns:c16r2="http://schemas.microsoft.com/office/drawing/2015/06/char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Constraints!$C$25:$N$25</c:f>
              <c:numCache>
                <c:formatCode>_-* #,##0_-;\-* #,##0_-;_-* "-"??_-;_-@_-</c:formatCode>
                <c:ptCount val="12"/>
                <c:pt idx="0">
                  <c:v>29230.236000000001</c:v>
                </c:pt>
                <c:pt idx="1">
                  <c:v>38818.62200000001</c:v>
                </c:pt>
                <c:pt idx="2">
                  <c:v>36772.302999999993</c:v>
                </c:pt>
              </c:numCache>
            </c:numRef>
          </c:val>
          <c:extLst xmlns:c16r2="http://schemas.microsoft.com/office/drawing/2015/06/char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Constraints!$C$26:$N$26</c:f>
              <c:numCache>
                <c:formatCode>_-* #,##0_-;\-* #,##0_-;_-* "-"??_-;_-@_-</c:formatCode>
                <c:ptCount val="12"/>
                <c:pt idx="0">
                  <c:v>20584</c:v>
                </c:pt>
                <c:pt idx="1">
                  <c:v>70647.5</c:v>
                </c:pt>
                <c:pt idx="2">
                  <c:v>108898</c:v>
                </c:pt>
              </c:numCache>
            </c:numRef>
          </c:val>
        </c:ser>
        <c:ser>
          <c:idx val="4"/>
          <c:order val="4"/>
          <c:tx>
            <c:strRef>
              <c:f>Constraints!$B$27</c:f>
              <c:strCache>
                <c:ptCount val="1"/>
                <c:pt idx="0">
                  <c:v>BM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Constraints!$C$27:$N$27</c:f>
              <c:numCache>
                <c:formatCode>_-* #,##0_-;\-* #,##0_-;_-* "-"??_-;_-@_-</c:formatCode>
                <c:ptCount val="12"/>
                <c:pt idx="0">
                  <c:v>31162.47</c:v>
                </c:pt>
                <c:pt idx="1">
                  <c:v>29151.453999999994</c:v>
                </c:pt>
                <c:pt idx="2">
                  <c:v>14146.085000000003</c:v>
                </c:pt>
              </c:numCache>
            </c:numRef>
          </c:val>
        </c:ser>
        <c:ser>
          <c:idx val="5"/>
          <c:order val="5"/>
          <c:tx>
            <c:strRef>
              <c:f>Constraints!$B$28</c:f>
              <c:strCache>
                <c:ptCount val="1"/>
                <c:pt idx="0">
                  <c:v>Trades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Constraints!$C$28:$N$28</c:f>
              <c:numCache>
                <c:formatCode>_-* #,##0_-;\-* #,##0_-;_-* "-"??_-;_-@_-</c:formatCode>
                <c:ptCount val="12"/>
                <c:pt idx="0">
                  <c:v>101715</c:v>
                </c:pt>
                <c:pt idx="1">
                  <c:v>215551</c:v>
                </c:pt>
                <c:pt idx="2">
                  <c:v>194531.5</c:v>
                </c:pt>
              </c:numCache>
            </c:numRef>
          </c:val>
        </c:ser>
        <c:dLbls>
          <c:showLegendKey val="0"/>
          <c:showVal val="0"/>
          <c:showCatName val="0"/>
          <c:showSerName val="0"/>
          <c:showPercent val="0"/>
          <c:showBubbleSize val="0"/>
        </c:dLbls>
        <c:gapWidth val="150"/>
        <c:overlap val="100"/>
        <c:axId val="70787840"/>
        <c:axId val="70789376"/>
      </c:barChart>
      <c:dateAx>
        <c:axId val="707878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0789376"/>
        <c:crosses val="autoZero"/>
        <c:auto val="1"/>
        <c:lblOffset val="100"/>
        <c:baseTimeUnit val="months"/>
      </c:dateAx>
      <c:valAx>
        <c:axId val="70789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07878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_-* #,##0_-;\-* #,##0_-;_-* "-"??_-;_-@_-</c:formatCode>
                <c:ptCount val="12"/>
                <c:pt idx="0">
                  <c:v>29230.236000000001</c:v>
                </c:pt>
                <c:pt idx="1">
                  <c:v>38818.62200000001</c:v>
                </c:pt>
                <c:pt idx="2">
                  <c:v>36772.302999999993</c:v>
                </c:pt>
              </c:numCache>
            </c:numRef>
          </c:val>
        </c:ser>
        <c:ser>
          <c:idx val="3"/>
          <c:order val="3"/>
          <c:tx>
            <c:strRef>
              <c:f>Constraints!$B$26</c:f>
              <c:strCache>
                <c:ptCount val="1"/>
                <c:pt idx="0">
                  <c:v>Trades - Voltage</c:v>
                </c:pt>
              </c:strCache>
            </c:strRef>
          </c:tx>
          <c:invertIfNegative val="0"/>
          <c:val>
            <c:numRef>
              <c:f>Constraints!$C$26:$N$26</c:f>
              <c:numCache>
                <c:formatCode>_-* #,##0_-;\-* #,##0_-;_-* "-"??_-;_-@_-</c:formatCode>
                <c:ptCount val="12"/>
                <c:pt idx="0">
                  <c:v>20584</c:v>
                </c:pt>
                <c:pt idx="1">
                  <c:v>70647.5</c:v>
                </c:pt>
                <c:pt idx="2">
                  <c:v>108898</c:v>
                </c:pt>
              </c:numCache>
            </c:numRef>
          </c:val>
        </c:ser>
        <c:dLbls>
          <c:showLegendKey val="0"/>
          <c:showVal val="0"/>
          <c:showCatName val="0"/>
          <c:showSerName val="0"/>
          <c:showPercent val="0"/>
          <c:showBubbleSize val="0"/>
        </c:dLbls>
        <c:gapWidth val="150"/>
        <c:overlap val="100"/>
        <c:axId val="70853376"/>
        <c:axId val="70847104"/>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Constraints!$C$14:$N$14</c:f>
              <c:numCache>
                <c:formatCode>0.00</c:formatCode>
                <c:ptCount val="12"/>
                <c:pt idx="0">
                  <c:v>0.38154184107342004</c:v>
                </c:pt>
                <c:pt idx="1">
                  <c:v>0.60897373949893152</c:v>
                </c:pt>
                <c:pt idx="2">
                  <c:v>0.46921378822300347</c:v>
                </c:pt>
              </c:numCache>
            </c:numRef>
          </c:val>
          <c:smooth val="0"/>
        </c:ser>
        <c:ser>
          <c:idx val="1"/>
          <c:order val="1"/>
          <c:tx>
            <c:strRef>
              <c:f>Constraints!$B$15</c:f>
              <c:strCache>
                <c:ptCount val="1"/>
                <c:pt idx="0">
                  <c:v>Trades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Constraints!$C$15:$N$15</c:f>
              <c:numCache>
                <c:formatCode>0.00</c:formatCode>
                <c:ptCount val="12"/>
                <c:pt idx="0">
                  <c:v>0.20284685578727729</c:v>
                </c:pt>
                <c:pt idx="1">
                  <c:v>1.2201299478609391</c:v>
                </c:pt>
                <c:pt idx="2">
                  <c:v>2.4567127763228362</c:v>
                </c:pt>
              </c:numCache>
            </c:numRef>
          </c:val>
          <c:smooth val="0"/>
        </c:ser>
        <c:dLbls>
          <c:showLegendKey val="0"/>
          <c:showVal val="0"/>
          <c:showCatName val="0"/>
          <c:showSerName val="0"/>
          <c:showPercent val="0"/>
          <c:showBubbleSize val="0"/>
        </c:dLbls>
        <c:marker val="1"/>
        <c:smooth val="0"/>
        <c:axId val="70843392"/>
        <c:axId val="70845184"/>
      </c:lineChart>
      <c:dateAx>
        <c:axId val="70843392"/>
        <c:scaling>
          <c:orientation val="minMax"/>
        </c:scaling>
        <c:delete val="0"/>
        <c:axPos val="b"/>
        <c:numFmt formatCode="mmm\-yy" sourceLinked="1"/>
        <c:majorTickMark val="out"/>
        <c:minorTickMark val="none"/>
        <c:tickLblPos val="nextTo"/>
        <c:crossAx val="70845184"/>
        <c:crosses val="autoZero"/>
        <c:auto val="1"/>
        <c:lblOffset val="100"/>
        <c:baseTimeUnit val="months"/>
      </c:dateAx>
      <c:valAx>
        <c:axId val="70845184"/>
        <c:scaling>
          <c:orientation val="minMax"/>
        </c:scaling>
        <c:delete val="0"/>
        <c:axPos val="l"/>
        <c:majorGridlines/>
        <c:title>
          <c:tx>
            <c:rich>
              <a:bodyPr rot="-5400000" vert="horz"/>
              <a:lstStyle/>
              <a:p>
                <a:pPr>
                  <a:defRPr/>
                </a:pPr>
                <a:r>
                  <a:rPr lang="en-GB" baseline="0"/>
                  <a:t>Cost (£m)</a:t>
                </a:r>
                <a:endParaRPr lang="en-GB"/>
              </a:p>
            </c:rich>
          </c:tx>
          <c:layout/>
          <c:overlay val="0"/>
        </c:title>
        <c:numFmt formatCode="0.00" sourceLinked="1"/>
        <c:majorTickMark val="out"/>
        <c:minorTickMark val="none"/>
        <c:tickLblPos val="nextTo"/>
        <c:crossAx val="70843392"/>
        <c:crosses val="autoZero"/>
        <c:crossBetween val="between"/>
      </c:valAx>
      <c:valAx>
        <c:axId val="70847104"/>
        <c:scaling>
          <c:orientation val="minMax"/>
        </c:scaling>
        <c:delete val="0"/>
        <c:axPos val="r"/>
        <c:title>
          <c:tx>
            <c:rich>
              <a:bodyPr rot="-5400000" vert="horz"/>
              <a:lstStyle/>
              <a:p>
                <a:pPr>
                  <a:defRPr/>
                </a:pPr>
                <a:r>
                  <a:rPr lang="en-GB"/>
                  <a:t>Volume (MWh)</a:t>
                </a:r>
              </a:p>
            </c:rich>
          </c:tx>
          <c:layout/>
          <c:overlay val="0"/>
        </c:title>
        <c:numFmt formatCode="_-* #,##0_-;\-* #,##0_-;_-* &quot;-&quot;??_-;_-@_-" sourceLinked="1"/>
        <c:majorTickMark val="out"/>
        <c:minorTickMark val="none"/>
        <c:tickLblPos val="nextTo"/>
        <c:crossAx val="70853376"/>
        <c:crosses val="max"/>
        <c:crossBetween val="between"/>
      </c:valAx>
      <c:catAx>
        <c:axId val="70853376"/>
        <c:scaling>
          <c:orientation val="minMax"/>
        </c:scaling>
        <c:delete val="1"/>
        <c:axPos val="b"/>
        <c:majorTickMark val="out"/>
        <c:minorTickMark val="none"/>
        <c:tickLblPos val="nextTo"/>
        <c:crossAx val="70847104"/>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_-* #,##0_-;\-* #,##0_-;_-* "-"??_-;_-@_-</c:formatCode>
                <c:ptCount val="12"/>
                <c:pt idx="0">
                  <c:v>31162.47</c:v>
                </c:pt>
                <c:pt idx="1">
                  <c:v>29151.453999999994</c:v>
                </c:pt>
                <c:pt idx="2">
                  <c:v>14146.085000000003</c:v>
                </c:pt>
              </c:numCache>
            </c:numRef>
          </c:val>
        </c:ser>
        <c:ser>
          <c:idx val="3"/>
          <c:order val="3"/>
          <c:tx>
            <c:strRef>
              <c:f>Constraints!$B$28</c:f>
              <c:strCache>
                <c:ptCount val="1"/>
                <c:pt idx="0">
                  <c:v>Trades - ROCOF</c:v>
                </c:pt>
              </c:strCache>
            </c:strRef>
          </c:tx>
          <c:invertIfNegative val="0"/>
          <c:val>
            <c:numRef>
              <c:f>Constraints!$C$28:$N$28</c:f>
              <c:numCache>
                <c:formatCode>_-* #,##0_-;\-* #,##0_-;_-* "-"??_-;_-@_-</c:formatCode>
                <c:ptCount val="12"/>
                <c:pt idx="0">
                  <c:v>101715</c:v>
                </c:pt>
                <c:pt idx="1">
                  <c:v>215551</c:v>
                </c:pt>
                <c:pt idx="2">
                  <c:v>194531.5</c:v>
                </c:pt>
              </c:numCache>
            </c:numRef>
          </c:val>
        </c:ser>
        <c:dLbls>
          <c:showLegendKey val="0"/>
          <c:showVal val="0"/>
          <c:showCatName val="0"/>
          <c:showSerName val="0"/>
          <c:showPercent val="0"/>
          <c:showBubbleSize val="0"/>
        </c:dLbls>
        <c:gapWidth val="150"/>
        <c:overlap val="100"/>
        <c:axId val="70888064"/>
        <c:axId val="70886144"/>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Constraints!$C$16:$N$16</c:f>
              <c:numCache>
                <c:formatCode>0.00</c:formatCode>
                <c:ptCount val="12"/>
                <c:pt idx="0">
                  <c:v>1.1220409547104937</c:v>
                </c:pt>
                <c:pt idx="1">
                  <c:v>1.3614640063926633</c:v>
                </c:pt>
                <c:pt idx="2">
                  <c:v>0.24167062707101611</c:v>
                </c:pt>
              </c:numCache>
            </c:numRef>
          </c:val>
          <c:smooth val="0"/>
        </c:ser>
        <c:ser>
          <c:idx val="1"/>
          <c:order val="1"/>
          <c:tx>
            <c:strRef>
              <c:f>Constraints!$B$17</c:f>
              <c:strCache>
                <c:ptCount val="1"/>
                <c:pt idx="0">
                  <c:v>Trades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Constraints!$C$17:$N$17</c:f>
              <c:numCache>
                <c:formatCode>0.00</c:formatCode>
                <c:ptCount val="12"/>
                <c:pt idx="0">
                  <c:v>3.4256341829807981</c:v>
                </c:pt>
                <c:pt idx="1">
                  <c:v>8.4802055770717946</c:v>
                </c:pt>
                <c:pt idx="2">
                  <c:v>9.8497403128981453</c:v>
                </c:pt>
              </c:numCache>
            </c:numRef>
          </c:val>
          <c:smooth val="0"/>
        </c:ser>
        <c:dLbls>
          <c:showLegendKey val="0"/>
          <c:showVal val="0"/>
          <c:showCatName val="0"/>
          <c:showSerName val="0"/>
          <c:showPercent val="0"/>
          <c:showBubbleSize val="0"/>
        </c:dLbls>
        <c:marker val="1"/>
        <c:smooth val="0"/>
        <c:axId val="70882432"/>
        <c:axId val="70883968"/>
      </c:lineChart>
      <c:dateAx>
        <c:axId val="70882432"/>
        <c:scaling>
          <c:orientation val="minMax"/>
        </c:scaling>
        <c:delete val="0"/>
        <c:axPos val="b"/>
        <c:numFmt formatCode="mmm\-yy" sourceLinked="1"/>
        <c:majorTickMark val="out"/>
        <c:minorTickMark val="none"/>
        <c:tickLblPos val="nextTo"/>
        <c:crossAx val="70883968"/>
        <c:crosses val="autoZero"/>
        <c:auto val="1"/>
        <c:lblOffset val="100"/>
        <c:baseTimeUnit val="months"/>
      </c:dateAx>
      <c:valAx>
        <c:axId val="70883968"/>
        <c:scaling>
          <c:orientation val="minMax"/>
        </c:scaling>
        <c:delete val="0"/>
        <c:axPos val="l"/>
        <c:majorGridlines/>
        <c:title>
          <c:tx>
            <c:rich>
              <a:bodyPr rot="-5400000" vert="horz"/>
              <a:lstStyle/>
              <a:p>
                <a:pPr>
                  <a:defRPr/>
                </a:pPr>
                <a:r>
                  <a:rPr lang="en-GB" baseline="0"/>
                  <a:t>Cost (£m)</a:t>
                </a:r>
                <a:endParaRPr lang="en-GB"/>
              </a:p>
            </c:rich>
          </c:tx>
          <c:layout/>
          <c:overlay val="0"/>
        </c:title>
        <c:numFmt formatCode="0.00" sourceLinked="1"/>
        <c:majorTickMark val="out"/>
        <c:minorTickMark val="none"/>
        <c:tickLblPos val="nextTo"/>
        <c:crossAx val="70882432"/>
        <c:crosses val="autoZero"/>
        <c:crossBetween val="between"/>
      </c:valAx>
      <c:valAx>
        <c:axId val="70886144"/>
        <c:scaling>
          <c:orientation val="minMax"/>
        </c:scaling>
        <c:delete val="0"/>
        <c:axPos val="r"/>
        <c:title>
          <c:tx>
            <c:rich>
              <a:bodyPr rot="-5400000" vert="horz"/>
              <a:lstStyle/>
              <a:p>
                <a:pPr>
                  <a:defRPr/>
                </a:pPr>
                <a:r>
                  <a:rPr lang="en-GB"/>
                  <a:t>Absolute Volume (MWh)</a:t>
                </a:r>
              </a:p>
            </c:rich>
          </c:tx>
          <c:layout/>
          <c:overlay val="0"/>
        </c:title>
        <c:numFmt formatCode="_-* #,##0_-;\-* #,##0_-;_-* &quot;-&quot;??_-;_-@_-" sourceLinked="1"/>
        <c:majorTickMark val="out"/>
        <c:minorTickMark val="none"/>
        <c:tickLblPos val="nextTo"/>
        <c:crossAx val="70888064"/>
        <c:crosses val="max"/>
        <c:crossBetween val="between"/>
      </c:valAx>
      <c:catAx>
        <c:axId val="70888064"/>
        <c:scaling>
          <c:orientation val="minMax"/>
        </c:scaling>
        <c:delete val="1"/>
        <c:axPos val="b"/>
        <c:majorTickMark val="out"/>
        <c:minorTickMark val="none"/>
        <c:tickLblPos val="nextTo"/>
        <c:crossAx val="70886144"/>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_-* #,##0_-;\-* #,##0_-;_-* "-"??_-;_-@_-</c:formatCode>
                <c:ptCount val="12"/>
                <c:pt idx="0">
                  <c:v>223524.63400000002</c:v>
                </c:pt>
                <c:pt idx="1">
                  <c:v>169041.23699999991</c:v>
                </c:pt>
                <c:pt idx="2">
                  <c:v>486056.89000000031</c:v>
                </c:pt>
              </c:numCache>
            </c:numRef>
          </c:val>
        </c:ser>
        <c:ser>
          <c:idx val="3"/>
          <c:order val="3"/>
          <c:tx>
            <c:strRef>
              <c:f>Constraints!$B$24</c:f>
              <c:strCache>
                <c:ptCount val="1"/>
                <c:pt idx="0">
                  <c:v>Trades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_-* #,##0_-;\-* #,##0_-;_-* "-"??_-;_-@_-</c:formatCode>
                <c:ptCount val="12"/>
                <c:pt idx="0">
                  <c:v>2867</c:v>
                </c:pt>
                <c:pt idx="1">
                  <c:v>6502.5</c:v>
                </c:pt>
                <c:pt idx="2">
                  <c:v>36191.4</c:v>
                </c:pt>
              </c:numCache>
            </c:numRef>
          </c:val>
        </c:ser>
        <c:dLbls>
          <c:showLegendKey val="0"/>
          <c:showVal val="0"/>
          <c:showCatName val="0"/>
          <c:showSerName val="0"/>
          <c:showPercent val="0"/>
          <c:showBubbleSize val="0"/>
        </c:dLbls>
        <c:gapWidth val="150"/>
        <c:overlap val="100"/>
        <c:axId val="71615232"/>
        <c:axId val="716048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Constraints!$C$12:$N$12</c:f>
              <c:numCache>
                <c:formatCode>0.00</c:formatCode>
                <c:ptCount val="12"/>
                <c:pt idx="0">
                  <c:v>17.261559472561959</c:v>
                </c:pt>
                <c:pt idx="1">
                  <c:v>11.625070215689915</c:v>
                </c:pt>
                <c:pt idx="2">
                  <c:v>30.995542675878163</c:v>
                </c:pt>
              </c:numCache>
            </c:numRef>
          </c:val>
          <c:smooth val="0"/>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Constraints!$C$13:$N$13</c:f>
              <c:numCache>
                <c:formatCode>0.00</c:formatCode>
                <c:ptCount val="12"/>
                <c:pt idx="0">
                  <c:v>0.32468115885915949</c:v>
                </c:pt>
                <c:pt idx="1">
                  <c:v>0.63176721296372562</c:v>
                </c:pt>
                <c:pt idx="2">
                  <c:v>3.3119119497714209</c:v>
                </c:pt>
              </c:numCache>
            </c:numRef>
          </c:val>
          <c:smooth val="0"/>
        </c:ser>
        <c:dLbls>
          <c:showLegendKey val="0"/>
          <c:showVal val="0"/>
          <c:showCatName val="0"/>
          <c:showSerName val="0"/>
          <c:showPercent val="0"/>
          <c:showBubbleSize val="0"/>
        </c:dLbls>
        <c:marker val="1"/>
        <c:smooth val="0"/>
        <c:axId val="71592960"/>
        <c:axId val="71602944"/>
      </c:lineChart>
      <c:dateAx>
        <c:axId val="71592960"/>
        <c:scaling>
          <c:orientation val="minMax"/>
        </c:scaling>
        <c:delete val="0"/>
        <c:axPos val="b"/>
        <c:numFmt formatCode="mmm\-yy" sourceLinked="1"/>
        <c:majorTickMark val="out"/>
        <c:minorTickMark val="none"/>
        <c:tickLblPos val="nextTo"/>
        <c:crossAx val="71602944"/>
        <c:crosses val="autoZero"/>
        <c:auto val="1"/>
        <c:lblOffset val="100"/>
        <c:baseTimeUnit val="months"/>
      </c:dateAx>
      <c:valAx>
        <c:axId val="71602944"/>
        <c:scaling>
          <c:orientation val="minMax"/>
        </c:scaling>
        <c:delete val="0"/>
        <c:axPos val="l"/>
        <c:majorGridlines/>
        <c:title>
          <c:tx>
            <c:rich>
              <a:bodyPr rot="-5400000" vert="horz"/>
              <a:lstStyle/>
              <a:p>
                <a:pPr>
                  <a:defRPr/>
                </a:pPr>
                <a:r>
                  <a:rPr lang="en-GB" baseline="0"/>
                  <a:t>Cost (£m)</a:t>
                </a:r>
                <a:endParaRPr lang="en-GB"/>
              </a:p>
            </c:rich>
          </c:tx>
          <c:layout/>
          <c:overlay val="0"/>
        </c:title>
        <c:numFmt formatCode="0.00" sourceLinked="1"/>
        <c:majorTickMark val="out"/>
        <c:minorTickMark val="none"/>
        <c:tickLblPos val="nextTo"/>
        <c:crossAx val="71592960"/>
        <c:crosses val="autoZero"/>
        <c:crossBetween val="between"/>
      </c:valAx>
      <c:valAx>
        <c:axId val="71604864"/>
        <c:scaling>
          <c:orientation val="minMax"/>
        </c:scaling>
        <c:delete val="0"/>
        <c:axPos val="r"/>
        <c:title>
          <c:tx>
            <c:rich>
              <a:bodyPr rot="-5400000" vert="horz"/>
              <a:lstStyle/>
              <a:p>
                <a:pPr>
                  <a:defRPr/>
                </a:pPr>
                <a:r>
                  <a:rPr lang="en-GB"/>
                  <a:t>Absolute Volume (MWh)</a:t>
                </a:r>
              </a:p>
            </c:rich>
          </c:tx>
          <c:layout/>
          <c:overlay val="0"/>
        </c:title>
        <c:numFmt formatCode="_-* #,##0_-;\-* #,##0_-;_-* &quot;-&quot;??_-;_-@_-" sourceLinked="1"/>
        <c:majorTickMark val="out"/>
        <c:minorTickMark val="none"/>
        <c:tickLblPos val="nextTo"/>
        <c:crossAx val="71615232"/>
        <c:crosses val="max"/>
        <c:crossBetween val="between"/>
      </c:valAx>
      <c:dateAx>
        <c:axId val="71615232"/>
        <c:scaling>
          <c:orientation val="minMax"/>
        </c:scaling>
        <c:delete val="1"/>
        <c:axPos val="b"/>
        <c:numFmt formatCode="mmm\-yy" sourceLinked="1"/>
        <c:majorTickMark val="out"/>
        <c:minorTickMark val="none"/>
        <c:tickLblPos val="nextTo"/>
        <c:crossAx val="716048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Reserves'!$C$3:$N$3</c:f>
              <c:numCache>
                <c:formatCode>0.00</c:formatCode>
                <c:ptCount val="12"/>
                <c:pt idx="0">
                  <c:v>0.22926964812080999</c:v>
                </c:pt>
                <c:pt idx="1">
                  <c:v>8.3770135558110012E-2</c:v>
                </c:pt>
                <c:pt idx="2">
                  <c:v>7.4540071759729987E-2</c:v>
                </c:pt>
              </c:numCache>
            </c:numRef>
          </c:val>
          <c:extLst xmlns:c16r2="http://schemas.microsoft.com/office/drawing/2015/06/char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Reserves'!$C$4:$N$4</c:f>
              <c:numCache>
                <c:formatCode>0.00</c:formatCode>
                <c:ptCount val="12"/>
                <c:pt idx="0">
                  <c:v>0.19076406297142001</c:v>
                </c:pt>
                <c:pt idx="1">
                  <c:v>1.9737017589767301</c:v>
                </c:pt>
                <c:pt idx="2">
                  <c:v>0.33233941992889998</c:v>
                </c:pt>
              </c:numCache>
            </c:numRef>
          </c:val>
          <c:extLst xmlns:c16r2="http://schemas.microsoft.com/office/drawing/2015/06/char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Reserves'!$C$5:$N$5</c:f>
              <c:numCache>
                <c:formatCode>0.00</c:formatCode>
                <c:ptCount val="12"/>
                <c:pt idx="0">
                  <c:v>0</c:v>
                </c:pt>
                <c:pt idx="1">
                  <c:v>0</c:v>
                </c:pt>
                <c:pt idx="2">
                  <c:v>8.8663725995000002E-4</c:v>
                </c:pt>
              </c:numCache>
            </c:numRef>
          </c:val>
          <c:extLst xmlns:c16r2="http://schemas.microsoft.com/office/drawing/2015/06/char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71369856"/>
        <c:axId val="71371392"/>
      </c:barChart>
      <c:dateAx>
        <c:axId val="713698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71392"/>
        <c:crosses val="autoZero"/>
        <c:auto val="1"/>
        <c:lblOffset val="100"/>
        <c:baseTimeUnit val="months"/>
      </c:dateAx>
      <c:valAx>
        <c:axId val="71371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698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Reserves'!$C$10:$N$10</c:f>
              <c:numCache>
                <c:formatCode>_-* #,##0_-;\-* #,##0_-;_-* "-"??_-;_-@_-</c:formatCode>
                <c:ptCount val="12"/>
                <c:pt idx="0">
                  <c:v>-7746.0359999999982</c:v>
                </c:pt>
                <c:pt idx="1">
                  <c:v>-2620.02</c:v>
                </c:pt>
                <c:pt idx="2">
                  <c:v>-1634.1059999999998</c:v>
                </c:pt>
              </c:numCache>
            </c:numRef>
          </c:val>
          <c:extLst xmlns:c16r2="http://schemas.microsoft.com/office/drawing/2015/06/char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Reserves'!$C$11:$N$11</c:f>
              <c:numCache>
                <c:formatCode>_-* #,##0_-;\-* #,##0_-;_-* "-"??_-;_-@_-</c:formatCode>
                <c:ptCount val="12"/>
                <c:pt idx="0">
                  <c:v>-11600</c:v>
                </c:pt>
                <c:pt idx="1">
                  <c:v>-61661</c:v>
                </c:pt>
                <c:pt idx="2">
                  <c:v>-12300</c:v>
                </c:pt>
              </c:numCache>
            </c:numRef>
          </c:val>
          <c:extLst xmlns:c16r2="http://schemas.microsoft.com/office/drawing/2015/06/char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Reserves'!$C$12:$N$12</c:f>
              <c:numCache>
                <c:formatCode>_-* #,##0_-;\-* #,##0_-;_-* "-"??_-;_-@_-</c:formatCode>
                <c:ptCount val="12"/>
                <c:pt idx="0">
                  <c:v>0</c:v>
                </c:pt>
                <c:pt idx="1">
                  <c:v>0</c:v>
                </c:pt>
                <c:pt idx="2">
                  <c:v>-232.68299999999999</c:v>
                </c:pt>
              </c:numCache>
            </c:numRef>
          </c:val>
          <c:extLst xmlns:c16r2="http://schemas.microsoft.com/office/drawing/2015/06/char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71424256"/>
        <c:axId val="71430144"/>
      </c:barChart>
      <c:dateAx>
        <c:axId val="71424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30144"/>
        <c:crosses val="autoZero"/>
        <c:auto val="1"/>
        <c:lblOffset val="100"/>
        <c:baseTimeUnit val="months"/>
      </c:dateAx>
      <c:valAx>
        <c:axId val="714301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24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Reserve'!$C$17:$N$17</c:f>
              <c:numCache>
                <c:formatCode>_-* #,##0_-;\-* #,##0_-;_-* "-"??_-;_-@_-</c:formatCode>
                <c:ptCount val="12"/>
                <c:pt idx="0">
                  <c:v>63000</c:v>
                </c:pt>
                <c:pt idx="1">
                  <c:v>65100</c:v>
                </c:pt>
                <c:pt idx="2">
                  <c:v>46620</c:v>
                </c:pt>
              </c:numCache>
            </c:numRef>
          </c:val>
          <c:extLst xmlns:c16r2="http://schemas.microsoft.com/office/drawing/2015/06/char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Reserve'!$C$18:$N$18</c:f>
              <c:numCache>
                <c:formatCode>_-* #,##0_-;\-* #,##0_-;_-* "-"??_-;_-@_-</c:formatCode>
                <c:ptCount val="12"/>
                <c:pt idx="0">
                  <c:v>90720</c:v>
                </c:pt>
                <c:pt idx="1">
                  <c:v>93780</c:v>
                </c:pt>
                <c:pt idx="2">
                  <c:v>91080</c:v>
                </c:pt>
              </c:numCache>
            </c:numRef>
          </c:val>
          <c:extLst xmlns:c16r2="http://schemas.microsoft.com/office/drawing/2015/06/char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Reserve'!$C$19:$N$19</c:f>
              <c:numCache>
                <c:formatCode>#,##0</c:formatCode>
                <c:ptCount val="12"/>
                <c:pt idx="0" formatCode="_-* #,##0_-;\-* #,##0_-;_-* &quot;-&quot;??_-;_-@_-">
                  <c:v>159712.75</c:v>
                </c:pt>
                <c:pt idx="1">
                  <c:v>159528.13</c:v>
                </c:pt>
                <c:pt idx="2" formatCode="_-* #,##0_-;\-* #,##0_-;_-* &quot;-&quot;??_-;_-@_-">
                  <c:v>164254.81</c:v>
                </c:pt>
              </c:numCache>
            </c:numRef>
          </c:val>
          <c:extLst xmlns:c16r2="http://schemas.microsoft.com/office/drawing/2015/06/char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1487872"/>
        <c:axId val="71489408"/>
      </c:barChart>
      <c:dateAx>
        <c:axId val="714878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89408"/>
        <c:crosses val="autoZero"/>
        <c:auto val="1"/>
        <c:lblOffset val="100"/>
        <c:baseTimeUnit val="months"/>
      </c:dateAx>
      <c:valAx>
        <c:axId val="7148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878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Reserve'!$C$3:$N$3</c:f>
              <c:numCache>
                <c:formatCode>0.00</c:formatCode>
                <c:ptCount val="12"/>
                <c:pt idx="0">
                  <c:v>1.2439064946892198</c:v>
                </c:pt>
                <c:pt idx="1">
                  <c:v>1.1411545099957201</c:v>
                </c:pt>
                <c:pt idx="2">
                  <c:v>1.0350830117779699</c:v>
                </c:pt>
              </c:numCache>
            </c:numRef>
          </c:val>
          <c:extLst xmlns:c16r2="http://schemas.microsoft.com/office/drawing/2015/06/char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Reserve'!$C$4:$N$4</c:f>
              <c:numCache>
                <c:formatCode>0.00</c:formatCode>
                <c:ptCount val="12"/>
                <c:pt idx="0">
                  <c:v>4.0454750400000004</c:v>
                </c:pt>
                <c:pt idx="1">
                  <c:v>4.0014732000000004</c:v>
                </c:pt>
                <c:pt idx="2">
                  <c:v>4.1843799400000004</c:v>
                </c:pt>
              </c:numCache>
            </c:numRef>
          </c:val>
          <c:extLst xmlns:c16r2="http://schemas.microsoft.com/office/drawing/2015/06/char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Reserve'!$C$5:$N$5</c:f>
              <c:numCache>
                <c:formatCode>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Reserve'!$C$6:$N$6</c:f>
              <c:numCache>
                <c:formatCode>0.00</c:formatCode>
                <c:ptCount val="12"/>
                <c:pt idx="0">
                  <c:v>3.2549999999999989E-2</c:v>
                </c:pt>
                <c:pt idx="1">
                  <c:v>1.5050000000000006E-2</c:v>
                </c:pt>
                <c:pt idx="2">
                  <c:v>5.2499999999999969E-3</c:v>
                </c:pt>
              </c:numCache>
            </c:numRef>
          </c:val>
          <c:extLst xmlns:c16r2="http://schemas.microsoft.com/office/drawing/2015/06/char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Reserve'!$C$7:$N$7</c:f>
              <c:numCache>
                <c:formatCode>0.00</c:formatCode>
                <c:ptCount val="12"/>
                <c:pt idx="0">
                  <c:v>0.15678468000000004</c:v>
                </c:pt>
                <c:pt idx="1">
                  <c:v>6.3168480000000013E-2</c:v>
                </c:pt>
                <c:pt idx="2">
                  <c:v>2.3231830000000019E-2</c:v>
                </c:pt>
              </c:numCache>
            </c:numRef>
          </c:val>
          <c:extLst xmlns:c16r2="http://schemas.microsoft.com/office/drawing/2015/06/char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Reserve'!$C$8:$N$8</c:f>
              <c:numCache>
                <c:formatCode>0.00</c:formatCode>
                <c:ptCount val="12"/>
                <c:pt idx="0">
                  <c:v>0.49896000000000024</c:v>
                </c:pt>
                <c:pt idx="1">
                  <c:v>0.51483000000000023</c:v>
                </c:pt>
                <c:pt idx="2">
                  <c:v>0.4831000000000002</c:v>
                </c:pt>
              </c:numCache>
            </c:numRef>
          </c:val>
          <c:extLst xmlns:c16r2="http://schemas.microsoft.com/office/drawing/2015/06/char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Reserve'!$C$9:$N$9</c:f>
              <c:numCache>
                <c:formatCode>0.00</c:formatCode>
                <c:ptCount val="12"/>
                <c:pt idx="0">
                  <c:v>0.3743249999999998</c:v>
                </c:pt>
                <c:pt idx="1">
                  <c:v>0.38680249999999977</c:v>
                </c:pt>
                <c:pt idx="2">
                  <c:v>0.3743249999999998</c:v>
                </c:pt>
              </c:numCache>
            </c:numRef>
          </c:val>
          <c:extLst xmlns:c16r2="http://schemas.microsoft.com/office/drawing/2015/06/char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Reserve'!$C$10:$N$10</c:f>
              <c:numCache>
                <c:formatCode>0.00</c:formatCode>
                <c:ptCount val="12"/>
                <c:pt idx="0">
                  <c:v>0.27623048999999994</c:v>
                </c:pt>
                <c:pt idx="1">
                  <c:v>0.45542747000000017</c:v>
                </c:pt>
                <c:pt idx="2">
                  <c:v>0.14368738900000003</c:v>
                </c:pt>
              </c:numCache>
            </c:numRef>
          </c:val>
          <c:extLst xmlns:c16r2="http://schemas.microsoft.com/office/drawing/2015/06/char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1630848"/>
        <c:axId val="71632384"/>
      </c:barChart>
      <c:dateAx>
        <c:axId val="71630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632384"/>
        <c:crosses val="autoZero"/>
        <c:auto val="1"/>
        <c:lblOffset val="100"/>
        <c:baseTimeUnit val="months"/>
      </c:dateAx>
      <c:valAx>
        <c:axId val="71632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630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Response!$C$3:$N$3</c:f>
              <c:numCache>
                <c:formatCode>0.00</c:formatCode>
                <c:ptCount val="12"/>
                <c:pt idx="0">
                  <c:v>0.93277578673537997</c:v>
                </c:pt>
                <c:pt idx="1">
                  <c:v>1.3639906408508395</c:v>
                </c:pt>
                <c:pt idx="2">
                  <c:v>1.0084221412504</c:v>
                </c:pt>
              </c:numCache>
            </c:numRef>
          </c:val>
          <c:extLst xmlns:c16r2="http://schemas.microsoft.com/office/drawing/2015/06/char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Response!$C$4:$N$4</c:f>
              <c:numCache>
                <c:formatCode>0.000</c:formatCode>
                <c:ptCount val="12"/>
                <c:pt idx="0">
                  <c:v>1.00741858</c:v>
                </c:pt>
                <c:pt idx="1">
                  <c:v>1.2940283699999999</c:v>
                </c:pt>
                <c:pt idx="2">
                  <c:v>0.83104107999999999</c:v>
                </c:pt>
              </c:numCache>
            </c:numRef>
          </c:val>
          <c:extLst xmlns:c16r2="http://schemas.microsoft.com/office/drawing/2015/06/char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Response!$C$5:$N$5</c:f>
              <c:numCache>
                <c:formatCode>0.000</c:formatCode>
                <c:ptCount val="12"/>
                <c:pt idx="0">
                  <c:v>3.6332199999999982E-3</c:v>
                </c:pt>
                <c:pt idx="1">
                  <c:v>2.4158499999999993E-3</c:v>
                </c:pt>
                <c:pt idx="2">
                  <c:v>3.3382199999999985E-3</c:v>
                </c:pt>
              </c:numCache>
            </c:numRef>
          </c:val>
          <c:extLst xmlns:c16r2="http://schemas.microsoft.com/office/drawing/2015/06/char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Response!$C$6:$N$6</c:f>
              <c:numCache>
                <c:formatCode>0.000</c:formatCode>
                <c:ptCount val="12"/>
                <c:pt idx="0">
                  <c:v>-1.7549590000000007E-2</c:v>
                </c:pt>
                <c:pt idx="1">
                  <c:v>5.2887630000000005E-2</c:v>
                </c:pt>
                <c:pt idx="2">
                  <c:v>1.1874399999999992E-2</c:v>
                </c:pt>
              </c:numCache>
            </c:numRef>
          </c:val>
          <c:extLst xmlns:c16r2="http://schemas.microsoft.com/office/drawing/2015/06/char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Response!$C$7:$N$7</c:f>
              <c:numCache>
                <c:formatCode>0.000</c:formatCode>
                <c:ptCount val="12"/>
                <c:pt idx="0">
                  <c:v>2.4391029999999998E-2</c:v>
                </c:pt>
                <c:pt idx="1">
                  <c:v>1.3107280000000001E-2</c:v>
                </c:pt>
                <c:pt idx="2">
                  <c:v>2.2147460000000001E-2</c:v>
                </c:pt>
              </c:numCache>
            </c:numRef>
          </c:val>
          <c:extLst xmlns:c16r2="http://schemas.microsoft.com/office/drawing/2015/06/char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Response!$C$8:$N$8</c:f>
              <c:numCache>
                <c:formatCode>0.000</c:formatCode>
                <c:ptCount val="12"/>
                <c:pt idx="0">
                  <c:v>4.9335000000000011E-2</c:v>
                </c:pt>
                <c:pt idx="1">
                  <c:v>5.870149999999999E-2</c:v>
                </c:pt>
                <c:pt idx="2">
                  <c:v>3.9289249999999991E-2</c:v>
                </c:pt>
              </c:numCache>
            </c:numRef>
          </c:val>
          <c:extLst xmlns:c16r2="http://schemas.microsoft.com/office/drawing/2015/06/char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Response!$C$9:$N$9</c:f>
              <c:numCache>
                <c:formatCode>0.000</c:formatCode>
                <c:ptCount val="12"/>
                <c:pt idx="0">
                  <c:v>0.22949577999999995</c:v>
                </c:pt>
                <c:pt idx="1">
                  <c:v>0.40629951999999991</c:v>
                </c:pt>
                <c:pt idx="2">
                  <c:v>0.32227657999999998</c:v>
                </c:pt>
              </c:numCache>
            </c:numRef>
          </c:val>
          <c:extLst xmlns:c16r2="http://schemas.microsoft.com/office/drawing/2015/06/char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Response!$C$10:$N$10</c:f>
              <c:numCache>
                <c:formatCode>0.000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Response!$C$11:$N$11</c:f>
              <c:numCache>
                <c:formatCode>0.000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Response!$C$12:$N$12</c:f>
              <c:numCache>
                <c:formatCode>0.000</c:formatCode>
                <c:ptCount val="12"/>
                <c:pt idx="0">
                  <c:v>0.77432570999999983</c:v>
                </c:pt>
                <c:pt idx="1">
                  <c:v>0.83880858000000003</c:v>
                </c:pt>
                <c:pt idx="2">
                  <c:v>1.0104671499999993</c:v>
                </c:pt>
              </c:numCache>
            </c:numRef>
          </c:val>
          <c:extLst xmlns:c16r2="http://schemas.microsoft.com/office/drawing/2015/06/char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Response!$C$13:$N$13</c:f>
              <c:numCache>
                <c:formatCode>0.000</c:formatCode>
                <c:ptCount val="12"/>
                <c:pt idx="0">
                  <c:v>0.55342712999958976</c:v>
                </c:pt>
                <c:pt idx="1">
                  <c:v>0.48931667999982198</c:v>
                </c:pt>
                <c:pt idx="2">
                  <c:v>0.49979961918975363</c:v>
                </c:pt>
              </c:numCache>
            </c:numRef>
          </c:val>
          <c:extLst xmlns:c16r2="http://schemas.microsoft.com/office/drawing/2015/06/char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Response!$C$14:$N$14</c:f>
              <c:numCache>
                <c:formatCode>0.000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Response!$C$15:$N$15</c:f>
              <c:numCache>
                <c:formatCode>0.000</c:formatCode>
                <c:ptCount val="12"/>
                <c:pt idx="0">
                  <c:v>0.10699527999999996</c:v>
                </c:pt>
                <c:pt idx="1">
                  <c:v>0.10449944999999995</c:v>
                </c:pt>
                <c:pt idx="2">
                  <c:v>9.9662400000000026E-2</c:v>
                </c:pt>
              </c:numCache>
            </c:numRef>
          </c:val>
          <c:extLst xmlns:c16r2="http://schemas.microsoft.com/office/drawing/2015/06/char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Response!$C$16:$N$16</c:f>
              <c:numCache>
                <c:formatCode>0.000</c:formatCode>
                <c:ptCount val="12"/>
                <c:pt idx="0">
                  <c:v>3.5310030000000006</c:v>
                </c:pt>
                <c:pt idx="1">
                  <c:v>3.6054420000000014</c:v>
                </c:pt>
                <c:pt idx="2">
                  <c:v>3.6156740000000003</c:v>
                </c:pt>
              </c:numCache>
            </c:numRef>
          </c:val>
          <c:extLst xmlns:c16r2="http://schemas.microsoft.com/office/drawing/2015/06/char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Response!$C$17:$N$17</c:f>
              <c:numCache>
                <c:formatCode>0.000</c:formatCode>
                <c:ptCount val="12"/>
                <c:pt idx="0">
                  <c:v>0.84099475000000012</c:v>
                </c:pt>
                <c:pt idx="1">
                  <c:v>0.88697166999999999</c:v>
                </c:pt>
                <c:pt idx="2">
                  <c:v>0.89147339000000003</c:v>
                </c:pt>
              </c:numCache>
            </c:numRef>
          </c:val>
          <c:extLst xmlns:c16r2="http://schemas.microsoft.com/office/drawing/2015/06/char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Response!$C$18:$N$18</c:f>
              <c:numCache>
                <c:formatCode>0.000</c:formatCode>
                <c:ptCount val="12"/>
                <c:pt idx="0">
                  <c:v>2.9607821000000003</c:v>
                </c:pt>
                <c:pt idx="1">
                  <c:v>3.0617169700000004</c:v>
                </c:pt>
                <c:pt idx="2">
                  <c:v>3.0741388499999998</c:v>
                </c:pt>
              </c:numCache>
            </c:numRef>
          </c:val>
          <c:extLst xmlns:c16r2="http://schemas.microsoft.com/office/drawing/2015/06/char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68978560"/>
        <c:axId val="68980096"/>
      </c:barChart>
      <c:dateAx>
        <c:axId val="689785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80096"/>
        <c:crosses val="autoZero"/>
        <c:auto val="1"/>
        <c:lblOffset val="100"/>
        <c:baseTimeUnit val="months"/>
      </c:dateAx>
      <c:valAx>
        <c:axId val="68980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785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categories'!$C$18:$M$18</c:f>
              <c:numCache>
                <c:formatCode>#,##0</c:formatCode>
                <c:ptCount val="11"/>
                <c:pt idx="0">
                  <c:v>-234870.38700000002</c:v>
                </c:pt>
                <c:pt idx="1">
                  <c:v>-215243.538</c:v>
                </c:pt>
                <c:pt idx="2">
                  <c:v>-117411.79599999999</c:v>
                </c:pt>
              </c:numCache>
            </c:numRef>
          </c:val>
          <c:extLst xmlns:c16r2="http://schemas.microsoft.com/office/drawing/2015/06/char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categories'!$C$19:$M$19</c:f>
              <c:numCache>
                <c:formatCode>#,##0</c:formatCode>
                <c:ptCount val="11"/>
                <c:pt idx="0">
                  <c:v>299213.77400000003</c:v>
                </c:pt>
                <c:pt idx="1">
                  <c:v>319094.06400000001</c:v>
                </c:pt>
                <c:pt idx="2">
                  <c:v>424522.16899999988</c:v>
                </c:pt>
              </c:numCache>
            </c:numRef>
          </c:val>
          <c:extLst xmlns:c16r2="http://schemas.microsoft.com/office/drawing/2015/06/char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categories'!$C$20:$M$20</c:f>
              <c:numCache>
                <c:formatCode>#,##0</c:formatCode>
                <c:ptCount val="11"/>
                <c:pt idx="0">
                  <c:v>1523.3530000000001</c:v>
                </c:pt>
                <c:pt idx="1">
                  <c:v>802.3599999999999</c:v>
                </c:pt>
                <c:pt idx="2">
                  <c:v>856.43999999999994</c:v>
                </c:pt>
              </c:numCache>
            </c:numRef>
          </c:val>
          <c:extLst xmlns:c16r2="http://schemas.microsoft.com/office/drawing/2015/06/char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categories'!$C$21:$M$21</c:f>
              <c:numCache>
                <c:formatCode>#,##0</c:formatCode>
                <c:ptCount val="11"/>
                <c:pt idx="0">
                  <c:v>409083.34</c:v>
                </c:pt>
                <c:pt idx="1">
                  <c:v>529712.31300000008</c:v>
                </c:pt>
                <c:pt idx="2">
                  <c:v>876596.17799999996</c:v>
                </c:pt>
              </c:numCache>
            </c:numRef>
          </c:val>
          <c:extLst xmlns:c16r2="http://schemas.microsoft.com/office/drawing/2015/06/char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categories'!$C$22:$M$22</c:f>
              <c:numCache>
                <c:formatCode>#,##0</c:formatCode>
                <c:ptCount val="11"/>
                <c:pt idx="0">
                  <c:v>303671.005</c:v>
                </c:pt>
                <c:pt idx="1">
                  <c:v>412358.67200000002</c:v>
                </c:pt>
                <c:pt idx="2">
                  <c:v>767406.46799999976</c:v>
                </c:pt>
              </c:numCache>
            </c:numRef>
          </c:val>
          <c:extLst xmlns:c16r2="http://schemas.microsoft.com/office/drawing/2015/06/char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categories'!$C$23:$M$23</c:f>
              <c:numCache>
                <c:formatCode>#,##0</c:formatCode>
                <c:ptCount val="11"/>
                <c:pt idx="0">
                  <c:v>-19346.036</c:v>
                </c:pt>
                <c:pt idx="1">
                  <c:v>-64281.020000000004</c:v>
                </c:pt>
                <c:pt idx="2">
                  <c:v>-14166.788999999999</c:v>
                </c:pt>
              </c:numCache>
            </c:numRef>
          </c:val>
          <c:extLst xmlns:c16r2="http://schemas.microsoft.com/office/drawing/2015/06/char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categories'!$C$24:$M$24</c:f>
              <c:numCache>
                <c:formatCode>#,##0</c:formatCode>
                <c:ptCount val="11"/>
                <c:pt idx="0">
                  <c:v>25343.830999999998</c:v>
                </c:pt>
                <c:pt idx="1">
                  <c:v>23446.991000000009</c:v>
                </c:pt>
                <c:pt idx="2">
                  <c:v>27381.694000000003</c:v>
                </c:pt>
              </c:numCache>
            </c:numRef>
          </c:val>
          <c:extLst xmlns:c16r2="http://schemas.microsoft.com/office/drawing/2015/06/char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categories'!$C$25:$M$25</c:f>
              <c:numCache>
                <c:formatCode>#,##0</c:formatCode>
                <c:ptCount val="11"/>
                <c:pt idx="0">
                  <c:v>118700.29000000002</c:v>
                </c:pt>
                <c:pt idx="1">
                  <c:v>163141.48899999997</c:v>
                </c:pt>
                <c:pt idx="2">
                  <c:v>84190.90399999998</c:v>
                </c:pt>
              </c:numCache>
            </c:numRef>
          </c:val>
          <c:extLst xmlns:c16r2="http://schemas.microsoft.com/office/drawing/2015/06/char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categories'!$C$26:$M$26</c:f>
              <c:numCache>
                <c:formatCode>#,##0</c:formatCode>
                <c:ptCount val="11"/>
                <c:pt idx="0">
                  <c:v>-188331.05100000004</c:v>
                </c:pt>
                <c:pt idx="1">
                  <c:v>-131056.227</c:v>
                </c:pt>
                <c:pt idx="2">
                  <c:v>-35809.368000000002</c:v>
                </c:pt>
              </c:numCache>
            </c:numRef>
          </c:val>
          <c:extLst xmlns:c16r2="http://schemas.microsoft.com/office/drawing/2015/06/char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68675456"/>
        <c:axId val="68676992"/>
      </c:barChart>
      <c:dateAx>
        <c:axId val="68675456"/>
        <c:scaling>
          <c:orientation val="minMax"/>
        </c:scaling>
        <c:delete val="0"/>
        <c:axPos val="b"/>
        <c:numFmt formatCode="mmm\-yy" sourceLinked="1"/>
        <c:majorTickMark val="out"/>
        <c:minorTickMark val="none"/>
        <c:tickLblPos val="nextTo"/>
        <c:crossAx val="68676992"/>
        <c:crosses val="autoZero"/>
        <c:auto val="1"/>
        <c:lblOffset val="100"/>
        <c:baseTimeUnit val="months"/>
      </c:dateAx>
      <c:valAx>
        <c:axId val="68676992"/>
        <c:scaling>
          <c:orientation val="minMax"/>
        </c:scaling>
        <c:delete val="0"/>
        <c:axPos val="l"/>
        <c:majorGridlines/>
        <c:title>
          <c:tx>
            <c:rich>
              <a:bodyPr rot="-5400000" vert="horz"/>
              <a:lstStyle/>
              <a:p>
                <a:pPr>
                  <a:defRPr/>
                </a:pPr>
                <a:r>
                  <a:rPr lang="en-GB" sz="1100"/>
                  <a:t>Volume (MWh)</a:t>
                </a:r>
              </a:p>
            </c:rich>
          </c:tx>
          <c:layout/>
          <c:overlay val="0"/>
        </c:title>
        <c:numFmt formatCode="#,##0" sourceLinked="1"/>
        <c:majorTickMark val="out"/>
        <c:minorTickMark val="none"/>
        <c:tickLblPos val="nextTo"/>
        <c:crossAx val="686754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Response!$C$37:$AL$37</c:f>
              <c:numCache>
                <c:formatCode>_-* #,##0_-;\-* #,##0_-;_-* "-"??_-;_-@_-</c:formatCode>
                <c:ptCount val="36"/>
                <c:pt idx="0">
                  <c:v>107.66171799999999</c:v>
                </c:pt>
                <c:pt idx="1">
                  <c:v>66.922085999999993</c:v>
                </c:pt>
                <c:pt idx="2">
                  <c:v>185.46653700000002</c:v>
                </c:pt>
                <c:pt idx="3">
                  <c:v>150.171685</c:v>
                </c:pt>
                <c:pt idx="4">
                  <c:v>91.998910000000009</c:v>
                </c:pt>
                <c:pt idx="5">
                  <c:v>233.097589</c:v>
                </c:pt>
                <c:pt idx="6">
                  <c:v>104.56159099999999</c:v>
                </c:pt>
                <c:pt idx="7">
                  <c:v>57.607064000000015</c:v>
                </c:pt>
                <c:pt idx="8">
                  <c:v>144.29933500000001</c:v>
                </c:pt>
              </c:numCache>
            </c:numRef>
          </c:val>
          <c:extLst xmlns:c16r2="http://schemas.microsoft.com/office/drawing/2015/06/char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Response!$C$38:$AL$38</c:f>
              <c:numCache>
                <c:formatCode>_-* #,##0_-;\-* #,##0_-;_-* "-"??_-;_-@_-</c:formatCode>
                <c:ptCount val="36"/>
                <c:pt idx="0">
                  <c:v>0</c:v>
                </c:pt>
                <c:pt idx="1">
                  <c:v>1.6876800000000001</c:v>
                </c:pt>
                <c:pt idx="2">
                  <c:v>0</c:v>
                </c:pt>
                <c:pt idx="3">
                  <c:v>0</c:v>
                </c:pt>
                <c:pt idx="4">
                  <c:v>2.0441700000000003</c:v>
                </c:pt>
                <c:pt idx="5">
                  <c:v>0</c:v>
                </c:pt>
                <c:pt idx="6">
                  <c:v>0</c:v>
                </c:pt>
                <c:pt idx="7">
                  <c:v>1.3448699999999998</c:v>
                </c:pt>
                <c:pt idx="8">
                  <c:v>0</c:v>
                </c:pt>
              </c:numCache>
            </c:numRef>
          </c:val>
          <c:extLst xmlns:c16r2="http://schemas.microsoft.com/office/drawing/2015/06/char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Response!$C$39:$AL$39</c:f>
              <c:numCache>
                <c:formatCode>_-* #,##0_-;\-* #,##0_-;_-* "-"??_-;_-@_-</c:formatCode>
                <c:ptCount val="36"/>
                <c:pt idx="0">
                  <c:v>29.234099999999998</c:v>
                </c:pt>
                <c:pt idx="1">
                  <c:v>36.194600000000001</c:v>
                </c:pt>
                <c:pt idx="2">
                  <c:v>0</c:v>
                </c:pt>
                <c:pt idx="3">
                  <c:v>49.249199999999995</c:v>
                </c:pt>
                <c:pt idx="4">
                  <c:v>60.975199999999994</c:v>
                </c:pt>
                <c:pt idx="5">
                  <c:v>0</c:v>
                </c:pt>
                <c:pt idx="6">
                  <c:v>42.529199999999996</c:v>
                </c:pt>
                <c:pt idx="7">
                  <c:v>52.655199999999994</c:v>
                </c:pt>
                <c:pt idx="8">
                  <c:v>0</c:v>
                </c:pt>
              </c:numCache>
            </c:numRef>
          </c:val>
          <c:extLst xmlns:c16r2="http://schemas.microsoft.com/office/drawing/2015/06/char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Response!$C$43:$AL$43</c:f>
              <c:numCache>
                <c:formatCode>_-* #,##0_-;\-* #,##0_-;_-* "-"??_-;_-@_-</c:formatCode>
                <c:ptCount val="36"/>
                <c:pt idx="0">
                  <c:v>0</c:v>
                </c:pt>
                <c:pt idx="1">
                  <c:v>85.038610000000006</c:v>
                </c:pt>
                <c:pt idx="2">
                  <c:v>6.7119999999999997</c:v>
                </c:pt>
                <c:pt idx="3">
                  <c:v>0</c:v>
                </c:pt>
                <c:pt idx="4">
                  <c:v>76.509529999999998</c:v>
                </c:pt>
                <c:pt idx="5">
                  <c:v>4.1520000000000001</c:v>
                </c:pt>
                <c:pt idx="6">
                  <c:v>0</c:v>
                </c:pt>
                <c:pt idx="7">
                  <c:v>82.753248521882369</c:v>
                </c:pt>
                <c:pt idx="8">
                  <c:v>0.66400000000000003</c:v>
                </c:pt>
              </c:numCache>
            </c:numRef>
          </c:val>
          <c:extLst xmlns:c16r2="http://schemas.microsoft.com/office/drawing/2015/06/char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Response!$C$45:$AL$45</c:f>
              <c:numCache>
                <c:formatCode>_-* #,##0_-;\-* #,##0_-;_-* "-"??_-;_-@_-</c:formatCode>
                <c:ptCount val="36"/>
                <c:pt idx="0">
                  <c:v>225.922</c:v>
                </c:pt>
                <c:pt idx="1">
                  <c:v>190.672</c:v>
                </c:pt>
                <c:pt idx="2">
                  <c:v>111.76</c:v>
                </c:pt>
                <c:pt idx="3">
                  <c:v>235.45599999999999</c:v>
                </c:pt>
                <c:pt idx="4">
                  <c:v>198.86079999999998</c:v>
                </c:pt>
                <c:pt idx="5">
                  <c:v>120.956</c:v>
                </c:pt>
                <c:pt idx="6">
                  <c:v>228.49799999999999</c:v>
                </c:pt>
                <c:pt idx="7">
                  <c:v>192.779</c:v>
                </c:pt>
                <c:pt idx="8">
                  <c:v>100.66</c:v>
                </c:pt>
              </c:numCache>
            </c:numRef>
          </c:val>
          <c:extLst xmlns:c16r2="http://schemas.microsoft.com/office/drawing/2015/06/char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Response!$C$46:$AL$46</c:f>
              <c:numCache>
                <c:formatCode>_-* #,##0_-;\-* #,##0_-;_-* "-"??_-;_-@_-</c:formatCode>
                <c:ptCount val="36"/>
                <c:pt idx="0">
                  <c:v>83.197559999999996</c:v>
                </c:pt>
                <c:pt idx="1">
                  <c:v>250.39447250000001</c:v>
                </c:pt>
                <c:pt idx="2">
                  <c:v>102.00756</c:v>
                </c:pt>
                <c:pt idx="3">
                  <c:v>125.42358</c:v>
                </c:pt>
                <c:pt idx="4">
                  <c:v>305.35553000000004</c:v>
                </c:pt>
                <c:pt idx="5">
                  <c:v>122.27358</c:v>
                </c:pt>
                <c:pt idx="6">
                  <c:v>137.73099999999999</c:v>
                </c:pt>
                <c:pt idx="7">
                  <c:v>336.12</c:v>
                </c:pt>
                <c:pt idx="8">
                  <c:v>143.881</c:v>
                </c:pt>
              </c:numCache>
            </c:numRef>
          </c:val>
          <c:extLst xmlns:c16r2="http://schemas.microsoft.com/office/drawing/2015/06/char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71114752"/>
        <c:axId val="71116288"/>
      </c:barChart>
      <c:catAx>
        <c:axId val="711147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116288"/>
        <c:crosses val="autoZero"/>
        <c:auto val="1"/>
        <c:lblAlgn val="ctr"/>
        <c:lblOffset val="100"/>
        <c:noMultiLvlLbl val="0"/>
      </c:catAx>
      <c:valAx>
        <c:axId val="7111628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1147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Reactive!$C$3:$N$3</c:f>
              <c:numCache>
                <c:formatCode>0.00</c:formatCode>
                <c:ptCount val="12"/>
                <c:pt idx="0">
                  <c:v>6.2478118499999997</c:v>
                </c:pt>
                <c:pt idx="1">
                  <c:v>6.9271013999999997</c:v>
                </c:pt>
                <c:pt idx="2">
                  <c:v>7.2290487599999986</c:v>
                </c:pt>
              </c:numCache>
            </c:numRef>
          </c:val>
          <c:extLst xmlns:c16r2="http://schemas.microsoft.com/office/drawing/2015/06/char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Reactive!$C$4:$N$4</c:f>
              <c:numCache>
                <c:formatCode>0.00</c:formatCode>
                <c:ptCount val="12"/>
                <c:pt idx="0">
                  <c:v>6.9380100000000031E-3</c:v>
                </c:pt>
                <c:pt idx="1">
                  <c:v>6.9932999999999966E-3</c:v>
                </c:pt>
                <c:pt idx="2">
                  <c:v>4.7684999999999993E-3</c:v>
                </c:pt>
              </c:numCache>
            </c:numRef>
          </c:val>
          <c:extLst xmlns:c16r2="http://schemas.microsoft.com/office/drawing/2015/06/char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Reactive!$C$5:$N$5</c:f>
              <c:numCache>
                <c:formatCode>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Commerical)</c:v>
                </c:pt>
              </c:strCache>
            </c:strRef>
          </c:tx>
          <c:spPr>
            <a:solidFill>
              <a:schemeClr val="accent4"/>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Reactive!$C$6:$N$6</c:f>
              <c:numCache>
                <c:formatCode>0.00</c:formatCode>
                <c:ptCount val="12"/>
                <c:pt idx="0">
                  <c:v>5.9100780390203389E-2</c:v>
                </c:pt>
                <c:pt idx="1">
                  <c:v>9.1576532025000004E-2</c:v>
                </c:pt>
                <c:pt idx="2">
                  <c:v>9.1576500000000019E-2</c:v>
                </c:pt>
              </c:numCache>
            </c:numRef>
          </c:val>
          <c:extLst xmlns:c16r2="http://schemas.microsoft.com/office/drawing/2015/06/char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Reactive!$C$7:$N$7</c:f>
              <c:numCache>
                <c:formatCode>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1225728"/>
        <c:axId val="71227264"/>
      </c:barChart>
      <c:dateAx>
        <c:axId val="712257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227264"/>
        <c:crosses val="autoZero"/>
        <c:auto val="1"/>
        <c:lblOffset val="100"/>
        <c:baseTimeUnit val="months"/>
      </c:dateAx>
      <c:valAx>
        <c:axId val="71227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2257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Reactive!$C$11:$N$11</c:f>
              <c:numCache>
                <c:formatCode>#,##0</c:formatCode>
                <c:ptCount val="12"/>
                <c:pt idx="0">
                  <c:v>2108166.66</c:v>
                </c:pt>
                <c:pt idx="1">
                  <c:v>2356702.9099999997</c:v>
                </c:pt>
                <c:pt idx="2">
                  <c:v>2401224.1999999997</c:v>
                </c:pt>
              </c:numCache>
            </c:numRef>
          </c:val>
          <c:extLst xmlns:c16r2="http://schemas.microsoft.com/office/drawing/2015/06/char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Reactive!$C$12:$N$12</c:f>
              <c:numCache>
                <c:formatCode>#,##0</c:formatCode>
                <c:ptCount val="12"/>
                <c:pt idx="0">
                  <c:v>2489</c:v>
                </c:pt>
                <c:pt idx="1">
                  <c:v>2280</c:v>
                </c:pt>
                <c:pt idx="2">
                  <c:v>1517</c:v>
                </c:pt>
              </c:numCache>
            </c:numRef>
          </c:val>
          <c:extLst xmlns:c16r2="http://schemas.microsoft.com/office/drawing/2015/06/char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Reactive!$C$13:$N$13</c:f>
              <c:numCache>
                <c:formatCode>#,##0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Reactive!$C$14:$N$14</c:f>
              <c:numCache>
                <c:formatCode>#,##0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2133632"/>
        <c:axId val="72143616"/>
      </c:barChart>
      <c:dateAx>
        <c:axId val="721336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43616"/>
        <c:crosses val="autoZero"/>
        <c:auto val="1"/>
        <c:lblOffset val="100"/>
        <c:baseTimeUnit val="months"/>
      </c:dateAx>
      <c:valAx>
        <c:axId val="72143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336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Start'!$C$3:$N$3</c:f>
              <c:numCache>
                <c:formatCode>0.000</c:formatCode>
                <c:ptCount val="12"/>
                <c:pt idx="0">
                  <c:v>3.1310032699999994</c:v>
                </c:pt>
                <c:pt idx="1">
                  <c:v>3.31364306</c:v>
                </c:pt>
                <c:pt idx="2">
                  <c:v>3.0747221499999999</c:v>
                </c:pt>
              </c:numCache>
            </c:numRef>
          </c:val>
          <c:extLst xmlns:c16r2="http://schemas.microsoft.com/office/drawing/2015/06/char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Start'!$C$4:$N$4</c:f>
              <c:numCache>
                <c:formatCode>0.000</c:formatCode>
                <c:ptCount val="12"/>
                <c:pt idx="0">
                  <c:v>4.464690000000001E-2</c:v>
                </c:pt>
                <c:pt idx="1">
                  <c:v>3.2394960000000007E-2</c:v>
                </c:pt>
                <c:pt idx="2">
                  <c:v>4.9838400000000019E-2</c:v>
                </c:pt>
              </c:numCache>
            </c:numRef>
          </c:val>
          <c:extLst xmlns:c16r2="http://schemas.microsoft.com/office/drawing/2015/06/char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Start'!$C$5:$N$5</c:f>
              <c:numCache>
                <c:formatCode>0.000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Start'!$C$6:$N$6</c:f>
              <c:numCache>
                <c:formatCode>0.000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Start'!$C$7:$N$7</c:f>
              <c:numCache>
                <c:formatCode>0.000</c:formatCode>
                <c:ptCount val="12"/>
                <c:pt idx="0">
                  <c:v>0</c:v>
                </c:pt>
                <c:pt idx="1">
                  <c:v>0.22357520396526012</c:v>
                </c:pt>
                <c:pt idx="2">
                  <c:v>0</c:v>
                </c:pt>
              </c:numCache>
            </c:numRef>
          </c:val>
          <c:extLst xmlns:c16r2="http://schemas.microsoft.com/office/drawing/2015/06/char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Start'!$C$8:$N$8</c:f>
              <c:numCache>
                <c:formatCode>0.000</c:formatCode>
                <c:ptCount val="12"/>
                <c:pt idx="0">
                  <c:v>0.19039999999999993</c:v>
                </c:pt>
                <c:pt idx="1">
                  <c:v>0.1008</c:v>
                </c:pt>
                <c:pt idx="2">
                  <c:v>0.1008</c:v>
                </c:pt>
              </c:numCache>
            </c:numRef>
          </c:val>
          <c:extLst xmlns:c16r2="http://schemas.microsoft.com/office/drawing/2015/06/char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Start'!$C$9:$N$9</c:f>
              <c:numCache>
                <c:formatCode>0.000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1842048"/>
        <c:axId val="71847936"/>
      </c:barChart>
      <c:dateAx>
        <c:axId val="718420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47936"/>
        <c:crosses val="autoZero"/>
        <c:auto val="1"/>
        <c:lblOffset val="100"/>
        <c:baseTimeUnit val="months"/>
      </c:dateAx>
      <c:valAx>
        <c:axId val="71847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420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Reserves'!$C$3:$N$3</c:f>
              <c:numCache>
                <c:formatCode>0.000</c:formatCode>
                <c:ptCount val="12"/>
                <c:pt idx="0">
                  <c:v>9.1999999999999998E-2</c:v>
                </c:pt>
                <c:pt idx="1">
                  <c:v>5.1750160000000003E-2</c:v>
                </c:pt>
                <c:pt idx="2">
                  <c:v>6.8999999999999999E-3</c:v>
                </c:pt>
              </c:numCache>
            </c:numRef>
          </c:val>
          <c:extLst xmlns:c16r2="http://schemas.microsoft.com/office/drawing/2015/06/char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Reserves'!$C$4:$N$4</c:f>
              <c:numCache>
                <c:formatCode>0.000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Reserves'!$C$5:$N$5</c:f>
              <c:numCache>
                <c:formatCode>0.000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Reserves'!$C$6:$N$6</c:f>
              <c:numCache>
                <c:formatCode>0.000</c:formatCode>
                <c:ptCount val="12"/>
                <c:pt idx="0">
                  <c:v>0</c:v>
                </c:pt>
                <c:pt idx="1">
                  <c:v>3.0049000000000017E-2</c:v>
                </c:pt>
                <c:pt idx="2">
                  <c:v>3.8986970000000003E-2</c:v>
                </c:pt>
              </c:numCache>
            </c:numRef>
          </c:val>
          <c:extLst xmlns:c16r2="http://schemas.microsoft.com/office/drawing/2015/06/char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Reserves'!$C$7:$N$7</c:f>
              <c:numCache>
                <c:formatCode>0.000</c:formatCode>
                <c:ptCount val="12"/>
                <c:pt idx="0">
                  <c:v>0.34117578999999998</c:v>
                </c:pt>
                <c:pt idx="1">
                  <c:v>0.33919562000000009</c:v>
                </c:pt>
                <c:pt idx="2">
                  <c:v>0.30768517000000006</c:v>
                </c:pt>
              </c:numCache>
            </c:numRef>
          </c:val>
          <c:extLst xmlns:c16r2="http://schemas.microsoft.com/office/drawing/2015/06/char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Reserves'!$C$8:$N$8</c:f>
              <c:numCache>
                <c:formatCode>0.000</c:formatCode>
                <c:ptCount val="12"/>
                <c:pt idx="0">
                  <c:v>0</c:v>
                </c:pt>
                <c:pt idx="1">
                  <c:v>0</c:v>
                </c:pt>
                <c:pt idx="2">
                  <c:v>0</c:v>
                </c:pt>
              </c:numCache>
            </c:numRef>
          </c:val>
          <c:extLst xmlns:c16r2="http://schemas.microsoft.com/office/drawing/2015/06/char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Reserves'!$C$9:$N$9</c:f>
              <c:numCache>
                <c:formatCode>0.000</c:formatCode>
                <c:ptCount val="12"/>
                <c:pt idx="0">
                  <c:v>0.28598498999999999</c:v>
                </c:pt>
                <c:pt idx="1">
                  <c:v>0.4205025</c:v>
                </c:pt>
                <c:pt idx="2">
                  <c:v>0.39767002000000007</c:v>
                </c:pt>
              </c:numCache>
            </c:numRef>
          </c:val>
          <c:extLst xmlns:c16r2="http://schemas.microsoft.com/office/drawing/2015/06/char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1992832"/>
        <c:axId val="71994368"/>
      </c:barChart>
      <c:dateAx>
        <c:axId val="719928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994368"/>
        <c:crosses val="autoZero"/>
        <c:auto val="1"/>
        <c:lblOffset val="100"/>
        <c:baseTimeUnit val="months"/>
      </c:dateAx>
      <c:valAx>
        <c:axId val="71994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9928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components'!$C$3:$N$3</c:f>
              <c:numCache>
                <c:formatCode>0.00</c:formatCode>
                <c:ptCount val="12"/>
                <c:pt idx="0">
                  <c:v>0.93793331038502004</c:v>
                </c:pt>
                <c:pt idx="1">
                  <c:v>1.01105403979649</c:v>
                </c:pt>
                <c:pt idx="2">
                  <c:v>1.3846006434897502</c:v>
                </c:pt>
              </c:numCache>
            </c:numRef>
          </c:val>
          <c:extLst xmlns:c16r2="http://schemas.microsoft.com/office/drawing/2015/06/char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components'!$C$4:$N$4</c:f>
              <c:numCache>
                <c:formatCode>0.00</c:formatCode>
                <c:ptCount val="12"/>
                <c:pt idx="0">
                  <c:v>0</c:v>
                </c:pt>
                <c:pt idx="1">
                  <c:v>-0.10187188744483</c:v>
                </c:pt>
                <c:pt idx="2">
                  <c:v>-0.24659000149506999</c:v>
                </c:pt>
              </c:numCache>
            </c:numRef>
          </c:val>
          <c:extLst xmlns:c16r2="http://schemas.microsoft.com/office/drawing/2015/06/char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components'!$C$5:$N$5</c:f>
              <c:numCache>
                <c:formatCode>0.00</c:formatCode>
                <c:ptCount val="12"/>
                <c:pt idx="0">
                  <c:v>0.94448482691244273</c:v>
                </c:pt>
                <c:pt idx="1">
                  <c:v>0.56305791570400943</c:v>
                </c:pt>
                <c:pt idx="2">
                  <c:v>0.41586393592069476</c:v>
                </c:pt>
              </c:numCache>
            </c:numRef>
          </c:val>
          <c:extLst xmlns:c16r2="http://schemas.microsoft.com/office/drawing/2015/06/char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components'!$C$6:$N$6</c:f>
              <c:numCache>
                <c:formatCode>0.00</c:formatCode>
                <c:ptCount val="12"/>
                <c:pt idx="0">
                  <c:v>-0.60868112499986382</c:v>
                </c:pt>
                <c:pt idx="1">
                  <c:v>-0.56687556700004216</c:v>
                </c:pt>
                <c:pt idx="2">
                  <c:v>-0.55163465999986849</c:v>
                </c:pt>
                <c:pt idx="3">
                  <c:v>#N/A</c:v>
                </c:pt>
                <c:pt idx="4">
                  <c:v>#N/A</c:v>
                </c:pt>
                <c:pt idx="5">
                  <c:v>#N/A</c:v>
                </c:pt>
                <c:pt idx="6">
                  <c:v>#N/A</c:v>
                </c:pt>
                <c:pt idx="7">
                  <c:v>#N/A</c:v>
                </c:pt>
                <c:pt idx="8">
                  <c:v>#N/A</c:v>
                </c:pt>
                <c:pt idx="9">
                  <c:v>#N/A</c:v>
                </c:pt>
                <c:pt idx="10">
                  <c:v>#N/A</c:v>
                </c:pt>
                <c:pt idx="11">
                  <c:v>#N/A</c:v>
                </c:pt>
              </c:numCache>
            </c:numRef>
          </c:val>
          <c:extLst xmlns:c16r2="http://schemas.microsoft.com/office/drawing/2015/06/char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2221824"/>
        <c:axId val="72223360"/>
      </c:barChart>
      <c:dateAx>
        <c:axId val="722218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223360"/>
        <c:crosses val="autoZero"/>
        <c:auto val="1"/>
        <c:lblOffset val="100"/>
        <c:baseTimeUnit val="months"/>
      </c:dateAx>
      <c:valAx>
        <c:axId val="72223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2218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total'!$C$3:$N$3</c:f>
              <c:numCache>
                <c:formatCode>0.00</c:formatCode>
                <c:ptCount val="12"/>
                <c:pt idx="0">
                  <c:v>-5.6785957729999996</c:v>
                </c:pt>
                <c:pt idx="1">
                  <c:v>-6.7129372250000001</c:v>
                </c:pt>
                <c:pt idx="2">
                  <c:v>-2.7477750240000005</c:v>
                </c:pt>
              </c:numCache>
            </c:numRef>
          </c:val>
          <c:extLst xmlns:c16r2="http://schemas.microsoft.com/office/drawing/2015/06/char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total'!$C$4:$N$4</c:f>
              <c:numCache>
                <c:formatCode>0.00</c:formatCode>
                <c:ptCount val="12"/>
                <c:pt idx="0">
                  <c:v>2.5151462703844705</c:v>
                </c:pt>
                <c:pt idx="1">
                  <c:v>2.1671162350851598</c:v>
                </c:pt>
                <c:pt idx="2">
                  <c:v>0.84352933152058007</c:v>
                </c:pt>
              </c:numCache>
            </c:numRef>
          </c:val>
          <c:extLst xmlns:c16r2="http://schemas.microsoft.com/office/drawing/2015/06/char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total'!$C$5:$N$5</c:f>
              <c:numCache>
                <c:formatCode>0.00</c:formatCode>
                <c:ptCount val="12"/>
                <c:pt idx="0">
                  <c:v>7.5542247806790003E-2</c:v>
                </c:pt>
                <c:pt idx="1">
                  <c:v>4.1343767424000005E-2</c:v>
                </c:pt>
                <c:pt idx="2">
                  <c:v>3.3740635283049991E-2</c:v>
                </c:pt>
              </c:numCache>
            </c:numRef>
          </c:val>
          <c:extLst xmlns:c16r2="http://schemas.microsoft.com/office/drawing/2015/06/char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total'!$C$6:$N$6</c:f>
              <c:numCache>
                <c:formatCode>0.00</c:formatCode>
                <c:ptCount val="12"/>
                <c:pt idx="0">
                  <c:v>1.5418544912971104</c:v>
                </c:pt>
                <c:pt idx="1">
                  <c:v>1.9115607008938198</c:v>
                </c:pt>
                <c:pt idx="2">
                  <c:v>2.2672596151643902</c:v>
                </c:pt>
              </c:numCache>
            </c:numRef>
          </c:val>
          <c:extLst xmlns:c16r2="http://schemas.microsoft.com/office/drawing/2015/06/char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total'!$C$7:$N$7</c:f>
              <c:numCache>
                <c:formatCode>0.00</c:formatCode>
                <c:ptCount val="12"/>
                <c:pt idx="0">
                  <c:v>5.4836200860892985</c:v>
                </c:pt>
                <c:pt idx="1">
                  <c:v>10.703076720636238</c:v>
                </c:pt>
                <c:pt idx="2">
                  <c:v>19.718925942600197</c:v>
                </c:pt>
              </c:numCache>
            </c:numRef>
          </c:val>
          <c:extLst xmlns:c16r2="http://schemas.microsoft.com/office/drawing/2015/06/char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total'!$C$8:$N$8</c:f>
              <c:numCache>
                <c:formatCode>0.00</c:formatCode>
                <c:ptCount val="12"/>
                <c:pt idx="0">
                  <c:v>13.20130082284664</c:v>
                </c:pt>
                <c:pt idx="1">
                  <c:v>1.3786020702535</c:v>
                </c:pt>
                <c:pt idx="2">
                  <c:v>7.21859901546489</c:v>
                </c:pt>
              </c:numCache>
            </c:numRef>
          </c:val>
          <c:extLst xmlns:c16r2="http://schemas.microsoft.com/office/drawing/2015/06/char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total'!$C$9:$N$9</c:f>
              <c:numCache>
                <c:formatCode>0.00</c:formatCode>
                <c:ptCount val="12"/>
                <c:pt idx="0">
                  <c:v>8.0221295409930005E-2</c:v>
                </c:pt>
                <c:pt idx="1">
                  <c:v>1.5138290816917899</c:v>
                </c:pt>
                <c:pt idx="2">
                  <c:v>4.7689019311071004</c:v>
                </c:pt>
              </c:numCache>
            </c:numRef>
          </c:val>
          <c:extLst xmlns:c16r2="http://schemas.microsoft.com/office/drawing/2015/06/char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total'!$C$10:$N$10</c:f>
              <c:numCache>
                <c:formatCode>0.00</c:formatCode>
                <c:ptCount val="12"/>
                <c:pt idx="0">
                  <c:v>0.22926964812080999</c:v>
                </c:pt>
                <c:pt idx="1">
                  <c:v>8.3770135558110012E-2</c:v>
                </c:pt>
                <c:pt idx="2">
                  <c:v>7.4540071759729987E-2</c:v>
                </c:pt>
              </c:numCache>
            </c:numRef>
          </c:val>
          <c:extLst xmlns:c16r2="http://schemas.microsoft.com/office/drawing/2015/06/char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total'!$C$11:$N$11</c:f>
              <c:numCache>
                <c:formatCode>0.00</c:formatCode>
                <c:ptCount val="12"/>
                <c:pt idx="0">
                  <c:v>1.2439064946892198</c:v>
                </c:pt>
                <c:pt idx="1">
                  <c:v>1.1411545099957201</c:v>
                </c:pt>
                <c:pt idx="2">
                  <c:v>1.0350830117779699</c:v>
                </c:pt>
              </c:numCache>
            </c:numRef>
          </c:val>
          <c:extLst xmlns:c16r2="http://schemas.microsoft.com/office/drawing/2015/06/char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total'!$C$12:$N$12</c:f>
              <c:numCache>
                <c:formatCode>0.00</c:formatCode>
                <c:ptCount val="12"/>
                <c:pt idx="0">
                  <c:v>0.93277578673537997</c:v>
                </c:pt>
                <c:pt idx="1">
                  <c:v>1.3639906408508395</c:v>
                </c:pt>
                <c:pt idx="2">
                  <c:v>1.0084221412504</c:v>
                </c:pt>
              </c:numCache>
            </c:numRef>
          </c:val>
          <c:extLst xmlns:c16r2="http://schemas.microsoft.com/office/drawing/2015/06/char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total'!$C$13:$N$13</c:f>
              <c:numCache>
                <c:formatCode>0.00</c:formatCode>
                <c:ptCount val="12"/>
                <c:pt idx="0">
                  <c:v>1.2149987460538101</c:v>
                </c:pt>
                <c:pt idx="1">
                  <c:v>1.1487399109324099</c:v>
                </c:pt>
                <c:pt idx="2">
                  <c:v>1.5910037236083103</c:v>
                </c:pt>
              </c:numCache>
            </c:numRef>
          </c:val>
          <c:extLst xmlns:c16r2="http://schemas.microsoft.com/office/drawing/2015/06/char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69067136"/>
        <c:axId val="69068672"/>
      </c:barChart>
      <c:dateAx>
        <c:axId val="69067136"/>
        <c:scaling>
          <c:orientation val="minMax"/>
        </c:scaling>
        <c:delete val="0"/>
        <c:axPos val="b"/>
        <c:numFmt formatCode="mmm\-yy" sourceLinked="1"/>
        <c:majorTickMark val="out"/>
        <c:minorTickMark val="none"/>
        <c:tickLblPos val="nextTo"/>
        <c:crossAx val="69068672"/>
        <c:crosses val="autoZero"/>
        <c:auto val="1"/>
        <c:lblOffset val="100"/>
        <c:baseTimeUnit val="months"/>
      </c:dateAx>
      <c:valAx>
        <c:axId val="69068672"/>
        <c:scaling>
          <c:orientation val="minMax"/>
        </c:scaling>
        <c:delete val="0"/>
        <c:axPos val="l"/>
        <c:majorGridlines/>
        <c:title>
          <c:tx>
            <c:rich>
              <a:bodyPr rot="-5400000" vert="horz"/>
              <a:lstStyle/>
              <a:p>
                <a:pPr>
                  <a:defRPr/>
                </a:pPr>
                <a:r>
                  <a:rPr lang="en-GB" sz="1100"/>
                  <a:t>Cost (£m)</a:t>
                </a:r>
              </a:p>
            </c:rich>
          </c:tx>
          <c:layout/>
          <c:overlay val="0"/>
        </c:title>
        <c:numFmt formatCode="0.00" sourceLinked="1"/>
        <c:majorTickMark val="out"/>
        <c:minorTickMark val="none"/>
        <c:tickLblPos val="nextTo"/>
        <c:crossAx val="690671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total'!$C$19:$N$19</c:f>
              <c:numCache>
                <c:formatCode>#,##0</c:formatCode>
                <c:ptCount val="12"/>
                <c:pt idx="0">
                  <c:v>-234870.38700000002</c:v>
                </c:pt>
                <c:pt idx="1">
                  <c:v>-214304.06299999999</c:v>
                </c:pt>
                <c:pt idx="2">
                  <c:v>-116048.56600000001</c:v>
                </c:pt>
              </c:numCache>
            </c:numRef>
          </c:val>
          <c:extLst xmlns:c16r2="http://schemas.microsoft.com/office/drawing/2015/06/char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total'!$C$20:$N$20</c:f>
              <c:numCache>
                <c:formatCode>#,##0</c:formatCode>
                <c:ptCount val="12"/>
                <c:pt idx="0">
                  <c:v>108098.43799999999</c:v>
                </c:pt>
                <c:pt idx="1">
                  <c:v>89675.133000000002</c:v>
                </c:pt>
                <c:pt idx="2">
                  <c:v>48441.554999999993</c:v>
                </c:pt>
              </c:numCache>
            </c:numRef>
          </c:val>
          <c:extLst xmlns:c16r2="http://schemas.microsoft.com/office/drawing/2015/06/char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total'!$C$21:$N$21</c:f>
              <c:numCache>
                <c:formatCode>#,##0</c:formatCode>
                <c:ptCount val="12"/>
                <c:pt idx="0">
                  <c:v>1523.3530000000001</c:v>
                </c:pt>
                <c:pt idx="1">
                  <c:v>802.3599999999999</c:v>
                </c:pt>
                <c:pt idx="2">
                  <c:v>856.43999999999994</c:v>
                </c:pt>
              </c:numCache>
            </c:numRef>
          </c:val>
          <c:extLst xmlns:c16r2="http://schemas.microsoft.com/office/drawing/2015/06/char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total'!$C$22:$N$22</c:f>
              <c:numCache>
                <c:formatCode>#,##0</c:formatCode>
                <c:ptCount val="12"/>
                <c:pt idx="0">
                  <c:v>189509.33599999995</c:v>
                </c:pt>
                <c:pt idx="1">
                  <c:v>228718.93099999995</c:v>
                </c:pt>
                <c:pt idx="2">
                  <c:v>357295.06899999996</c:v>
                </c:pt>
              </c:numCache>
            </c:numRef>
          </c:val>
          <c:extLst xmlns:c16r2="http://schemas.microsoft.com/office/drawing/2015/06/char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total'!$C$23:$N$23</c:f>
              <c:numCache>
                <c:formatCode>#,##0</c:formatCode>
                <c:ptCount val="12"/>
                <c:pt idx="0">
                  <c:v>239416.11900000004</c:v>
                </c:pt>
                <c:pt idx="1">
                  <c:v>467633.48099999997</c:v>
                </c:pt>
                <c:pt idx="2">
                  <c:v>722269.62199999986</c:v>
                </c:pt>
              </c:numCache>
            </c:numRef>
          </c:val>
          <c:extLst xmlns:c16r2="http://schemas.microsoft.com/office/drawing/2015/06/char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total'!$C$24:$N$24</c:f>
              <c:numCache>
                <c:formatCode>#,##0</c:formatCode>
                <c:ptCount val="12"/>
                <c:pt idx="0">
                  <c:v>166661.80100000001</c:v>
                </c:pt>
                <c:pt idx="1">
                  <c:v>22779.785</c:v>
                </c:pt>
                <c:pt idx="2">
                  <c:v>73651.156999999992</c:v>
                </c:pt>
              </c:numCache>
            </c:numRef>
          </c:val>
          <c:extLst xmlns:c16r2="http://schemas.microsoft.com/office/drawing/2015/06/char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total'!$C$25:$N$25</c:f>
              <c:numCache>
                <c:formatCode>#,##0</c:formatCode>
                <c:ptCount val="12"/>
                <c:pt idx="0">
                  <c:v>3005.42</c:v>
                </c:pt>
                <c:pt idx="1">
                  <c:v>39299.046999999999</c:v>
                </c:pt>
                <c:pt idx="2">
                  <c:v>80675.399000000005</c:v>
                </c:pt>
              </c:numCache>
            </c:numRef>
          </c:val>
          <c:extLst xmlns:c16r2="http://schemas.microsoft.com/office/drawing/2015/06/char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total'!$C$26:$N$26</c:f>
              <c:numCache>
                <c:formatCode>#,##0</c:formatCode>
                <c:ptCount val="12"/>
                <c:pt idx="0">
                  <c:v>-7746.0359999999982</c:v>
                </c:pt>
                <c:pt idx="1">
                  <c:v>-2620.02</c:v>
                </c:pt>
                <c:pt idx="2">
                  <c:v>-1634.1059999999998</c:v>
                </c:pt>
              </c:numCache>
            </c:numRef>
          </c:val>
          <c:extLst xmlns:c16r2="http://schemas.microsoft.com/office/drawing/2015/06/char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total'!$C$27:$N$27</c:f>
              <c:numCache>
                <c:formatCode>#,##0</c:formatCode>
                <c:ptCount val="12"/>
                <c:pt idx="0">
                  <c:v>25343.830999999998</c:v>
                </c:pt>
                <c:pt idx="1">
                  <c:v>23446.991000000009</c:v>
                </c:pt>
                <c:pt idx="2">
                  <c:v>27381.694000000003</c:v>
                </c:pt>
              </c:numCache>
            </c:numRef>
          </c:val>
          <c:extLst xmlns:c16r2="http://schemas.microsoft.com/office/drawing/2015/06/char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total'!$C$28:$N$28</c:f>
              <c:numCache>
                <c:formatCode>#,##0</c:formatCode>
                <c:ptCount val="12"/>
                <c:pt idx="0">
                  <c:v>118700.29000000002</c:v>
                </c:pt>
                <c:pt idx="1">
                  <c:v>163141.48899999997</c:v>
                </c:pt>
                <c:pt idx="2">
                  <c:v>84190.90399999998</c:v>
                </c:pt>
              </c:numCache>
            </c:numRef>
          </c:val>
          <c:extLst xmlns:c16r2="http://schemas.microsoft.com/office/drawing/2015/06/char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total'!$C$29:$N$29</c:f>
              <c:numCache>
                <c:formatCode>#,##0</c:formatCode>
                <c:ptCount val="12"/>
                <c:pt idx="0">
                  <c:v>-188331.05099999998</c:v>
                </c:pt>
                <c:pt idx="1">
                  <c:v>-130116.75200000001</c:v>
                </c:pt>
                <c:pt idx="2">
                  <c:v>-34385.275999999998</c:v>
                </c:pt>
              </c:numCache>
            </c:numRef>
          </c:val>
          <c:extLst xmlns:c16r2="http://schemas.microsoft.com/office/drawing/2015/06/char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69131264"/>
        <c:axId val="69141248"/>
      </c:barChart>
      <c:dateAx>
        <c:axId val="69131264"/>
        <c:scaling>
          <c:orientation val="minMax"/>
        </c:scaling>
        <c:delete val="0"/>
        <c:axPos val="b"/>
        <c:numFmt formatCode="mmm\-yy" sourceLinked="1"/>
        <c:majorTickMark val="out"/>
        <c:minorTickMark val="none"/>
        <c:tickLblPos val="nextTo"/>
        <c:crossAx val="69141248"/>
        <c:crosses val="autoZero"/>
        <c:auto val="1"/>
        <c:lblOffset val="100"/>
        <c:baseTimeUnit val="months"/>
      </c:dateAx>
      <c:valAx>
        <c:axId val="69141248"/>
        <c:scaling>
          <c:orientation val="minMax"/>
        </c:scaling>
        <c:delete val="0"/>
        <c:axPos val="l"/>
        <c:majorGridlines/>
        <c:title>
          <c:tx>
            <c:rich>
              <a:bodyPr rot="-5400000" vert="horz"/>
              <a:lstStyle/>
              <a:p>
                <a:pPr>
                  <a:defRPr/>
                </a:pPr>
                <a:r>
                  <a:rPr lang="en-GB" sz="1100"/>
                  <a:t>Volume (MWh)</a:t>
                </a:r>
              </a:p>
            </c:rich>
          </c:tx>
          <c:layout/>
          <c:overlay val="0"/>
        </c:title>
        <c:numFmt formatCode="#,##0" sourceLinked="1"/>
        <c:majorTickMark val="out"/>
        <c:minorTickMark val="none"/>
        <c:tickLblPos val="nextTo"/>
        <c:crossAx val="6913126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Total'!$C$3:$N$3</c:f>
              <c:numCache>
                <c:formatCode>0.00</c:formatCode>
                <c:ptCount val="12"/>
                <c:pt idx="0">
                  <c:v>10.06425198999959</c:v>
                </c:pt>
                <c:pt idx="1">
                  <c:v>10.814195499999821</c:v>
                </c:pt>
                <c:pt idx="2">
                  <c:v>10.421182399189757</c:v>
                </c:pt>
              </c:numCache>
            </c:numRef>
          </c:val>
          <c:extLst xmlns:c16r2="http://schemas.microsoft.com/office/drawing/2015/06/char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Total'!$C$4:$N$4</c:f>
              <c:numCache>
                <c:formatCode>0.00</c:formatCode>
                <c:ptCount val="12"/>
                <c:pt idx="0">
                  <c:v>5.3843252100000001</c:v>
                </c:pt>
                <c:pt idx="1">
                  <c:v>5.4367516499999988</c:v>
                </c:pt>
                <c:pt idx="2">
                  <c:v>5.2139741590000011</c:v>
                </c:pt>
              </c:numCache>
            </c:numRef>
          </c:val>
          <c:extLst xmlns:c16r2="http://schemas.microsoft.com/office/drawing/2015/06/char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Total'!$C$5:$N$5</c:f>
              <c:numCache>
                <c:formatCode>0.00</c:formatCode>
                <c:ptCount val="12"/>
                <c:pt idx="0">
                  <c:v>5.7717608799999987</c:v>
                </c:pt>
                <c:pt idx="1">
                  <c:v>6.7625469100000002</c:v>
                </c:pt>
                <c:pt idx="2">
                  <c:v>6.4696123500000002</c:v>
                </c:pt>
              </c:numCache>
            </c:numRef>
          </c:val>
          <c:extLst xmlns:c16r2="http://schemas.microsoft.com/office/drawing/2015/06/char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Total'!$C$6:$N$6</c:f>
              <c:numCache>
                <c:formatCode>0.00</c:formatCode>
                <c:ptCount val="12"/>
                <c:pt idx="0">
                  <c:v>0.71916078000000017</c:v>
                </c:pt>
                <c:pt idx="1">
                  <c:v>0.8414972799999999</c:v>
                </c:pt>
                <c:pt idx="2">
                  <c:v>0.75124215999999999</c:v>
                </c:pt>
              </c:numCache>
            </c:numRef>
          </c:val>
          <c:extLst xmlns:c16r2="http://schemas.microsoft.com/office/drawing/2015/06/char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Total'!$C$7:$N$7</c:f>
              <c:numCache>
                <c:formatCode>0.00</c:formatCode>
                <c:ptCount val="12"/>
                <c:pt idx="0">
                  <c:v>3.3660501699999998</c:v>
                </c:pt>
                <c:pt idx="1">
                  <c:v>3.6704132239652592</c:v>
                </c:pt>
                <c:pt idx="2">
                  <c:v>3.2253605499999995</c:v>
                </c:pt>
              </c:numCache>
            </c:numRef>
          </c:val>
          <c:extLst xmlns:c16r2="http://schemas.microsoft.com/office/drawing/2015/06/char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Total'!$C$8:$N$8</c:f>
              <c:numCache>
                <c:formatCode>0.00</c:formatCode>
                <c:ptCount val="12"/>
                <c:pt idx="0">
                  <c:v>6.3138506403902044</c:v>
                </c:pt>
                <c:pt idx="1">
                  <c:v>7.0256712320249992</c:v>
                </c:pt>
                <c:pt idx="2">
                  <c:v>7.3253937599999981</c:v>
                </c:pt>
              </c:numCache>
            </c:numRef>
          </c:val>
          <c:extLst xmlns:c16r2="http://schemas.microsoft.com/office/drawing/2015/06/char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Total'!$C$9:$N$9</c:f>
              <c:numCache>
                <c:formatCode>0.00</c:formatCode>
                <c:ptCount val="12"/>
                <c:pt idx="0">
                  <c:v>2.7400137846400008</c:v>
                </c:pt>
                <c:pt idx="1">
                  <c:v>0.63853029412799978</c:v>
                </c:pt>
                <c:pt idx="2">
                  <c:v>3.5447260446399995</c:v>
                </c:pt>
              </c:numCache>
            </c:numRef>
          </c:val>
          <c:extLst xmlns:c16r2="http://schemas.microsoft.com/office/drawing/2015/06/char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Total'!$C$10:$N$10</c:f>
              <c:numCache>
                <c:formatCode>0.00</c:formatCode>
                <c:ptCount val="12"/>
                <c:pt idx="0">
                  <c:v>0.79709770691244231</c:v>
                </c:pt>
                <c:pt idx="1">
                  <c:v>0.71385446570400912</c:v>
                </c:pt>
                <c:pt idx="2">
                  <c:v>0.7192806959206951</c:v>
                </c:pt>
              </c:numCache>
            </c:numRef>
          </c:val>
          <c:extLst xmlns:c16r2="http://schemas.microsoft.com/office/drawing/2015/06/char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Total'!$C$11:$N$11</c:f>
              <c:numCache>
                <c:formatCode>0.00</c:formatCode>
                <c:ptCount val="12"/>
                <c:pt idx="0">
                  <c:v>2.2512000000000001E-4</c:v>
                </c:pt>
                <c:pt idx="1">
                  <c:v>0</c:v>
                </c:pt>
                <c:pt idx="2">
                  <c:v>0</c:v>
                </c:pt>
              </c:numCache>
            </c:numRef>
          </c:val>
          <c:extLst xmlns:c16r2="http://schemas.microsoft.com/office/drawing/2015/06/char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Total'!$C$12:$N$12</c:f>
              <c:numCache>
                <c:formatCode>0.00</c:formatCode>
                <c:ptCount val="12"/>
                <c:pt idx="0">
                  <c:v>0.14716199999999999</c:v>
                </c:pt>
                <c:pt idx="1">
                  <c:v>0</c:v>
                </c:pt>
                <c:pt idx="2">
                  <c:v>0</c:v>
                </c:pt>
              </c:numCache>
            </c:numRef>
          </c:val>
          <c:extLst xmlns:c16r2="http://schemas.microsoft.com/office/drawing/2015/06/char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69576576"/>
        <c:axId val="69578112"/>
      </c:barChart>
      <c:dateAx>
        <c:axId val="69576576"/>
        <c:scaling>
          <c:orientation val="minMax"/>
        </c:scaling>
        <c:delete val="0"/>
        <c:axPos val="b"/>
        <c:numFmt formatCode="mmm\-yy" sourceLinked="1"/>
        <c:majorTickMark val="out"/>
        <c:minorTickMark val="none"/>
        <c:tickLblPos val="nextTo"/>
        <c:crossAx val="69578112"/>
        <c:crosses val="autoZero"/>
        <c:auto val="1"/>
        <c:lblOffset val="100"/>
        <c:baseTimeUnit val="months"/>
      </c:dateAx>
      <c:valAx>
        <c:axId val="69578112"/>
        <c:scaling>
          <c:orientation val="minMax"/>
        </c:scaling>
        <c:delete val="0"/>
        <c:axPos val="l"/>
        <c:majorGridlines/>
        <c:title>
          <c:tx>
            <c:rich>
              <a:bodyPr rot="-5400000" vert="horz"/>
              <a:lstStyle/>
              <a:p>
                <a:pPr>
                  <a:defRPr/>
                </a:pPr>
                <a:r>
                  <a:rPr lang="en-GB"/>
                  <a:t>Cost (£m)</a:t>
                </a:r>
              </a:p>
            </c:rich>
          </c:tx>
          <c:layout/>
          <c:overlay val="0"/>
        </c:title>
        <c:numFmt formatCode="#,##0" sourceLinked="0"/>
        <c:majorTickMark val="out"/>
        <c:minorTickMark val="none"/>
        <c:tickLblPos val="nextTo"/>
        <c:crossAx val="6957657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 Total'!$B$42</c:f>
          <c:strCache>
            <c:ptCount val="1"/>
            <c:pt idx="0">
              <c:v>Ancillary Services Cost - Jun 2018</c:v>
            </c:pt>
          </c:strCache>
        </c:strRef>
      </c:tx>
      <c:layout>
        <c:manualLayout>
          <c:xMode val="edge"/>
          <c:yMode val="edge"/>
          <c:x val="0.25971483997645001"/>
          <c:y val="0"/>
        </c:manualLayout>
      </c:layout>
      <c:overlay val="0"/>
      <c:txPr>
        <a:bodyPr/>
        <a:lstStyle/>
        <a:p>
          <a:pPr>
            <a:defRPr/>
          </a:pPr>
          <a:endParaRPr lang="en-US"/>
        </a:p>
      </c:tx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1-9E4E-4862-B258-1DDAEB7E56F6}"/>
              </c:ext>
            </c:extLst>
          </c:dPt>
          <c:dPt>
            <c:idx val="2"/>
            <c:bubble3D val="0"/>
            <c:explosion val="10"/>
            <c:extLst xmlns:c16r2="http://schemas.microsoft.com/office/drawing/2015/06/chart">
              <c:ext xmlns:c16="http://schemas.microsoft.com/office/drawing/2014/chart" uri="{C3380CC4-5D6E-409C-BE32-E72D297353CC}">
                <c16:uniqueId val="{00000003-9E4E-4862-B258-1DDAEB7E56F6}"/>
              </c:ext>
            </c:extLst>
          </c:dPt>
          <c:dPt>
            <c:idx val="4"/>
            <c:bubble3D val="0"/>
            <c:explosion val="15"/>
            <c:extLst xmlns:c16r2="http://schemas.microsoft.com/office/drawing/2015/06/char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Total'!$E$16:$E$19</c:f>
              <c:numCache>
                <c:formatCode>0.00</c:formatCode>
                <c:ptCount val="4"/>
                <c:pt idx="0">
                  <c:v>8.0767327400000006</c:v>
                </c:pt>
                <c:pt idx="1">
                  <c:v>14.210129809750452</c:v>
                </c:pt>
                <c:pt idx="2">
                  <c:v>15.080492808999995</c:v>
                </c:pt>
                <c:pt idx="3">
                  <c:v>0</c:v>
                </c:pt>
              </c:numCache>
            </c:numRef>
          </c:val>
          <c:extLst xmlns:c16r2="http://schemas.microsoft.com/office/drawing/2015/06/char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9399720145392"/>
          <c:y val="4.051565377532228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Trades!$C$9:$N$9</c:f>
              <c:numCache>
                <c:formatCode>#,##0.0</c:formatCode>
                <c:ptCount val="12"/>
                <c:pt idx="0">
                  <c:v>0.30311290000000002</c:v>
                </c:pt>
                <c:pt idx="1">
                  <c:v>1.6994655599999999</c:v>
                </c:pt>
                <c:pt idx="2">
                  <c:v>3.281732232</c:v>
                </c:pt>
              </c:numCache>
            </c:numRef>
          </c:val>
          <c:extLst xmlns:c16r2="http://schemas.microsoft.com/office/drawing/2015/06/char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Trades!$C$10:$N$10</c:f>
              <c:numCache>
                <c:formatCode>#,##0.0</c:formatCode>
                <c:ptCount val="12"/>
                <c:pt idx="0">
                  <c:v>3.9408755688000001</c:v>
                </c:pt>
                <c:pt idx="1">
                  <c:v>10.9971745</c:v>
                </c:pt>
                <c:pt idx="2">
                  <c:v>13.11942185</c:v>
                </c:pt>
              </c:numCache>
            </c:numRef>
          </c:val>
          <c:extLst xmlns:c16r2="http://schemas.microsoft.com/office/drawing/2015/06/char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69486080"/>
        <c:axId val="69487616"/>
      </c:barChart>
      <c:dateAx>
        <c:axId val="69486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487616"/>
        <c:crosses val="autoZero"/>
        <c:auto val="1"/>
        <c:lblOffset val="100"/>
        <c:baseTimeUnit val="months"/>
      </c:dateAx>
      <c:valAx>
        <c:axId val="6948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4.5428848207854151E-2"/>
              <c:y val="0.30179898783370307"/>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4860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Trades!$C$3:$N$3</c:f>
              <c:numCache>
                <c:formatCode>#,##0</c:formatCode>
                <c:ptCount val="12"/>
                <c:pt idx="0">
                  <c:v>22190</c:v>
                </c:pt>
                <c:pt idx="1">
                  <c:v>73582.5</c:v>
                </c:pt>
                <c:pt idx="2">
                  <c:v>139079.5</c:v>
                </c:pt>
              </c:numCache>
            </c:numRef>
          </c:val>
          <c:extLst xmlns:c16r2="http://schemas.microsoft.com/office/drawing/2015/06/char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Trades!$C$4:$N$4</c:f>
              <c:numCache>
                <c:formatCode>#,##0</c:formatCode>
                <c:ptCount val="12"/>
                <c:pt idx="0">
                  <c:v>116182</c:v>
                </c:pt>
                <c:pt idx="1">
                  <c:v>281479.5</c:v>
                </c:pt>
                <c:pt idx="2">
                  <c:v>231333.4</c:v>
                </c:pt>
              </c:numCache>
            </c:numRef>
          </c:val>
          <c:extLst xmlns:c16r2="http://schemas.microsoft.com/office/drawing/2015/06/char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69351680"/>
        <c:axId val="69357568"/>
      </c:barChart>
      <c:dateAx>
        <c:axId val="693516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7568"/>
        <c:crosses val="autoZero"/>
        <c:auto val="1"/>
        <c:lblOffset val="100"/>
        <c:baseTimeUnit val="months"/>
      </c:dateAx>
      <c:valAx>
        <c:axId val="69357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16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257175</xdr:colOff>
      <xdr:row>2</xdr:row>
      <xdr:rowOff>85725</xdr:rowOff>
    </xdr:from>
    <xdr:to>
      <xdr:col>4</xdr:col>
      <xdr:colOff>323850</xdr:colOff>
      <xdr:row>7</xdr:row>
      <xdr:rowOff>104775</xdr:rowOff>
    </xdr:to>
    <xdr:sp macro="[0]!import_data" textlink="">
      <xdr:nvSpPr>
        <xdr:cNvPr id="3" name="Rectangle 2">
          <a:extLst>
            <a:ext uri="{FF2B5EF4-FFF2-40B4-BE49-F238E27FC236}">
              <a16:creationId xmlns:a16="http://schemas.microsoft.com/office/drawing/2014/main" xmlns="" id="{00000000-0008-0000-0000-000003000000}"/>
            </a:ext>
          </a:extLst>
        </xdr:cNvPr>
        <xdr:cNvSpPr/>
      </xdr:nvSpPr>
      <xdr:spPr>
        <a:xfrm>
          <a:off x="771525" y="466725"/>
          <a:ext cx="1609725" cy="971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Import</a:t>
          </a:r>
          <a:r>
            <a:rPr lang="en-GB" sz="1100" baseline="0"/>
            <a:t> Data</a:t>
          </a:r>
        </a:p>
        <a:p>
          <a:pPr algn="ctr"/>
          <a:r>
            <a:rPr lang="en-GB" sz="1100" baseline="0"/>
            <a:t>Select AS data file</a:t>
          </a:r>
          <a:endParaRPr lang="en-GB" sz="1100"/>
        </a:p>
      </xdr:txBody>
    </xdr:sp>
    <xdr:clientData/>
  </xdr:twoCellAnchor>
  <xdr:twoCellAnchor>
    <xdr:from>
      <xdr:col>1</xdr:col>
      <xdr:colOff>247650</xdr:colOff>
      <xdr:row>8</xdr:row>
      <xdr:rowOff>180975</xdr:rowOff>
    </xdr:from>
    <xdr:to>
      <xdr:col>4</xdr:col>
      <xdr:colOff>323850</xdr:colOff>
      <xdr:row>14</xdr:row>
      <xdr:rowOff>9525</xdr:rowOff>
    </xdr:to>
    <xdr:sp macro="[0]!update_charts" textlink="">
      <xdr:nvSpPr>
        <xdr:cNvPr id="2" name="Rectangle 1">
          <a:extLst>
            <a:ext uri="{FF2B5EF4-FFF2-40B4-BE49-F238E27FC236}">
              <a16:creationId xmlns:a16="http://schemas.microsoft.com/office/drawing/2014/main" xmlns="" id="{00000000-0008-0000-0000-000002000000}"/>
            </a:ext>
          </a:extLst>
        </xdr:cNvPr>
        <xdr:cNvSpPr/>
      </xdr:nvSpPr>
      <xdr:spPr>
        <a:xfrm>
          <a:off x="762000" y="1704975"/>
          <a:ext cx="1619250" cy="971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Copy imported</a:t>
          </a:r>
          <a:r>
            <a:rPr lang="en-GB" sz="1100" baseline="0"/>
            <a:t> data to chart tables</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xmlns=""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xmlns="" id="{00000000-0008-0000-0E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xmlns=""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xmlns=""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xmlns=""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xmlns=""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xmlns=""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xmlns=""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0</xdr:colOff>
      <xdr:row>0</xdr:row>
      <xdr:rowOff>0</xdr:rowOff>
    </xdr:from>
    <xdr:to>
      <xdr:col>57</xdr:col>
      <xdr:colOff>103910</xdr:colOff>
      <xdr:row>33</xdr:row>
      <xdr:rowOff>173182</xdr:rowOff>
    </xdr:to>
    <xdr:graphicFrame macro="">
      <xdr:nvGraphicFramePr>
        <xdr:cNvPr id="4" name="Chart 3">
          <a:extLst>
            <a:ext uri="{FF2B5EF4-FFF2-40B4-BE49-F238E27FC236}">
              <a16:creationId xmlns:a16="http://schemas.microsoft.com/office/drawing/2014/main" xmlns="" id="{00000000-0008-0000-1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165388</xdr:colOff>
      <xdr:row>34</xdr:row>
      <xdr:rowOff>31170</xdr:rowOff>
    </xdr:from>
    <xdr:to>
      <xdr:col>55</xdr:col>
      <xdr:colOff>415637</xdr:colOff>
      <xdr:row>67</xdr:row>
      <xdr:rowOff>17317</xdr:rowOff>
    </xdr:to>
    <xdr:graphicFrame macro="">
      <xdr:nvGraphicFramePr>
        <xdr:cNvPr id="6" name="Chart 5">
          <a:extLst>
            <a:ext uri="{FF2B5EF4-FFF2-40B4-BE49-F238E27FC236}">
              <a16:creationId xmlns:a16="http://schemas.microsoft.com/office/drawing/2014/main" xmlns="" id="{00000000-0008-0000-1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a16="http://schemas.microsoft.com/office/drawing/2014/main" xmlns=""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a16="http://schemas.microsoft.com/office/drawing/2014/main" xmlns="" id="{00000000-0008-0000-1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xmlns=""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a16="http://schemas.microsoft.com/office/drawing/2014/main" xmlns=""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xmlns=""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xmlns=""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xmlns=""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1580028</xdr:colOff>
      <xdr:row>19</xdr:row>
      <xdr:rowOff>123265</xdr:rowOff>
    </xdr:from>
    <xdr:to>
      <xdr:col>14</xdr:col>
      <xdr:colOff>190499</xdr:colOff>
      <xdr:row>37</xdr:row>
      <xdr:rowOff>33617</xdr:rowOff>
    </xdr:to>
    <xdr:graphicFrame macro="">
      <xdr:nvGraphicFramePr>
        <xdr:cNvPr id="4" name="Chart 3">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xmlns=""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xmlns=""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xmlns=""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xmlns=""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xmlns=""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corporg.net\NGTDFS$\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sheetData>
      <sheetData sheetId="1" refreshError="1"/>
      <sheetData sheetId="2">
        <row r="3">
          <cell r="J3">
            <v>43191</v>
          </cell>
        </row>
        <row r="4">
          <cell r="J4">
            <v>43297</v>
          </cell>
        </row>
      </sheetData>
      <sheetData sheetId="3" refreshError="1"/>
      <sheetData sheetId="4" refreshError="1"/>
      <sheetData sheetId="5" refreshError="1"/>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refreshError="1"/>
      <sheetData sheetId="9">
        <row r="58">
          <cell r="L58">
            <v>1.7246258699999999</v>
          </cell>
        </row>
      </sheetData>
      <sheetData sheetId="10" refreshError="1"/>
      <sheetData sheetId="11" refreshError="1"/>
      <sheetData sheetId="12">
        <row r="1">
          <cell r="J1">
            <v>91</v>
          </cell>
        </row>
      </sheetData>
      <sheetData sheetId="13" refreshError="1"/>
      <sheetData sheetId="14" refreshError="1"/>
      <sheetData sheetId="15">
        <row r="7">
          <cell r="I7">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ow r="10">
          <cell r="O10">
            <v>43297</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3">
          <cell r="J3" t="str">
            <v>19/04/2017;01/05/2017;02/05/2017;01/06/2017;15/06/2017;19/06/2017;24/06/2017</v>
          </cell>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11">
          <cell r="J11" t="str">
            <v>• Non-incentivised costs (e.g. Black Start) are not included in the above figures (except for Black Start warming which requires accounting for)</v>
          </cell>
        </row>
        <row r="13">
          <cell r="J13" t="str">
            <v>• APX Check is complete – no missing days</v>
          </cell>
        </row>
      </sheetData>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-2.8102212680000007</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-36.875484681000003</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5.2434650199954396</v>
          </cell>
          <cell r="E26">
            <v>3.6306726933927806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82.136564631243004</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1.083334E-2</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0.94140820000000014</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5.5600156978067901</v>
          </cell>
          <cell r="D28">
            <v>6.6410233974240009</v>
          </cell>
          <cell r="E28">
            <v>4.4798854112830506</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76.536532400388438</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5.9473684864151544</v>
          </cell>
          <cell r="E29">
            <v>16.703820367155281</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104.22902347296026</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1.3219568021681714</v>
          </cell>
          <cell r="E30">
            <v>6.4184393765959102</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116.26557195673045</v>
          </cell>
          <cell r="AB30">
            <v>0</v>
          </cell>
        </row>
        <row r="31">
          <cell r="B31" t="str">
            <v>Constraints - Scotland</v>
          </cell>
          <cell r="C31">
            <v>0.32348607111922995</v>
          </cell>
          <cell r="D31">
            <v>1.7549912745504406</v>
          </cell>
          <cell r="E31">
            <v>5.1658064067885414</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31.401403752458215</v>
          </cell>
          <cell r="AB31">
            <v>0</v>
          </cell>
        </row>
        <row r="32">
          <cell r="B32" t="str">
            <v>Constraints - Cheviot + Scotland</v>
          </cell>
          <cell r="C32">
            <v>10.388294928032927</v>
          </cell>
          <cell r="D32">
            <v>3.0769480767186117</v>
          </cell>
          <cell r="E32">
            <v>11.584245783384452</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147.66697570918868</v>
          </cell>
          <cell r="AB32">
            <v>0</v>
          </cell>
        </row>
        <row r="33">
          <cell r="B33" t="str">
            <v>Constraints Sterilised HR</v>
          </cell>
          <cell r="C33">
            <v>5.5830670710000003</v>
          </cell>
          <cell r="D33">
            <v>5.7586124929999976</v>
          </cell>
          <cell r="E33">
            <v>11.827915304000001</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22.239683583999991</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14.782929056133764</v>
          </cell>
          <cell r="E34">
            <v>40.115981454539735</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274.13869029594014</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0.40776612894858</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12.164182267450499</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6.6842775876217004</v>
          </cell>
          <cell r="D36">
            <v>6.6253717653723205</v>
          </cell>
          <cell r="E36">
            <v>6.1205210652779698</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84.433214139558586</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10.72943570846417</v>
          </cell>
          <cell r="D37">
            <v>11.837788189875459</v>
          </cell>
          <cell r="E37">
            <v>10.739557543250401</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134.00541157857634</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6.7417480120250017</v>
          </cell>
          <cell r="E38">
            <v>7.5828447038559998</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95.116264862592502</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3.2756826200000004</v>
          </cell>
          <cell r="D39">
            <v>3.3501818999999995</v>
          </cell>
          <cell r="E39">
            <v>0.35967040064516131</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40.76635683845339</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1.5279367480824895</v>
          </cell>
          <cell r="D40">
            <v>1.061535100951581</v>
          </cell>
          <cell r="E40">
            <v>0.72933728420127641</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4.9036916933800985</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58.909753775942235</v>
          </cell>
          <cell r="D42">
            <v>61.451607509001732</v>
          </cell>
          <cell r="E42">
            <v>78.568530931053132</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832.34613391268158</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58.909753775942235</v>
          </cell>
          <cell r="D45">
            <v>61.451607509001732</v>
          </cell>
          <cell r="E45">
            <v>78.568530931053132</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866.12695583048969</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63"/>
  <sheetViews>
    <sheetView workbookViewId="0">
      <selection activeCell="C32" sqref="C32"/>
    </sheetView>
  </sheetViews>
  <sheetFormatPr defaultColWidth="7.7109375" defaultRowHeight="15" x14ac:dyDescent="0.25"/>
  <cols>
    <col min="5" max="5" width="10.7109375" bestFit="1" customWidth="1"/>
  </cols>
  <sheetData>
    <row r="1" spans="1:8" x14ac:dyDescent="0.25">
      <c r="B1" t="s">
        <v>158</v>
      </c>
      <c r="E1" s="48">
        <v>43252</v>
      </c>
      <c r="H1" t="str">
        <f>TEXT(E1,"mmmm yyyy")</f>
        <v>June 2018</v>
      </c>
    </row>
    <row r="2" spans="1:8" x14ac:dyDescent="0.25">
      <c r="E2" s="48">
        <f>EOMONTH(E1,0)</f>
        <v>43281</v>
      </c>
    </row>
    <row r="3" spans="1:8" x14ac:dyDescent="0.25">
      <c r="B3" s="48"/>
      <c r="C3" s="48"/>
    </row>
    <row r="8" spans="1:8" x14ac:dyDescent="0.25">
      <c r="A8" s="49"/>
    </row>
    <row r="16" spans="1:8" x14ac:dyDescent="0.25">
      <c r="A16" s="49"/>
    </row>
    <row r="18" spans="1:1" x14ac:dyDescent="0.25">
      <c r="A18" s="49"/>
    </row>
    <row r="22" spans="1:1" x14ac:dyDescent="0.25">
      <c r="A22" s="49"/>
    </row>
    <row r="23" spans="1:1" x14ac:dyDescent="0.25">
      <c r="A23" s="49"/>
    </row>
    <row r="24" spans="1:1" x14ac:dyDescent="0.25">
      <c r="A24" s="49"/>
    </row>
    <row r="26" spans="1:1" x14ac:dyDescent="0.25">
      <c r="A26" s="49"/>
    </row>
    <row r="28" spans="1:1" x14ac:dyDescent="0.25">
      <c r="A28" s="49"/>
    </row>
    <row r="29" spans="1:1" x14ac:dyDescent="0.25">
      <c r="A29" s="49"/>
    </row>
    <row r="32" spans="1:1" x14ac:dyDescent="0.25">
      <c r="A32" s="49"/>
    </row>
    <row r="34" spans="1:1" x14ac:dyDescent="0.25">
      <c r="A34" s="49"/>
    </row>
    <row r="35" spans="1:1" x14ac:dyDescent="0.25">
      <c r="A35" s="49"/>
    </row>
    <row r="36" spans="1:1" x14ac:dyDescent="0.25">
      <c r="A36" s="49"/>
    </row>
    <row r="37" spans="1:1" x14ac:dyDescent="0.25">
      <c r="A37" s="49"/>
    </row>
    <row r="38" spans="1:1" x14ac:dyDescent="0.25">
      <c r="A38" s="49"/>
    </row>
    <row r="40" spans="1:1" x14ac:dyDescent="0.25">
      <c r="A40" s="49"/>
    </row>
    <row r="41" spans="1:1" x14ac:dyDescent="0.25">
      <c r="A41" s="49"/>
    </row>
    <row r="43" spans="1:1" x14ac:dyDescent="0.25">
      <c r="A43" s="49"/>
    </row>
    <row r="45" spans="1:1" x14ac:dyDescent="0.25">
      <c r="A45" s="49"/>
    </row>
    <row r="46" spans="1:1" x14ac:dyDescent="0.25">
      <c r="A46" s="49"/>
    </row>
    <row r="48" spans="1:1" x14ac:dyDescent="0.25">
      <c r="A48" s="49"/>
    </row>
    <row r="50" spans="1:1" x14ac:dyDescent="0.25">
      <c r="A50" s="49"/>
    </row>
    <row r="54" spans="1:1" x14ac:dyDescent="0.25">
      <c r="A54" s="49"/>
    </row>
    <row r="55" spans="1:1" x14ac:dyDescent="0.25">
      <c r="A55" s="49"/>
    </row>
    <row r="56" spans="1:1" x14ac:dyDescent="0.25">
      <c r="A56" s="49"/>
    </row>
    <row r="57" spans="1:1" x14ac:dyDescent="0.25">
      <c r="A57" s="49"/>
    </row>
    <row r="60" spans="1:1" x14ac:dyDescent="0.25">
      <c r="A60" s="49"/>
    </row>
    <row r="62" spans="1:1" x14ac:dyDescent="0.25">
      <c r="A62" s="49"/>
    </row>
    <row r="63" spans="1:1" x14ac:dyDescent="0.25">
      <c r="A63" s="49"/>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zoomScale="85" zoomScaleNormal="85" workbookViewId="0">
      <selection activeCell="C13" sqref="C13:E19"/>
    </sheetView>
  </sheetViews>
  <sheetFormatPr defaultRowHeight="15" x14ac:dyDescent="0.25"/>
  <cols>
    <col min="2" max="2" width="34.85546875" bestFit="1" customWidth="1"/>
    <col min="3" max="3" width="11.5703125" bestFit="1" customWidth="1"/>
    <col min="16" max="16" width="35.7109375" bestFit="1" customWidth="1"/>
    <col min="17" max="17" width="11.5703125" bestFit="1" customWidth="1"/>
  </cols>
  <sheetData>
    <row r="2" spans="2:14" x14ac:dyDescent="0.25">
      <c r="B2" s="2" t="s">
        <v>35</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161</v>
      </c>
      <c r="C3" s="13">
        <v>2.5151462703844705</v>
      </c>
      <c r="D3" s="13">
        <v>2.1671162350851598</v>
      </c>
      <c r="E3" s="13">
        <v>0.84352933152058007</v>
      </c>
      <c r="F3" s="13"/>
      <c r="G3" s="13"/>
      <c r="H3" s="13"/>
      <c r="I3" s="13"/>
      <c r="J3" s="13"/>
      <c r="K3" s="13"/>
      <c r="L3" s="13"/>
      <c r="M3" s="13"/>
      <c r="N3" s="13"/>
    </row>
    <row r="4" spans="2:14" x14ac:dyDescent="0.25">
      <c r="B4" s="1" t="s">
        <v>163</v>
      </c>
      <c r="C4" s="13">
        <v>1.5418544912971104</v>
      </c>
      <c r="D4" s="13">
        <v>1.9115607008938198</v>
      </c>
      <c r="E4" s="13">
        <v>2.2672596151643902</v>
      </c>
      <c r="F4" s="13"/>
      <c r="G4" s="13"/>
      <c r="H4" s="13"/>
      <c r="I4" s="13"/>
      <c r="J4" s="13"/>
      <c r="K4" s="13"/>
      <c r="L4" s="13"/>
      <c r="M4" s="13"/>
      <c r="N4" s="13"/>
    </row>
    <row r="5" spans="2:14" x14ac:dyDescent="0.25">
      <c r="B5" s="1" t="s">
        <v>164</v>
      </c>
      <c r="C5" s="13">
        <v>2.9447964967749998E-2</v>
      </c>
      <c r="D5" s="13">
        <v>0.19863086725012</v>
      </c>
      <c r="E5" s="13">
        <v>3.9113178853159999E-2</v>
      </c>
      <c r="F5" s="13"/>
      <c r="G5" s="13"/>
      <c r="H5" s="13"/>
      <c r="I5" s="13"/>
      <c r="J5" s="13"/>
      <c r="K5" s="13"/>
      <c r="L5" s="13"/>
      <c r="M5" s="13"/>
      <c r="N5" s="13"/>
    </row>
    <row r="6" spans="2:14" x14ac:dyDescent="0.25">
      <c r="B6" s="1" t="s">
        <v>43</v>
      </c>
      <c r="C6" s="13">
        <v>0</v>
      </c>
      <c r="D6" s="13">
        <v>0</v>
      </c>
      <c r="E6" s="13">
        <v>0</v>
      </c>
      <c r="F6" s="13"/>
      <c r="G6" s="13"/>
      <c r="H6" s="13"/>
      <c r="I6" s="13"/>
      <c r="J6" s="13"/>
      <c r="K6" s="13"/>
      <c r="L6" s="13"/>
      <c r="M6" s="13"/>
      <c r="N6" s="13"/>
    </row>
    <row r="7" spans="2:14" x14ac:dyDescent="0.25">
      <c r="B7" s="1" t="s">
        <v>165</v>
      </c>
      <c r="C7" s="13">
        <v>3.5997274999999995E-2</v>
      </c>
      <c r="D7" s="13">
        <v>0.21393737100000002</v>
      </c>
      <c r="E7" s="13">
        <v>0.41133682692395007</v>
      </c>
      <c r="F7" s="13"/>
      <c r="G7" s="13"/>
      <c r="H7" s="13"/>
      <c r="I7" s="13"/>
      <c r="J7" s="13"/>
      <c r="K7" s="13"/>
      <c r="L7" s="13"/>
      <c r="M7" s="13"/>
      <c r="N7" s="13"/>
    </row>
    <row r="8" spans="2:14" x14ac:dyDescent="0.25">
      <c r="B8" s="1" t="s">
        <v>180</v>
      </c>
      <c r="C8" s="13">
        <v>0</v>
      </c>
      <c r="D8" s="13">
        <v>0</v>
      </c>
      <c r="E8" s="13">
        <v>0</v>
      </c>
      <c r="F8" s="13"/>
      <c r="G8" s="13"/>
      <c r="H8" s="13"/>
      <c r="I8" s="13"/>
      <c r="J8" s="13"/>
      <c r="K8" s="13"/>
      <c r="L8" s="13"/>
      <c r="M8" s="13"/>
      <c r="N8" s="13"/>
    </row>
    <row r="9" spans="2:14" x14ac:dyDescent="0.25">
      <c r="B9" s="1" t="s">
        <v>166</v>
      </c>
      <c r="C9" s="13">
        <v>0</v>
      </c>
      <c r="D9" s="13">
        <v>0</v>
      </c>
      <c r="E9" s="13">
        <v>0</v>
      </c>
      <c r="F9" s="13"/>
      <c r="G9" s="13"/>
      <c r="H9" s="13"/>
      <c r="I9" s="13"/>
      <c r="J9" s="13"/>
      <c r="K9" s="13"/>
      <c r="L9" s="13"/>
      <c r="M9" s="13"/>
      <c r="N9" s="13"/>
    </row>
    <row r="12" spans="2:14" x14ac:dyDescent="0.25">
      <c r="B12" s="2" t="s">
        <v>93</v>
      </c>
      <c r="C12" s="3">
        <v>43220</v>
      </c>
      <c r="D12" s="3">
        <v>43251</v>
      </c>
      <c r="E12" s="3">
        <v>43281</v>
      </c>
      <c r="F12" s="3">
        <v>43312</v>
      </c>
      <c r="G12" s="3">
        <v>43343</v>
      </c>
      <c r="H12" s="3">
        <v>43373</v>
      </c>
      <c r="I12" s="3">
        <v>43404</v>
      </c>
      <c r="J12" s="3">
        <v>43434</v>
      </c>
      <c r="K12" s="3">
        <v>43465</v>
      </c>
      <c r="L12" s="3">
        <v>43496</v>
      </c>
      <c r="M12" s="3">
        <v>43524</v>
      </c>
      <c r="N12" s="3">
        <v>43555</v>
      </c>
    </row>
    <row r="13" spans="2:14" x14ac:dyDescent="0.25">
      <c r="B13" s="1" t="s">
        <v>161</v>
      </c>
      <c r="C13" s="16">
        <v>108098.43799999999</v>
      </c>
      <c r="D13" s="16">
        <v>89675.133000000002</v>
      </c>
      <c r="E13" s="16">
        <v>48441.554999999993</v>
      </c>
      <c r="F13" s="16"/>
      <c r="G13" s="16"/>
      <c r="H13" s="16"/>
      <c r="I13" s="16"/>
      <c r="J13" s="16"/>
      <c r="K13" s="16"/>
      <c r="L13" s="16"/>
      <c r="M13" s="16"/>
      <c r="N13" s="16"/>
    </row>
    <row r="14" spans="2:14" x14ac:dyDescent="0.25">
      <c r="B14" s="1" t="s">
        <v>163</v>
      </c>
      <c r="C14" s="16">
        <v>189509.33599999995</v>
      </c>
      <c r="D14" s="16">
        <v>228718.93099999995</v>
      </c>
      <c r="E14" s="16">
        <v>357295.06899999996</v>
      </c>
      <c r="F14" s="16"/>
      <c r="G14" s="16"/>
      <c r="H14" s="16"/>
      <c r="I14" s="16"/>
      <c r="J14" s="16"/>
      <c r="K14" s="16"/>
      <c r="L14" s="16"/>
      <c r="M14" s="16"/>
      <c r="N14" s="16"/>
    </row>
    <row r="15" spans="2:14" x14ac:dyDescent="0.25">
      <c r="B15" s="1" t="s">
        <v>164</v>
      </c>
      <c r="C15" s="16">
        <v>343</v>
      </c>
      <c r="D15" s="16">
        <v>700</v>
      </c>
      <c r="E15" s="16">
        <v>2744</v>
      </c>
      <c r="F15" s="16"/>
      <c r="G15" s="16"/>
      <c r="H15" s="16"/>
      <c r="I15" s="16"/>
      <c r="J15" s="16"/>
      <c r="K15" s="16"/>
      <c r="L15" s="16"/>
      <c r="M15" s="16"/>
      <c r="N15" s="16"/>
    </row>
    <row r="16" spans="2:14" x14ac:dyDescent="0.25">
      <c r="B16" s="1" t="s">
        <v>43</v>
      </c>
      <c r="C16" s="16">
        <v>0</v>
      </c>
      <c r="D16" s="16">
        <v>0</v>
      </c>
      <c r="E16" s="16">
        <v>0</v>
      </c>
      <c r="F16" s="16"/>
      <c r="G16" s="16"/>
      <c r="H16" s="16"/>
      <c r="I16" s="16"/>
      <c r="J16" s="16"/>
      <c r="K16" s="16"/>
      <c r="L16" s="16"/>
      <c r="M16" s="16"/>
      <c r="N16" s="16"/>
    </row>
    <row r="17" spans="2:14" x14ac:dyDescent="0.25">
      <c r="B17" s="1" t="s">
        <v>165</v>
      </c>
      <c r="C17" s="16">
        <v>1263</v>
      </c>
      <c r="D17" s="16">
        <v>0</v>
      </c>
      <c r="E17" s="16">
        <v>15748</v>
      </c>
      <c r="F17" s="16"/>
      <c r="G17" s="16"/>
      <c r="H17" s="16"/>
      <c r="I17" s="16"/>
      <c r="J17" s="16"/>
      <c r="K17" s="16"/>
      <c r="L17" s="16"/>
      <c r="M17" s="16"/>
      <c r="N17" s="16"/>
    </row>
    <row r="18" spans="2:14" x14ac:dyDescent="0.25">
      <c r="B18" s="1" t="s">
        <v>180</v>
      </c>
      <c r="C18" s="16">
        <v>0</v>
      </c>
      <c r="D18" s="16">
        <v>0</v>
      </c>
      <c r="E18" s="16">
        <v>0</v>
      </c>
      <c r="F18" s="16"/>
      <c r="G18" s="16"/>
      <c r="H18" s="16"/>
      <c r="I18" s="16"/>
      <c r="J18" s="16"/>
      <c r="K18" s="16"/>
      <c r="L18" s="16"/>
      <c r="M18" s="16"/>
      <c r="N18" s="16"/>
    </row>
    <row r="19" spans="2:14" x14ac:dyDescent="0.25">
      <c r="B19" s="1" t="s">
        <v>166</v>
      </c>
      <c r="C19" s="16">
        <v>0</v>
      </c>
      <c r="D19" s="16">
        <v>0</v>
      </c>
      <c r="E19" s="16">
        <v>293.54500000000002</v>
      </c>
      <c r="F19" s="16"/>
      <c r="G19" s="16"/>
      <c r="H19" s="16"/>
      <c r="I19" s="16"/>
      <c r="J19" s="16"/>
      <c r="K19" s="16"/>
      <c r="L19" s="16"/>
      <c r="M19" s="16"/>
      <c r="N19" s="16"/>
    </row>
    <row r="20" spans="2:14" x14ac:dyDescent="0.25">
      <c r="C20" s="8"/>
    </row>
    <row r="21" spans="2:14" x14ac:dyDescent="0.25">
      <c r="C21" s="8"/>
      <c r="D21" s="30"/>
    </row>
    <row r="22" spans="2:14" x14ac:dyDescent="0.25">
      <c r="C22" s="8"/>
      <c r="D22" s="30"/>
    </row>
    <row r="23" spans="2:14" x14ac:dyDescent="0.25">
      <c r="B23" s="50" t="s">
        <v>176</v>
      </c>
      <c r="C23" s="8"/>
      <c r="D23" s="30"/>
    </row>
    <row r="24" spans="2:14" x14ac:dyDescent="0.25">
      <c r="C24" s="8"/>
      <c r="D24" s="30"/>
    </row>
    <row r="25" spans="2:14" x14ac:dyDescent="0.25">
      <c r="C25" s="8"/>
      <c r="D25" s="30"/>
    </row>
    <row r="26" spans="2:14" x14ac:dyDescent="0.25">
      <c r="C26" s="8"/>
      <c r="D26" s="30"/>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2:N21"/>
  <sheetViews>
    <sheetView zoomScale="85" zoomScaleNormal="85" workbookViewId="0">
      <selection activeCell="C14" sqref="C14:E15"/>
    </sheetView>
  </sheetViews>
  <sheetFormatPr defaultRowHeight="15" x14ac:dyDescent="0.25"/>
  <cols>
    <col min="2" max="2" width="49.42578125" customWidth="1"/>
    <col min="3" max="3" width="11.42578125" customWidth="1"/>
    <col min="4" max="5" width="8" bestFit="1" customWidth="1"/>
    <col min="6" max="14" width="6.8554687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1:14"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1:14" x14ac:dyDescent="0.25">
      <c r="B3" s="1" t="s">
        <v>80</v>
      </c>
      <c r="C3" s="13">
        <v>7.5542247806790003E-2</v>
      </c>
      <c r="D3" s="13">
        <v>4.1343767424000005E-2</v>
      </c>
      <c r="E3" s="13">
        <v>3.3740635283049991E-2</v>
      </c>
      <c r="F3" s="13"/>
      <c r="G3" s="13"/>
      <c r="H3" s="13"/>
      <c r="I3" s="13"/>
      <c r="J3" s="13"/>
      <c r="K3" s="13"/>
      <c r="L3" s="13"/>
      <c r="M3" s="13"/>
      <c r="N3" s="13"/>
    </row>
    <row r="4" spans="1:14" x14ac:dyDescent="0.25">
      <c r="B4" s="1" t="s">
        <v>81</v>
      </c>
      <c r="C4" s="47">
        <v>1.9084862600000003</v>
      </c>
      <c r="D4" s="47">
        <v>2.2609240200000009</v>
      </c>
      <c r="E4" s="47">
        <v>2.2192515600000009</v>
      </c>
      <c r="F4" s="47"/>
      <c r="G4" s="47"/>
      <c r="H4" s="47"/>
      <c r="I4" s="47"/>
      <c r="J4" s="47"/>
      <c r="K4" s="47"/>
      <c r="L4" s="47"/>
      <c r="M4" s="47"/>
      <c r="N4" s="47"/>
    </row>
    <row r="5" spans="1:14" x14ac:dyDescent="0.25">
      <c r="B5" s="1" t="s">
        <v>84</v>
      </c>
      <c r="C5" s="47">
        <v>2.0156231</v>
      </c>
      <c r="D5" s="47">
        <v>2.5426427400000002</v>
      </c>
      <c r="E5" s="47">
        <v>2.5732744100000007</v>
      </c>
      <c r="F5" s="47"/>
      <c r="G5" s="47"/>
      <c r="H5" s="47"/>
      <c r="I5" s="47"/>
      <c r="J5" s="47"/>
      <c r="K5" s="47"/>
      <c r="L5" s="47"/>
      <c r="M5" s="47"/>
      <c r="N5" s="47"/>
    </row>
    <row r="6" spans="1:14" x14ac:dyDescent="0.25">
      <c r="B6" s="1" t="s">
        <v>85</v>
      </c>
      <c r="C6" s="47">
        <v>1.8476515200000001</v>
      </c>
      <c r="D6" s="47">
        <v>1.9589801500000001</v>
      </c>
      <c r="E6" s="47">
        <v>1.67708638</v>
      </c>
      <c r="F6" s="47"/>
      <c r="G6" s="47"/>
      <c r="H6" s="47"/>
      <c r="I6" s="47"/>
      <c r="J6" s="47"/>
      <c r="K6" s="47"/>
      <c r="L6" s="47"/>
      <c r="M6" s="47"/>
      <c r="N6" s="47"/>
    </row>
    <row r="7" spans="1:14" x14ac:dyDescent="0.25">
      <c r="B7" s="1" t="s">
        <v>82</v>
      </c>
      <c r="C7" s="47">
        <v>0</v>
      </c>
      <c r="D7" s="47">
        <v>0</v>
      </c>
      <c r="E7" s="47">
        <v>0</v>
      </c>
      <c r="F7" s="47"/>
      <c r="G7" s="47"/>
      <c r="H7" s="47"/>
      <c r="I7" s="47"/>
      <c r="J7" s="47"/>
      <c r="K7" s="47"/>
      <c r="L7" s="47"/>
      <c r="M7" s="47"/>
      <c r="N7" s="47"/>
    </row>
    <row r="8" spans="1:14" x14ac:dyDescent="0.25">
      <c r="B8" s="1" t="s">
        <v>83</v>
      </c>
      <c r="C8" s="47">
        <v>0</v>
      </c>
      <c r="D8" s="47">
        <v>0</v>
      </c>
      <c r="E8" s="47">
        <v>0</v>
      </c>
      <c r="F8" s="47"/>
      <c r="G8" s="47"/>
      <c r="H8" s="47"/>
      <c r="I8" s="47"/>
      <c r="J8" s="47"/>
      <c r="K8" s="47"/>
      <c r="L8" s="47"/>
      <c r="M8" s="47"/>
      <c r="N8" s="47"/>
    </row>
    <row r="9" spans="1:14" x14ac:dyDescent="0.25">
      <c r="B9" s="5"/>
      <c r="C9" s="55">
        <f>SUM(C3:C8)</f>
        <v>5.8473031278067902</v>
      </c>
      <c r="D9" s="55">
        <f t="shared" ref="D9:N9" si="0">SUM(D3:D8)</f>
        <v>6.8038906774240013</v>
      </c>
      <c r="E9" s="55">
        <f t="shared" si="0"/>
        <v>6.5033529852830512</v>
      </c>
      <c r="F9" s="55">
        <f t="shared" si="0"/>
        <v>0</v>
      </c>
      <c r="G9" s="55">
        <f t="shared" si="0"/>
        <v>0</v>
      </c>
      <c r="H9" s="55">
        <f t="shared" si="0"/>
        <v>0</v>
      </c>
      <c r="I9" s="55">
        <f t="shared" si="0"/>
        <v>0</v>
      </c>
      <c r="J9" s="55">
        <f t="shared" si="0"/>
        <v>0</v>
      </c>
      <c r="K9" s="55">
        <f t="shared" si="0"/>
        <v>0</v>
      </c>
      <c r="L9" s="55">
        <f t="shared" si="0"/>
        <v>0</v>
      </c>
      <c r="M9" s="55">
        <f t="shared" si="0"/>
        <v>0</v>
      </c>
      <c r="N9" s="55">
        <f t="shared" si="0"/>
        <v>0</v>
      </c>
    </row>
    <row r="10" spans="1:14" x14ac:dyDescent="0.25">
      <c r="C10" s="17">
        <f>SUM(C3:C4,C7)</f>
        <v>1.9840285078067903</v>
      </c>
      <c r="D10" s="17">
        <f t="shared" ref="D10:N10" si="1">SUM(D3:D4,D7)</f>
        <v>2.3022677874240007</v>
      </c>
      <c r="E10" s="17">
        <f t="shared" si="1"/>
        <v>2.2529921952830509</v>
      </c>
      <c r="F10" s="17">
        <f t="shared" si="1"/>
        <v>0</v>
      </c>
      <c r="G10" s="17">
        <f t="shared" si="1"/>
        <v>0</v>
      </c>
      <c r="H10" s="17">
        <f t="shared" si="1"/>
        <v>0</v>
      </c>
      <c r="I10" s="17">
        <f t="shared" si="1"/>
        <v>0</v>
      </c>
      <c r="J10" s="17">
        <f t="shared" si="1"/>
        <v>0</v>
      </c>
      <c r="K10" s="17">
        <f t="shared" si="1"/>
        <v>0</v>
      </c>
      <c r="L10" s="17">
        <f t="shared" si="1"/>
        <v>0</v>
      </c>
      <c r="M10" s="17">
        <f t="shared" si="1"/>
        <v>0</v>
      </c>
      <c r="N10" s="17">
        <f t="shared" si="1"/>
        <v>0</v>
      </c>
    </row>
    <row r="11" spans="1:14" x14ac:dyDescent="0.25">
      <c r="C11" s="44">
        <f>SUM(C5:C6,C8)</f>
        <v>3.8632746200000003</v>
      </c>
      <c r="D11" s="44">
        <f t="shared" ref="D11:N11" si="2">SUM(D5:D6,D8)</f>
        <v>4.5016228900000002</v>
      </c>
      <c r="E11" s="44">
        <f t="shared" si="2"/>
        <v>4.2503607900000002</v>
      </c>
      <c r="F11" s="44">
        <f t="shared" si="2"/>
        <v>0</v>
      </c>
      <c r="G11" s="44">
        <f t="shared" si="2"/>
        <v>0</v>
      </c>
      <c r="H11" s="44">
        <f t="shared" si="2"/>
        <v>0</v>
      </c>
      <c r="I11" s="44">
        <f t="shared" si="2"/>
        <v>0</v>
      </c>
      <c r="J11" s="44">
        <f t="shared" si="2"/>
        <v>0</v>
      </c>
      <c r="K11" s="44">
        <f t="shared" si="2"/>
        <v>0</v>
      </c>
      <c r="L11" s="44">
        <f t="shared" si="2"/>
        <v>0</v>
      </c>
      <c r="M11" s="44">
        <f t="shared" si="2"/>
        <v>0</v>
      </c>
      <c r="N11" s="44">
        <f t="shared" si="2"/>
        <v>0</v>
      </c>
    </row>
    <row r="13" spans="1:14" x14ac:dyDescent="0.25">
      <c r="B13" s="2" t="s">
        <v>5</v>
      </c>
      <c r="C13" s="3">
        <v>43191</v>
      </c>
      <c r="D13" s="3">
        <v>43221</v>
      </c>
      <c r="E13" s="3">
        <v>43252</v>
      </c>
      <c r="F13" s="3">
        <v>43282</v>
      </c>
      <c r="G13" s="3">
        <v>43313</v>
      </c>
      <c r="H13" s="3">
        <v>43344</v>
      </c>
      <c r="I13" s="3">
        <v>43374</v>
      </c>
      <c r="J13" s="3">
        <v>43405</v>
      </c>
      <c r="K13" s="3">
        <v>43435</v>
      </c>
      <c r="L13" s="3">
        <v>43466</v>
      </c>
      <c r="M13" s="3">
        <v>43497</v>
      </c>
      <c r="N13" s="3">
        <v>43525</v>
      </c>
    </row>
    <row r="14" spans="1:14" x14ac:dyDescent="0.25">
      <c r="B14" s="10" t="s">
        <v>85</v>
      </c>
      <c r="C14" s="72">
        <v>48983.042000000001</v>
      </c>
      <c r="D14" s="72">
        <v>52527.169000000002</v>
      </c>
      <c r="E14" s="16">
        <v>44493.673000000003</v>
      </c>
      <c r="F14" s="16"/>
      <c r="G14" s="16"/>
      <c r="H14" s="16"/>
      <c r="I14" s="16"/>
      <c r="J14" s="16"/>
      <c r="K14" s="16"/>
      <c r="L14" s="16"/>
      <c r="M14" s="16"/>
      <c r="N14" s="16"/>
    </row>
    <row r="15" spans="1:14" x14ac:dyDescent="0.25">
      <c r="B15" s="10" t="s">
        <v>141</v>
      </c>
      <c r="C15" s="16">
        <v>4468.8760000000002</v>
      </c>
      <c r="D15" s="16">
        <v>4942.2079999999996</v>
      </c>
      <c r="E15" s="16">
        <v>3373</v>
      </c>
      <c r="F15" s="16"/>
      <c r="G15" s="16"/>
      <c r="H15" s="16"/>
      <c r="I15" s="16"/>
      <c r="J15" s="16"/>
      <c r="K15" s="16"/>
      <c r="L15" s="16"/>
      <c r="M15" s="16"/>
      <c r="N15" s="16"/>
    </row>
    <row r="16" spans="1:14" x14ac:dyDescent="0.25">
      <c r="C16" s="30">
        <f>SUM(C14:C15)</f>
        <v>53451.918000000005</v>
      </c>
      <c r="D16" s="30">
        <f t="shared" ref="D16:N16" si="3">SUM(D14:D15)</f>
        <v>57469.377</v>
      </c>
      <c r="E16" s="30">
        <f t="shared" si="3"/>
        <v>47866.673000000003</v>
      </c>
      <c r="F16" s="30">
        <f t="shared" si="3"/>
        <v>0</v>
      </c>
      <c r="G16" s="30">
        <f t="shared" si="3"/>
        <v>0</v>
      </c>
      <c r="H16" s="30">
        <f t="shared" si="3"/>
        <v>0</v>
      </c>
      <c r="I16" s="30">
        <f t="shared" si="3"/>
        <v>0</v>
      </c>
      <c r="J16" s="30">
        <f t="shared" si="3"/>
        <v>0</v>
      </c>
      <c r="K16" s="30">
        <f t="shared" si="3"/>
        <v>0</v>
      </c>
      <c r="L16" s="30">
        <f t="shared" si="3"/>
        <v>0</v>
      </c>
      <c r="M16" s="30">
        <f t="shared" si="3"/>
        <v>0</v>
      </c>
      <c r="N16" s="30">
        <f t="shared" si="3"/>
        <v>0</v>
      </c>
    </row>
    <row r="17" spans="1:2" x14ac:dyDescent="0.25">
      <c r="B17" t="s">
        <v>179</v>
      </c>
    </row>
    <row r="18" spans="1:2" x14ac:dyDescent="0.25">
      <c r="A18" t="s">
        <v>42</v>
      </c>
      <c r="B18" s="14">
        <f>HLOOKUP(Main!$E$2,STOR!$C$2:$N$11,8,FALSE)</f>
        <v>6.5033529852830512</v>
      </c>
    </row>
    <row r="19" spans="1:2" x14ac:dyDescent="0.25">
      <c r="A19" t="s">
        <v>181</v>
      </c>
      <c r="B19" s="14">
        <f>HLOOKUP(Main!$E$2,STOR!$C$2:$N$11,9,FALSE)</f>
        <v>2.2529921952830509</v>
      </c>
    </row>
    <row r="20" spans="1:2" x14ac:dyDescent="0.25">
      <c r="A20" t="s">
        <v>182</v>
      </c>
      <c r="B20" s="14">
        <f>HLOOKUP(Main!$E$2,STOR!$C$2:$N$11,10,FALSE)</f>
        <v>4.2503607900000002</v>
      </c>
    </row>
    <row r="21" spans="1:2" x14ac:dyDescent="0.25">
      <c r="A21" t="s">
        <v>183</v>
      </c>
      <c r="B21" s="71">
        <f>HLOOKUP(Main!$E$1,STOR!$C$13:$N$16,4,FALSE)</f>
        <v>47866.673000000003</v>
      </c>
    </row>
  </sheetData>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N54"/>
  <sheetViews>
    <sheetView zoomScale="70" zoomScaleNormal="70" workbookViewId="0">
      <selection activeCell="C3" sqref="C3:E8"/>
    </sheetView>
  </sheetViews>
  <sheetFormatPr defaultRowHeight="15" x14ac:dyDescent="0.25"/>
  <cols>
    <col min="2" max="2" width="48.28515625" customWidth="1"/>
    <col min="3" max="3" width="11" bestFit="1" customWidth="1"/>
    <col min="4" max="4" width="10.5703125" bestFit="1" customWidth="1"/>
    <col min="5" max="5" width="11.42578125" bestFit="1" customWidth="1"/>
    <col min="6" max="14" width="6.5703125" customWidth="1"/>
    <col min="15" max="15" width="27.5703125" customWidth="1"/>
    <col min="16" max="16" width="35.7109375" customWidth="1"/>
    <col min="17" max="17" width="11.7109375" bestFit="1" customWidth="1"/>
  </cols>
  <sheetData>
    <row r="2" spans="2:14" x14ac:dyDescent="0.25">
      <c r="B2" s="2" t="s">
        <v>41</v>
      </c>
      <c r="C2" s="3">
        <v>43191</v>
      </c>
      <c r="D2" s="3">
        <v>43221</v>
      </c>
      <c r="E2" s="3">
        <v>43252</v>
      </c>
      <c r="F2" s="3">
        <v>43282</v>
      </c>
      <c r="G2" s="3">
        <v>43313</v>
      </c>
      <c r="H2" s="3">
        <v>43344</v>
      </c>
      <c r="I2" s="3">
        <v>43374</v>
      </c>
      <c r="J2" s="3">
        <v>43405</v>
      </c>
      <c r="K2" s="3">
        <v>43435</v>
      </c>
      <c r="L2" s="3">
        <v>43466</v>
      </c>
      <c r="M2" s="3">
        <v>43497</v>
      </c>
      <c r="N2" s="3">
        <v>43525</v>
      </c>
    </row>
    <row r="3" spans="2:14" x14ac:dyDescent="0.25">
      <c r="B3" s="10" t="s">
        <v>36</v>
      </c>
      <c r="C3" s="13">
        <v>0.11204639999999991</v>
      </c>
      <c r="D3" s="13">
        <v>0.1157812799999999</v>
      </c>
      <c r="E3" s="13">
        <v>0.11204639999999991</v>
      </c>
      <c r="F3" s="13"/>
      <c r="G3" s="13"/>
      <c r="H3" s="13"/>
      <c r="I3" s="13"/>
      <c r="J3" s="13"/>
      <c r="K3" s="13"/>
      <c r="L3" s="13"/>
      <c r="M3" s="13"/>
      <c r="N3" s="13"/>
    </row>
    <row r="4" spans="2:14" x14ac:dyDescent="0.25">
      <c r="B4" s="10" t="s">
        <v>37</v>
      </c>
      <c r="C4" s="13">
        <v>1.6120484639999991E-2</v>
      </c>
      <c r="D4" s="13">
        <v>1.6657834127999992E-2</v>
      </c>
      <c r="E4" s="13">
        <v>1.6120484639999991E-2</v>
      </c>
      <c r="F4" s="13"/>
      <c r="G4" s="13"/>
      <c r="H4" s="13"/>
      <c r="I4" s="13"/>
      <c r="J4" s="13"/>
      <c r="K4" s="13"/>
      <c r="L4" s="13"/>
      <c r="M4" s="13"/>
      <c r="N4" s="13"/>
    </row>
    <row r="5" spans="2:14" x14ac:dyDescent="0.25">
      <c r="B5" s="10" t="s">
        <v>38</v>
      </c>
      <c r="C5" s="13">
        <v>1.638527E-2</v>
      </c>
      <c r="D5" s="13">
        <v>0.27202451</v>
      </c>
      <c r="E5" s="13">
        <v>3.3415591599999996</v>
      </c>
      <c r="F5" s="13"/>
      <c r="G5" s="13"/>
      <c r="H5" s="13"/>
      <c r="I5" s="13"/>
      <c r="J5" s="13"/>
      <c r="K5" s="13"/>
      <c r="L5" s="13"/>
      <c r="M5" s="13"/>
      <c r="N5" s="13"/>
    </row>
    <row r="6" spans="2:14" ht="16.5" customHeight="1" x14ac:dyDescent="0.25">
      <c r="B6" s="10" t="s">
        <v>39</v>
      </c>
      <c r="C6" s="13">
        <v>0</v>
      </c>
      <c r="D6" s="13">
        <v>0</v>
      </c>
      <c r="E6" s="13">
        <v>0</v>
      </c>
      <c r="F6" s="13"/>
      <c r="G6" s="13"/>
      <c r="H6" s="13"/>
      <c r="I6" s="13"/>
      <c r="J6" s="13"/>
      <c r="K6" s="13"/>
      <c r="L6" s="13"/>
      <c r="M6" s="13"/>
      <c r="N6" s="13"/>
    </row>
    <row r="7" spans="2:14" ht="15.75" customHeight="1" x14ac:dyDescent="0.25">
      <c r="B7" s="10" t="s">
        <v>40</v>
      </c>
      <c r="C7" s="13">
        <v>0</v>
      </c>
      <c r="D7" s="13">
        <v>0</v>
      </c>
      <c r="E7" s="13">
        <v>0</v>
      </c>
      <c r="F7" s="13"/>
      <c r="G7" s="13"/>
      <c r="H7" s="13"/>
      <c r="I7" s="13"/>
      <c r="J7" s="13"/>
      <c r="K7" s="13"/>
      <c r="L7" s="13"/>
      <c r="M7" s="13"/>
      <c r="N7" s="13"/>
    </row>
    <row r="8" spans="2:14" x14ac:dyDescent="0.25">
      <c r="B8" s="10" t="s">
        <v>144</v>
      </c>
      <c r="C8" s="13">
        <v>2.59546163</v>
      </c>
      <c r="D8" s="13">
        <v>0.23406667000000003</v>
      </c>
      <c r="E8" s="13">
        <v>7.4999999999999997E-2</v>
      </c>
      <c r="F8" s="13"/>
      <c r="G8" s="13"/>
      <c r="H8" s="13"/>
      <c r="I8" s="13"/>
      <c r="J8" s="13"/>
      <c r="K8" s="13"/>
      <c r="L8" s="13"/>
      <c r="M8" s="13"/>
      <c r="N8" s="13"/>
    </row>
    <row r="11" spans="2:14" x14ac:dyDescent="0.25">
      <c r="B11" s="2" t="s">
        <v>87</v>
      </c>
      <c r="C11" s="3">
        <v>43191</v>
      </c>
      <c r="D11" s="3">
        <v>43221</v>
      </c>
      <c r="E11" s="3">
        <v>43252</v>
      </c>
      <c r="F11" s="3">
        <v>43282</v>
      </c>
      <c r="G11" s="3">
        <v>43313</v>
      </c>
      <c r="H11" s="3">
        <v>43344</v>
      </c>
      <c r="I11" s="3">
        <v>43374</v>
      </c>
      <c r="J11" s="3">
        <v>43405</v>
      </c>
      <c r="K11" s="3">
        <v>43435</v>
      </c>
      <c r="L11" s="3">
        <v>43466</v>
      </c>
      <c r="M11" s="3">
        <v>43497</v>
      </c>
      <c r="N11" s="3">
        <v>43525</v>
      </c>
    </row>
    <row r="12" spans="2:14" x14ac:dyDescent="0.25">
      <c r="B12" s="59" t="s">
        <v>174</v>
      </c>
      <c r="C12" s="58">
        <v>17.261559472561959</v>
      </c>
      <c r="D12" s="58">
        <v>11.625070215689915</v>
      </c>
      <c r="E12" s="53">
        <v>30.995542675878163</v>
      </c>
      <c r="F12" s="53"/>
      <c r="G12" s="53"/>
      <c r="H12" s="53"/>
      <c r="I12" s="53"/>
      <c r="J12" s="53"/>
      <c r="K12" s="53"/>
      <c r="L12" s="53"/>
      <c r="M12" s="53"/>
      <c r="N12" s="53"/>
    </row>
    <row r="13" spans="2:14" x14ac:dyDescent="0.25">
      <c r="B13" s="59" t="s">
        <v>175</v>
      </c>
      <c r="C13" s="58">
        <v>0.32468115885915949</v>
      </c>
      <c r="D13" s="53">
        <v>0.63176721296372562</v>
      </c>
      <c r="E13" s="53">
        <v>3.3119119497714209</v>
      </c>
      <c r="F13" s="53"/>
      <c r="G13" s="53"/>
      <c r="H13" s="53"/>
      <c r="I13" s="53"/>
      <c r="J13" s="53"/>
      <c r="K13" s="53"/>
      <c r="L13" s="53"/>
      <c r="M13" s="53"/>
      <c r="N13" s="53"/>
    </row>
    <row r="14" spans="2:14" x14ac:dyDescent="0.25">
      <c r="B14" s="59" t="s">
        <v>167</v>
      </c>
      <c r="C14" s="58">
        <v>0.38154184107342004</v>
      </c>
      <c r="D14" s="53">
        <v>0.60897373949893152</v>
      </c>
      <c r="E14" s="53">
        <v>0.46921378822300347</v>
      </c>
      <c r="F14" s="53"/>
      <c r="G14" s="53"/>
      <c r="H14" s="53"/>
      <c r="I14" s="53"/>
      <c r="J14" s="53"/>
      <c r="K14" s="53"/>
      <c r="L14" s="53"/>
      <c r="M14" s="53"/>
      <c r="N14" s="53"/>
    </row>
    <row r="15" spans="2:14" x14ac:dyDescent="0.25">
      <c r="B15" s="59" t="s">
        <v>169</v>
      </c>
      <c r="C15" s="53">
        <v>0.20284685578727729</v>
      </c>
      <c r="D15" s="53">
        <v>1.2201299478609391</v>
      </c>
      <c r="E15" s="53">
        <v>2.4567127763228362</v>
      </c>
      <c r="F15" s="53"/>
      <c r="G15" s="53"/>
      <c r="H15" s="53"/>
      <c r="I15" s="53"/>
      <c r="J15" s="53"/>
      <c r="K15" s="53"/>
      <c r="L15" s="53"/>
      <c r="M15" s="53"/>
      <c r="N15" s="53"/>
    </row>
    <row r="16" spans="2:14" x14ac:dyDescent="0.25">
      <c r="B16" s="59" t="s">
        <v>168</v>
      </c>
      <c r="C16" s="53">
        <v>1.1220409547104937</v>
      </c>
      <c r="D16" s="53">
        <v>1.3614640063926633</v>
      </c>
      <c r="E16" s="53">
        <v>0.24167062707101611</v>
      </c>
      <c r="F16" s="53"/>
      <c r="G16" s="53"/>
      <c r="H16" s="53"/>
      <c r="I16" s="53"/>
      <c r="J16" s="53"/>
      <c r="K16" s="53"/>
      <c r="L16" s="53"/>
      <c r="M16" s="53"/>
      <c r="N16" s="53"/>
    </row>
    <row r="17" spans="2:14" x14ac:dyDescent="0.25">
      <c r="B17" s="59" t="s">
        <v>170</v>
      </c>
      <c r="C17" s="53">
        <v>3.4256341829807981</v>
      </c>
      <c r="D17" s="53">
        <v>8.4802055770717946</v>
      </c>
      <c r="E17" s="53">
        <v>9.8497403128981453</v>
      </c>
      <c r="F17" s="53"/>
      <c r="G17" s="53"/>
      <c r="H17" s="53"/>
      <c r="I17" s="53"/>
      <c r="J17" s="53"/>
      <c r="K17" s="53"/>
      <c r="L17" s="53"/>
      <c r="M17" s="53"/>
      <c r="N17" s="53"/>
    </row>
    <row r="18" spans="2:14" x14ac:dyDescent="0.25">
      <c r="B18" s="59" t="s">
        <v>86</v>
      </c>
      <c r="C18" s="53">
        <v>0</v>
      </c>
      <c r="D18" s="53">
        <v>0</v>
      </c>
      <c r="E18" s="53">
        <v>0</v>
      </c>
      <c r="F18" s="53"/>
      <c r="G18" s="53"/>
      <c r="H18" s="53"/>
      <c r="I18" s="53"/>
      <c r="J18" s="53"/>
      <c r="K18" s="53"/>
      <c r="L18" s="53"/>
      <c r="M18" s="53"/>
      <c r="N18" s="53"/>
    </row>
    <row r="19" spans="2:14" x14ac:dyDescent="0.25">
      <c r="B19" s="59" t="s">
        <v>172</v>
      </c>
      <c r="C19" s="53">
        <v>2.7400137846400008</v>
      </c>
      <c r="D19" s="53">
        <v>0.63853029412799978</v>
      </c>
      <c r="E19" s="53">
        <v>3.5447260446399995</v>
      </c>
      <c r="F19" s="53"/>
      <c r="G19" s="53"/>
      <c r="H19" s="53"/>
      <c r="I19" s="53"/>
      <c r="J19" s="53"/>
      <c r="K19" s="53"/>
      <c r="L19" s="53"/>
      <c r="M19" s="53"/>
      <c r="N19" s="53"/>
    </row>
    <row r="22" spans="2:14" x14ac:dyDescent="0.25">
      <c r="B22" s="2" t="s">
        <v>173</v>
      </c>
      <c r="C22" s="3">
        <v>43191</v>
      </c>
      <c r="D22" s="3">
        <v>43221</v>
      </c>
      <c r="E22" s="3">
        <v>43252</v>
      </c>
      <c r="F22" s="3">
        <v>43282</v>
      </c>
      <c r="G22" s="3">
        <v>43313</v>
      </c>
      <c r="H22" s="3">
        <v>43344</v>
      </c>
      <c r="I22" s="3">
        <v>43374</v>
      </c>
      <c r="J22" s="3">
        <v>43405</v>
      </c>
      <c r="K22" s="3">
        <v>43435</v>
      </c>
      <c r="L22" s="3">
        <v>43466</v>
      </c>
      <c r="M22" s="3">
        <v>43497</v>
      </c>
      <c r="N22" s="3">
        <v>43525</v>
      </c>
    </row>
    <row r="23" spans="2:14" x14ac:dyDescent="0.25">
      <c r="B23" s="59" t="s">
        <v>174</v>
      </c>
      <c r="C23" s="16">
        <v>223524.63400000002</v>
      </c>
      <c r="D23" s="16">
        <v>169041.23699999991</v>
      </c>
      <c r="E23" s="16">
        <v>486056.89000000031</v>
      </c>
      <c r="F23" s="16"/>
      <c r="G23" s="16"/>
      <c r="H23" s="16"/>
      <c r="I23" s="16"/>
      <c r="J23" s="16"/>
      <c r="K23" s="16"/>
      <c r="L23" s="16"/>
      <c r="M23" s="16"/>
      <c r="N23" s="16"/>
    </row>
    <row r="24" spans="2:14" x14ac:dyDescent="0.25">
      <c r="B24" s="59" t="s">
        <v>175</v>
      </c>
      <c r="C24" s="16">
        <v>2867</v>
      </c>
      <c r="D24" s="16">
        <v>6502.5</v>
      </c>
      <c r="E24" s="16">
        <v>36191.4</v>
      </c>
      <c r="F24" s="16"/>
      <c r="G24" s="16"/>
      <c r="H24" s="16"/>
      <c r="I24" s="16"/>
      <c r="J24" s="16"/>
      <c r="K24" s="16"/>
      <c r="L24" s="16"/>
      <c r="M24" s="16"/>
      <c r="N24" s="16"/>
    </row>
    <row r="25" spans="2:14" x14ac:dyDescent="0.25">
      <c r="B25" s="59" t="s">
        <v>167</v>
      </c>
      <c r="C25" s="16">
        <v>29230.236000000001</v>
      </c>
      <c r="D25" s="16">
        <v>38818.62200000001</v>
      </c>
      <c r="E25" s="16">
        <v>36772.302999999993</v>
      </c>
      <c r="F25" s="16"/>
      <c r="G25" s="16"/>
      <c r="H25" s="16"/>
      <c r="I25" s="16"/>
      <c r="J25" s="16"/>
      <c r="K25" s="16"/>
      <c r="L25" s="16"/>
      <c r="M25" s="16"/>
      <c r="N25" s="16"/>
    </row>
    <row r="26" spans="2:14" x14ac:dyDescent="0.25">
      <c r="B26" s="59" t="s">
        <v>169</v>
      </c>
      <c r="C26" s="16">
        <v>20584</v>
      </c>
      <c r="D26" s="16">
        <v>70647.5</v>
      </c>
      <c r="E26" s="16">
        <v>108898</v>
      </c>
      <c r="F26" s="16"/>
      <c r="G26" s="16"/>
      <c r="H26" s="16"/>
      <c r="I26" s="16"/>
      <c r="J26" s="16"/>
      <c r="K26" s="16"/>
      <c r="L26" s="16"/>
      <c r="M26" s="16"/>
      <c r="N26" s="16"/>
    </row>
    <row r="27" spans="2:14" x14ac:dyDescent="0.25">
      <c r="B27" s="59" t="s">
        <v>168</v>
      </c>
      <c r="C27" s="31">
        <v>31162.47</v>
      </c>
      <c r="D27" s="31">
        <v>29151.453999999994</v>
      </c>
      <c r="E27" s="31">
        <v>14146.085000000003</v>
      </c>
      <c r="F27" s="31"/>
      <c r="G27" s="31"/>
      <c r="H27" s="31"/>
      <c r="I27" s="31"/>
      <c r="J27" s="31"/>
      <c r="K27" s="31"/>
      <c r="L27" s="31"/>
      <c r="M27" s="31"/>
      <c r="N27" s="31"/>
    </row>
    <row r="28" spans="2:14" x14ac:dyDescent="0.25">
      <c r="B28" s="59" t="s">
        <v>170</v>
      </c>
      <c r="C28" s="31">
        <v>101715</v>
      </c>
      <c r="D28" s="31">
        <v>215551</v>
      </c>
      <c r="E28" s="31">
        <v>194531.5</v>
      </c>
      <c r="F28" s="31"/>
      <c r="G28" s="31"/>
      <c r="H28" s="31"/>
      <c r="I28" s="31"/>
      <c r="J28" s="31"/>
      <c r="K28" s="31"/>
      <c r="L28" s="31"/>
      <c r="M28" s="31"/>
      <c r="N28" s="31"/>
    </row>
    <row r="29" spans="2:14" x14ac:dyDescent="0.25">
      <c r="B29" s="59" t="s">
        <v>86</v>
      </c>
      <c r="C29" s="31">
        <v>0</v>
      </c>
      <c r="D29" s="31">
        <v>0</v>
      </c>
      <c r="E29" s="31">
        <v>0</v>
      </c>
      <c r="F29" s="31"/>
      <c r="G29" s="31"/>
      <c r="H29" s="31"/>
      <c r="I29" s="31"/>
      <c r="J29" s="31"/>
      <c r="K29" s="31"/>
      <c r="L29" s="31"/>
      <c r="M29" s="31"/>
      <c r="N29" s="31"/>
    </row>
    <row r="34" spans="2:14" x14ac:dyDescent="0.25">
      <c r="B34" t="s">
        <v>179</v>
      </c>
    </row>
    <row r="35" spans="2:14" x14ac:dyDescent="0.25">
      <c r="B35" t="s">
        <v>172</v>
      </c>
      <c r="C35" s="14">
        <f>HLOOKUP(Main!E1,Constraints!C11:N19,9,FALSE)</f>
        <v>3.5447260446399995</v>
      </c>
    </row>
    <row r="48" spans="2:14" x14ac:dyDescent="0.25">
      <c r="C48" s="14"/>
      <c r="D48" s="14"/>
      <c r="E48" s="14"/>
      <c r="F48" s="14"/>
      <c r="G48" s="14"/>
      <c r="H48" s="14"/>
      <c r="I48" s="14"/>
      <c r="J48" s="14"/>
      <c r="K48" s="14"/>
      <c r="L48" s="14"/>
      <c r="M48" s="14"/>
      <c r="N48" s="14"/>
    </row>
    <row r="49" spans="2:14" x14ac:dyDescent="0.25">
      <c r="B49" s="63"/>
      <c r="C49" s="14"/>
      <c r="D49" s="14"/>
      <c r="E49" s="14"/>
      <c r="F49" s="14"/>
      <c r="G49" s="14"/>
      <c r="H49" s="14"/>
      <c r="I49" s="14"/>
      <c r="J49" s="14"/>
      <c r="K49" s="14"/>
      <c r="L49" s="14"/>
      <c r="M49" s="14"/>
      <c r="N49" s="14"/>
    </row>
    <row r="50" spans="2:14" x14ac:dyDescent="0.25">
      <c r="B50" s="63"/>
      <c r="C50" s="14"/>
      <c r="D50" s="14"/>
      <c r="E50" s="14"/>
      <c r="F50" s="14"/>
      <c r="G50" s="14"/>
      <c r="H50" s="14"/>
      <c r="I50" s="14"/>
      <c r="J50" s="14"/>
      <c r="K50" s="14"/>
      <c r="L50" s="14"/>
      <c r="M50" s="14"/>
      <c r="N50" s="14"/>
    </row>
    <row r="51" spans="2:14" x14ac:dyDescent="0.25">
      <c r="C51" s="14"/>
      <c r="D51" s="14"/>
      <c r="E51" s="14"/>
      <c r="F51" s="14"/>
      <c r="G51" s="14"/>
      <c r="H51" s="14"/>
      <c r="I51" s="14"/>
      <c r="J51" s="14"/>
      <c r="K51" s="14"/>
      <c r="L51" s="14"/>
      <c r="M51" s="14"/>
      <c r="N51" s="14"/>
    </row>
    <row r="52" spans="2:14" x14ac:dyDescent="0.25">
      <c r="B52" s="63"/>
      <c r="C52" s="14"/>
      <c r="D52" s="14"/>
      <c r="E52" s="14"/>
      <c r="F52" s="14"/>
      <c r="G52" s="14"/>
      <c r="H52" s="14"/>
      <c r="I52" s="14"/>
      <c r="J52" s="14"/>
      <c r="K52" s="14"/>
      <c r="L52" s="14"/>
      <c r="M52" s="14"/>
      <c r="N52" s="14"/>
    </row>
    <row r="53" spans="2:14" x14ac:dyDescent="0.25">
      <c r="B53" s="64" t="s">
        <v>171</v>
      </c>
      <c r="C53" s="14"/>
      <c r="D53" s="14"/>
      <c r="E53" s="14"/>
      <c r="F53" s="14"/>
      <c r="G53" s="14"/>
      <c r="H53" s="14"/>
      <c r="I53" s="14"/>
      <c r="J53" s="14"/>
      <c r="K53" s="14"/>
      <c r="L53" s="14"/>
      <c r="M53" s="14"/>
      <c r="N53" s="14"/>
    </row>
    <row r="54" spans="2:14" x14ac:dyDescent="0.25">
      <c r="B54" s="63" t="str">
        <f>"Constraints - "&amp;TEXT(Main!E1,"mmm yyyy")</f>
        <v>Constraints - Jun 2018</v>
      </c>
      <c r="C54" s="14"/>
      <c r="D54" s="14"/>
      <c r="E54" s="14"/>
      <c r="F54" s="14"/>
      <c r="G54" s="14"/>
      <c r="H54" s="14"/>
      <c r="I54" s="14"/>
      <c r="J54" s="14"/>
      <c r="K54" s="14"/>
      <c r="L54" s="14"/>
      <c r="M54" s="14"/>
      <c r="N54" s="14"/>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70" zoomScaleNormal="70" workbookViewId="0">
      <selection activeCell="F21" sqref="F21"/>
    </sheetView>
  </sheetViews>
  <sheetFormatPr defaultRowHeight="15" x14ac:dyDescent="0.25"/>
  <cols>
    <col min="2" max="2" width="24.5703125" bestFit="1" customWidth="1"/>
    <col min="3" max="3" width="12.42578125" bestFit="1" customWidth="1"/>
    <col min="4" max="5" width="9.7109375" bestFit="1"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29" x14ac:dyDescent="0.25">
      <c r="B3" s="10" t="s">
        <v>88</v>
      </c>
      <c r="C3" s="13">
        <v>0.22926964812080999</v>
      </c>
      <c r="D3" s="13">
        <v>8.3770135558110012E-2</v>
      </c>
      <c r="E3" s="13">
        <v>7.4540071759729987E-2</v>
      </c>
      <c r="F3" s="13"/>
      <c r="G3" s="13"/>
      <c r="H3" s="13"/>
      <c r="I3" s="13"/>
      <c r="J3" s="13"/>
      <c r="K3" s="13"/>
      <c r="L3" s="13"/>
      <c r="M3" s="13"/>
      <c r="N3" s="13"/>
      <c r="AC3" s="1"/>
    </row>
    <row r="4" spans="2:29" x14ac:dyDescent="0.25">
      <c r="B4" s="10" t="s">
        <v>89</v>
      </c>
      <c r="C4" s="13">
        <v>0.19076406297142001</v>
      </c>
      <c r="D4" s="13">
        <v>1.9737017589767301</v>
      </c>
      <c r="E4" s="13">
        <v>0.33233941992889998</v>
      </c>
      <c r="F4" s="18"/>
      <c r="G4" s="18"/>
      <c r="H4" s="18"/>
      <c r="I4" s="18"/>
      <c r="J4" s="18"/>
      <c r="K4" s="18"/>
      <c r="L4" s="18"/>
      <c r="M4" s="18"/>
      <c r="N4" s="18"/>
      <c r="AC4" s="1"/>
    </row>
    <row r="5" spans="2:29" x14ac:dyDescent="0.25">
      <c r="B5" s="10" t="s">
        <v>90</v>
      </c>
      <c r="C5" s="13">
        <v>0</v>
      </c>
      <c r="D5" s="13">
        <v>0</v>
      </c>
      <c r="E5" s="13">
        <v>8.8663725995000002E-4</v>
      </c>
      <c r="F5" s="18"/>
      <c r="G5" s="18"/>
      <c r="H5" s="18"/>
      <c r="I5" s="18"/>
      <c r="J5" s="18"/>
      <c r="K5" s="18"/>
      <c r="L5" s="18"/>
      <c r="M5" s="18"/>
      <c r="N5" s="18"/>
      <c r="AC5" s="1"/>
    </row>
    <row r="9" spans="2:29" x14ac:dyDescent="0.25">
      <c r="B9" s="2" t="s">
        <v>115</v>
      </c>
      <c r="C9" s="3">
        <v>43220</v>
      </c>
      <c r="D9" s="3">
        <v>43251</v>
      </c>
      <c r="E9" s="3">
        <v>43281</v>
      </c>
      <c r="F9" s="3">
        <v>43312</v>
      </c>
      <c r="G9" s="3">
        <v>43343</v>
      </c>
      <c r="H9" s="3">
        <v>43373</v>
      </c>
      <c r="I9" s="3">
        <v>43404</v>
      </c>
      <c r="J9" s="3">
        <v>43434</v>
      </c>
      <c r="K9" s="3">
        <v>43465</v>
      </c>
      <c r="L9" s="3">
        <v>43496</v>
      </c>
      <c r="M9" s="3">
        <v>43524</v>
      </c>
      <c r="N9" s="3">
        <v>43555</v>
      </c>
    </row>
    <row r="10" spans="2:29" x14ac:dyDescent="0.25">
      <c r="B10" s="10" t="s">
        <v>116</v>
      </c>
      <c r="C10" s="16">
        <v>-7746.0359999999982</v>
      </c>
      <c r="D10" s="16">
        <v>-2620.02</v>
      </c>
      <c r="E10" s="16">
        <v>-1634.1059999999998</v>
      </c>
      <c r="F10" s="16"/>
      <c r="G10" s="16"/>
      <c r="H10" s="16"/>
      <c r="I10" s="16"/>
      <c r="J10" s="16"/>
      <c r="K10" s="16"/>
      <c r="L10" s="16"/>
      <c r="M10" s="16"/>
      <c r="N10" s="16"/>
    </row>
    <row r="11" spans="2:29" x14ac:dyDescent="0.25">
      <c r="B11" s="10" t="s">
        <v>117</v>
      </c>
      <c r="C11" s="16">
        <v>-11600</v>
      </c>
      <c r="D11" s="16">
        <v>-61661</v>
      </c>
      <c r="E11" s="16">
        <v>-12300</v>
      </c>
      <c r="F11" s="16"/>
      <c r="G11" s="16"/>
      <c r="H11" s="16"/>
      <c r="I11" s="16"/>
      <c r="J11" s="16"/>
      <c r="K11" s="16"/>
      <c r="L11" s="16"/>
      <c r="M11" s="16"/>
      <c r="N11" s="16"/>
    </row>
    <row r="12" spans="2:29" x14ac:dyDescent="0.25">
      <c r="B12" s="10" t="s">
        <v>118</v>
      </c>
      <c r="C12" s="16">
        <v>0</v>
      </c>
      <c r="D12" s="16">
        <v>0</v>
      </c>
      <c r="E12" s="16">
        <v>-232.68299999999999</v>
      </c>
      <c r="F12" s="16"/>
      <c r="G12" s="16"/>
      <c r="H12" s="16"/>
      <c r="I12" s="16"/>
      <c r="J12" s="16"/>
      <c r="K12" s="16"/>
      <c r="L12" s="16"/>
      <c r="M12" s="16"/>
      <c r="N12" s="16"/>
    </row>
    <row r="13" spans="2:29" x14ac:dyDescent="0.25">
      <c r="C13" s="30">
        <f>SUM(C10:C12)</f>
        <v>-19346.036</v>
      </c>
      <c r="D13" s="30">
        <f t="shared" ref="D13:N13" si="0">SUM(D10:D12)</f>
        <v>-64281.02</v>
      </c>
      <c r="E13" s="30">
        <f t="shared" si="0"/>
        <v>-14166.789000000001</v>
      </c>
      <c r="F13" s="30">
        <f t="shared" si="0"/>
        <v>0</v>
      </c>
      <c r="G13" s="30">
        <f t="shared" si="0"/>
        <v>0</v>
      </c>
      <c r="H13" s="30">
        <f t="shared" si="0"/>
        <v>0</v>
      </c>
      <c r="I13" s="30">
        <f t="shared" si="0"/>
        <v>0</v>
      </c>
      <c r="J13" s="30">
        <f t="shared" si="0"/>
        <v>0</v>
      </c>
      <c r="K13" s="30">
        <f t="shared" si="0"/>
        <v>0</v>
      </c>
      <c r="L13" s="30">
        <f t="shared" si="0"/>
        <v>0</v>
      </c>
      <c r="M13" s="30">
        <f t="shared" si="0"/>
        <v>0</v>
      </c>
      <c r="N13" s="30">
        <f t="shared" si="0"/>
        <v>0</v>
      </c>
    </row>
    <row r="16" spans="2:29" x14ac:dyDescent="0.25">
      <c r="B16" t="s">
        <v>179</v>
      </c>
    </row>
    <row r="17" spans="2:3" x14ac:dyDescent="0.25">
      <c r="B17" t="s">
        <v>93</v>
      </c>
      <c r="C17" s="71">
        <f>HLOOKUP(Main!E2,'Negative Reserves'!C9:N13,5,FALSE)</f>
        <v>-14166.789000000001</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N42"/>
  <sheetViews>
    <sheetView zoomScale="70" zoomScaleNormal="70" workbookViewId="0">
      <selection activeCell="C17" sqref="C17:E19"/>
    </sheetView>
  </sheetViews>
  <sheetFormatPr defaultRowHeight="15" x14ac:dyDescent="0.25"/>
  <cols>
    <col min="2" max="2" width="60.28515625" customWidth="1"/>
    <col min="3" max="3" width="10.28515625" bestFit="1" customWidth="1"/>
    <col min="4" max="4" width="9.7109375" bestFit="1" customWidth="1"/>
    <col min="5" max="5" width="11" bestFit="1"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0" t="s">
        <v>29</v>
      </c>
      <c r="C3" s="13">
        <v>1.2439064946892198</v>
      </c>
      <c r="D3" s="13">
        <v>1.1411545099957201</v>
      </c>
      <c r="E3" s="13">
        <v>1.0350830117779699</v>
      </c>
      <c r="F3" s="13"/>
      <c r="G3" s="13"/>
      <c r="H3" s="13"/>
      <c r="I3" s="13"/>
      <c r="J3" s="13"/>
      <c r="K3" s="13"/>
      <c r="L3" s="13"/>
      <c r="M3" s="13"/>
      <c r="N3" s="13"/>
    </row>
    <row r="4" spans="2:14" x14ac:dyDescent="0.25">
      <c r="B4" s="10" t="s">
        <v>184</v>
      </c>
      <c r="C4" s="13">
        <v>4.0454750400000004</v>
      </c>
      <c r="D4" s="13">
        <v>4.0014732000000004</v>
      </c>
      <c r="E4" s="13">
        <v>4.1843799400000004</v>
      </c>
      <c r="F4" s="13"/>
      <c r="G4" s="13"/>
      <c r="H4" s="13"/>
      <c r="I4" s="13"/>
      <c r="J4" s="13"/>
      <c r="K4" s="13"/>
      <c r="L4" s="13"/>
      <c r="M4" s="13"/>
      <c r="N4" s="13"/>
    </row>
    <row r="5" spans="2:14" x14ac:dyDescent="0.25">
      <c r="B5" s="10" t="s">
        <v>185</v>
      </c>
      <c r="C5" s="13">
        <v>0</v>
      </c>
      <c r="D5" s="13">
        <v>0</v>
      </c>
      <c r="E5" s="13">
        <v>0</v>
      </c>
      <c r="F5" s="13"/>
      <c r="G5" s="13"/>
      <c r="H5" s="13"/>
      <c r="I5" s="13"/>
      <c r="J5" s="13"/>
      <c r="K5" s="13"/>
      <c r="L5" s="13"/>
      <c r="M5" s="13"/>
      <c r="N5" s="13"/>
    </row>
    <row r="6" spans="2:14" x14ac:dyDescent="0.25">
      <c r="B6" s="10" t="s">
        <v>45</v>
      </c>
      <c r="C6" s="13">
        <v>3.2549999999999989E-2</v>
      </c>
      <c r="D6" s="13">
        <v>1.5050000000000006E-2</v>
      </c>
      <c r="E6" s="13">
        <v>5.2499999999999969E-3</v>
      </c>
      <c r="F6" s="13"/>
      <c r="G6" s="13"/>
      <c r="H6" s="13"/>
      <c r="I6" s="13"/>
      <c r="J6" s="13"/>
      <c r="K6" s="13"/>
      <c r="L6" s="13"/>
      <c r="M6" s="13"/>
      <c r="N6" s="13"/>
    </row>
    <row r="7" spans="2:14" x14ac:dyDescent="0.25">
      <c r="B7" s="10" t="s">
        <v>46</v>
      </c>
      <c r="C7" s="13">
        <v>0.15678468000000004</v>
      </c>
      <c r="D7" s="13">
        <v>6.3168480000000013E-2</v>
      </c>
      <c r="E7" s="13">
        <v>2.3231830000000019E-2</v>
      </c>
      <c r="F7" s="13"/>
      <c r="G7" s="13"/>
      <c r="H7" s="13"/>
      <c r="I7" s="13"/>
      <c r="J7" s="13"/>
      <c r="K7" s="13"/>
      <c r="L7" s="13"/>
      <c r="M7" s="13"/>
      <c r="N7" s="13"/>
    </row>
    <row r="8" spans="2:14" x14ac:dyDescent="0.25">
      <c r="B8" s="10" t="s">
        <v>44</v>
      </c>
      <c r="C8" s="13">
        <v>0.49896000000000024</v>
      </c>
      <c r="D8" s="13">
        <v>0.51483000000000023</v>
      </c>
      <c r="E8" s="13">
        <v>0.4831000000000002</v>
      </c>
      <c r="F8" s="13"/>
      <c r="G8" s="13"/>
      <c r="H8" s="13"/>
      <c r="I8" s="13"/>
      <c r="J8" s="13"/>
      <c r="K8" s="13"/>
      <c r="L8" s="13"/>
      <c r="M8" s="13"/>
      <c r="N8" s="13"/>
    </row>
    <row r="9" spans="2:14" x14ac:dyDescent="0.25">
      <c r="B9" s="10" t="s">
        <v>47</v>
      </c>
      <c r="C9" s="13">
        <v>0.3743249999999998</v>
      </c>
      <c r="D9" s="13">
        <v>0.38680249999999977</v>
      </c>
      <c r="E9" s="13">
        <v>0.3743249999999998</v>
      </c>
      <c r="F9" s="13"/>
      <c r="G9" s="13"/>
      <c r="H9" s="13"/>
      <c r="I9" s="13"/>
      <c r="J9" s="13"/>
      <c r="K9" s="13"/>
      <c r="L9" s="13"/>
      <c r="M9" s="13"/>
      <c r="N9" s="13"/>
    </row>
    <row r="10" spans="2:14" x14ac:dyDescent="0.25">
      <c r="B10" s="10" t="s">
        <v>48</v>
      </c>
      <c r="C10" s="13">
        <v>0.27623048999999994</v>
      </c>
      <c r="D10" s="13">
        <v>0.45542747000000017</v>
      </c>
      <c r="E10" s="13">
        <v>0.14368738900000003</v>
      </c>
      <c r="F10" s="13"/>
      <c r="G10" s="13"/>
      <c r="H10" s="13"/>
      <c r="I10" s="13"/>
      <c r="J10" s="13"/>
      <c r="K10" s="13"/>
      <c r="L10" s="13"/>
      <c r="M10" s="13"/>
      <c r="N10" s="13"/>
    </row>
    <row r="11" spans="2:14" x14ac:dyDescent="0.25">
      <c r="B11" s="73" t="s">
        <v>159</v>
      </c>
      <c r="C11" s="13">
        <f>SUM(C3:C5,C8)</f>
        <v>5.78834153468922</v>
      </c>
      <c r="D11" s="13">
        <f t="shared" ref="D11:N11" si="0">SUM(D3:D5,D8)</f>
        <v>5.65745770999572</v>
      </c>
      <c r="E11" s="13">
        <f t="shared" si="0"/>
        <v>5.7025629517779706</v>
      </c>
      <c r="F11" s="13">
        <f t="shared" si="0"/>
        <v>0</v>
      </c>
      <c r="G11" s="13">
        <f t="shared" si="0"/>
        <v>0</v>
      </c>
      <c r="H11" s="13">
        <f t="shared" si="0"/>
        <v>0</v>
      </c>
      <c r="I11" s="13">
        <f t="shared" si="0"/>
        <v>0</v>
      </c>
      <c r="J11" s="13">
        <f t="shared" si="0"/>
        <v>0</v>
      </c>
      <c r="K11" s="13">
        <f t="shared" si="0"/>
        <v>0</v>
      </c>
      <c r="L11" s="13">
        <f t="shared" si="0"/>
        <v>0</v>
      </c>
      <c r="M11" s="13">
        <f t="shared" si="0"/>
        <v>0</v>
      </c>
      <c r="N11" s="13">
        <f t="shared" si="0"/>
        <v>0</v>
      </c>
    </row>
    <row r="12" spans="2:14" x14ac:dyDescent="0.25">
      <c r="B12" s="73" t="s">
        <v>187</v>
      </c>
      <c r="C12" s="13">
        <f>SUM(C6:C7,C9:C10)</f>
        <v>0.83989016999999966</v>
      </c>
      <c r="D12" s="13">
        <f t="shared" ref="D12:N12" si="1">SUM(D6:D7,D9:D10)</f>
        <v>0.92044844999999997</v>
      </c>
      <c r="E12" s="13">
        <f t="shared" si="1"/>
        <v>0.54649421899999984</v>
      </c>
      <c r="F12" s="13">
        <f t="shared" si="1"/>
        <v>0</v>
      </c>
      <c r="G12" s="13">
        <f t="shared" si="1"/>
        <v>0</v>
      </c>
      <c r="H12" s="13">
        <f t="shared" si="1"/>
        <v>0</v>
      </c>
      <c r="I12" s="13">
        <f t="shared" si="1"/>
        <v>0</v>
      </c>
      <c r="J12" s="13">
        <f t="shared" si="1"/>
        <v>0</v>
      </c>
      <c r="K12" s="13">
        <f t="shared" si="1"/>
        <v>0</v>
      </c>
      <c r="L12" s="13">
        <f t="shared" si="1"/>
        <v>0</v>
      </c>
      <c r="M12" s="13">
        <f t="shared" si="1"/>
        <v>0</v>
      </c>
      <c r="N12" s="13">
        <f t="shared" si="1"/>
        <v>0</v>
      </c>
    </row>
    <row r="16" spans="2:14" x14ac:dyDescent="0.25">
      <c r="B16" s="2" t="s">
        <v>93</v>
      </c>
      <c r="C16" s="3">
        <v>43191</v>
      </c>
      <c r="D16" s="3">
        <v>43221</v>
      </c>
      <c r="E16" s="3">
        <v>43252</v>
      </c>
      <c r="F16" s="3">
        <v>43282</v>
      </c>
      <c r="G16" s="3">
        <v>43313</v>
      </c>
      <c r="H16" s="3">
        <v>43344</v>
      </c>
      <c r="I16" s="3">
        <v>43374</v>
      </c>
      <c r="J16" s="3">
        <v>43405</v>
      </c>
      <c r="K16" s="3">
        <v>43435</v>
      </c>
      <c r="L16" s="3">
        <v>43466</v>
      </c>
      <c r="M16" s="3">
        <v>43497</v>
      </c>
      <c r="N16" s="3">
        <v>43525</v>
      </c>
    </row>
    <row r="17" spans="2:14" x14ac:dyDescent="0.25">
      <c r="B17" s="10" t="s">
        <v>91</v>
      </c>
      <c r="C17" s="16">
        <v>63000</v>
      </c>
      <c r="D17" s="16">
        <v>65100</v>
      </c>
      <c r="E17" s="16">
        <v>46620</v>
      </c>
      <c r="F17" s="16"/>
      <c r="G17" s="16"/>
      <c r="H17" s="16"/>
      <c r="I17" s="16"/>
      <c r="J17" s="16"/>
      <c r="K17" s="16"/>
      <c r="L17" s="16"/>
      <c r="M17" s="16"/>
      <c r="N17" s="16"/>
    </row>
    <row r="18" spans="2:14" x14ac:dyDescent="0.25">
      <c r="B18" s="10" t="s">
        <v>92</v>
      </c>
      <c r="C18" s="16">
        <v>90720</v>
      </c>
      <c r="D18" s="16">
        <v>93780</v>
      </c>
      <c r="E18" s="16">
        <v>91080</v>
      </c>
      <c r="F18" s="16"/>
      <c r="G18" s="16"/>
      <c r="H18" s="16"/>
      <c r="I18" s="16"/>
      <c r="J18" s="16"/>
      <c r="K18" s="16"/>
      <c r="L18" s="16"/>
      <c r="M18" s="16"/>
      <c r="N18" s="16"/>
    </row>
    <row r="19" spans="2:14" x14ac:dyDescent="0.25">
      <c r="B19" s="10" t="s">
        <v>186</v>
      </c>
      <c r="C19" s="16">
        <v>159712.75</v>
      </c>
      <c r="D19" s="41">
        <v>159528.13</v>
      </c>
      <c r="E19" s="16">
        <v>164254.81</v>
      </c>
      <c r="F19" s="16"/>
      <c r="G19" s="16"/>
      <c r="H19" s="16"/>
      <c r="I19" s="16"/>
      <c r="J19" s="16"/>
      <c r="K19" s="16"/>
      <c r="L19" s="16"/>
      <c r="M19" s="16"/>
      <c r="N19" s="16"/>
    </row>
    <row r="20" spans="2:14" x14ac:dyDescent="0.25">
      <c r="B20" s="10"/>
      <c r="C20" s="16"/>
      <c r="D20" s="16"/>
      <c r="E20" s="16"/>
      <c r="F20" s="16"/>
      <c r="G20" s="16"/>
      <c r="H20" s="16"/>
      <c r="I20" s="16"/>
      <c r="J20" s="16"/>
      <c r="K20" s="16"/>
      <c r="L20" s="16"/>
      <c r="M20" s="16"/>
      <c r="N20" s="16"/>
    </row>
    <row r="23" spans="2:14" x14ac:dyDescent="0.25">
      <c r="B23" t="s">
        <v>179</v>
      </c>
      <c r="C23" s="8"/>
    </row>
    <row r="24" spans="2:14" x14ac:dyDescent="0.25">
      <c r="B24" t="s">
        <v>181</v>
      </c>
      <c r="C24" s="74">
        <f>HLOOKUP(Main!$E$2,'Fast Reserve'!$C$2:$N$12,10,FALSE)</f>
        <v>5.7025629517779706</v>
      </c>
    </row>
    <row r="25" spans="2:14" x14ac:dyDescent="0.25">
      <c r="B25" t="s">
        <v>182</v>
      </c>
      <c r="C25" s="74">
        <f>HLOOKUP(Main!$E$2,'Fast Reserve'!$C$2:$N$12,11,FALSE)</f>
        <v>0.54649421899999984</v>
      </c>
    </row>
    <row r="26" spans="2:14" x14ac:dyDescent="0.25">
      <c r="C26" s="8"/>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AL46"/>
  <sheetViews>
    <sheetView zoomScale="55" zoomScaleNormal="55" workbookViewId="0">
      <selection activeCell="C37" sqref="C37"/>
    </sheetView>
  </sheetViews>
  <sheetFormatPr defaultRowHeight="15" x14ac:dyDescent="0.25"/>
  <cols>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8" width="10.85546875" bestFit="1" customWidth="1"/>
    <col min="9" max="9" width="8" bestFit="1" customWidth="1"/>
    <col min="10" max="10" width="8.42578125" bestFit="1" customWidth="1"/>
    <col min="11" max="11" width="8.140625" bestFit="1" customWidth="1"/>
    <col min="12" max="12" width="7.7109375" bestFit="1" customWidth="1"/>
    <col min="13" max="13" width="8.140625" bestFit="1" customWidth="1"/>
    <col min="14" max="14" width="8.42578125" bestFit="1" customWidth="1"/>
    <col min="15" max="32" width="3" bestFit="1" customWidth="1"/>
    <col min="33" max="33" width="3" customWidth="1"/>
    <col min="34" max="52" width="3" bestFit="1" customWidth="1"/>
  </cols>
  <sheetData>
    <row r="2" spans="2:14" x14ac:dyDescent="0.25">
      <c r="B2" s="6"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28</v>
      </c>
      <c r="C3" s="13">
        <v>0.93277578673537997</v>
      </c>
      <c r="D3" s="13">
        <v>1.3639906408508395</v>
      </c>
      <c r="E3" s="13">
        <v>1.0084221412504</v>
      </c>
      <c r="F3" s="13"/>
      <c r="G3" s="13"/>
      <c r="H3" s="13"/>
      <c r="I3" s="13"/>
      <c r="J3" s="13"/>
      <c r="K3" s="13"/>
      <c r="L3" s="13"/>
      <c r="M3" s="13"/>
      <c r="N3" s="13"/>
    </row>
    <row r="4" spans="2:14" x14ac:dyDescent="0.25">
      <c r="B4" s="19" t="s">
        <v>49</v>
      </c>
      <c r="C4" s="47">
        <v>1.00741858</v>
      </c>
      <c r="D4" s="47">
        <v>1.2940283699999999</v>
      </c>
      <c r="E4" s="47">
        <v>0.83104107999999999</v>
      </c>
      <c r="F4" s="53"/>
      <c r="G4" s="53"/>
      <c r="H4" s="53"/>
      <c r="I4" s="53"/>
      <c r="J4" s="53"/>
      <c r="K4" s="53"/>
      <c r="L4" s="53"/>
      <c r="M4" s="53"/>
      <c r="N4" s="53"/>
    </row>
    <row r="5" spans="2:14" x14ac:dyDescent="0.25">
      <c r="B5" s="19" t="s">
        <v>50</v>
      </c>
      <c r="C5" s="47">
        <v>3.6332199999999982E-3</v>
      </c>
      <c r="D5" s="47">
        <v>2.4158499999999993E-3</v>
      </c>
      <c r="E5" s="47">
        <v>3.3382199999999985E-3</v>
      </c>
      <c r="F5" s="53"/>
      <c r="G5" s="53"/>
      <c r="H5" s="53"/>
      <c r="I5" s="53"/>
      <c r="J5" s="53"/>
      <c r="K5" s="53"/>
      <c r="L5" s="53"/>
      <c r="M5" s="53"/>
      <c r="N5" s="53"/>
    </row>
    <row r="6" spans="2:14" x14ac:dyDescent="0.25">
      <c r="B6" s="19" t="s">
        <v>51</v>
      </c>
      <c r="C6" s="47">
        <v>-1.7549590000000007E-2</v>
      </c>
      <c r="D6" s="47">
        <v>5.2887630000000005E-2</v>
      </c>
      <c r="E6" s="47">
        <v>1.1874399999999992E-2</v>
      </c>
      <c r="F6" s="53"/>
      <c r="G6" s="53"/>
      <c r="H6" s="53"/>
      <c r="I6" s="53"/>
      <c r="J6" s="53"/>
      <c r="K6" s="53"/>
      <c r="L6" s="53"/>
      <c r="M6" s="53"/>
      <c r="N6" s="53"/>
    </row>
    <row r="7" spans="2:14" x14ac:dyDescent="0.25">
      <c r="B7" s="19" t="s">
        <v>52</v>
      </c>
      <c r="C7" s="47">
        <v>2.4391029999999998E-2</v>
      </c>
      <c r="D7" s="47">
        <v>1.3107280000000001E-2</v>
      </c>
      <c r="E7" s="47">
        <v>2.2147460000000001E-2</v>
      </c>
      <c r="F7" s="47"/>
      <c r="G7" s="47"/>
      <c r="H7" s="47"/>
      <c r="I7" s="47"/>
      <c r="J7" s="47"/>
      <c r="K7" s="47"/>
      <c r="L7" s="47"/>
      <c r="M7" s="47"/>
      <c r="N7" s="47"/>
    </row>
    <row r="8" spans="2:14" x14ac:dyDescent="0.25">
      <c r="B8" s="19" t="s">
        <v>53</v>
      </c>
      <c r="C8" s="47">
        <v>4.9335000000000011E-2</v>
      </c>
      <c r="D8" s="47">
        <v>5.870149999999999E-2</v>
      </c>
      <c r="E8" s="47">
        <v>3.9289249999999991E-2</v>
      </c>
      <c r="F8" s="47"/>
      <c r="G8" s="47"/>
      <c r="H8" s="47"/>
      <c r="I8" s="47"/>
      <c r="J8" s="47"/>
      <c r="K8" s="47"/>
      <c r="L8" s="47"/>
      <c r="M8" s="47"/>
      <c r="N8" s="47"/>
    </row>
    <row r="9" spans="2:14" x14ac:dyDescent="0.25">
      <c r="B9" s="19" t="s">
        <v>54</v>
      </c>
      <c r="C9" s="47">
        <v>0.22949577999999995</v>
      </c>
      <c r="D9" s="47">
        <v>0.40629951999999991</v>
      </c>
      <c r="E9" s="47">
        <v>0.32227657999999998</v>
      </c>
      <c r="F9" s="47"/>
      <c r="G9" s="47"/>
      <c r="H9" s="47"/>
      <c r="I9" s="47"/>
      <c r="J9" s="47"/>
      <c r="K9" s="47"/>
      <c r="L9" s="47"/>
      <c r="M9" s="47"/>
      <c r="N9" s="47"/>
    </row>
    <row r="10" spans="2:14" x14ac:dyDescent="0.25">
      <c r="B10" s="19" t="s">
        <v>119</v>
      </c>
      <c r="C10" s="47">
        <v>0</v>
      </c>
      <c r="D10" s="47">
        <v>0</v>
      </c>
      <c r="E10" s="47">
        <v>0</v>
      </c>
      <c r="F10" s="53"/>
      <c r="G10" s="53"/>
      <c r="H10" s="53"/>
      <c r="I10" s="53"/>
      <c r="J10" s="53"/>
      <c r="K10" s="53"/>
      <c r="L10" s="53"/>
      <c r="M10" s="53"/>
      <c r="N10" s="53"/>
    </row>
    <row r="11" spans="2:14" x14ac:dyDescent="0.25">
      <c r="B11" s="19" t="s">
        <v>55</v>
      </c>
      <c r="C11" s="47">
        <v>0</v>
      </c>
      <c r="D11" s="47">
        <v>0</v>
      </c>
      <c r="E11" s="47">
        <v>0</v>
      </c>
      <c r="F11" s="53"/>
      <c r="G11" s="53"/>
      <c r="H11" s="53"/>
      <c r="I11" s="53"/>
      <c r="J11" s="53"/>
      <c r="K11" s="53"/>
      <c r="L11" s="53"/>
      <c r="M11" s="53"/>
      <c r="N11" s="53"/>
    </row>
    <row r="12" spans="2:14" x14ac:dyDescent="0.25">
      <c r="B12" s="19" t="s">
        <v>120</v>
      </c>
      <c r="C12" s="47">
        <v>0.77432570999999983</v>
      </c>
      <c r="D12" s="47">
        <v>0.83880858000000003</v>
      </c>
      <c r="E12" s="47">
        <v>1.0104671499999993</v>
      </c>
      <c r="F12" s="53"/>
      <c r="G12" s="53"/>
      <c r="H12" s="53"/>
      <c r="I12" s="53"/>
      <c r="J12" s="53"/>
      <c r="K12" s="53"/>
      <c r="L12" s="53"/>
      <c r="M12" s="53"/>
      <c r="N12" s="53"/>
    </row>
    <row r="13" spans="2:14" x14ac:dyDescent="0.25">
      <c r="B13" s="19" t="s">
        <v>56</v>
      </c>
      <c r="C13" s="47">
        <v>0.55342712999958976</v>
      </c>
      <c r="D13" s="47">
        <v>0.48931667999982198</v>
      </c>
      <c r="E13" s="47">
        <v>0.49979961918975363</v>
      </c>
      <c r="F13" s="53"/>
      <c r="G13" s="53"/>
      <c r="H13" s="53"/>
      <c r="I13" s="53"/>
      <c r="J13" s="53"/>
      <c r="K13" s="53"/>
      <c r="L13" s="53"/>
      <c r="M13" s="53"/>
      <c r="N13" s="53"/>
    </row>
    <row r="14" spans="2:14" x14ac:dyDescent="0.25">
      <c r="B14" s="19" t="s">
        <v>57</v>
      </c>
      <c r="C14" s="47">
        <v>0</v>
      </c>
      <c r="D14" s="47">
        <v>0</v>
      </c>
      <c r="E14" s="47">
        <v>0</v>
      </c>
      <c r="F14" s="47"/>
      <c r="G14" s="47"/>
      <c r="H14" s="47"/>
      <c r="I14" s="47"/>
      <c r="J14" s="47"/>
      <c r="K14" s="47"/>
      <c r="L14" s="47"/>
      <c r="M14" s="47"/>
      <c r="N14" s="47"/>
    </row>
    <row r="15" spans="2:14" x14ac:dyDescent="0.25">
      <c r="B15" s="19" t="s">
        <v>58</v>
      </c>
      <c r="C15" s="47">
        <v>0.10699527999999996</v>
      </c>
      <c r="D15" s="47">
        <v>0.10449944999999995</v>
      </c>
      <c r="E15" s="47">
        <v>9.9662400000000026E-2</v>
      </c>
      <c r="F15" s="47"/>
      <c r="G15" s="47"/>
      <c r="H15" s="47"/>
      <c r="I15" s="47"/>
      <c r="J15" s="47"/>
      <c r="K15" s="47"/>
      <c r="L15" s="47"/>
      <c r="M15" s="47"/>
      <c r="N15" s="47"/>
    </row>
    <row r="16" spans="2:14" x14ac:dyDescent="0.25">
      <c r="B16" s="19" t="s">
        <v>122</v>
      </c>
      <c r="C16" s="47">
        <v>3.5310030000000006</v>
      </c>
      <c r="D16" s="47">
        <v>3.6054420000000014</v>
      </c>
      <c r="E16" s="47">
        <v>3.6156740000000003</v>
      </c>
      <c r="F16" s="47"/>
      <c r="G16" s="47"/>
      <c r="H16" s="47"/>
      <c r="I16" s="47"/>
      <c r="J16" s="47"/>
      <c r="K16" s="47"/>
      <c r="L16" s="47"/>
      <c r="M16" s="47"/>
      <c r="N16" s="47"/>
    </row>
    <row r="17" spans="2:38" x14ac:dyDescent="0.25">
      <c r="B17" s="20" t="s">
        <v>121</v>
      </c>
      <c r="C17" s="47">
        <v>0.84099475000000012</v>
      </c>
      <c r="D17" s="47">
        <v>0.88697166999999999</v>
      </c>
      <c r="E17" s="47">
        <v>0.89147339000000003</v>
      </c>
      <c r="F17" s="47"/>
      <c r="G17" s="47"/>
      <c r="H17" s="47"/>
      <c r="I17" s="47"/>
      <c r="J17" s="47"/>
      <c r="K17" s="47"/>
      <c r="L17" s="47"/>
      <c r="M17" s="47"/>
      <c r="N17" s="47"/>
    </row>
    <row r="18" spans="2:38" x14ac:dyDescent="0.25">
      <c r="B18" s="20" t="s">
        <v>123</v>
      </c>
      <c r="C18" s="47">
        <v>2.9607821000000003</v>
      </c>
      <c r="D18" s="47">
        <v>3.0617169700000004</v>
      </c>
      <c r="E18" s="47">
        <v>3.0741388499999998</v>
      </c>
      <c r="F18" s="47"/>
      <c r="G18" s="47"/>
      <c r="H18" s="47"/>
      <c r="I18" s="47"/>
      <c r="J18" s="47"/>
      <c r="K18" s="47"/>
      <c r="L18" s="47"/>
      <c r="M18" s="47"/>
      <c r="N18" s="47"/>
    </row>
    <row r="21" spans="2:38" x14ac:dyDescent="0.25">
      <c r="C21" s="75">
        <v>43191</v>
      </c>
      <c r="D21" s="76"/>
      <c r="E21" s="77"/>
      <c r="F21" s="75">
        <v>43221</v>
      </c>
      <c r="G21" s="76"/>
      <c r="H21" s="77"/>
      <c r="I21" s="75">
        <v>43252</v>
      </c>
      <c r="J21" s="76"/>
      <c r="K21" s="77"/>
      <c r="L21" s="75">
        <v>43282</v>
      </c>
      <c r="M21" s="76"/>
      <c r="N21" s="77"/>
      <c r="O21" s="75">
        <v>43313</v>
      </c>
      <c r="P21" s="76"/>
      <c r="Q21" s="77"/>
      <c r="R21" s="75">
        <v>43344</v>
      </c>
      <c r="S21" s="76"/>
      <c r="T21" s="77"/>
      <c r="U21" s="75">
        <v>43374</v>
      </c>
      <c r="V21" s="76"/>
      <c r="W21" s="77"/>
      <c r="X21" s="75">
        <v>43405</v>
      </c>
      <c r="Y21" s="76"/>
      <c r="Z21" s="77"/>
      <c r="AA21" s="75">
        <v>43435</v>
      </c>
      <c r="AB21" s="76"/>
      <c r="AC21" s="77"/>
      <c r="AD21" s="75">
        <v>43466</v>
      </c>
      <c r="AE21" s="76"/>
      <c r="AF21" s="77"/>
      <c r="AG21" s="75">
        <v>43497</v>
      </c>
      <c r="AH21" s="76"/>
      <c r="AI21" s="77"/>
      <c r="AJ21" s="75">
        <v>43525</v>
      </c>
      <c r="AK21" s="76"/>
      <c r="AL21" s="77"/>
    </row>
    <row r="22" spans="2:38" x14ac:dyDescent="0.25">
      <c r="B22" s="6" t="s">
        <v>124</v>
      </c>
      <c r="C22" s="7" t="s">
        <v>125</v>
      </c>
      <c r="D22" s="7" t="s">
        <v>126</v>
      </c>
      <c r="E22" s="7" t="s">
        <v>127</v>
      </c>
      <c r="F22" s="7" t="s">
        <v>125</v>
      </c>
      <c r="G22" s="7" t="s">
        <v>126</v>
      </c>
      <c r="H22" s="7" t="s">
        <v>127</v>
      </c>
      <c r="I22" s="7" t="s">
        <v>125</v>
      </c>
      <c r="J22" s="7" t="s">
        <v>126</v>
      </c>
      <c r="K22" s="7" t="s">
        <v>127</v>
      </c>
      <c r="L22" s="7" t="s">
        <v>125</v>
      </c>
      <c r="M22" s="7" t="s">
        <v>126</v>
      </c>
      <c r="N22" s="7" t="s">
        <v>127</v>
      </c>
      <c r="O22" s="7" t="s">
        <v>125</v>
      </c>
      <c r="P22" s="7" t="s">
        <v>126</v>
      </c>
      <c r="Q22" s="7" t="s">
        <v>127</v>
      </c>
      <c r="R22" s="7" t="s">
        <v>125</v>
      </c>
      <c r="S22" s="7" t="s">
        <v>126</v>
      </c>
      <c r="T22" s="7" t="s">
        <v>127</v>
      </c>
      <c r="U22" s="7" t="s">
        <v>125</v>
      </c>
      <c r="V22" s="7" t="s">
        <v>126</v>
      </c>
      <c r="W22" s="7" t="s">
        <v>127</v>
      </c>
      <c r="X22" s="7" t="s">
        <v>125</v>
      </c>
      <c r="Y22" s="7" t="s">
        <v>126</v>
      </c>
      <c r="Z22" s="7" t="s">
        <v>127</v>
      </c>
      <c r="AA22" s="7" t="s">
        <v>125</v>
      </c>
      <c r="AB22" s="7" t="s">
        <v>126</v>
      </c>
      <c r="AC22" s="7" t="s">
        <v>127</v>
      </c>
      <c r="AD22" s="7" t="s">
        <v>125</v>
      </c>
      <c r="AE22" s="7" t="s">
        <v>126</v>
      </c>
      <c r="AF22" s="7" t="s">
        <v>127</v>
      </c>
      <c r="AG22" s="7" t="s">
        <v>125</v>
      </c>
      <c r="AH22" s="7" t="s">
        <v>126</v>
      </c>
      <c r="AI22" s="7" t="s">
        <v>127</v>
      </c>
      <c r="AJ22" s="7" t="s">
        <v>125</v>
      </c>
      <c r="AK22" s="7" t="s">
        <v>126</v>
      </c>
      <c r="AL22" s="7" t="s">
        <v>127</v>
      </c>
    </row>
    <row r="23" spans="2:38" x14ac:dyDescent="0.25">
      <c r="B23" s="19" t="s">
        <v>49</v>
      </c>
      <c r="C23" s="16">
        <v>107661.71799999999</v>
      </c>
      <c r="D23" s="16">
        <v>66922.085999999996</v>
      </c>
      <c r="E23" s="16">
        <v>185466.53700000001</v>
      </c>
      <c r="F23" s="16">
        <v>150171.685</v>
      </c>
      <c r="G23" s="16">
        <v>91998.91</v>
      </c>
      <c r="H23" s="51">
        <v>233097.58900000001</v>
      </c>
      <c r="I23" s="51">
        <v>104561.59099999999</v>
      </c>
      <c r="J23" s="51">
        <v>57607.064000000013</v>
      </c>
      <c r="K23" s="51">
        <v>144299.33500000002</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2:38" x14ac:dyDescent="0.25">
      <c r="B24" s="1" t="s">
        <v>53</v>
      </c>
      <c r="C24" s="16">
        <v>0</v>
      </c>
      <c r="D24" s="16">
        <v>1687.68</v>
      </c>
      <c r="E24" s="16">
        <v>0</v>
      </c>
      <c r="F24" s="16">
        <v>0</v>
      </c>
      <c r="G24" s="16">
        <v>2044.17</v>
      </c>
      <c r="H24" s="16">
        <v>0</v>
      </c>
      <c r="I24" s="16">
        <v>0</v>
      </c>
      <c r="J24" s="51">
        <v>1344.87</v>
      </c>
      <c r="K24" s="16">
        <v>0</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row>
    <row r="25" spans="2:38" x14ac:dyDescent="0.25">
      <c r="B25" s="1" t="s">
        <v>54</v>
      </c>
      <c r="C25" s="16">
        <v>29234.1</v>
      </c>
      <c r="D25" s="16">
        <v>36194.6</v>
      </c>
      <c r="E25" s="16"/>
      <c r="F25" s="16">
        <v>49249.2</v>
      </c>
      <c r="G25" s="16">
        <v>60975.199999999997</v>
      </c>
      <c r="H25" s="16"/>
      <c r="I25" s="52">
        <v>42529.2</v>
      </c>
      <c r="J25" s="52">
        <v>52655.199999999997</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2:38" x14ac:dyDescent="0.25">
      <c r="B26" s="1" t="s">
        <v>119</v>
      </c>
      <c r="C26" s="16">
        <v>0</v>
      </c>
      <c r="D26" s="16">
        <v>0</v>
      </c>
      <c r="E26" s="16">
        <v>0</v>
      </c>
      <c r="F26" s="16">
        <v>0</v>
      </c>
      <c r="G26" s="16">
        <v>0</v>
      </c>
      <c r="H26" s="16">
        <v>0</v>
      </c>
      <c r="I26" s="16">
        <v>0</v>
      </c>
      <c r="J26" s="16">
        <v>0</v>
      </c>
      <c r="K26" s="16">
        <v>0</v>
      </c>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2:38" x14ac:dyDescent="0.25">
      <c r="B27" s="1" t="s">
        <v>55</v>
      </c>
      <c r="C27" s="16">
        <v>0</v>
      </c>
      <c r="D27" s="16">
        <v>0</v>
      </c>
      <c r="E27" s="16">
        <v>0</v>
      </c>
      <c r="F27" s="16">
        <v>0</v>
      </c>
      <c r="G27" s="16">
        <v>0</v>
      </c>
      <c r="H27" s="16">
        <v>0</v>
      </c>
      <c r="I27" s="16">
        <v>0</v>
      </c>
      <c r="J27" s="16">
        <v>0</v>
      </c>
      <c r="K27" s="16">
        <v>0</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2:38" x14ac:dyDescent="0.25">
      <c r="B28" s="1" t="s">
        <v>120</v>
      </c>
      <c r="C28" s="16">
        <v>0</v>
      </c>
      <c r="D28" s="16">
        <v>0</v>
      </c>
      <c r="E28" s="16">
        <v>0</v>
      </c>
      <c r="F28" s="16">
        <v>0</v>
      </c>
      <c r="G28" s="16">
        <v>0</v>
      </c>
      <c r="H28" s="16">
        <v>0</v>
      </c>
      <c r="I28" s="16">
        <v>0</v>
      </c>
      <c r="J28" s="16">
        <v>0</v>
      </c>
      <c r="K28" s="16">
        <v>0</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2:38" x14ac:dyDescent="0.25">
      <c r="B29" s="1" t="s">
        <v>56</v>
      </c>
      <c r="C29" s="16">
        <v>0</v>
      </c>
      <c r="D29" s="16">
        <v>85038.61</v>
      </c>
      <c r="E29" s="16">
        <v>6712</v>
      </c>
      <c r="F29" s="16">
        <v>0</v>
      </c>
      <c r="G29" s="16">
        <v>76509.53</v>
      </c>
      <c r="H29" s="16">
        <v>4152</v>
      </c>
      <c r="I29" s="51">
        <v>0</v>
      </c>
      <c r="J29" s="51">
        <v>82753.248521882371</v>
      </c>
      <c r="K29" s="51">
        <v>664</v>
      </c>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2:38" x14ac:dyDescent="0.25">
      <c r="B30" s="1" t="s">
        <v>57</v>
      </c>
      <c r="C30" s="16">
        <v>0</v>
      </c>
      <c r="D30" s="16">
        <v>0</v>
      </c>
      <c r="E30" s="16">
        <v>0</v>
      </c>
      <c r="F30" s="16">
        <v>0</v>
      </c>
      <c r="G30" s="16">
        <v>0</v>
      </c>
      <c r="H30" s="16">
        <v>0</v>
      </c>
      <c r="I30" s="16">
        <v>0</v>
      </c>
      <c r="J30" s="16">
        <v>0</v>
      </c>
      <c r="K30" s="16">
        <v>0</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2:38" x14ac:dyDescent="0.25">
      <c r="B31" s="1" t="s">
        <v>122</v>
      </c>
      <c r="C31" s="1">
        <v>225922</v>
      </c>
      <c r="D31" s="1">
        <v>190672</v>
      </c>
      <c r="E31" s="1">
        <v>111760</v>
      </c>
      <c r="F31" s="1">
        <v>235456</v>
      </c>
      <c r="G31" s="1">
        <v>198860.79999999999</v>
      </c>
      <c r="H31" s="1">
        <v>120956</v>
      </c>
      <c r="I31" s="1">
        <v>228498</v>
      </c>
      <c r="J31" s="1">
        <v>192779</v>
      </c>
      <c r="K31" s="1">
        <v>100660</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2:38" x14ac:dyDescent="0.25">
      <c r="B32" s="1" t="s">
        <v>123</v>
      </c>
      <c r="C32" s="16">
        <v>83197.56</v>
      </c>
      <c r="D32" s="16">
        <v>250394.4725</v>
      </c>
      <c r="E32" s="16">
        <v>102007.56</v>
      </c>
      <c r="F32" s="16">
        <v>125423.58</v>
      </c>
      <c r="G32" s="16">
        <v>305355.53000000003</v>
      </c>
      <c r="H32" s="16">
        <v>122273.58</v>
      </c>
      <c r="I32" s="51">
        <v>137731</v>
      </c>
      <c r="J32" s="51">
        <v>336120</v>
      </c>
      <c r="K32" s="51">
        <v>143881</v>
      </c>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2:38" x14ac:dyDescent="0.25">
      <c r="C33" s="30">
        <f>SUM(C23:C32)</f>
        <v>446015.37799999997</v>
      </c>
      <c r="D33" s="30">
        <f t="shared" ref="D33:K33" si="0">SUM(D23:D32)</f>
        <v>630909.44849999994</v>
      </c>
      <c r="E33" s="30">
        <f t="shared" si="0"/>
        <v>405946.09700000001</v>
      </c>
      <c r="F33" s="30">
        <f t="shared" si="0"/>
        <v>560300.46499999997</v>
      </c>
      <c r="G33" s="30">
        <f t="shared" si="0"/>
        <v>735744.14</v>
      </c>
      <c r="H33" s="30">
        <f t="shared" si="0"/>
        <v>480479.16900000005</v>
      </c>
      <c r="I33" s="30">
        <f t="shared" si="0"/>
        <v>513319.79099999997</v>
      </c>
      <c r="J33" s="30">
        <f t="shared" si="0"/>
        <v>723259.38252188242</v>
      </c>
      <c r="K33" s="30">
        <f t="shared" si="0"/>
        <v>389504.33500000002</v>
      </c>
    </row>
    <row r="35" spans="2:38" x14ac:dyDescent="0.25">
      <c r="C35" s="75">
        <v>43191</v>
      </c>
      <c r="D35" s="76"/>
      <c r="E35" s="77"/>
      <c r="F35" s="75">
        <v>43221</v>
      </c>
      <c r="G35" s="76"/>
      <c r="H35" s="77"/>
      <c r="I35" s="75">
        <v>43252</v>
      </c>
      <c r="J35" s="76"/>
      <c r="K35" s="77"/>
      <c r="L35" s="75">
        <v>43282</v>
      </c>
      <c r="M35" s="76"/>
      <c r="N35" s="77"/>
      <c r="O35" s="75">
        <v>43313</v>
      </c>
      <c r="P35" s="76"/>
      <c r="Q35" s="77"/>
      <c r="R35" s="75">
        <v>43344</v>
      </c>
      <c r="S35" s="76"/>
      <c r="T35" s="77"/>
      <c r="U35" s="75">
        <v>43374</v>
      </c>
      <c r="V35" s="76"/>
      <c r="W35" s="77"/>
      <c r="X35" s="75">
        <v>43405</v>
      </c>
      <c r="Y35" s="76"/>
      <c r="Z35" s="77"/>
      <c r="AA35" s="75">
        <v>43435</v>
      </c>
      <c r="AB35" s="76"/>
      <c r="AC35" s="77"/>
      <c r="AD35" s="75">
        <v>43466</v>
      </c>
      <c r="AE35" s="76"/>
      <c r="AF35" s="77"/>
      <c r="AG35" s="75">
        <v>43497</v>
      </c>
      <c r="AH35" s="76"/>
      <c r="AI35" s="77"/>
      <c r="AJ35" s="75">
        <v>43525</v>
      </c>
      <c r="AK35" s="76"/>
      <c r="AL35" s="77"/>
    </row>
    <row r="36" spans="2:38" x14ac:dyDescent="0.25">
      <c r="B36" s="6" t="s">
        <v>128</v>
      </c>
      <c r="C36" s="7" t="s">
        <v>125</v>
      </c>
      <c r="D36" s="7" t="s">
        <v>126</v>
      </c>
      <c r="E36" s="7" t="s">
        <v>127</v>
      </c>
      <c r="F36" s="7" t="s">
        <v>125</v>
      </c>
      <c r="G36" s="7" t="s">
        <v>126</v>
      </c>
      <c r="H36" s="7" t="s">
        <v>127</v>
      </c>
      <c r="I36" s="7" t="s">
        <v>125</v>
      </c>
      <c r="J36" s="7" t="s">
        <v>126</v>
      </c>
      <c r="K36" s="7" t="s">
        <v>127</v>
      </c>
      <c r="L36" s="7" t="s">
        <v>125</v>
      </c>
      <c r="M36" s="7" t="s">
        <v>126</v>
      </c>
      <c r="N36" s="7" t="s">
        <v>127</v>
      </c>
      <c r="O36" s="7" t="s">
        <v>125</v>
      </c>
      <c r="P36" s="7" t="s">
        <v>126</v>
      </c>
      <c r="Q36" s="7" t="s">
        <v>127</v>
      </c>
      <c r="R36" s="7" t="s">
        <v>125</v>
      </c>
      <c r="S36" s="7" t="s">
        <v>126</v>
      </c>
      <c r="T36" s="7" t="s">
        <v>127</v>
      </c>
      <c r="U36" s="7" t="s">
        <v>125</v>
      </c>
      <c r="V36" s="7" t="s">
        <v>126</v>
      </c>
      <c r="W36" s="7" t="s">
        <v>127</v>
      </c>
      <c r="X36" s="7" t="s">
        <v>125</v>
      </c>
      <c r="Y36" s="7" t="s">
        <v>126</v>
      </c>
      <c r="Z36" s="7" t="s">
        <v>127</v>
      </c>
      <c r="AA36" s="7" t="s">
        <v>125</v>
      </c>
      <c r="AB36" s="7" t="s">
        <v>126</v>
      </c>
      <c r="AC36" s="7" t="s">
        <v>127</v>
      </c>
      <c r="AD36" s="7" t="s">
        <v>125</v>
      </c>
      <c r="AE36" s="7" t="s">
        <v>126</v>
      </c>
      <c r="AF36" s="7" t="s">
        <v>127</v>
      </c>
      <c r="AG36" s="7" t="s">
        <v>125</v>
      </c>
      <c r="AH36" s="7" t="s">
        <v>126</v>
      </c>
      <c r="AI36" s="7" t="s">
        <v>127</v>
      </c>
      <c r="AJ36" s="7" t="s">
        <v>125</v>
      </c>
      <c r="AK36" s="7" t="s">
        <v>126</v>
      </c>
      <c r="AL36" s="7" t="s">
        <v>127</v>
      </c>
    </row>
    <row r="37" spans="2:38" x14ac:dyDescent="0.25">
      <c r="B37" s="19" t="s">
        <v>49</v>
      </c>
      <c r="C37" s="31">
        <f t="shared" ref="C37:E46" si="1">C23/1000</f>
        <v>107.66171799999999</v>
      </c>
      <c r="D37" s="31">
        <f t="shared" si="1"/>
        <v>66.922085999999993</v>
      </c>
      <c r="E37" s="31">
        <f t="shared" si="1"/>
        <v>185.46653700000002</v>
      </c>
      <c r="F37" s="31">
        <f t="shared" ref="F37:H37" si="2">F23/1000</f>
        <v>150.171685</v>
      </c>
      <c r="G37" s="31">
        <f t="shared" si="2"/>
        <v>91.998910000000009</v>
      </c>
      <c r="H37" s="31">
        <f t="shared" si="2"/>
        <v>233.097589</v>
      </c>
      <c r="I37" s="31">
        <f t="shared" ref="I37:K37" si="3">I23/1000</f>
        <v>104.56159099999999</v>
      </c>
      <c r="J37" s="31">
        <f t="shared" si="3"/>
        <v>57.607064000000015</v>
      </c>
      <c r="K37" s="31">
        <f t="shared" si="3"/>
        <v>144.29933500000001</v>
      </c>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2:38" x14ac:dyDescent="0.25">
      <c r="B38" s="1" t="s">
        <v>53</v>
      </c>
      <c r="C38" s="31">
        <f t="shared" si="1"/>
        <v>0</v>
      </c>
      <c r="D38" s="31">
        <f t="shared" si="1"/>
        <v>1.6876800000000001</v>
      </c>
      <c r="E38" s="31">
        <f t="shared" si="1"/>
        <v>0</v>
      </c>
      <c r="F38" s="31">
        <f t="shared" ref="F38:H38" si="4">F24/1000</f>
        <v>0</v>
      </c>
      <c r="G38" s="31">
        <f t="shared" si="4"/>
        <v>2.0441700000000003</v>
      </c>
      <c r="H38" s="31">
        <f t="shared" si="4"/>
        <v>0</v>
      </c>
      <c r="I38" s="31">
        <f t="shared" ref="I38:K38" si="5">I24/1000</f>
        <v>0</v>
      </c>
      <c r="J38" s="31">
        <f t="shared" si="5"/>
        <v>1.3448699999999998</v>
      </c>
      <c r="K38" s="31">
        <f t="shared" si="5"/>
        <v>0</v>
      </c>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2:38" x14ac:dyDescent="0.25">
      <c r="B39" s="1" t="s">
        <v>54</v>
      </c>
      <c r="C39" s="31">
        <f t="shared" si="1"/>
        <v>29.234099999999998</v>
      </c>
      <c r="D39" s="31">
        <f t="shared" si="1"/>
        <v>36.194600000000001</v>
      </c>
      <c r="E39" s="31">
        <f t="shared" si="1"/>
        <v>0</v>
      </c>
      <c r="F39" s="31">
        <f t="shared" ref="F39:H39" si="6">F25/1000</f>
        <v>49.249199999999995</v>
      </c>
      <c r="G39" s="31">
        <f t="shared" si="6"/>
        <v>60.975199999999994</v>
      </c>
      <c r="H39" s="31">
        <f t="shared" si="6"/>
        <v>0</v>
      </c>
      <c r="I39" s="31">
        <f t="shared" ref="I39:K39" si="7">I25/1000</f>
        <v>42.529199999999996</v>
      </c>
      <c r="J39" s="31">
        <f t="shared" si="7"/>
        <v>52.655199999999994</v>
      </c>
      <c r="K39" s="31">
        <f t="shared" si="7"/>
        <v>0</v>
      </c>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2:38" x14ac:dyDescent="0.25">
      <c r="B40" s="1" t="s">
        <v>119</v>
      </c>
      <c r="C40" s="31">
        <f t="shared" si="1"/>
        <v>0</v>
      </c>
      <c r="D40" s="31">
        <f t="shared" si="1"/>
        <v>0</v>
      </c>
      <c r="E40" s="31">
        <f t="shared" si="1"/>
        <v>0</v>
      </c>
      <c r="F40" s="31">
        <f t="shared" ref="F40:H40" si="8">F26/1000</f>
        <v>0</v>
      </c>
      <c r="G40" s="31">
        <f t="shared" si="8"/>
        <v>0</v>
      </c>
      <c r="H40" s="31">
        <f t="shared" si="8"/>
        <v>0</v>
      </c>
      <c r="I40" s="31">
        <f t="shared" ref="I40:K40" si="9">I26/1000</f>
        <v>0</v>
      </c>
      <c r="J40" s="31">
        <f t="shared" si="9"/>
        <v>0</v>
      </c>
      <c r="K40" s="31">
        <f t="shared" si="9"/>
        <v>0</v>
      </c>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2:38" x14ac:dyDescent="0.25">
      <c r="B41" s="1" t="s">
        <v>55</v>
      </c>
      <c r="C41" s="31">
        <f t="shared" si="1"/>
        <v>0</v>
      </c>
      <c r="D41" s="31">
        <f t="shared" si="1"/>
        <v>0</v>
      </c>
      <c r="E41" s="31">
        <f t="shared" si="1"/>
        <v>0</v>
      </c>
      <c r="F41" s="31">
        <f t="shared" ref="F41:H41" si="10">F27/1000</f>
        <v>0</v>
      </c>
      <c r="G41" s="31">
        <f t="shared" si="10"/>
        <v>0</v>
      </c>
      <c r="H41" s="31">
        <f t="shared" si="10"/>
        <v>0</v>
      </c>
      <c r="I41" s="31">
        <f t="shared" ref="I41:K41" si="11">I27/1000</f>
        <v>0</v>
      </c>
      <c r="J41" s="31">
        <f t="shared" si="11"/>
        <v>0</v>
      </c>
      <c r="K41" s="31">
        <f t="shared" si="11"/>
        <v>0</v>
      </c>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2:38" x14ac:dyDescent="0.25">
      <c r="B42" s="1" t="s">
        <v>120</v>
      </c>
      <c r="C42" s="31">
        <f t="shared" si="1"/>
        <v>0</v>
      </c>
      <c r="D42" s="31">
        <f t="shared" si="1"/>
        <v>0</v>
      </c>
      <c r="E42" s="31">
        <f t="shared" si="1"/>
        <v>0</v>
      </c>
      <c r="F42" s="31">
        <f t="shared" ref="F42:H42" si="12">F28/1000</f>
        <v>0</v>
      </c>
      <c r="G42" s="31">
        <f t="shared" si="12"/>
        <v>0</v>
      </c>
      <c r="H42" s="31">
        <f t="shared" si="12"/>
        <v>0</v>
      </c>
      <c r="I42" s="31">
        <f t="shared" ref="I42:K42" si="13">I28/1000</f>
        <v>0</v>
      </c>
      <c r="J42" s="31">
        <f t="shared" si="13"/>
        <v>0</v>
      </c>
      <c r="K42" s="31">
        <f t="shared" si="13"/>
        <v>0</v>
      </c>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2:38" x14ac:dyDescent="0.25">
      <c r="B43" s="1" t="s">
        <v>56</v>
      </c>
      <c r="C43" s="31">
        <f t="shared" si="1"/>
        <v>0</v>
      </c>
      <c r="D43" s="31">
        <f t="shared" si="1"/>
        <v>85.038610000000006</v>
      </c>
      <c r="E43" s="31">
        <f t="shared" si="1"/>
        <v>6.7119999999999997</v>
      </c>
      <c r="F43" s="31">
        <f t="shared" ref="F43:H43" si="14">F29/1000</f>
        <v>0</v>
      </c>
      <c r="G43" s="31">
        <f t="shared" si="14"/>
        <v>76.509529999999998</v>
      </c>
      <c r="H43" s="31">
        <f t="shared" si="14"/>
        <v>4.1520000000000001</v>
      </c>
      <c r="I43" s="31">
        <f t="shared" ref="I43:K43" si="15">I29/1000</f>
        <v>0</v>
      </c>
      <c r="J43" s="31">
        <f t="shared" si="15"/>
        <v>82.753248521882369</v>
      </c>
      <c r="K43" s="31">
        <f t="shared" si="15"/>
        <v>0.66400000000000003</v>
      </c>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2:38" x14ac:dyDescent="0.25">
      <c r="B44" s="1" t="s">
        <v>57</v>
      </c>
      <c r="C44" s="31">
        <f t="shared" si="1"/>
        <v>0</v>
      </c>
      <c r="D44" s="31">
        <f t="shared" si="1"/>
        <v>0</v>
      </c>
      <c r="E44" s="31">
        <f t="shared" si="1"/>
        <v>0</v>
      </c>
      <c r="F44" s="31">
        <f t="shared" ref="F44:H44" si="16">F30/1000</f>
        <v>0</v>
      </c>
      <c r="G44" s="31">
        <f t="shared" si="16"/>
        <v>0</v>
      </c>
      <c r="H44" s="31">
        <f t="shared" si="16"/>
        <v>0</v>
      </c>
      <c r="I44" s="31">
        <f t="shared" ref="I44:K44" si="17">I30/1000</f>
        <v>0</v>
      </c>
      <c r="J44" s="31">
        <f t="shared" si="17"/>
        <v>0</v>
      </c>
      <c r="K44" s="31">
        <f t="shared" si="17"/>
        <v>0</v>
      </c>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row r="45" spans="2:38" x14ac:dyDescent="0.25">
      <c r="B45" s="1" t="s">
        <v>122</v>
      </c>
      <c r="C45" s="31">
        <f t="shared" si="1"/>
        <v>225.922</v>
      </c>
      <c r="D45" s="31">
        <f t="shared" si="1"/>
        <v>190.672</v>
      </c>
      <c r="E45" s="31">
        <f t="shared" si="1"/>
        <v>111.76</v>
      </c>
      <c r="F45" s="31">
        <f t="shared" ref="F45:H45" si="18">F31/1000</f>
        <v>235.45599999999999</v>
      </c>
      <c r="G45" s="31">
        <f t="shared" si="18"/>
        <v>198.86079999999998</v>
      </c>
      <c r="H45" s="31">
        <f t="shared" si="18"/>
        <v>120.956</v>
      </c>
      <c r="I45" s="31">
        <f t="shared" ref="I45:K45" si="19">I31/1000</f>
        <v>228.49799999999999</v>
      </c>
      <c r="J45" s="31">
        <f t="shared" si="19"/>
        <v>192.779</v>
      </c>
      <c r="K45" s="31">
        <f t="shared" si="19"/>
        <v>100.66</v>
      </c>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row>
    <row r="46" spans="2:38" x14ac:dyDescent="0.25">
      <c r="B46" s="1" t="s">
        <v>123</v>
      </c>
      <c r="C46" s="31">
        <f t="shared" si="1"/>
        <v>83.197559999999996</v>
      </c>
      <c r="D46" s="31">
        <f t="shared" si="1"/>
        <v>250.39447250000001</v>
      </c>
      <c r="E46" s="31">
        <f t="shared" si="1"/>
        <v>102.00756</v>
      </c>
      <c r="F46" s="31">
        <f t="shared" ref="F46:H46" si="20">F32/1000</f>
        <v>125.42358</v>
      </c>
      <c r="G46" s="31">
        <f t="shared" si="20"/>
        <v>305.35553000000004</v>
      </c>
      <c r="H46" s="31">
        <f t="shared" si="20"/>
        <v>122.27358</v>
      </c>
      <c r="I46" s="31">
        <f t="shared" ref="I46:K46" si="21">I32/1000</f>
        <v>137.73099999999999</v>
      </c>
      <c r="J46" s="31">
        <f t="shared" si="21"/>
        <v>336.12</v>
      </c>
      <c r="K46" s="31">
        <f t="shared" si="21"/>
        <v>143.881</v>
      </c>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row>
  </sheetData>
  <mergeCells count="24">
    <mergeCell ref="AG35:AI35"/>
    <mergeCell ref="AJ35:AL35"/>
    <mergeCell ref="R35:T35"/>
    <mergeCell ref="U35:W35"/>
    <mergeCell ref="X35:Z35"/>
    <mergeCell ref="AA35:AC35"/>
    <mergeCell ref="AD35:AF35"/>
    <mergeCell ref="C35:E35"/>
    <mergeCell ref="F35:H35"/>
    <mergeCell ref="I35:K35"/>
    <mergeCell ref="L35:N35"/>
    <mergeCell ref="O35:Q35"/>
    <mergeCell ref="AJ21:AL21"/>
    <mergeCell ref="C21:E21"/>
    <mergeCell ref="F21:H21"/>
    <mergeCell ref="I21:K21"/>
    <mergeCell ref="L21:N21"/>
    <mergeCell ref="O21:Q21"/>
    <mergeCell ref="R21:T21"/>
    <mergeCell ref="U21:W21"/>
    <mergeCell ref="X21:Z21"/>
    <mergeCell ref="AA21:AC21"/>
    <mergeCell ref="AD21:AF21"/>
    <mergeCell ref="AG21:AI2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N19"/>
  <sheetViews>
    <sheetView zoomScale="70" zoomScaleNormal="70" workbookViewId="0">
      <selection activeCell="C11" sqref="C11:E14"/>
    </sheetView>
  </sheetViews>
  <sheetFormatPr defaultRowHeight="15" x14ac:dyDescent="0.25"/>
  <cols>
    <col min="2" max="2" width="63" customWidth="1"/>
    <col min="3" max="3" width="11.140625" bestFit="1" customWidth="1"/>
    <col min="4" max="4" width="13.85546875" bestFit="1" customWidth="1"/>
    <col min="5" max="5" width="7.85546875" bestFit="1" customWidth="1"/>
    <col min="6" max="6" width="7.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7.85546875" bestFit="1" customWidth="1"/>
    <col min="16" max="16" width="13" bestFit="1" customWidth="1"/>
    <col min="17" max="17" width="40.140625" bestFit="1" customWidth="1"/>
    <col min="18" max="18" width="13.85546875" bestFit="1" customWidth="1"/>
  </cols>
  <sheetData>
    <row r="2" spans="2:14" x14ac:dyDescent="0.25">
      <c r="B2" s="6" t="s">
        <v>41</v>
      </c>
      <c r="C2" s="7">
        <v>43191</v>
      </c>
      <c r="D2" s="7">
        <v>43221</v>
      </c>
      <c r="E2" s="7">
        <v>43252</v>
      </c>
      <c r="F2" s="7">
        <v>43282</v>
      </c>
      <c r="G2" s="7">
        <v>43313</v>
      </c>
      <c r="H2" s="7">
        <v>43344</v>
      </c>
      <c r="I2" s="7">
        <v>43374</v>
      </c>
      <c r="J2" s="7">
        <v>43405</v>
      </c>
      <c r="K2" s="7">
        <v>43435</v>
      </c>
      <c r="L2" s="7">
        <v>43466</v>
      </c>
      <c r="M2" s="7">
        <v>43497</v>
      </c>
      <c r="N2" s="7">
        <v>43525</v>
      </c>
    </row>
    <row r="3" spans="2:14" x14ac:dyDescent="0.25">
      <c r="B3" s="10" t="s">
        <v>146</v>
      </c>
      <c r="C3" s="13">
        <v>6.2478118499999997</v>
      </c>
      <c r="D3" s="13">
        <v>6.9271013999999997</v>
      </c>
      <c r="E3" s="13">
        <v>7.2290487599999986</v>
      </c>
      <c r="F3" s="13"/>
      <c r="G3" s="13"/>
      <c r="H3" s="13"/>
      <c r="I3" s="13"/>
      <c r="J3" s="13"/>
      <c r="K3" s="13"/>
      <c r="L3" s="13"/>
      <c r="M3" s="13"/>
      <c r="N3" s="13"/>
    </row>
    <row r="4" spans="2:14" x14ac:dyDescent="0.25">
      <c r="B4" s="1" t="s">
        <v>147</v>
      </c>
      <c r="C4" s="13">
        <v>6.9380100000000031E-3</v>
      </c>
      <c r="D4" s="13">
        <v>6.9932999999999966E-3</v>
      </c>
      <c r="E4" s="13">
        <v>4.7684999999999993E-3</v>
      </c>
      <c r="F4" s="13"/>
      <c r="G4" s="13"/>
      <c r="H4" s="13"/>
      <c r="I4" s="13"/>
      <c r="J4" s="13"/>
      <c r="K4" s="13"/>
      <c r="L4" s="13"/>
      <c r="M4" s="13"/>
      <c r="N4" s="13"/>
    </row>
    <row r="5" spans="2:14" x14ac:dyDescent="0.25">
      <c r="B5" s="1" t="s">
        <v>148</v>
      </c>
      <c r="C5" s="13">
        <v>0</v>
      </c>
      <c r="D5" s="13">
        <v>0</v>
      </c>
      <c r="E5" s="13">
        <v>0</v>
      </c>
      <c r="F5" s="13"/>
      <c r="G5" s="13"/>
      <c r="H5" s="13"/>
      <c r="I5" s="13"/>
      <c r="J5" s="13"/>
      <c r="K5" s="13"/>
      <c r="L5" s="13"/>
      <c r="M5" s="13"/>
      <c r="N5" s="13"/>
    </row>
    <row r="6" spans="2:14" x14ac:dyDescent="0.25">
      <c r="B6" s="1" t="s">
        <v>149</v>
      </c>
      <c r="C6" s="13">
        <v>5.9100780390203389E-2</v>
      </c>
      <c r="D6" s="13">
        <v>9.1576532025000004E-2</v>
      </c>
      <c r="E6" s="13">
        <v>9.1576500000000019E-2</v>
      </c>
      <c r="F6" s="13"/>
      <c r="G6" s="13"/>
      <c r="H6" s="13"/>
      <c r="I6" s="13"/>
      <c r="J6" s="13"/>
      <c r="K6" s="13"/>
      <c r="L6" s="13"/>
      <c r="M6" s="13"/>
      <c r="N6" s="13"/>
    </row>
    <row r="7" spans="2:14" x14ac:dyDescent="0.25">
      <c r="B7" s="1" t="s">
        <v>60</v>
      </c>
      <c r="C7" s="13">
        <v>0</v>
      </c>
      <c r="D7" s="13">
        <v>0</v>
      </c>
      <c r="E7" s="13">
        <v>0</v>
      </c>
      <c r="F7" s="13"/>
      <c r="G7" s="13"/>
      <c r="H7" s="13"/>
      <c r="I7" s="13"/>
      <c r="J7" s="13"/>
      <c r="K7" s="13"/>
      <c r="L7" s="13"/>
      <c r="M7" s="13"/>
      <c r="N7" s="13"/>
    </row>
    <row r="10" spans="2:14" x14ac:dyDescent="0.25">
      <c r="B10" s="1"/>
      <c r="C10" s="7">
        <v>43191</v>
      </c>
      <c r="D10" s="7">
        <v>43221</v>
      </c>
      <c r="E10" s="7">
        <v>43252</v>
      </c>
      <c r="F10" s="7">
        <v>43282</v>
      </c>
      <c r="G10" s="7">
        <v>43313</v>
      </c>
      <c r="H10" s="7">
        <v>43344</v>
      </c>
      <c r="I10" s="7">
        <v>43374</v>
      </c>
      <c r="J10" s="7">
        <v>43405</v>
      </c>
      <c r="K10" s="7">
        <v>43435</v>
      </c>
      <c r="L10" s="7">
        <v>43466</v>
      </c>
      <c r="M10" s="7">
        <v>43497</v>
      </c>
      <c r="N10" s="7">
        <v>43525</v>
      </c>
    </row>
    <row r="11" spans="2:14" x14ac:dyDescent="0.25">
      <c r="B11" s="1" t="s">
        <v>61</v>
      </c>
      <c r="C11" s="22">
        <v>2108166.66</v>
      </c>
      <c r="D11" s="22">
        <v>2356702.9099999997</v>
      </c>
      <c r="E11" s="22">
        <v>2401224.1999999997</v>
      </c>
      <c r="F11" s="22"/>
      <c r="G11" s="22"/>
      <c r="H11" s="22"/>
      <c r="I11" s="22"/>
      <c r="J11" s="22"/>
      <c r="K11" s="22"/>
      <c r="L11" s="22"/>
      <c r="M11" s="22"/>
      <c r="N11" s="22"/>
    </row>
    <row r="12" spans="2:14" x14ac:dyDescent="0.25">
      <c r="B12" s="21" t="s">
        <v>133</v>
      </c>
      <c r="C12" s="22">
        <v>2489</v>
      </c>
      <c r="D12" s="22">
        <v>2280</v>
      </c>
      <c r="E12" s="22">
        <v>1517</v>
      </c>
      <c r="F12" s="22"/>
      <c r="G12" s="22"/>
      <c r="H12" s="22"/>
      <c r="I12" s="22"/>
      <c r="J12" s="22"/>
      <c r="K12" s="22"/>
      <c r="L12" s="22"/>
      <c r="M12" s="22"/>
      <c r="N12" s="22"/>
    </row>
    <row r="13" spans="2:14" x14ac:dyDescent="0.25">
      <c r="B13" s="21" t="s">
        <v>59</v>
      </c>
      <c r="C13" s="22">
        <v>0</v>
      </c>
      <c r="D13" s="22">
        <v>0</v>
      </c>
      <c r="E13" s="22">
        <v>0</v>
      </c>
      <c r="F13" s="22"/>
      <c r="G13" s="22"/>
      <c r="H13" s="22"/>
      <c r="I13" s="22"/>
      <c r="J13" s="22"/>
      <c r="K13" s="22"/>
      <c r="L13" s="22"/>
      <c r="M13" s="22"/>
      <c r="N13" s="22"/>
    </row>
    <row r="14" spans="2:14" x14ac:dyDescent="0.25">
      <c r="B14" s="21" t="s">
        <v>134</v>
      </c>
      <c r="C14" s="22">
        <v>0</v>
      </c>
      <c r="D14" s="22">
        <v>0</v>
      </c>
      <c r="E14" s="22">
        <v>0</v>
      </c>
      <c r="F14" s="22"/>
      <c r="G14" s="22"/>
      <c r="H14" s="22"/>
      <c r="I14" s="22"/>
      <c r="J14" s="22"/>
      <c r="K14" s="22"/>
      <c r="L14" s="22"/>
      <c r="M14" s="22"/>
      <c r="N14" s="22"/>
    </row>
    <row r="15" spans="2:14" x14ac:dyDescent="0.25">
      <c r="C15" s="32">
        <f>SUM(C11:C14)</f>
        <v>2110655.66</v>
      </c>
      <c r="D15" s="32">
        <f t="shared" ref="D15:N15" si="0">SUM(D11:D14)</f>
        <v>2358982.9099999997</v>
      </c>
      <c r="E15" s="32">
        <f t="shared" si="0"/>
        <v>2402741.1999999997</v>
      </c>
      <c r="F15" s="32">
        <f t="shared" si="0"/>
        <v>0</v>
      </c>
      <c r="G15" s="32">
        <f t="shared" si="0"/>
        <v>0</v>
      </c>
      <c r="H15" s="32">
        <f t="shared" si="0"/>
        <v>0</v>
      </c>
      <c r="I15" s="32">
        <f t="shared" si="0"/>
        <v>0</v>
      </c>
      <c r="J15" s="32">
        <f t="shared" si="0"/>
        <v>0</v>
      </c>
      <c r="K15" s="32">
        <f t="shared" si="0"/>
        <v>0</v>
      </c>
      <c r="L15" s="32">
        <f t="shared" si="0"/>
        <v>0</v>
      </c>
      <c r="M15" s="32">
        <f t="shared" si="0"/>
        <v>0</v>
      </c>
      <c r="N15" s="32">
        <f t="shared" si="0"/>
        <v>0</v>
      </c>
    </row>
    <row r="18" spans="2:2" x14ac:dyDescent="0.25">
      <c r="B18" t="s">
        <v>179</v>
      </c>
    </row>
    <row r="19" spans="2:2" x14ac:dyDescent="0.25">
      <c r="B19" s="71">
        <f>HLOOKUP(Main!E1,Reactive!C10:N15,6,FALSE)</f>
        <v>2402741.1999999997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N9"/>
  <sheetViews>
    <sheetView zoomScale="70" zoomScaleNormal="70" workbookViewId="0">
      <selection activeCell="L27" sqref="L27"/>
    </sheetView>
  </sheetViews>
  <sheetFormatPr defaultRowHeight="15" x14ac:dyDescent="0.25"/>
  <cols>
    <col min="2" max="2" width="57.28515625" customWidth="1"/>
  </cols>
  <sheetData>
    <row r="2" spans="2:14" x14ac:dyDescent="0.25">
      <c r="B2" s="6" t="s">
        <v>41</v>
      </c>
      <c r="C2" s="7">
        <v>43191</v>
      </c>
      <c r="D2" s="7">
        <v>43221</v>
      </c>
      <c r="E2" s="7">
        <v>43252</v>
      </c>
      <c r="F2" s="7">
        <v>43282</v>
      </c>
      <c r="G2" s="7">
        <v>43313</v>
      </c>
      <c r="H2" s="7">
        <v>43344</v>
      </c>
      <c r="I2" s="7">
        <v>43374</v>
      </c>
      <c r="J2" s="7">
        <v>43405</v>
      </c>
      <c r="K2" s="7">
        <v>43435</v>
      </c>
      <c r="L2" s="7">
        <v>43466</v>
      </c>
      <c r="M2" s="7">
        <v>43497</v>
      </c>
      <c r="N2" s="7">
        <v>43525</v>
      </c>
    </row>
    <row r="3" spans="2:14" x14ac:dyDescent="0.25">
      <c r="B3" s="20" t="s">
        <v>95</v>
      </c>
      <c r="C3" s="47">
        <v>3.1310032699999994</v>
      </c>
      <c r="D3" s="47">
        <v>3.31364306</v>
      </c>
      <c r="E3" s="47">
        <v>3.0747221499999999</v>
      </c>
      <c r="F3" s="47"/>
      <c r="G3" s="47"/>
      <c r="H3" s="47"/>
      <c r="I3" s="47"/>
      <c r="J3" s="47"/>
      <c r="K3" s="47"/>
      <c r="L3" s="47"/>
      <c r="M3" s="47"/>
      <c r="N3" s="47"/>
    </row>
    <row r="4" spans="2:14" x14ac:dyDescent="0.25">
      <c r="B4" s="20" t="s">
        <v>96</v>
      </c>
      <c r="C4" s="47">
        <v>4.464690000000001E-2</v>
      </c>
      <c r="D4" s="47">
        <v>3.2394960000000007E-2</v>
      </c>
      <c r="E4" s="47">
        <v>4.9838400000000019E-2</v>
      </c>
      <c r="F4" s="47"/>
      <c r="G4" s="47"/>
      <c r="H4" s="47"/>
      <c r="I4" s="47"/>
      <c r="J4" s="47"/>
      <c r="K4" s="47"/>
      <c r="L4" s="47"/>
      <c r="M4" s="47"/>
      <c r="N4" s="47"/>
    </row>
    <row r="5" spans="2:14" x14ac:dyDescent="0.25">
      <c r="B5" s="19" t="s">
        <v>94</v>
      </c>
      <c r="C5" s="47">
        <v>0</v>
      </c>
      <c r="D5" s="47">
        <v>0</v>
      </c>
      <c r="E5" s="47">
        <v>0</v>
      </c>
      <c r="F5" s="47"/>
      <c r="G5" s="47"/>
      <c r="H5" s="47"/>
      <c r="I5" s="47"/>
      <c r="J5" s="47"/>
      <c r="K5" s="47"/>
      <c r="L5" s="47"/>
      <c r="M5" s="47"/>
      <c r="N5" s="47"/>
    </row>
    <row r="6" spans="2:14" x14ac:dyDescent="0.25">
      <c r="B6" s="20" t="s">
        <v>97</v>
      </c>
      <c r="C6" s="47">
        <v>0</v>
      </c>
      <c r="D6" s="47">
        <v>0</v>
      </c>
      <c r="E6" s="47">
        <v>0</v>
      </c>
      <c r="F6" s="47"/>
      <c r="G6" s="47"/>
      <c r="H6" s="47"/>
      <c r="I6" s="47"/>
      <c r="J6" s="47"/>
      <c r="K6" s="47"/>
      <c r="L6" s="47"/>
      <c r="M6" s="47"/>
      <c r="N6" s="47"/>
    </row>
    <row r="7" spans="2:14" x14ac:dyDescent="0.25">
      <c r="B7" s="19" t="s">
        <v>62</v>
      </c>
      <c r="C7" s="47">
        <v>0</v>
      </c>
      <c r="D7" s="47">
        <v>0.22357520396526012</v>
      </c>
      <c r="E7" s="47">
        <v>0</v>
      </c>
      <c r="F7" s="47"/>
      <c r="G7" s="47"/>
      <c r="H7" s="47"/>
      <c r="I7" s="47"/>
      <c r="J7" s="47"/>
      <c r="K7" s="47"/>
      <c r="L7" s="47"/>
      <c r="M7" s="47"/>
      <c r="N7" s="47"/>
    </row>
    <row r="8" spans="2:14" x14ac:dyDescent="0.25">
      <c r="B8" s="19" t="s">
        <v>63</v>
      </c>
      <c r="C8" s="47">
        <v>0.19039999999999993</v>
      </c>
      <c r="D8" s="47">
        <v>0.1008</v>
      </c>
      <c r="E8" s="47">
        <v>0.1008</v>
      </c>
      <c r="F8" s="47"/>
      <c r="G8" s="47"/>
      <c r="H8" s="47"/>
      <c r="I8" s="47"/>
      <c r="J8" s="47"/>
      <c r="K8" s="47"/>
      <c r="L8" s="47"/>
      <c r="M8" s="47"/>
      <c r="N8" s="47"/>
    </row>
    <row r="9" spans="2:14" x14ac:dyDescent="0.25">
      <c r="B9" s="20" t="s">
        <v>98</v>
      </c>
      <c r="C9" s="47">
        <v>0</v>
      </c>
      <c r="D9" s="47">
        <v>0</v>
      </c>
      <c r="E9" s="47">
        <v>0</v>
      </c>
      <c r="F9" s="47"/>
      <c r="G9" s="47"/>
      <c r="H9" s="47"/>
      <c r="I9" s="47"/>
      <c r="J9" s="47"/>
      <c r="K9" s="47"/>
      <c r="L9" s="47"/>
      <c r="M9" s="47"/>
      <c r="N9" s="47"/>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O19"/>
  <sheetViews>
    <sheetView zoomScale="70" zoomScaleNormal="70" workbookViewId="0">
      <selection activeCell="E13" sqref="E13"/>
    </sheetView>
  </sheetViews>
  <sheetFormatPr defaultRowHeight="15" x14ac:dyDescent="0.25"/>
  <cols>
    <col min="2" max="2" width="52.42578125" customWidth="1"/>
    <col min="3" max="3" width="10" bestFit="1" customWidth="1"/>
    <col min="4" max="4" width="10.140625" bestFit="1" customWidth="1"/>
    <col min="5" max="5" width="7.85546875" bestFit="1" customWidth="1"/>
    <col min="6" max="6" width="7.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x14ac:dyDescent="0.25">
      <c r="B2" s="6" t="s">
        <v>41</v>
      </c>
      <c r="C2" s="7">
        <v>43191</v>
      </c>
      <c r="D2" s="7">
        <v>43221</v>
      </c>
      <c r="E2" s="7">
        <v>43252</v>
      </c>
      <c r="F2" s="7">
        <v>43282</v>
      </c>
      <c r="G2" s="7">
        <v>43313</v>
      </c>
      <c r="H2" s="7">
        <v>43344</v>
      </c>
      <c r="I2" s="7">
        <v>43374</v>
      </c>
      <c r="J2" s="7">
        <v>43405</v>
      </c>
      <c r="K2" s="7">
        <v>43435</v>
      </c>
      <c r="L2" s="7">
        <v>43466</v>
      </c>
      <c r="M2" s="7">
        <v>43497</v>
      </c>
      <c r="N2" s="7">
        <v>43525</v>
      </c>
      <c r="O2" s="23"/>
    </row>
    <row r="3" spans="1:15" x14ac:dyDescent="0.25">
      <c r="B3" s="20" t="s">
        <v>100</v>
      </c>
      <c r="C3" s="47">
        <v>9.1999999999999998E-2</v>
      </c>
      <c r="D3" s="47">
        <v>5.1750160000000003E-2</v>
      </c>
      <c r="E3" s="47">
        <v>6.8999999999999999E-3</v>
      </c>
      <c r="F3" s="47"/>
      <c r="G3" s="47"/>
      <c r="H3" s="47"/>
      <c r="I3" s="47"/>
      <c r="J3" s="47"/>
      <c r="K3" s="47"/>
      <c r="L3" s="47"/>
      <c r="M3" s="47"/>
      <c r="N3" s="47"/>
      <c r="O3" s="5"/>
    </row>
    <row r="4" spans="1:15" x14ac:dyDescent="0.25">
      <c r="B4" s="20" t="s">
        <v>99</v>
      </c>
      <c r="C4" s="47">
        <v>0</v>
      </c>
      <c r="D4" s="47">
        <v>0</v>
      </c>
      <c r="E4" s="47">
        <v>0</v>
      </c>
      <c r="F4" s="47"/>
      <c r="G4" s="47"/>
      <c r="H4" s="47"/>
      <c r="I4" s="47"/>
      <c r="J4" s="47"/>
      <c r="K4" s="47"/>
      <c r="L4" s="47"/>
      <c r="M4" s="47"/>
      <c r="N4" s="47"/>
      <c r="O4" s="5"/>
    </row>
    <row r="5" spans="1:15" x14ac:dyDescent="0.25">
      <c r="B5" s="19" t="s">
        <v>102</v>
      </c>
      <c r="C5" s="47">
        <v>0</v>
      </c>
      <c r="D5" s="47">
        <v>0</v>
      </c>
      <c r="E5" s="47">
        <v>0</v>
      </c>
      <c r="F5" s="47"/>
      <c r="G5" s="47"/>
      <c r="H5" s="47"/>
      <c r="I5" s="47"/>
      <c r="J5" s="47"/>
      <c r="K5" s="47"/>
      <c r="L5" s="47"/>
      <c r="M5" s="47"/>
      <c r="N5" s="47"/>
      <c r="O5" s="5"/>
    </row>
    <row r="6" spans="1:15" x14ac:dyDescent="0.25">
      <c r="B6" s="20" t="s">
        <v>101</v>
      </c>
      <c r="C6" s="47">
        <v>0</v>
      </c>
      <c r="D6" s="47">
        <v>3.0049000000000017E-2</v>
      </c>
      <c r="E6" s="47">
        <v>3.8986970000000003E-2</v>
      </c>
      <c r="F6" s="47"/>
      <c r="G6" s="47"/>
      <c r="H6" s="47"/>
      <c r="I6" s="47"/>
      <c r="J6" s="47"/>
      <c r="K6" s="47"/>
      <c r="L6" s="47"/>
      <c r="M6" s="47"/>
      <c r="N6" s="47"/>
      <c r="O6" s="5"/>
    </row>
    <row r="7" spans="1:15" x14ac:dyDescent="0.25">
      <c r="B7" s="19" t="s">
        <v>105</v>
      </c>
      <c r="C7" s="47">
        <v>0.34117578999999998</v>
      </c>
      <c r="D7" s="47">
        <v>0.33919562000000009</v>
      </c>
      <c r="E7" s="47">
        <v>0.30768517000000006</v>
      </c>
      <c r="F7" s="47"/>
      <c r="G7" s="47"/>
      <c r="H7" s="47"/>
      <c r="I7" s="47"/>
      <c r="J7" s="47"/>
      <c r="K7" s="47"/>
      <c r="L7" s="47"/>
      <c r="M7" s="47"/>
      <c r="N7" s="47"/>
      <c r="O7" s="5"/>
    </row>
    <row r="8" spans="1:15" ht="30" x14ac:dyDescent="0.25">
      <c r="B8" s="20" t="s">
        <v>103</v>
      </c>
      <c r="C8" s="47">
        <v>0</v>
      </c>
      <c r="D8" s="47">
        <v>0</v>
      </c>
      <c r="E8" s="47">
        <v>0</v>
      </c>
      <c r="F8" s="47"/>
      <c r="G8" s="47"/>
      <c r="H8" s="47"/>
      <c r="I8" s="47"/>
      <c r="J8" s="47"/>
      <c r="K8" s="47"/>
      <c r="L8" s="47"/>
      <c r="M8" s="47"/>
      <c r="N8" s="47"/>
      <c r="O8" s="5"/>
    </row>
    <row r="9" spans="1:15" x14ac:dyDescent="0.25">
      <c r="B9" s="20" t="s">
        <v>104</v>
      </c>
      <c r="C9" s="47">
        <v>0.28598498999999999</v>
      </c>
      <c r="D9" s="47">
        <v>0.4205025</v>
      </c>
      <c r="E9" s="47">
        <v>0.39767002000000007</v>
      </c>
      <c r="F9" s="47"/>
      <c r="G9" s="47"/>
      <c r="H9" s="47"/>
      <c r="I9" s="47"/>
      <c r="J9" s="47"/>
      <c r="K9" s="47"/>
      <c r="L9" s="47"/>
      <c r="M9" s="47"/>
      <c r="N9" s="47"/>
      <c r="O9" s="5"/>
    </row>
    <row r="12" spans="1:15" ht="15.75" x14ac:dyDescent="0.25">
      <c r="B12" s="24"/>
      <c r="C12" s="25">
        <v>43191</v>
      </c>
      <c r="D12" s="25">
        <v>43221</v>
      </c>
      <c r="E12" s="25">
        <v>43252</v>
      </c>
      <c r="F12" s="25">
        <v>43282</v>
      </c>
      <c r="G12" s="25">
        <v>43313</v>
      </c>
      <c r="H12" s="25">
        <v>43344</v>
      </c>
      <c r="I12" s="25">
        <v>43374</v>
      </c>
      <c r="J12" s="25">
        <v>43405</v>
      </c>
      <c r="K12" s="25">
        <v>43435</v>
      </c>
      <c r="L12" s="25">
        <v>43466</v>
      </c>
      <c r="M12" s="25">
        <v>43497</v>
      </c>
      <c r="N12" s="25">
        <v>43525</v>
      </c>
    </row>
    <row r="13" spans="1:15" ht="15.75" x14ac:dyDescent="0.25">
      <c r="A13" t="s">
        <v>106</v>
      </c>
      <c r="B13" s="26" t="s">
        <v>109</v>
      </c>
      <c r="C13" s="27">
        <v>20732.75</v>
      </c>
      <c r="D13" s="39">
        <v>27099.7</v>
      </c>
      <c r="E13" s="39">
        <v>26412.1</v>
      </c>
      <c r="F13" s="39"/>
      <c r="G13" s="39"/>
      <c r="H13" s="39"/>
      <c r="I13" s="39"/>
      <c r="J13" s="39"/>
      <c r="K13" s="39"/>
      <c r="L13" s="39"/>
      <c r="M13" s="39"/>
      <c r="N13" s="39"/>
    </row>
    <row r="14" spans="1:15" ht="15.75" x14ac:dyDescent="0.25">
      <c r="A14" t="s">
        <v>107</v>
      </c>
      <c r="B14" s="26" t="s">
        <v>108</v>
      </c>
      <c r="C14" s="27">
        <v>0</v>
      </c>
      <c r="D14" s="27">
        <v>0</v>
      </c>
      <c r="E14" s="39">
        <v>0</v>
      </c>
      <c r="F14" s="39"/>
      <c r="G14" s="39"/>
      <c r="H14" s="39"/>
      <c r="I14" s="39"/>
      <c r="J14" s="39"/>
      <c r="K14" s="39"/>
      <c r="L14" s="39"/>
      <c r="M14" s="39"/>
      <c r="N14" s="39"/>
    </row>
    <row r="15" spans="1:15" ht="15.75" x14ac:dyDescent="0.25">
      <c r="A15" t="s">
        <v>137</v>
      </c>
      <c r="B15" s="28" t="s">
        <v>110</v>
      </c>
      <c r="C15" s="27">
        <v>20</v>
      </c>
      <c r="D15" s="40">
        <v>19</v>
      </c>
      <c r="E15" s="39">
        <v>18</v>
      </c>
      <c r="F15" s="39"/>
      <c r="G15" s="39"/>
      <c r="H15" s="39"/>
      <c r="I15" s="39"/>
      <c r="J15" s="39"/>
      <c r="K15" s="39"/>
      <c r="L15" s="39"/>
      <c r="M15" s="39"/>
      <c r="N15" s="39"/>
    </row>
    <row r="16" spans="1:15" ht="15.75" x14ac:dyDescent="0.25">
      <c r="B16" s="26" t="s">
        <v>111</v>
      </c>
      <c r="C16" s="27">
        <v>0</v>
      </c>
      <c r="D16" s="27">
        <v>0</v>
      </c>
      <c r="E16" s="39">
        <v>0</v>
      </c>
      <c r="F16" s="39"/>
      <c r="G16" s="39"/>
      <c r="H16" s="39"/>
      <c r="I16" s="39"/>
      <c r="J16" s="39"/>
      <c r="K16" s="39"/>
      <c r="L16" s="39"/>
      <c r="M16" s="39"/>
      <c r="N16" s="39"/>
    </row>
    <row r="17" spans="2:14" ht="15.75" x14ac:dyDescent="0.25">
      <c r="B17" s="28" t="s">
        <v>113</v>
      </c>
      <c r="C17" s="27">
        <v>0</v>
      </c>
      <c r="D17" s="27">
        <v>0</v>
      </c>
      <c r="E17" s="39">
        <v>0</v>
      </c>
      <c r="F17" s="39"/>
      <c r="G17" s="39"/>
      <c r="H17" s="39"/>
      <c r="I17" s="39"/>
      <c r="J17" s="39"/>
      <c r="K17" s="39"/>
      <c r="L17" s="39"/>
      <c r="M17" s="39"/>
      <c r="N17" s="39"/>
    </row>
    <row r="18" spans="2:14" ht="15.75" x14ac:dyDescent="0.25">
      <c r="B18" s="26" t="s">
        <v>112</v>
      </c>
      <c r="C18" s="27">
        <v>0</v>
      </c>
      <c r="D18" s="27">
        <v>0</v>
      </c>
      <c r="E18" s="39">
        <v>0</v>
      </c>
      <c r="F18" s="39"/>
      <c r="G18" s="39"/>
      <c r="H18" s="39"/>
      <c r="I18" s="39"/>
      <c r="J18" s="39"/>
      <c r="K18" s="39"/>
      <c r="L18" s="39"/>
      <c r="M18" s="39"/>
      <c r="N18" s="39"/>
    </row>
    <row r="19" spans="2:14" ht="15.75" x14ac:dyDescent="0.25">
      <c r="B19" s="28" t="s">
        <v>114</v>
      </c>
      <c r="C19" s="29">
        <v>3</v>
      </c>
      <c r="D19" s="39">
        <v>5</v>
      </c>
      <c r="E19" s="39">
        <v>1</v>
      </c>
      <c r="F19" s="39"/>
      <c r="G19" s="39"/>
      <c r="H19" s="39"/>
      <c r="I19" s="39"/>
      <c r="J19" s="39"/>
      <c r="K19" s="39"/>
      <c r="L19" s="39"/>
      <c r="M19" s="39"/>
      <c r="N19" s="39"/>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66CC"/>
  </sheetPr>
  <dimension ref="B2:N8"/>
  <sheetViews>
    <sheetView workbookViewId="0">
      <selection activeCell="C9" sqref="C9"/>
    </sheetView>
  </sheetViews>
  <sheetFormatPr defaultRowHeight="15" x14ac:dyDescent="0.25"/>
  <cols>
    <col min="2" max="2" width="31.140625" bestFit="1" customWidth="1"/>
  </cols>
  <sheetData>
    <row r="2" spans="2:14" x14ac:dyDescent="0.25">
      <c r="B2" s="6"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6" t="s">
        <v>33</v>
      </c>
      <c r="C3" s="13">
        <v>0.93793331038502004</v>
      </c>
      <c r="D3" s="13">
        <v>1.01105403979649</v>
      </c>
      <c r="E3" s="13">
        <v>1.3846006434897502</v>
      </c>
      <c r="F3" s="13"/>
      <c r="G3" s="13"/>
      <c r="H3" s="13"/>
      <c r="I3" s="13"/>
      <c r="J3" s="13"/>
      <c r="K3" s="13"/>
      <c r="L3" s="13"/>
      <c r="M3" s="13"/>
      <c r="N3" s="13"/>
    </row>
    <row r="4" spans="2:14" x14ac:dyDescent="0.25">
      <c r="B4" s="6" t="s">
        <v>64</v>
      </c>
      <c r="C4" s="13">
        <v>0</v>
      </c>
      <c r="D4" s="13">
        <v>-0.10187188744483</v>
      </c>
      <c r="E4" s="13">
        <v>-0.24659000149506999</v>
      </c>
      <c r="F4" s="13"/>
      <c r="G4" s="13"/>
      <c r="H4" s="13"/>
      <c r="I4" s="13"/>
      <c r="J4" s="13"/>
      <c r="K4" s="13"/>
      <c r="L4" s="13"/>
      <c r="M4" s="13"/>
      <c r="N4" s="13"/>
    </row>
    <row r="5" spans="2:14" x14ac:dyDescent="0.25">
      <c r="B5" s="6" t="s">
        <v>135</v>
      </c>
      <c r="C5" s="13">
        <v>0.94448482691244273</v>
      </c>
      <c r="D5" s="13">
        <v>0.56305791570400943</v>
      </c>
      <c r="E5" s="13">
        <v>0.41586393592069476</v>
      </c>
      <c r="F5" s="13"/>
      <c r="G5" s="13"/>
      <c r="H5" s="13"/>
      <c r="I5" s="13"/>
      <c r="J5" s="13"/>
      <c r="K5" s="13"/>
      <c r="L5" s="13"/>
      <c r="M5" s="13"/>
      <c r="N5" s="13"/>
    </row>
    <row r="6" spans="2:14" x14ac:dyDescent="0.25">
      <c r="B6" s="61" t="s">
        <v>150</v>
      </c>
      <c r="C6" s="56">
        <f>IF(C7="","",C7+C8)</f>
        <v>-0.60868112499986382</v>
      </c>
      <c r="D6" s="56">
        <f t="shared" ref="D6:E6" si="0">IF(D7="","",D7+D8)</f>
        <v>-0.56687556700004216</v>
      </c>
      <c r="E6" s="56">
        <f t="shared" si="0"/>
        <v>-0.55163465999986849</v>
      </c>
      <c r="F6" s="56" t="e">
        <f>IF(F7="",#N/A,F7+F8)</f>
        <v>#N/A</v>
      </c>
      <c r="G6" s="56" t="e">
        <f t="shared" ref="G6:N6" si="1">IF(G7="",#N/A,G7+G8)</f>
        <v>#N/A</v>
      </c>
      <c r="H6" s="56" t="e">
        <f t="shared" si="1"/>
        <v>#N/A</v>
      </c>
      <c r="I6" s="56" t="e">
        <f t="shared" si="1"/>
        <v>#N/A</v>
      </c>
      <c r="J6" s="56" t="e">
        <f t="shared" si="1"/>
        <v>#N/A</v>
      </c>
      <c r="K6" s="56" t="e">
        <f t="shared" si="1"/>
        <v>#N/A</v>
      </c>
      <c r="L6" s="56" t="e">
        <f t="shared" si="1"/>
        <v>#N/A</v>
      </c>
      <c r="M6" s="56" t="e">
        <f t="shared" si="1"/>
        <v>#N/A</v>
      </c>
      <c r="N6" s="56" t="e">
        <f t="shared" si="1"/>
        <v>#N/A</v>
      </c>
    </row>
    <row r="7" spans="2:14" x14ac:dyDescent="0.25">
      <c r="B7" s="60" t="s">
        <v>156</v>
      </c>
      <c r="C7" s="67">
        <v>-0.32839607000000087</v>
      </c>
      <c r="D7" s="67">
        <v>-0.43203607000000033</v>
      </c>
      <c r="E7" s="67">
        <v>-0.48397134999999852</v>
      </c>
      <c r="F7" s="62"/>
      <c r="G7" s="62"/>
      <c r="H7" s="62"/>
      <c r="I7" s="62"/>
      <c r="J7" s="62"/>
      <c r="K7" s="62"/>
      <c r="L7" s="62"/>
      <c r="M7" s="62"/>
      <c r="N7" s="62"/>
    </row>
    <row r="8" spans="2:14" x14ac:dyDescent="0.25">
      <c r="B8" s="60" t="s">
        <v>160</v>
      </c>
      <c r="C8" s="67">
        <v>-0.280285054999863</v>
      </c>
      <c r="D8" s="67">
        <v>-0.13483949700004183</v>
      </c>
      <c r="E8" s="67">
        <v>-6.7663309999870025E-2</v>
      </c>
      <c r="F8" s="62"/>
      <c r="G8" s="62"/>
      <c r="H8" s="62"/>
      <c r="I8" s="62"/>
      <c r="J8" s="62"/>
      <c r="K8" s="62"/>
      <c r="L8" s="62"/>
      <c r="M8" s="62"/>
      <c r="N8" s="6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5"/>
  <sheetViews>
    <sheetView tabSelected="1" zoomScale="85" zoomScaleNormal="85" workbookViewId="0">
      <selection activeCell="C28" sqref="C28"/>
    </sheetView>
  </sheetViews>
  <sheetFormatPr defaultRowHeight="15" x14ac:dyDescent="0.25"/>
  <cols>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8" x14ac:dyDescent="0.25">
      <c r="B1" t="s">
        <v>151</v>
      </c>
      <c r="C1" s="54">
        <f>Main!E1</f>
        <v>43252</v>
      </c>
      <c r="D1" s="48">
        <f>EOMONTH(C1,0)</f>
        <v>43281</v>
      </c>
      <c r="E1" s="45">
        <f>C1</f>
        <v>43252</v>
      </c>
      <c r="F1" t="s">
        <v>154</v>
      </c>
      <c r="G1" t="str">
        <f>F1&amp;TEXT(E1,"mmm yyyy")</f>
        <v>Balancing Cost Jun 2018</v>
      </c>
    </row>
    <row r="3" spans="2:8" x14ac:dyDescent="0.25">
      <c r="B3" t="s">
        <v>1</v>
      </c>
      <c r="C3" t="s">
        <v>0</v>
      </c>
      <c r="D3" t="s">
        <v>2</v>
      </c>
      <c r="E3" t="s">
        <v>3</v>
      </c>
      <c r="F3" t="s">
        <v>4</v>
      </c>
      <c r="G3" t="s">
        <v>42</v>
      </c>
    </row>
    <row r="4" spans="2:8" x14ac:dyDescent="0.25">
      <c r="B4" s="69">
        <v>35.812230395536588</v>
      </c>
      <c r="C4" s="69">
        <v>16.401154452698396</v>
      </c>
      <c r="D4" s="69">
        <v>37.367355358750451</v>
      </c>
      <c r="E4" s="69">
        <v>-0.30814960823512</v>
      </c>
      <c r="F4" s="70">
        <v>-0.55163465999986849</v>
      </c>
      <c r="G4" s="68">
        <v>88.72095593875045</v>
      </c>
      <c r="H4" s="14"/>
    </row>
    <row r="5" spans="2:8" x14ac:dyDescent="0.25">
      <c r="B5" s="14"/>
      <c r="C5" s="14"/>
      <c r="F5" s="14"/>
      <c r="G5" s="14"/>
      <c r="H5" s="1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66CC"/>
  </sheetPr>
  <dimension ref="A2:N41"/>
  <sheetViews>
    <sheetView zoomScale="70" zoomScaleNormal="70" workbookViewId="0">
      <selection activeCell="C31" sqref="C31"/>
    </sheetView>
  </sheetViews>
  <sheetFormatPr defaultRowHeight="15" x14ac:dyDescent="0.2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65</v>
      </c>
      <c r="C3" s="13">
        <v>-5.6785957729999996</v>
      </c>
      <c r="D3" s="13">
        <v>-6.7606795480000006</v>
      </c>
      <c r="E3" s="13">
        <v>-2.8102212680000007</v>
      </c>
      <c r="F3" s="13"/>
      <c r="G3" s="13"/>
      <c r="H3" s="13"/>
      <c r="I3" s="13"/>
      <c r="J3" s="13"/>
      <c r="K3" s="13"/>
      <c r="L3" s="13"/>
      <c r="M3" s="13"/>
      <c r="N3" s="13"/>
    </row>
    <row r="4" spans="2:14" x14ac:dyDescent="0.25">
      <c r="B4" s="1" t="s">
        <v>153</v>
      </c>
      <c r="C4" s="13">
        <v>4.1224460016493305</v>
      </c>
      <c r="D4" s="13">
        <v>4.4912451742290997</v>
      </c>
      <c r="E4" s="13">
        <v>3.5612389524620802</v>
      </c>
      <c r="F4" s="13"/>
      <c r="G4" s="13"/>
      <c r="H4" s="13"/>
      <c r="I4" s="13"/>
      <c r="J4" s="13"/>
      <c r="K4" s="13"/>
      <c r="L4" s="13"/>
      <c r="M4" s="13"/>
      <c r="N4" s="13"/>
    </row>
    <row r="5" spans="2:14" x14ac:dyDescent="0.25">
      <c r="B5" s="1" t="s">
        <v>66</v>
      </c>
      <c r="C5" s="13">
        <v>5.8473031278067911</v>
      </c>
      <c r="D5" s="13">
        <v>6.8038906774240013</v>
      </c>
      <c r="E5" s="13">
        <v>6.5033529852830503</v>
      </c>
      <c r="F5" s="13"/>
      <c r="G5" s="13"/>
      <c r="H5" s="13"/>
      <c r="I5" s="13"/>
      <c r="J5" s="13"/>
      <c r="K5" s="13"/>
      <c r="L5" s="13"/>
      <c r="M5" s="13"/>
      <c r="N5" s="13"/>
    </row>
    <row r="6" spans="2:14" x14ac:dyDescent="0.25">
      <c r="B6" s="1" t="s">
        <v>67</v>
      </c>
      <c r="C6" s="13">
        <v>25.458318174613101</v>
      </c>
      <c r="D6" s="13">
        <v>24.566140903605962</v>
      </c>
      <c r="E6" s="13">
        <v>50.869517960804551</v>
      </c>
      <c r="F6" s="13"/>
      <c r="G6" s="13"/>
      <c r="H6" s="13"/>
      <c r="I6" s="13"/>
      <c r="J6" s="13"/>
      <c r="K6" s="13"/>
      <c r="L6" s="13"/>
      <c r="M6" s="13"/>
      <c r="N6" s="13"/>
    </row>
    <row r="7" spans="2:14" x14ac:dyDescent="0.25">
      <c r="B7" s="1" t="s">
        <v>157</v>
      </c>
      <c r="C7" s="13">
        <v>0.42003371109222998</v>
      </c>
      <c r="D7" s="13">
        <v>2.0574718945348405</v>
      </c>
      <c r="E7" s="13">
        <v>0.40776612894858</v>
      </c>
      <c r="F7" s="13"/>
      <c r="G7" s="13"/>
      <c r="H7" s="13"/>
      <c r="I7" s="13"/>
      <c r="J7" s="13"/>
      <c r="K7" s="13"/>
      <c r="L7" s="13"/>
      <c r="M7" s="13"/>
      <c r="N7" s="13"/>
    </row>
    <row r="8" spans="2:14" x14ac:dyDescent="0.25">
      <c r="B8" s="1" t="s">
        <v>152</v>
      </c>
      <c r="C8" s="13">
        <v>6.6282317046892194</v>
      </c>
      <c r="D8" s="13">
        <v>6.5779061599957211</v>
      </c>
      <c r="E8" s="13">
        <v>6.2490571707779701</v>
      </c>
      <c r="F8" s="13"/>
      <c r="G8" s="13"/>
      <c r="H8" s="13"/>
      <c r="I8" s="13"/>
      <c r="J8" s="13"/>
      <c r="K8" s="13"/>
      <c r="L8" s="13"/>
      <c r="M8" s="13"/>
      <c r="N8" s="13"/>
    </row>
    <row r="9" spans="2:14" x14ac:dyDescent="0.25">
      <c r="B9" s="1" t="s">
        <v>68</v>
      </c>
      <c r="C9" s="13">
        <v>10.997027776734971</v>
      </c>
      <c r="D9" s="13">
        <v>12.178186140850659</v>
      </c>
      <c r="E9" s="13">
        <v>11.429604540440153</v>
      </c>
      <c r="F9" s="13"/>
      <c r="G9" s="13"/>
      <c r="H9" s="13"/>
      <c r="I9" s="13"/>
      <c r="J9" s="13"/>
      <c r="K9" s="13"/>
      <c r="L9" s="13"/>
      <c r="M9" s="13"/>
      <c r="N9" s="13"/>
    </row>
    <row r="10" spans="2:14" x14ac:dyDescent="0.25">
      <c r="B10" s="46" t="s">
        <v>155</v>
      </c>
      <c r="C10" s="13">
        <v>0.71916078000000017</v>
      </c>
      <c r="D10" s="13">
        <v>0.8414972799999999</v>
      </c>
      <c r="E10" s="13">
        <v>0.75124215999999999</v>
      </c>
      <c r="F10" s="13"/>
      <c r="G10" s="13"/>
      <c r="H10" s="13"/>
      <c r="I10" s="13"/>
      <c r="J10" s="13"/>
      <c r="K10" s="13"/>
      <c r="L10" s="13"/>
      <c r="M10" s="13"/>
      <c r="N10" s="13"/>
    </row>
    <row r="11" spans="2:14" x14ac:dyDescent="0.25">
      <c r="B11" s="65" t="s">
        <v>69</v>
      </c>
      <c r="C11" s="13">
        <v>6.3138506403902044</v>
      </c>
      <c r="D11" s="13">
        <v>7.0256712320249992</v>
      </c>
      <c r="E11" s="13">
        <v>7.3253937599999981</v>
      </c>
      <c r="F11" s="13"/>
      <c r="G11" s="13"/>
      <c r="H11" s="13"/>
      <c r="I11" s="13"/>
      <c r="J11" s="13"/>
      <c r="K11" s="13"/>
      <c r="L11" s="13"/>
      <c r="M11" s="13"/>
      <c r="N11" s="13"/>
    </row>
    <row r="12" spans="2:14" x14ac:dyDescent="0.25">
      <c r="B12" s="1" t="s">
        <v>71</v>
      </c>
      <c r="C12" s="13">
        <v>3.3660501699999998</v>
      </c>
      <c r="D12" s="13">
        <v>3.6704132239652592</v>
      </c>
      <c r="E12" s="13">
        <v>3.2253605499999995</v>
      </c>
      <c r="F12" s="13"/>
      <c r="G12" s="13"/>
      <c r="H12" s="13"/>
      <c r="I12" s="13"/>
      <c r="J12" s="13"/>
      <c r="K12" s="13"/>
      <c r="L12" s="13"/>
      <c r="M12" s="13"/>
      <c r="N12" s="13"/>
    </row>
    <row r="13" spans="2:14" x14ac:dyDescent="0.25">
      <c r="B13" s="1" t="s">
        <v>70</v>
      </c>
      <c r="C13" s="13">
        <v>1.5508024479663884</v>
      </c>
      <c r="D13" s="13">
        <v>1.0430503721915469</v>
      </c>
      <c r="E13" s="13">
        <v>1.2086429980340665</v>
      </c>
      <c r="F13" s="13"/>
      <c r="G13" s="13"/>
      <c r="H13" s="13"/>
      <c r="I13" s="13"/>
      <c r="J13" s="13"/>
      <c r="K13" s="13"/>
      <c r="L13" s="13"/>
      <c r="M13" s="13"/>
      <c r="N13" s="13"/>
    </row>
    <row r="14" spans="2:14" x14ac:dyDescent="0.25">
      <c r="B14" s="65" t="s">
        <v>42</v>
      </c>
      <c r="C14" s="13">
        <f>SUM(C3:C13)</f>
        <v>59.744628761942245</v>
      </c>
      <c r="D14" s="13">
        <f t="shared" ref="D14:E14" si="0">SUM(D3:D13)</f>
        <v>62.494793510822092</v>
      </c>
      <c r="E14" s="13">
        <f t="shared" si="0"/>
        <v>88.72095593875045</v>
      </c>
      <c r="F14" s="13">
        <f t="shared" ref="F14" si="1">SUM(F3:F13)</f>
        <v>0</v>
      </c>
      <c r="G14" s="13">
        <f t="shared" ref="G14" si="2">SUM(G3:G13)</f>
        <v>0</v>
      </c>
      <c r="H14" s="13">
        <f t="shared" ref="H14" si="3">SUM(H3:H13)</f>
        <v>0</v>
      </c>
      <c r="I14" s="13">
        <f t="shared" ref="I14" si="4">SUM(I3:I13)</f>
        <v>0</v>
      </c>
      <c r="J14" s="13">
        <f t="shared" ref="J14" si="5">SUM(J3:J13)</f>
        <v>0</v>
      </c>
      <c r="K14" s="13">
        <f t="shared" ref="K14" si="6">SUM(K3:K13)</f>
        <v>0</v>
      </c>
      <c r="L14" s="13">
        <f t="shared" ref="L14" si="7">SUM(L3:L13)</f>
        <v>0</v>
      </c>
      <c r="M14" s="13">
        <f t="shared" ref="M14" si="8">SUM(M3:M13)</f>
        <v>0</v>
      </c>
      <c r="N14" s="13">
        <f t="shared" ref="N14" si="9">SUM(N3:N13)</f>
        <v>0</v>
      </c>
    </row>
    <row r="15" spans="2:14" x14ac:dyDescent="0.25">
      <c r="B15" s="15"/>
    </row>
    <row r="17" spans="1:14" x14ac:dyDescent="0.25">
      <c r="B17" s="2" t="s">
        <v>138</v>
      </c>
      <c r="C17" s="3">
        <v>43220</v>
      </c>
      <c r="D17" s="3">
        <v>43251</v>
      </c>
      <c r="E17" s="3">
        <v>43281</v>
      </c>
      <c r="F17" s="3">
        <v>43312</v>
      </c>
      <c r="G17" s="3">
        <v>43343</v>
      </c>
      <c r="H17" s="3">
        <v>43373</v>
      </c>
      <c r="I17" s="3">
        <v>43404</v>
      </c>
      <c r="J17" s="3">
        <v>43434</v>
      </c>
      <c r="K17" s="3">
        <v>43465</v>
      </c>
      <c r="L17" s="3">
        <v>43496</v>
      </c>
      <c r="M17" s="3">
        <v>43524</v>
      </c>
      <c r="N17" s="3">
        <v>43555</v>
      </c>
    </row>
    <row r="18" spans="1:14" x14ac:dyDescent="0.25">
      <c r="B18" s="1" t="s">
        <v>65</v>
      </c>
      <c r="C18" s="22">
        <v>-234870.38700000002</v>
      </c>
      <c r="D18" s="22">
        <v>-215243.538</v>
      </c>
      <c r="E18" s="22">
        <v>-117411.79599999999</v>
      </c>
      <c r="F18" s="1"/>
      <c r="G18" s="1"/>
      <c r="H18" s="1"/>
      <c r="I18" s="1"/>
      <c r="J18" s="1"/>
      <c r="K18" s="1"/>
      <c r="L18" s="1"/>
      <c r="M18" s="1"/>
      <c r="N18" s="1"/>
    </row>
    <row r="19" spans="1:14" x14ac:dyDescent="0.25">
      <c r="B19" s="1" t="s">
        <v>153</v>
      </c>
      <c r="C19" s="22">
        <v>299213.77400000003</v>
      </c>
      <c r="D19" s="22">
        <v>319094.06400000001</v>
      </c>
      <c r="E19" s="22">
        <v>424522.16899999988</v>
      </c>
      <c r="F19" s="1"/>
      <c r="G19" s="1"/>
      <c r="H19" s="1"/>
      <c r="I19" s="1"/>
      <c r="J19" s="1"/>
      <c r="K19" s="1"/>
      <c r="L19" s="1"/>
      <c r="M19" s="1"/>
      <c r="N19" s="1"/>
    </row>
    <row r="20" spans="1:14" x14ac:dyDescent="0.25">
      <c r="B20" s="1" t="s">
        <v>177</v>
      </c>
      <c r="C20" s="22">
        <v>1523.3530000000001</v>
      </c>
      <c r="D20" s="22">
        <v>802.3599999999999</v>
      </c>
      <c r="E20" s="22">
        <v>856.43999999999994</v>
      </c>
      <c r="F20" s="1"/>
      <c r="G20" s="1"/>
      <c r="H20" s="1"/>
      <c r="I20" s="1"/>
      <c r="J20" s="1"/>
      <c r="K20" s="1"/>
      <c r="L20" s="1"/>
      <c r="M20" s="1"/>
      <c r="N20" s="1"/>
    </row>
    <row r="21" spans="1:14" x14ac:dyDescent="0.25">
      <c r="B21" s="1" t="s">
        <v>67</v>
      </c>
      <c r="C21" s="22">
        <v>409083.34</v>
      </c>
      <c r="D21" s="22">
        <v>529712.31300000008</v>
      </c>
      <c r="E21" s="22">
        <v>876596.17799999996</v>
      </c>
      <c r="F21" s="1"/>
      <c r="G21" s="1"/>
      <c r="H21" s="1"/>
      <c r="I21" s="1"/>
      <c r="J21" s="1"/>
      <c r="K21" s="1"/>
      <c r="L21" s="1"/>
      <c r="M21" s="1"/>
      <c r="N21" s="1"/>
    </row>
    <row r="22" spans="1:14" x14ac:dyDescent="0.25">
      <c r="B22" s="1" t="s">
        <v>136</v>
      </c>
      <c r="C22" s="22">
        <v>303671.005</v>
      </c>
      <c r="D22" s="22">
        <v>412358.67200000002</v>
      </c>
      <c r="E22" s="22">
        <v>767406.46799999976</v>
      </c>
      <c r="F22" s="1"/>
      <c r="G22" s="1"/>
      <c r="H22" s="1"/>
      <c r="I22" s="1"/>
      <c r="J22" s="1"/>
      <c r="K22" s="1"/>
      <c r="L22" s="1"/>
      <c r="M22" s="1"/>
      <c r="N22" s="1"/>
    </row>
    <row r="23" spans="1:14" x14ac:dyDescent="0.25">
      <c r="B23" s="1" t="s">
        <v>157</v>
      </c>
      <c r="C23" s="22">
        <v>-19346.036</v>
      </c>
      <c r="D23" s="22">
        <v>-64281.020000000004</v>
      </c>
      <c r="E23" s="22">
        <v>-14166.788999999999</v>
      </c>
      <c r="F23" s="1"/>
      <c r="G23" s="1"/>
      <c r="H23" s="1"/>
      <c r="I23" s="1"/>
      <c r="J23" s="1"/>
      <c r="K23" s="1"/>
      <c r="L23" s="1"/>
      <c r="M23" s="1"/>
      <c r="N23" s="1"/>
    </row>
    <row r="24" spans="1:14" x14ac:dyDescent="0.25">
      <c r="B24" s="1" t="s">
        <v>178</v>
      </c>
      <c r="C24" s="22">
        <v>25343.830999999998</v>
      </c>
      <c r="D24" s="22">
        <v>23446.991000000009</v>
      </c>
      <c r="E24" s="22">
        <v>27381.694000000003</v>
      </c>
      <c r="F24" s="1"/>
      <c r="G24" s="1"/>
      <c r="H24" s="1"/>
      <c r="I24" s="1"/>
      <c r="J24" s="1"/>
      <c r="K24" s="1"/>
      <c r="L24" s="1"/>
      <c r="M24" s="1"/>
      <c r="N24" s="1"/>
    </row>
    <row r="25" spans="1:14" x14ac:dyDescent="0.25">
      <c r="B25" s="1" t="s">
        <v>139</v>
      </c>
      <c r="C25" s="22">
        <v>118700.29000000002</v>
      </c>
      <c r="D25" s="22">
        <v>163141.48899999997</v>
      </c>
      <c r="E25" s="22">
        <v>84190.90399999998</v>
      </c>
      <c r="F25" s="1"/>
      <c r="G25" s="1"/>
      <c r="H25" s="1"/>
      <c r="I25" s="1"/>
      <c r="J25" s="1"/>
      <c r="K25" s="1"/>
      <c r="L25" s="1"/>
      <c r="M25" s="1"/>
      <c r="N25" s="1"/>
    </row>
    <row r="26" spans="1:14" x14ac:dyDescent="0.25">
      <c r="B26" s="1" t="s">
        <v>70</v>
      </c>
      <c r="C26" s="22">
        <v>-188331.05100000004</v>
      </c>
      <c r="D26" s="22">
        <v>-131056.227</v>
      </c>
      <c r="E26" s="22">
        <v>-35809.368000000002</v>
      </c>
      <c r="F26" s="1"/>
      <c r="G26" s="1"/>
      <c r="H26" s="1"/>
      <c r="I26" s="1"/>
      <c r="J26" s="1"/>
      <c r="K26" s="1"/>
      <c r="L26" s="1"/>
      <c r="M26" s="1"/>
      <c r="N26" s="1"/>
    </row>
    <row r="30" spans="1:14" x14ac:dyDescent="0.25">
      <c r="B30" t="s">
        <v>179</v>
      </c>
    </row>
    <row r="31" spans="1:14" x14ac:dyDescent="0.25">
      <c r="B31" s="1" t="s">
        <v>65</v>
      </c>
      <c r="C31" s="14">
        <f>INDEX($C$3:$N$13,MATCH(B31,$B$3:$B$13,0),MATCH(Main!$E$2,'Total categories'!$C$2:$N$2,0))</f>
        <v>-2.8102212680000007</v>
      </c>
    </row>
    <row r="32" spans="1:14" x14ac:dyDescent="0.25">
      <c r="B32" s="1" t="s">
        <v>153</v>
      </c>
      <c r="C32" s="14">
        <f>INDEX($C$3:$N$13,MATCH(B32,$B$3:$B$13,0),MATCH(Main!$E$2,'Total categories'!$C$2:$N$2,0))</f>
        <v>3.5612389524620802</v>
      </c>
    </row>
    <row r="33" spans="2:3" x14ac:dyDescent="0.25">
      <c r="B33" s="1" t="s">
        <v>66</v>
      </c>
      <c r="C33" s="14">
        <f>INDEX($C$3:$N$13,MATCH(B33,$B$3:$B$13,0),MATCH(Main!$E$2,'Total categories'!$C$2:$N$2,0))</f>
        <v>6.5033529852830503</v>
      </c>
    </row>
    <row r="34" spans="2:3" x14ac:dyDescent="0.25">
      <c r="B34" s="1" t="s">
        <v>67</v>
      </c>
      <c r="C34" s="14">
        <f>INDEX($C$3:$N$13,MATCH(B34,$B$3:$B$13,0),MATCH(Main!$E$2,'Total categories'!$C$2:$N$2,0))</f>
        <v>50.869517960804551</v>
      </c>
    </row>
    <row r="35" spans="2:3" x14ac:dyDescent="0.25">
      <c r="B35" s="1" t="s">
        <v>157</v>
      </c>
      <c r="C35" s="14">
        <f>INDEX($C$3:$N$13,MATCH(B35,$B$3:$B$13,0),MATCH(Main!$E$2,'Total categories'!$C$2:$N$2,0))</f>
        <v>0.40776612894858</v>
      </c>
    </row>
    <row r="36" spans="2:3" x14ac:dyDescent="0.25">
      <c r="B36" s="1" t="s">
        <v>152</v>
      </c>
      <c r="C36" s="14">
        <f>INDEX($C$3:$N$13,MATCH(B36,$B$3:$B$13,0),MATCH(Main!$E$2,'Total categories'!$C$2:$N$2,0))</f>
        <v>6.2490571707779701</v>
      </c>
    </row>
    <row r="37" spans="2:3" x14ac:dyDescent="0.25">
      <c r="B37" s="1" t="s">
        <v>68</v>
      </c>
      <c r="C37" s="14">
        <f>INDEX($C$3:$N$13,MATCH(B37,$B$3:$B$13,0),MATCH(Main!$E$2,'Total categories'!$C$2:$N$2,0))</f>
        <v>11.429604540440153</v>
      </c>
    </row>
    <row r="38" spans="2:3" x14ac:dyDescent="0.25">
      <c r="B38" s="46" t="s">
        <v>155</v>
      </c>
      <c r="C38" s="14">
        <f>INDEX($C$3:$N$13,MATCH(B38,$B$3:$B$13,0),MATCH(Main!$E$2,'Total categories'!$C$2:$N$2,0))</f>
        <v>0.75124215999999999</v>
      </c>
    </row>
    <row r="39" spans="2:3" x14ac:dyDescent="0.25">
      <c r="B39" s="65" t="s">
        <v>69</v>
      </c>
      <c r="C39" s="14">
        <f>INDEX($C$3:$N$13,MATCH(B39,$B$3:$B$13,0),MATCH(Main!$E$2,'Total categories'!$C$2:$N$2,0))</f>
        <v>7.3253937599999981</v>
      </c>
    </row>
    <row r="40" spans="2:3" x14ac:dyDescent="0.25">
      <c r="B40" s="1" t="s">
        <v>71</v>
      </c>
      <c r="C40" s="14">
        <f>INDEX($C$3:$N$13,MATCH(B40,$B$3:$B$13,0),MATCH(Main!$E$2,'Total categories'!$C$2:$N$2,0))</f>
        <v>3.2253605499999995</v>
      </c>
    </row>
    <row r="41" spans="2:3" x14ac:dyDescent="0.25">
      <c r="B41" s="1" t="s">
        <v>70</v>
      </c>
      <c r="C41" s="14">
        <f>INDEX($C$3:$N$13,MATCH(B41,$B$3:$B$13,0),MATCH(Main!$E$2,'Total categories'!$C$2:$N$2,0))</f>
        <v>1.2086429980340665</v>
      </c>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R29"/>
  <sheetViews>
    <sheetView zoomScale="55" zoomScaleNormal="55" workbookViewId="0">
      <selection activeCell="D23" sqref="D23"/>
    </sheetView>
  </sheetViews>
  <sheetFormatPr defaultRowHeight="15" x14ac:dyDescent="0.25"/>
  <cols>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1:14" x14ac:dyDescent="0.25">
      <c r="C1" s="48">
        <f>EOMONTH(C2,0)</f>
        <v>43220</v>
      </c>
      <c r="D1" s="48">
        <f t="shared" ref="D1:N1" si="0">EOMONTH(D2,0)</f>
        <v>43251</v>
      </c>
      <c r="E1" s="48">
        <f t="shared" si="0"/>
        <v>43281</v>
      </c>
      <c r="F1" s="48">
        <f t="shared" si="0"/>
        <v>43312</v>
      </c>
      <c r="G1" s="48">
        <f t="shared" si="0"/>
        <v>43343</v>
      </c>
      <c r="H1" s="48">
        <f t="shared" si="0"/>
        <v>43373</v>
      </c>
      <c r="I1" s="48">
        <f t="shared" si="0"/>
        <v>43404</v>
      </c>
      <c r="J1" s="48">
        <f t="shared" si="0"/>
        <v>43434</v>
      </c>
      <c r="K1" s="48">
        <f t="shared" si="0"/>
        <v>43465</v>
      </c>
      <c r="L1" s="48">
        <f t="shared" si="0"/>
        <v>43496</v>
      </c>
      <c r="M1" s="48">
        <f t="shared" si="0"/>
        <v>43524</v>
      </c>
      <c r="N1" s="48">
        <f t="shared" si="0"/>
        <v>43555</v>
      </c>
    </row>
    <row r="2" spans="1: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1:14" x14ac:dyDescent="0.25">
      <c r="B3" s="1" t="s">
        <v>72</v>
      </c>
      <c r="C3" s="13">
        <v>-5.6785957729999996</v>
      </c>
      <c r="D3" s="13">
        <v>-6.7129372250000001</v>
      </c>
      <c r="E3" s="13">
        <v>-2.7477750240000005</v>
      </c>
      <c r="F3" s="13"/>
      <c r="G3" s="13"/>
      <c r="H3" s="13"/>
      <c r="I3" s="13"/>
      <c r="J3" s="13"/>
      <c r="K3" s="13"/>
      <c r="L3" s="13"/>
      <c r="M3" s="13"/>
      <c r="N3" s="13"/>
    </row>
    <row r="4" spans="1:14" x14ac:dyDescent="0.25">
      <c r="B4" s="46" t="s">
        <v>161</v>
      </c>
      <c r="C4" s="13">
        <v>2.5151462703844705</v>
      </c>
      <c r="D4" s="13">
        <v>2.1671162350851598</v>
      </c>
      <c r="E4" s="13">
        <v>0.84352933152058007</v>
      </c>
      <c r="F4" s="13"/>
      <c r="G4" s="13"/>
      <c r="H4" s="13"/>
      <c r="I4" s="13"/>
      <c r="J4" s="13"/>
      <c r="K4" s="13"/>
      <c r="L4" s="13"/>
      <c r="M4" s="13"/>
      <c r="N4" s="13"/>
    </row>
    <row r="5" spans="1:14" x14ac:dyDescent="0.25">
      <c r="B5" s="46" t="s">
        <v>80</v>
      </c>
      <c r="C5" s="13">
        <v>7.5542247806790003E-2</v>
      </c>
      <c r="D5" s="13">
        <v>4.1343767424000005E-2</v>
      </c>
      <c r="E5" s="13">
        <v>3.3740635283049991E-2</v>
      </c>
      <c r="F5" s="13"/>
      <c r="G5" s="13"/>
      <c r="H5" s="13"/>
      <c r="I5" s="13"/>
      <c r="J5" s="13"/>
      <c r="K5" s="13"/>
      <c r="L5" s="13"/>
      <c r="M5" s="13"/>
      <c r="N5" s="13"/>
    </row>
    <row r="6" spans="1:14" x14ac:dyDescent="0.25">
      <c r="B6" s="46" t="s">
        <v>30</v>
      </c>
      <c r="C6" s="13">
        <v>1.5418544912971104</v>
      </c>
      <c r="D6" s="13">
        <v>1.9115607008938198</v>
      </c>
      <c r="E6" s="13">
        <v>2.2672596151643902</v>
      </c>
      <c r="F6" s="13"/>
      <c r="G6" s="13"/>
      <c r="H6" s="13"/>
      <c r="I6" s="13"/>
      <c r="J6" s="13"/>
      <c r="K6" s="13"/>
      <c r="L6" s="13"/>
      <c r="M6" s="13"/>
      <c r="N6" s="13"/>
    </row>
    <row r="7" spans="1:14" x14ac:dyDescent="0.25">
      <c r="B7" s="46" t="s">
        <v>31</v>
      </c>
      <c r="C7" s="13">
        <v>5.4836200860892985</v>
      </c>
      <c r="D7" s="13">
        <v>10.703076720636238</v>
      </c>
      <c r="E7" s="13">
        <v>19.718925942600197</v>
      </c>
      <c r="F7" s="13"/>
      <c r="G7" s="13"/>
      <c r="H7" s="13"/>
      <c r="I7" s="13"/>
      <c r="J7" s="13"/>
      <c r="K7" s="13"/>
      <c r="L7" s="13"/>
      <c r="M7" s="13"/>
      <c r="N7" s="13"/>
    </row>
    <row r="8" spans="1:14" x14ac:dyDescent="0.25">
      <c r="B8" s="46" t="s">
        <v>73</v>
      </c>
      <c r="C8" s="13">
        <v>13.20130082284664</v>
      </c>
      <c r="D8" s="13">
        <v>1.3786020702535</v>
      </c>
      <c r="E8" s="13">
        <v>7.21859901546489</v>
      </c>
      <c r="F8" s="13"/>
      <c r="G8" s="13"/>
      <c r="H8" s="13"/>
      <c r="I8" s="13"/>
      <c r="J8" s="13"/>
      <c r="K8" s="13"/>
      <c r="L8" s="13"/>
      <c r="M8" s="13"/>
      <c r="N8" s="13"/>
    </row>
    <row r="9" spans="1:14" x14ac:dyDescent="0.25">
      <c r="B9" s="46" t="s">
        <v>32</v>
      </c>
      <c r="C9" s="13">
        <v>8.0221295409930005E-2</v>
      </c>
      <c r="D9" s="13">
        <v>1.5138290816917899</v>
      </c>
      <c r="E9" s="13">
        <v>4.7689019311071004</v>
      </c>
      <c r="F9" s="13"/>
      <c r="G9" s="13"/>
      <c r="H9" s="13"/>
      <c r="I9" s="13"/>
      <c r="J9" s="13"/>
      <c r="K9" s="13"/>
      <c r="L9" s="13"/>
      <c r="M9" s="13"/>
      <c r="N9" s="13"/>
    </row>
    <row r="10" spans="1:14" x14ac:dyDescent="0.25">
      <c r="B10" s="46" t="s">
        <v>116</v>
      </c>
      <c r="C10" s="13">
        <v>0.22926964812080999</v>
      </c>
      <c r="D10" s="13">
        <v>8.3770135558110012E-2</v>
      </c>
      <c r="E10" s="13">
        <v>7.4540071759729987E-2</v>
      </c>
      <c r="F10" s="13"/>
      <c r="G10" s="13"/>
      <c r="H10" s="13"/>
      <c r="I10" s="13"/>
      <c r="J10" s="13"/>
      <c r="K10" s="13"/>
      <c r="L10" s="13"/>
      <c r="M10" s="13"/>
      <c r="N10" s="13"/>
    </row>
    <row r="11" spans="1:14" x14ac:dyDescent="0.25">
      <c r="B11" s="46" t="s">
        <v>162</v>
      </c>
      <c r="C11" s="13">
        <v>1.2439064946892198</v>
      </c>
      <c r="D11" s="13">
        <v>1.1411545099957201</v>
      </c>
      <c r="E11" s="13">
        <v>1.0350830117779699</v>
      </c>
      <c r="F11" s="13"/>
      <c r="G11" s="13"/>
      <c r="H11" s="13"/>
      <c r="I11" s="13"/>
      <c r="J11" s="13"/>
      <c r="K11" s="13"/>
      <c r="L11" s="13"/>
      <c r="M11" s="13"/>
      <c r="N11" s="13"/>
    </row>
    <row r="12" spans="1:14" x14ac:dyDescent="0.25">
      <c r="B12" s="46" t="s">
        <v>28</v>
      </c>
      <c r="C12" s="13">
        <v>0.93277578673537997</v>
      </c>
      <c r="D12" s="13">
        <v>1.3639906408508395</v>
      </c>
      <c r="E12" s="13">
        <v>1.0084221412504</v>
      </c>
      <c r="F12" s="13"/>
      <c r="G12" s="13"/>
      <c r="H12" s="13"/>
      <c r="I12" s="13"/>
      <c r="J12" s="13"/>
      <c r="K12" s="13"/>
      <c r="L12" s="13"/>
      <c r="M12" s="13"/>
      <c r="N12" s="13"/>
    </row>
    <row r="13" spans="1:14" x14ac:dyDescent="0.25">
      <c r="B13" s="1" t="s">
        <v>33</v>
      </c>
      <c r="C13" s="13">
        <v>1.2149987460538101</v>
      </c>
      <c r="D13" s="13">
        <v>1.1487399109324099</v>
      </c>
      <c r="E13" s="13">
        <v>1.5910037236083103</v>
      </c>
      <c r="F13" s="13"/>
      <c r="G13" s="13"/>
      <c r="H13" s="13"/>
      <c r="I13" s="13"/>
      <c r="J13" s="13"/>
      <c r="K13" s="13"/>
      <c r="L13" s="13"/>
      <c r="M13" s="13"/>
      <c r="N13" s="13"/>
    </row>
    <row r="16" spans="1:14" x14ac:dyDescent="0.25">
      <c r="C16" s="14"/>
    </row>
    <row r="18" spans="1:18" x14ac:dyDescent="0.25">
      <c r="B18" s="2" t="s">
        <v>138</v>
      </c>
      <c r="C18" s="3">
        <v>43220</v>
      </c>
      <c r="D18" s="3">
        <v>43251</v>
      </c>
      <c r="E18" s="3">
        <v>43281</v>
      </c>
      <c r="F18" s="3">
        <v>43312</v>
      </c>
      <c r="G18" s="3">
        <v>43343</v>
      </c>
      <c r="H18" s="3">
        <v>43373</v>
      </c>
      <c r="I18" s="3">
        <v>43404</v>
      </c>
      <c r="J18" s="3">
        <v>43434</v>
      </c>
      <c r="K18" s="3">
        <v>43465</v>
      </c>
      <c r="L18" s="3">
        <v>43496</v>
      </c>
      <c r="M18" s="3">
        <v>43524</v>
      </c>
      <c r="N18" s="3">
        <v>43555</v>
      </c>
    </row>
    <row r="19" spans="1:18" x14ac:dyDescent="0.25">
      <c r="B19" s="1" t="s">
        <v>72</v>
      </c>
      <c r="C19" s="22">
        <v>-234870.38700000002</v>
      </c>
      <c r="D19" s="22">
        <v>-214304.06299999999</v>
      </c>
      <c r="E19" s="22">
        <v>-116048.56600000001</v>
      </c>
      <c r="F19" s="22"/>
      <c r="G19" s="22"/>
      <c r="H19" s="22"/>
      <c r="I19" s="22"/>
      <c r="J19" s="22"/>
      <c r="K19" s="22"/>
      <c r="L19" s="22"/>
      <c r="M19" s="22"/>
      <c r="N19" s="22"/>
      <c r="P19" s="33"/>
      <c r="Q19" s="34"/>
      <c r="R19" s="34"/>
    </row>
    <row r="20" spans="1:18" x14ac:dyDescent="0.25">
      <c r="B20" s="46" t="s">
        <v>161</v>
      </c>
      <c r="C20" s="22">
        <v>108098.43799999999</v>
      </c>
      <c r="D20" s="22">
        <v>89675.133000000002</v>
      </c>
      <c r="E20" s="22">
        <v>48441.554999999993</v>
      </c>
      <c r="F20" s="22"/>
      <c r="G20" s="22"/>
      <c r="H20" s="22"/>
      <c r="I20" s="22"/>
      <c r="J20" s="22"/>
      <c r="K20" s="22"/>
      <c r="L20" s="22"/>
      <c r="M20" s="22"/>
      <c r="N20" s="22"/>
      <c r="P20" s="33"/>
      <c r="Q20" s="34"/>
      <c r="R20" s="34"/>
    </row>
    <row r="21" spans="1:18" x14ac:dyDescent="0.25">
      <c r="B21" s="46" t="s">
        <v>80</v>
      </c>
      <c r="C21" s="22">
        <v>1523.3530000000001</v>
      </c>
      <c r="D21" s="22">
        <v>802.3599999999999</v>
      </c>
      <c r="E21" s="22">
        <v>856.43999999999994</v>
      </c>
      <c r="F21" s="22"/>
      <c r="G21" s="22"/>
      <c r="H21" s="22"/>
      <c r="I21" s="22"/>
      <c r="J21" s="22"/>
      <c r="K21" s="22"/>
      <c r="L21" s="22"/>
      <c r="M21" s="22"/>
      <c r="N21" s="22"/>
      <c r="P21" s="33"/>
      <c r="Q21" s="34"/>
      <c r="R21" s="34"/>
    </row>
    <row r="22" spans="1:18" x14ac:dyDescent="0.25">
      <c r="B22" s="46" t="s">
        <v>30</v>
      </c>
      <c r="C22" s="22">
        <v>189509.33599999995</v>
      </c>
      <c r="D22" s="22">
        <v>228718.93099999995</v>
      </c>
      <c r="E22" s="22">
        <v>357295.06899999996</v>
      </c>
      <c r="F22" s="22"/>
      <c r="G22" s="22"/>
      <c r="H22" s="22"/>
      <c r="I22" s="22"/>
      <c r="J22" s="22"/>
      <c r="K22" s="22"/>
      <c r="L22" s="22"/>
      <c r="M22" s="22"/>
      <c r="N22" s="22"/>
      <c r="P22" s="33"/>
      <c r="Q22" s="34"/>
      <c r="R22" s="34"/>
    </row>
    <row r="23" spans="1:18" x14ac:dyDescent="0.25">
      <c r="B23" s="46" t="s">
        <v>31</v>
      </c>
      <c r="C23" s="22">
        <v>239416.11900000004</v>
      </c>
      <c r="D23" s="22">
        <v>467633.48099999997</v>
      </c>
      <c r="E23" s="22">
        <v>722269.62199999986</v>
      </c>
      <c r="F23" s="22"/>
      <c r="G23" s="22"/>
      <c r="H23" s="22"/>
      <c r="I23" s="22"/>
      <c r="J23" s="22"/>
      <c r="K23" s="22"/>
      <c r="L23" s="22"/>
      <c r="M23" s="22"/>
      <c r="N23" s="22"/>
      <c r="P23" s="33"/>
      <c r="Q23" s="34"/>
      <c r="R23" s="34"/>
    </row>
    <row r="24" spans="1:18" x14ac:dyDescent="0.25">
      <c r="B24" s="46" t="s">
        <v>73</v>
      </c>
      <c r="C24" s="22">
        <v>166661.80100000001</v>
      </c>
      <c r="D24" s="22">
        <v>22779.785</v>
      </c>
      <c r="E24" s="22">
        <v>73651.156999999992</v>
      </c>
      <c r="F24" s="22"/>
      <c r="G24" s="22"/>
      <c r="H24" s="22"/>
      <c r="I24" s="22"/>
      <c r="J24" s="22"/>
      <c r="K24" s="22"/>
      <c r="L24" s="22"/>
      <c r="M24" s="22"/>
      <c r="N24" s="22"/>
      <c r="P24" s="33"/>
      <c r="Q24" s="34"/>
      <c r="R24" s="34"/>
    </row>
    <row r="25" spans="1:18" x14ac:dyDescent="0.25">
      <c r="B25" s="46" t="s">
        <v>32</v>
      </c>
      <c r="C25" s="22">
        <v>3005.42</v>
      </c>
      <c r="D25" s="22">
        <v>39299.046999999999</v>
      </c>
      <c r="E25" s="22">
        <v>80675.399000000005</v>
      </c>
      <c r="F25" s="22"/>
      <c r="G25" s="22"/>
      <c r="H25" s="22"/>
      <c r="I25" s="22"/>
      <c r="J25" s="22"/>
      <c r="K25" s="22"/>
      <c r="L25" s="22"/>
      <c r="M25" s="22"/>
      <c r="N25" s="22"/>
      <c r="P25" s="33"/>
      <c r="Q25" s="34"/>
      <c r="R25" s="34"/>
    </row>
    <row r="26" spans="1:18" x14ac:dyDescent="0.25">
      <c r="B26" s="46" t="s">
        <v>116</v>
      </c>
      <c r="C26" s="22">
        <v>-7746.0359999999982</v>
      </c>
      <c r="D26" s="22">
        <v>-2620.02</v>
      </c>
      <c r="E26" s="22">
        <v>-1634.1059999999998</v>
      </c>
      <c r="F26" s="22"/>
      <c r="G26" s="22"/>
      <c r="H26" s="22"/>
      <c r="I26" s="22"/>
      <c r="J26" s="22"/>
      <c r="K26" s="22"/>
      <c r="L26" s="22"/>
      <c r="M26" s="22"/>
      <c r="N26" s="22"/>
      <c r="P26" s="33"/>
      <c r="Q26" s="34"/>
      <c r="R26" s="34"/>
    </row>
    <row r="27" spans="1:18" x14ac:dyDescent="0.25">
      <c r="B27" s="46" t="s">
        <v>162</v>
      </c>
      <c r="C27" s="22">
        <v>25343.830999999998</v>
      </c>
      <c r="D27" s="22">
        <v>23446.991000000009</v>
      </c>
      <c r="E27" s="22">
        <v>27381.694000000003</v>
      </c>
      <c r="F27" s="22"/>
      <c r="G27" s="22"/>
      <c r="H27" s="22"/>
      <c r="I27" s="22"/>
      <c r="J27" s="22"/>
      <c r="K27" s="22"/>
      <c r="L27" s="22"/>
      <c r="M27" s="22"/>
      <c r="N27" s="22"/>
      <c r="P27" s="33"/>
      <c r="Q27" s="34"/>
      <c r="R27" s="34"/>
    </row>
    <row r="28" spans="1:18" x14ac:dyDescent="0.25">
      <c r="B28" s="46" t="s">
        <v>28</v>
      </c>
      <c r="C28" s="22">
        <v>118700.29000000002</v>
      </c>
      <c r="D28" s="22">
        <v>163141.48899999997</v>
      </c>
      <c r="E28" s="22">
        <v>84190.90399999998</v>
      </c>
      <c r="F28" s="22"/>
      <c r="G28" s="22"/>
      <c r="H28" s="22"/>
      <c r="I28" s="22"/>
      <c r="J28" s="22"/>
      <c r="K28" s="22"/>
      <c r="L28" s="22"/>
      <c r="M28" s="22"/>
      <c r="N28" s="22"/>
      <c r="P28" s="33"/>
      <c r="Q28" s="34"/>
      <c r="R28" s="34"/>
    </row>
    <row r="29" spans="1:18" x14ac:dyDescent="0.25">
      <c r="B29" s="1" t="s">
        <v>33</v>
      </c>
      <c r="C29" s="22">
        <v>-188331.05099999998</v>
      </c>
      <c r="D29" s="22">
        <v>-130116.75200000001</v>
      </c>
      <c r="E29" s="22">
        <v>-34385.275999999998</v>
      </c>
      <c r="F29" s="22"/>
      <c r="G29" s="22"/>
      <c r="H29" s="22"/>
      <c r="I29" s="22"/>
      <c r="J29" s="22"/>
      <c r="K29" s="22"/>
      <c r="L29" s="22"/>
      <c r="M29" s="22"/>
      <c r="N29" s="22"/>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zoomScale="85" zoomScaleNormal="85" workbookViewId="0">
      <selection activeCell="C16" sqref="C16"/>
    </sheetView>
  </sheetViews>
  <sheetFormatPr defaultRowHeight="15" x14ac:dyDescent="0.25"/>
  <cols>
    <col min="2" max="2" width="33" customWidth="1"/>
    <col min="3" max="3" width="8" bestFit="1" customWidth="1"/>
    <col min="4" max="4" width="8.28515625" bestFit="1" customWidth="1"/>
    <col min="5" max="5" width="6.5703125" bestFit="1" customWidth="1"/>
    <col min="6" max="6" width="5.85546875" bestFit="1" customWidth="1"/>
    <col min="7" max="8" width="6.85546875" bestFit="1" customWidth="1"/>
    <col min="9" max="9" width="6.5703125" bestFit="1" customWidth="1"/>
    <col min="10" max="10" width="6.7109375" bestFit="1" customWidth="1"/>
    <col min="11" max="11" width="6.85546875" bestFit="1" customWidth="1"/>
    <col min="12" max="12" width="6.5703125" bestFit="1" customWidth="1"/>
    <col min="13" max="13" width="6.7109375" bestFit="1" customWidth="1"/>
    <col min="14" max="14" width="6.5703125" bestFit="1" customWidth="1"/>
    <col min="17" max="17" width="24.5703125" bestFit="1" customWidth="1"/>
  </cols>
  <sheetData>
    <row r="2" spans="2:14"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4" x14ac:dyDescent="0.25">
      <c r="B3" s="4" t="s">
        <v>7</v>
      </c>
      <c r="C3" s="53">
        <v>10.06425198999959</v>
      </c>
      <c r="D3" s="53">
        <v>10.814195499999821</v>
      </c>
      <c r="E3" s="53">
        <v>10.421182399189757</v>
      </c>
      <c r="F3" s="53"/>
      <c r="G3" s="53"/>
      <c r="H3" s="53"/>
      <c r="I3" s="53"/>
      <c r="J3" s="53"/>
      <c r="K3" s="53"/>
      <c r="L3" s="53"/>
      <c r="M3" s="53"/>
      <c r="N3" s="53"/>
    </row>
    <row r="4" spans="2:14" x14ac:dyDescent="0.25">
      <c r="B4" s="4" t="s">
        <v>8</v>
      </c>
      <c r="C4" s="53">
        <v>5.3843252100000001</v>
      </c>
      <c r="D4" s="53">
        <v>5.4367516499999988</v>
      </c>
      <c r="E4" s="53">
        <v>5.2139741590000011</v>
      </c>
      <c r="F4" s="53"/>
      <c r="G4" s="53"/>
      <c r="H4" s="53"/>
      <c r="I4" s="53"/>
      <c r="J4" s="53"/>
      <c r="K4" s="53"/>
      <c r="L4" s="53"/>
      <c r="M4" s="53"/>
      <c r="N4" s="53"/>
    </row>
    <row r="5" spans="2:14" x14ac:dyDescent="0.25">
      <c r="B5" s="4" t="s">
        <v>9</v>
      </c>
      <c r="C5" s="53">
        <v>5.7717608799999987</v>
      </c>
      <c r="D5" s="53">
        <v>6.7625469100000002</v>
      </c>
      <c r="E5" s="53">
        <v>6.4696123500000002</v>
      </c>
      <c r="F5" s="53"/>
      <c r="G5" s="53"/>
      <c r="H5" s="53"/>
      <c r="I5" s="53"/>
      <c r="J5" s="53"/>
      <c r="K5" s="53"/>
      <c r="L5" s="53"/>
      <c r="M5" s="53"/>
      <c r="N5" s="53"/>
    </row>
    <row r="6" spans="2:14" x14ac:dyDescent="0.25">
      <c r="B6" s="4" t="s">
        <v>10</v>
      </c>
      <c r="C6" s="53">
        <v>0.71916078000000017</v>
      </c>
      <c r="D6" s="53">
        <v>0.8414972799999999</v>
      </c>
      <c r="E6" s="53">
        <v>0.75124215999999999</v>
      </c>
      <c r="F6" s="53"/>
      <c r="G6" s="53"/>
      <c r="H6" s="53"/>
      <c r="I6" s="53"/>
      <c r="J6" s="53"/>
      <c r="K6" s="53"/>
      <c r="L6" s="53"/>
      <c r="M6" s="53"/>
      <c r="N6" s="53"/>
    </row>
    <row r="7" spans="2:14" x14ac:dyDescent="0.25">
      <c r="B7" s="66" t="s">
        <v>11</v>
      </c>
      <c r="C7" s="53">
        <v>3.3660501699999998</v>
      </c>
      <c r="D7" s="53">
        <v>3.6704132239652592</v>
      </c>
      <c r="E7" s="53">
        <v>3.2253605499999995</v>
      </c>
      <c r="F7" s="53"/>
      <c r="G7" s="53"/>
      <c r="H7" s="53"/>
      <c r="I7" s="53"/>
      <c r="J7" s="53"/>
      <c r="K7" s="53"/>
      <c r="L7" s="53"/>
      <c r="M7" s="53"/>
      <c r="N7" s="53"/>
    </row>
    <row r="8" spans="2:14" x14ac:dyDescent="0.25">
      <c r="B8" s="66" t="s">
        <v>12</v>
      </c>
      <c r="C8" s="53">
        <v>6.3138506403902044</v>
      </c>
      <c r="D8" s="53">
        <v>7.0256712320249992</v>
      </c>
      <c r="E8" s="53">
        <v>7.3253937599999981</v>
      </c>
      <c r="F8" s="53"/>
      <c r="G8" s="53"/>
      <c r="H8" s="53"/>
      <c r="I8" s="53"/>
      <c r="J8" s="53"/>
      <c r="K8" s="53"/>
      <c r="L8" s="53"/>
      <c r="M8" s="53"/>
      <c r="N8" s="53"/>
    </row>
    <row r="9" spans="2:14" x14ac:dyDescent="0.25">
      <c r="B9" s="66" t="s">
        <v>13</v>
      </c>
      <c r="C9" s="53">
        <v>2.7400137846400008</v>
      </c>
      <c r="D9" s="53">
        <v>0.63853029412799978</v>
      </c>
      <c r="E9" s="53">
        <v>3.5447260446399995</v>
      </c>
      <c r="F9" s="53"/>
      <c r="G9" s="53"/>
      <c r="H9" s="53"/>
      <c r="I9" s="53"/>
      <c r="J9" s="53"/>
      <c r="K9" s="53"/>
      <c r="L9" s="53"/>
      <c r="M9" s="53"/>
      <c r="N9" s="53"/>
    </row>
    <row r="10" spans="2:14" x14ac:dyDescent="0.25">
      <c r="B10" s="66" t="s">
        <v>14</v>
      </c>
      <c r="C10" s="53">
        <v>0.79709770691244231</v>
      </c>
      <c r="D10" s="53">
        <v>0.71385446570400912</v>
      </c>
      <c r="E10" s="53">
        <v>0.7192806959206951</v>
      </c>
      <c r="F10" s="53"/>
      <c r="G10" s="53"/>
      <c r="H10" s="53"/>
      <c r="I10" s="53"/>
      <c r="J10" s="53"/>
      <c r="K10" s="53"/>
      <c r="L10" s="53"/>
      <c r="M10" s="53"/>
      <c r="N10" s="53"/>
    </row>
    <row r="11" spans="2:14" x14ac:dyDescent="0.25">
      <c r="B11" s="4" t="s">
        <v>15</v>
      </c>
      <c r="C11" s="53">
        <v>2.2512000000000001E-4</v>
      </c>
      <c r="D11" s="53">
        <v>0</v>
      </c>
      <c r="E11" s="53">
        <v>0</v>
      </c>
      <c r="F11" s="53"/>
      <c r="G11" s="53"/>
      <c r="H11" s="53"/>
      <c r="I11" s="53"/>
      <c r="J11" s="53"/>
      <c r="K11" s="53"/>
      <c r="L11" s="53"/>
      <c r="M11" s="53"/>
      <c r="N11" s="53"/>
    </row>
    <row r="12" spans="2:14" x14ac:dyDescent="0.25">
      <c r="B12" s="4" t="s">
        <v>16</v>
      </c>
      <c r="C12" s="53">
        <v>0.14716199999999999</v>
      </c>
      <c r="D12" s="53">
        <v>0</v>
      </c>
      <c r="E12" s="53">
        <v>0</v>
      </c>
      <c r="F12" s="53"/>
      <c r="G12" s="53"/>
      <c r="H12" s="53"/>
      <c r="I12" s="53"/>
      <c r="J12" s="53"/>
      <c r="K12" s="53"/>
      <c r="L12" s="53"/>
      <c r="M12" s="53"/>
      <c r="N12" s="53"/>
    </row>
    <row r="13" spans="2:14" x14ac:dyDescent="0.25">
      <c r="C13" s="33"/>
      <c r="D13" s="33"/>
      <c r="E13" s="33"/>
      <c r="F13" s="33"/>
      <c r="G13" s="33"/>
      <c r="H13" s="33"/>
      <c r="I13" s="33"/>
      <c r="J13" s="33"/>
      <c r="K13" s="33"/>
      <c r="L13" s="33"/>
      <c r="M13" s="33"/>
      <c r="N13" s="33"/>
    </row>
    <row r="14" spans="2:14" x14ac:dyDescent="0.25">
      <c r="C14" s="33"/>
      <c r="D14" s="33"/>
      <c r="E14" s="33"/>
      <c r="F14" s="33"/>
      <c r="G14" s="33"/>
      <c r="H14" s="33"/>
      <c r="I14" s="33"/>
      <c r="J14" s="33"/>
      <c r="K14" s="33"/>
      <c r="L14" s="33"/>
      <c r="M14" s="33"/>
      <c r="N14" s="33"/>
    </row>
    <row r="15" spans="2:14" x14ac:dyDescent="0.25">
      <c r="B15" s="2" t="s">
        <v>6</v>
      </c>
      <c r="C15" s="57">
        <v>43191</v>
      </c>
      <c r="D15" s="57">
        <v>43221</v>
      </c>
      <c r="E15" s="57">
        <v>43252</v>
      </c>
      <c r="F15" s="57">
        <v>43282</v>
      </c>
      <c r="G15" s="57">
        <v>43313</v>
      </c>
      <c r="H15" s="57">
        <v>43344</v>
      </c>
      <c r="I15" s="57">
        <v>43374</v>
      </c>
      <c r="J15" s="57">
        <v>43405</v>
      </c>
      <c r="K15" s="57">
        <v>43435</v>
      </c>
      <c r="L15" s="57">
        <v>43466</v>
      </c>
      <c r="M15" s="57">
        <v>43497</v>
      </c>
      <c r="N15" s="57">
        <v>43525</v>
      </c>
    </row>
    <row r="16" spans="2:14" x14ac:dyDescent="0.25">
      <c r="B16" s="1" t="s">
        <v>17</v>
      </c>
      <c r="C16" s="53">
        <v>7.2446188500000002</v>
      </c>
      <c r="D16" s="53">
        <v>8.2810106999999995</v>
      </c>
      <c r="E16" s="53">
        <v>8.0767327400000006</v>
      </c>
      <c r="F16" s="53"/>
      <c r="G16" s="53"/>
      <c r="H16" s="53"/>
      <c r="I16" s="53"/>
      <c r="J16" s="53"/>
      <c r="K16" s="53"/>
      <c r="L16" s="53"/>
      <c r="M16" s="53"/>
      <c r="N16" s="53"/>
    </row>
    <row r="17" spans="2:14" x14ac:dyDescent="0.25">
      <c r="B17" s="1" t="s">
        <v>18</v>
      </c>
      <c r="C17" s="53">
        <v>13.468501411942231</v>
      </c>
      <c r="D17" s="53">
        <v>11.719697305822093</v>
      </c>
      <c r="E17" s="53">
        <v>14.210129809750452</v>
      </c>
      <c r="F17" s="53"/>
      <c r="G17" s="53"/>
      <c r="H17" s="53"/>
      <c r="I17" s="53"/>
      <c r="J17" s="53"/>
      <c r="K17" s="53"/>
      <c r="L17" s="53"/>
      <c r="M17" s="53"/>
      <c r="N17" s="53"/>
    </row>
    <row r="18" spans="2:14" x14ac:dyDescent="0.25">
      <c r="B18" s="1" t="s">
        <v>20</v>
      </c>
      <c r="C18" s="53">
        <v>14.443390900000001</v>
      </c>
      <c r="D18" s="53">
        <v>15.751956000000005</v>
      </c>
      <c r="E18" s="53">
        <v>15.080492808999995</v>
      </c>
      <c r="F18" s="53"/>
      <c r="G18" s="53"/>
      <c r="H18" s="53"/>
      <c r="I18" s="53"/>
      <c r="J18" s="53"/>
      <c r="K18" s="53"/>
      <c r="L18" s="53"/>
      <c r="M18" s="53"/>
      <c r="N18" s="53"/>
    </row>
    <row r="19" spans="2:14" x14ac:dyDescent="0.25">
      <c r="B19" s="1" t="s">
        <v>19</v>
      </c>
      <c r="C19" s="53">
        <v>0.14738711999999998</v>
      </c>
      <c r="D19" s="53">
        <v>0</v>
      </c>
      <c r="E19" s="53">
        <v>0</v>
      </c>
      <c r="F19" s="53"/>
      <c r="G19" s="53"/>
      <c r="H19" s="53"/>
      <c r="I19" s="53"/>
      <c r="J19" s="53"/>
      <c r="K19" s="53"/>
      <c r="L19" s="53"/>
      <c r="M19" s="53"/>
      <c r="N19" s="53"/>
    </row>
    <row r="25" spans="2:14" x14ac:dyDescent="0.25"/>
    <row r="41" spans="2:2" x14ac:dyDescent="0.25">
      <c r="B41" s="64" t="s">
        <v>171</v>
      </c>
    </row>
    <row r="42" spans="2:2" x14ac:dyDescent="0.25">
      <c r="B42" t="str">
        <f>"Ancillary Services Cost - "&amp;TEXT(Main!E1,"mmm yyyy")</f>
        <v>Ancillary Services Cost - Jun 2018</v>
      </c>
    </row>
  </sheetData>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66CC"/>
  </sheetPr>
  <dimension ref="B2:P38"/>
  <sheetViews>
    <sheetView zoomScaleNormal="100" workbookViewId="0">
      <selection activeCell="D10" sqref="D10"/>
    </sheetView>
  </sheetViews>
  <sheetFormatPr defaultRowHeight="15" x14ac:dyDescent="0.25"/>
  <cols>
    <col min="2" max="2" width="35.42578125" bestFit="1" customWidth="1"/>
    <col min="3" max="3" width="9.85546875" bestFit="1" customWidth="1"/>
    <col min="4" max="4" width="9.28515625" bestFit="1" customWidth="1"/>
    <col min="16" max="16" width="11.5703125" bestFit="1" customWidth="1"/>
  </cols>
  <sheetData>
    <row r="2" spans="2:16" x14ac:dyDescent="0.25">
      <c r="B2" s="2" t="s">
        <v>129</v>
      </c>
      <c r="C2" s="3">
        <v>43191</v>
      </c>
      <c r="D2" s="3">
        <v>43221</v>
      </c>
      <c r="E2" s="3">
        <v>43252</v>
      </c>
      <c r="F2" s="3">
        <v>43282</v>
      </c>
      <c r="G2" s="3">
        <v>43313</v>
      </c>
      <c r="H2" s="3">
        <v>43344</v>
      </c>
      <c r="I2" s="3">
        <v>43374</v>
      </c>
      <c r="J2" s="3">
        <v>43405</v>
      </c>
      <c r="K2" s="3">
        <v>43435</v>
      </c>
      <c r="L2" s="3">
        <v>43466</v>
      </c>
      <c r="M2" s="3">
        <v>43497</v>
      </c>
      <c r="N2" s="3">
        <v>43525</v>
      </c>
      <c r="P2" t="s">
        <v>179</v>
      </c>
    </row>
    <row r="3" spans="2:16" x14ac:dyDescent="0.25">
      <c r="B3" s="4" t="s">
        <v>131</v>
      </c>
      <c r="C3" s="35">
        <v>22190</v>
      </c>
      <c r="D3" s="36">
        <v>73582.5</v>
      </c>
      <c r="E3" s="36">
        <v>139079.5</v>
      </c>
      <c r="F3" s="36"/>
      <c r="G3" s="36"/>
      <c r="H3" s="36"/>
      <c r="I3" s="36"/>
      <c r="J3" s="36"/>
      <c r="K3" s="36"/>
      <c r="L3" s="36"/>
      <c r="M3" s="36"/>
      <c r="N3" s="36"/>
      <c r="P3" s="71">
        <f>HLOOKUP(Main!E1,Trades!$C$2:$N$5,4,FALSE)</f>
        <v>370412.9</v>
      </c>
    </row>
    <row r="4" spans="2:16" x14ac:dyDescent="0.25">
      <c r="B4" s="4" t="s">
        <v>132</v>
      </c>
      <c r="C4" s="35">
        <v>116182</v>
      </c>
      <c r="D4" s="36">
        <v>281479.5</v>
      </c>
      <c r="E4" s="36">
        <v>231333.4</v>
      </c>
      <c r="F4" s="36"/>
      <c r="G4" s="36"/>
      <c r="H4" s="36"/>
      <c r="I4" s="36"/>
      <c r="J4" s="36"/>
      <c r="K4" s="36"/>
      <c r="L4" s="36"/>
      <c r="M4" s="36"/>
      <c r="N4" s="36"/>
      <c r="P4" s="14"/>
    </row>
    <row r="5" spans="2:16" x14ac:dyDescent="0.25">
      <c r="B5" s="4" t="s">
        <v>140</v>
      </c>
      <c r="C5" s="36">
        <f>SUM(C3:C4)</f>
        <v>138372</v>
      </c>
      <c r="D5" s="36">
        <f>SUM(D3:D4)</f>
        <v>355062</v>
      </c>
      <c r="E5" s="36">
        <f>SUM(E3:E4)</f>
        <v>370412.9</v>
      </c>
      <c r="F5" s="36"/>
      <c r="G5" s="36"/>
      <c r="H5" s="36"/>
      <c r="I5" s="36"/>
      <c r="J5" s="36"/>
      <c r="K5" s="36"/>
      <c r="L5" s="36"/>
      <c r="M5" s="36"/>
      <c r="N5" s="36"/>
    </row>
    <row r="6" spans="2:16" x14ac:dyDescent="0.25">
      <c r="B6" s="42"/>
      <c r="C6" s="43"/>
      <c r="D6" s="43"/>
      <c r="E6" s="43"/>
      <c r="F6" s="43"/>
      <c r="G6" s="43"/>
      <c r="H6" s="43"/>
      <c r="I6" s="43"/>
      <c r="J6" s="43"/>
      <c r="K6" s="43"/>
      <c r="L6" s="43"/>
      <c r="M6" s="43"/>
      <c r="N6" s="43"/>
    </row>
    <row r="7" spans="2:16" x14ac:dyDescent="0.25">
      <c r="C7" s="32"/>
    </row>
    <row r="8" spans="2:16" x14ac:dyDescent="0.25">
      <c r="B8" s="2" t="s">
        <v>130</v>
      </c>
      <c r="C8" s="3">
        <v>43191</v>
      </c>
      <c r="D8" s="3">
        <v>43221</v>
      </c>
      <c r="E8" s="3">
        <v>43252</v>
      </c>
      <c r="F8" s="3">
        <v>43282</v>
      </c>
      <c r="G8" s="3">
        <v>43313</v>
      </c>
      <c r="H8" s="3">
        <v>43344</v>
      </c>
      <c r="I8" s="3">
        <v>43374</v>
      </c>
      <c r="J8" s="3">
        <v>43405</v>
      </c>
      <c r="K8" s="3">
        <v>43435</v>
      </c>
      <c r="L8" s="3">
        <v>43466</v>
      </c>
      <c r="M8" s="3">
        <v>43497</v>
      </c>
      <c r="N8" s="3">
        <v>43525</v>
      </c>
    </row>
    <row r="9" spans="2:16" x14ac:dyDescent="0.25">
      <c r="B9" s="4" t="s">
        <v>142</v>
      </c>
      <c r="C9" s="11">
        <f>0.237922+0.0651909</f>
        <v>0.30311290000000002</v>
      </c>
      <c r="D9" s="12">
        <f>1.28180166+0.4176639</f>
        <v>1.6994655599999999</v>
      </c>
      <c r="E9" s="12">
        <v>3.281732232</v>
      </c>
      <c r="F9" s="12"/>
      <c r="G9" s="12"/>
      <c r="H9" s="12"/>
      <c r="I9" s="12"/>
      <c r="J9" s="12"/>
      <c r="K9" s="12"/>
      <c r="L9" s="12"/>
      <c r="M9" s="12"/>
      <c r="N9" s="12"/>
    </row>
    <row r="10" spans="2:16" x14ac:dyDescent="0.25">
      <c r="B10" s="4" t="s">
        <v>143</v>
      </c>
      <c r="C10" s="11">
        <v>3.9408755688000001</v>
      </c>
      <c r="D10" s="12">
        <v>10.9971745</v>
      </c>
      <c r="E10" s="12">
        <v>13.11942185</v>
      </c>
      <c r="F10" s="12"/>
      <c r="G10" s="12"/>
      <c r="H10" s="12"/>
      <c r="I10" s="12"/>
      <c r="J10" s="12"/>
      <c r="K10" s="12"/>
      <c r="L10" s="12"/>
      <c r="M10" s="12"/>
      <c r="N10" s="12"/>
    </row>
    <row r="33" spans="2:10" x14ac:dyDescent="0.25">
      <c r="B33" s="49"/>
      <c r="J33" s="49"/>
    </row>
    <row r="38" spans="2:10" x14ac:dyDescent="0.25">
      <c r="B38" s="4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O34"/>
  <sheetViews>
    <sheetView zoomScale="85" zoomScaleNormal="85" workbookViewId="0">
      <selection activeCell="C5" sqref="C5"/>
    </sheetView>
  </sheetViews>
  <sheetFormatPr defaultRowHeight="15" x14ac:dyDescent="0.2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6.42578125" bestFit="1" customWidth="1"/>
    <col min="9" max="9" width="6.28515625" bestFit="1" customWidth="1"/>
    <col min="10" max="10" width="6.7109375" bestFit="1" customWidth="1"/>
    <col min="11" max="11" width="6.42578125" bestFit="1" customWidth="1"/>
    <col min="12" max="12" width="6" customWidth="1"/>
    <col min="13" max="13" width="6.42578125" bestFit="1" customWidth="1"/>
    <col min="14" max="14" width="6.7109375" bestFit="1" customWidth="1"/>
    <col min="15" max="15" width="18.28515625" bestFit="1" customWidth="1"/>
    <col min="16" max="16" width="5.85546875" bestFit="1" customWidth="1"/>
    <col min="17" max="17" width="18.28515625" bestFit="1" customWidth="1"/>
  </cols>
  <sheetData>
    <row r="2" spans="2:15"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5" x14ac:dyDescent="0.25">
      <c r="B3" s="4" t="s">
        <v>75</v>
      </c>
      <c r="C3" s="37">
        <v>4.39553021999959</v>
      </c>
      <c r="D3" s="37">
        <v>4.4943416799998221</v>
      </c>
      <c r="E3" s="37">
        <v>4.6840680191897528</v>
      </c>
      <c r="F3" s="38"/>
      <c r="G3" s="38"/>
      <c r="H3" s="38"/>
      <c r="I3" s="38"/>
      <c r="J3" s="38"/>
      <c r="K3" s="38"/>
      <c r="L3" s="38"/>
      <c r="M3" s="38"/>
      <c r="N3" s="38"/>
      <c r="O3">
        <v>0</v>
      </c>
    </row>
    <row r="4" spans="2:15" x14ac:dyDescent="0.25">
      <c r="B4" s="4" t="s">
        <v>76</v>
      </c>
      <c r="C4" s="37">
        <v>3.8632746200000003</v>
      </c>
      <c r="D4" s="37">
        <v>4.5016228900000002</v>
      </c>
      <c r="E4" s="37">
        <v>4.2503607900000002</v>
      </c>
      <c r="F4" s="38"/>
      <c r="G4" s="38"/>
      <c r="H4" s="38"/>
      <c r="I4" s="38"/>
      <c r="J4" s="38"/>
      <c r="K4" s="38"/>
      <c r="L4" s="38"/>
      <c r="M4" s="38"/>
      <c r="N4" s="38"/>
    </row>
    <row r="5" spans="2:15" x14ac:dyDescent="0.25">
      <c r="B5" s="4" t="s">
        <v>77</v>
      </c>
      <c r="C5" s="37">
        <v>0.83989016999999966</v>
      </c>
      <c r="D5" s="37">
        <v>0.92044844999999997</v>
      </c>
      <c r="E5" s="37">
        <v>0.54649421899999984</v>
      </c>
      <c r="F5" s="38"/>
      <c r="G5" s="38"/>
      <c r="H5" s="38"/>
      <c r="I5" s="38"/>
      <c r="J5" s="38"/>
      <c r="K5" s="38"/>
      <c r="L5" s="38"/>
      <c r="M5" s="38"/>
      <c r="N5" s="38"/>
    </row>
    <row r="8" spans="2:15" x14ac:dyDescent="0.25">
      <c r="B8" s="2" t="s">
        <v>6</v>
      </c>
      <c r="C8" s="3">
        <v>43191</v>
      </c>
      <c r="D8" s="3">
        <v>43221</v>
      </c>
      <c r="E8" s="3">
        <v>43252</v>
      </c>
      <c r="F8" s="3">
        <v>43282</v>
      </c>
      <c r="G8" s="3">
        <v>43313</v>
      </c>
      <c r="H8" s="3">
        <v>43344</v>
      </c>
      <c r="I8" s="3">
        <v>43374</v>
      </c>
      <c r="J8" s="3">
        <v>43405</v>
      </c>
      <c r="K8" s="3">
        <v>43435</v>
      </c>
      <c r="L8" s="3">
        <v>43466</v>
      </c>
      <c r="M8" s="3">
        <v>43497</v>
      </c>
      <c r="N8" s="3">
        <v>43525</v>
      </c>
    </row>
    <row r="9" spans="2:15" x14ac:dyDescent="0.25">
      <c r="B9" s="4" t="s">
        <v>78</v>
      </c>
      <c r="C9" s="37">
        <v>9.0986950099995898</v>
      </c>
      <c r="D9" s="37">
        <v>9.9464620199998226</v>
      </c>
      <c r="E9" s="37">
        <v>9.5199099981897533</v>
      </c>
      <c r="F9" s="37"/>
      <c r="G9" s="37"/>
      <c r="H9" s="37"/>
      <c r="I9" s="37"/>
      <c r="J9" s="37"/>
      <c r="K9" s="37"/>
      <c r="L9" s="37"/>
      <c r="M9" s="37"/>
      <c r="N9" s="37"/>
    </row>
    <row r="10" spans="2:15" x14ac:dyDescent="0.25">
      <c r="B10" s="4" t="s">
        <v>79</v>
      </c>
      <c r="C10" s="37">
        <v>25.2607184450302</v>
      </c>
      <c r="D10" s="37">
        <v>25.243144070118269</v>
      </c>
      <c r="E10" s="37">
        <v>27.431581424639994</v>
      </c>
      <c r="F10" s="37"/>
      <c r="G10" s="37"/>
      <c r="H10" s="37"/>
      <c r="I10" s="37"/>
      <c r="J10" s="37"/>
      <c r="K10" s="37"/>
      <c r="L10" s="37"/>
      <c r="M10" s="37"/>
      <c r="N10" s="37"/>
    </row>
    <row r="11" spans="2:15" x14ac:dyDescent="0.25">
      <c r="B11" s="4" t="s">
        <v>145</v>
      </c>
      <c r="C11" s="37">
        <v>0.79709770691244231</v>
      </c>
      <c r="D11" s="37">
        <v>0.71385446570400912</v>
      </c>
      <c r="E11" s="37">
        <v>0.7192806959206951</v>
      </c>
      <c r="F11" s="37"/>
      <c r="G11" s="37"/>
      <c r="H11" s="37"/>
      <c r="I11" s="37"/>
      <c r="J11" s="37"/>
      <c r="K11" s="37"/>
      <c r="L11" s="37"/>
      <c r="M11" s="37"/>
      <c r="N11" s="37"/>
    </row>
    <row r="12" spans="2:15" x14ac:dyDescent="0.25">
      <c r="B12" s="4" t="s">
        <v>74</v>
      </c>
      <c r="C12" s="37">
        <v>0.14738711999999998</v>
      </c>
      <c r="D12" s="37">
        <v>0</v>
      </c>
      <c r="E12" s="37">
        <v>0</v>
      </c>
      <c r="F12" s="37"/>
      <c r="G12" s="37"/>
      <c r="H12" s="37"/>
      <c r="I12" s="37"/>
      <c r="J12" s="37"/>
      <c r="K12" s="37"/>
      <c r="L12" s="37"/>
      <c r="M12" s="37"/>
      <c r="N12" s="37"/>
    </row>
    <row r="33" spans="2:2" x14ac:dyDescent="0.25">
      <c r="B33" t="s">
        <v>171</v>
      </c>
    </row>
    <row r="34" spans="2:2" x14ac:dyDescent="0.25">
      <c r="B34" t="str">
        <f>"AS Costs By Provider Type - "&amp;TEXT(Main!E1,"mmm yyyy")</f>
        <v>AS Costs By Provider Type - Jun 2018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N13"/>
  <sheetViews>
    <sheetView zoomScale="70" zoomScaleNormal="70" workbookViewId="0">
      <selection activeCell="E4" sqref="E4"/>
    </sheetView>
  </sheetViews>
  <sheetFormatPr defaultRowHeight="15" x14ac:dyDescent="0.25"/>
  <cols>
    <col min="2" max="2" width="47" bestFit="1" customWidth="1"/>
  </cols>
  <sheetData>
    <row r="1" spans="2:14" x14ac:dyDescent="0.25">
      <c r="C1" s="48">
        <f>EOMONTH(C2,0)</f>
        <v>43220</v>
      </c>
      <c r="D1" s="48">
        <f t="shared" ref="D1:N1" si="0">EOMONTH(D2,0)</f>
        <v>43251</v>
      </c>
      <c r="E1" s="48">
        <f t="shared" si="0"/>
        <v>43281</v>
      </c>
      <c r="F1" s="48">
        <f t="shared" si="0"/>
        <v>43312</v>
      </c>
      <c r="G1" s="48">
        <f t="shared" si="0"/>
        <v>43343</v>
      </c>
      <c r="H1" s="48">
        <f t="shared" si="0"/>
        <v>43373</v>
      </c>
      <c r="I1" s="48">
        <f t="shared" si="0"/>
        <v>43404</v>
      </c>
      <c r="J1" s="48">
        <f t="shared" si="0"/>
        <v>43434</v>
      </c>
      <c r="K1" s="48">
        <f t="shared" si="0"/>
        <v>43465</v>
      </c>
      <c r="L1" s="48">
        <f t="shared" si="0"/>
        <v>43496</v>
      </c>
      <c r="M1" s="48">
        <f t="shared" si="0"/>
        <v>43524</v>
      </c>
      <c r="N1" s="48">
        <f t="shared" si="0"/>
        <v>43555</v>
      </c>
    </row>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22</v>
      </c>
      <c r="C3" s="56">
        <v>0</v>
      </c>
      <c r="D3" s="56">
        <v>-4.7742323000000003E-2</v>
      </c>
      <c r="E3" s="56">
        <v>-6.2446244000000005E-2</v>
      </c>
      <c r="F3" s="13"/>
      <c r="G3" s="13"/>
      <c r="H3" s="13"/>
      <c r="I3" s="13"/>
      <c r="J3" s="13"/>
      <c r="K3" s="13"/>
      <c r="L3" s="13"/>
      <c r="M3" s="13"/>
      <c r="N3" s="13"/>
    </row>
    <row r="4" spans="2:14" x14ac:dyDescent="0.25">
      <c r="B4" s="1" t="s">
        <v>23</v>
      </c>
      <c r="C4" s="56">
        <v>0</v>
      </c>
      <c r="D4" s="56">
        <v>0</v>
      </c>
      <c r="E4" s="56">
        <v>0</v>
      </c>
      <c r="F4" s="13"/>
      <c r="G4" s="13"/>
      <c r="H4" s="13"/>
      <c r="I4" s="13"/>
      <c r="J4" s="13"/>
      <c r="K4" s="13"/>
      <c r="L4" s="13"/>
      <c r="M4" s="13"/>
      <c r="N4" s="13"/>
    </row>
    <row r="5" spans="2:14" x14ac:dyDescent="0.25">
      <c r="B5" s="1" t="s">
        <v>24</v>
      </c>
      <c r="C5" s="56">
        <v>0</v>
      </c>
      <c r="D5" s="56">
        <v>0</v>
      </c>
      <c r="E5" s="56">
        <v>0</v>
      </c>
      <c r="F5" s="13"/>
      <c r="G5" s="13"/>
      <c r="H5" s="13"/>
      <c r="I5" s="13"/>
      <c r="J5" s="13"/>
      <c r="K5" s="13"/>
      <c r="L5" s="13"/>
      <c r="M5" s="13"/>
      <c r="N5" s="13"/>
    </row>
    <row r="6" spans="2:14" x14ac:dyDescent="0.25">
      <c r="B6" s="1" t="s">
        <v>34</v>
      </c>
      <c r="C6" s="56">
        <v>0</v>
      </c>
      <c r="D6" s="56">
        <v>0</v>
      </c>
      <c r="E6" s="56">
        <v>8.8663725995000002E-4</v>
      </c>
      <c r="F6" s="13"/>
      <c r="G6" s="13"/>
      <c r="H6" s="13"/>
      <c r="I6" s="13"/>
      <c r="J6" s="13"/>
      <c r="K6" s="13"/>
      <c r="L6" s="13"/>
      <c r="M6" s="13"/>
      <c r="N6" s="13"/>
    </row>
    <row r="7" spans="2:14" x14ac:dyDescent="0.25">
      <c r="B7" s="1" t="s">
        <v>26</v>
      </c>
      <c r="C7" s="56">
        <v>0</v>
      </c>
      <c r="D7" s="56">
        <v>0</v>
      </c>
      <c r="E7" s="56">
        <v>0</v>
      </c>
      <c r="F7" s="13"/>
      <c r="G7" s="13"/>
      <c r="H7" s="13"/>
      <c r="I7" s="13"/>
      <c r="J7" s="13"/>
      <c r="K7" s="13"/>
      <c r="L7" s="13"/>
      <c r="M7" s="13"/>
      <c r="N7" s="13"/>
    </row>
    <row r="8" spans="2:14" x14ac:dyDescent="0.25">
      <c r="B8" s="1" t="s">
        <v>27</v>
      </c>
      <c r="C8" s="56">
        <v>0</v>
      </c>
      <c r="D8" s="56">
        <v>-0.10187188744483</v>
      </c>
      <c r="E8" s="56">
        <v>-0.24659000149506999</v>
      </c>
      <c r="F8" s="13"/>
      <c r="G8" s="13"/>
      <c r="H8" s="13"/>
      <c r="I8" s="13"/>
      <c r="J8" s="13"/>
      <c r="K8" s="13"/>
      <c r="L8" s="13"/>
      <c r="M8" s="13"/>
      <c r="N8" s="13"/>
    </row>
    <row r="9" spans="2:14" x14ac:dyDescent="0.25">
      <c r="B9" s="1" t="s">
        <v>25</v>
      </c>
      <c r="C9" s="56">
        <v>0</v>
      </c>
      <c r="D9" s="56">
        <v>0</v>
      </c>
      <c r="E9" s="56">
        <v>0</v>
      </c>
      <c r="F9" s="13"/>
      <c r="G9" s="13"/>
      <c r="H9" s="13"/>
      <c r="I9" s="13"/>
      <c r="J9" s="13"/>
      <c r="K9" s="13"/>
      <c r="L9" s="13"/>
      <c r="M9" s="13"/>
      <c r="N9" s="13"/>
    </row>
    <row r="10" spans="2:14" x14ac:dyDescent="0.25">
      <c r="B10" s="1" t="s">
        <v>21</v>
      </c>
      <c r="C10" s="47">
        <v>0.79709770691244231</v>
      </c>
      <c r="D10" s="47">
        <v>0.71385446570400912</v>
      </c>
      <c r="E10" s="47">
        <v>0.7192806959206951</v>
      </c>
      <c r="F10" s="47"/>
      <c r="G10" s="47"/>
      <c r="H10" s="47"/>
      <c r="I10" s="47"/>
      <c r="J10" s="47"/>
      <c r="K10" s="47"/>
      <c r="L10" s="47"/>
      <c r="M10" s="47"/>
      <c r="N10" s="47"/>
    </row>
    <row r="11" spans="2:14" x14ac:dyDescent="0.25">
      <c r="C11" s="14">
        <f>SUM(C3:C10)</f>
        <v>0.79709770691244231</v>
      </c>
      <c r="D11" s="14">
        <f t="shared" ref="D11:N11" si="1">SUM(D3:D10)</f>
        <v>0.56424025525917909</v>
      </c>
      <c r="E11" s="14">
        <f t="shared" si="1"/>
        <v>0.4111310876855751</v>
      </c>
      <c r="F11" s="14">
        <f t="shared" si="1"/>
        <v>0</v>
      </c>
      <c r="G11" s="14">
        <f t="shared" si="1"/>
        <v>0</v>
      </c>
      <c r="H11" s="14">
        <f t="shared" si="1"/>
        <v>0</v>
      </c>
      <c r="I11" s="14">
        <f t="shared" si="1"/>
        <v>0</v>
      </c>
      <c r="J11" s="14">
        <f t="shared" si="1"/>
        <v>0</v>
      </c>
      <c r="K11" s="14">
        <f t="shared" si="1"/>
        <v>0</v>
      </c>
      <c r="L11" s="14">
        <f t="shared" si="1"/>
        <v>0</v>
      </c>
      <c r="M11" s="14">
        <f t="shared" si="1"/>
        <v>0</v>
      </c>
      <c r="N11" s="14">
        <f t="shared" si="1"/>
        <v>0</v>
      </c>
    </row>
    <row r="12" spans="2:14" x14ac:dyDescent="0.25">
      <c r="B12" t="s">
        <v>179</v>
      </c>
    </row>
    <row r="13" spans="2:14" x14ac:dyDescent="0.25">
      <c r="B13" s="69">
        <f>HLOOKUP(Main!E2,SO2SO!$C$2:$N$11,10,FALSE)</f>
        <v>0.4111310876855751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B2:N40"/>
  <sheetViews>
    <sheetView zoomScale="85" zoomScaleNormal="85" workbookViewId="0">
      <selection activeCell="E7" sqref="E7"/>
    </sheetView>
  </sheetViews>
  <sheetFormatPr defaultRowHeight="15" x14ac:dyDescent="0.25"/>
  <cols>
    <col min="2" max="2" width="16.7109375" bestFit="1" customWidth="1"/>
    <col min="3" max="3" width="11.5703125" bestFit="1" customWidth="1"/>
    <col min="16" max="16" width="16.7109375" bestFit="1" customWidth="1"/>
  </cols>
  <sheetData>
    <row r="2" spans="2:14" x14ac:dyDescent="0.25">
      <c r="B2" s="2" t="s">
        <v>35</v>
      </c>
      <c r="C2" s="3">
        <v>43191</v>
      </c>
      <c r="D2" s="3">
        <v>43221</v>
      </c>
      <c r="E2" s="3">
        <v>43252</v>
      </c>
      <c r="F2" s="3">
        <v>43282</v>
      </c>
      <c r="G2" s="3">
        <v>43313</v>
      </c>
      <c r="H2" s="3">
        <v>43344</v>
      </c>
      <c r="I2" s="3">
        <v>43374</v>
      </c>
      <c r="J2" s="3">
        <v>43405</v>
      </c>
      <c r="K2" s="3">
        <v>43435</v>
      </c>
      <c r="L2" s="3">
        <v>43466</v>
      </c>
      <c r="M2" s="3">
        <v>43497</v>
      </c>
      <c r="N2" s="3">
        <v>43525</v>
      </c>
    </row>
    <row r="3" spans="2:14" x14ac:dyDescent="0.25">
      <c r="B3" s="1" t="s">
        <v>65</v>
      </c>
      <c r="C3" s="13">
        <f>'Total categories'!C3</f>
        <v>-5.6785957729999996</v>
      </c>
      <c r="D3" s="13">
        <f>'Total categories'!D3</f>
        <v>-6.7606795480000006</v>
      </c>
      <c r="E3" s="13">
        <f>'Total categories'!E3</f>
        <v>-2.8102212680000007</v>
      </c>
      <c r="F3" s="1"/>
      <c r="G3" s="1"/>
      <c r="H3" s="1"/>
      <c r="I3" s="1"/>
      <c r="J3" s="1"/>
      <c r="K3" s="1"/>
      <c r="L3" s="1"/>
      <c r="M3" s="1"/>
      <c r="N3" s="1"/>
    </row>
    <row r="6" spans="2:14" x14ac:dyDescent="0.25">
      <c r="B6" s="2" t="s">
        <v>129</v>
      </c>
      <c r="C6" s="3">
        <v>43191</v>
      </c>
      <c r="D6" s="3">
        <v>43221</v>
      </c>
      <c r="E6" s="3">
        <v>43252</v>
      </c>
      <c r="F6" s="3">
        <v>43282</v>
      </c>
      <c r="G6" s="3">
        <v>43313</v>
      </c>
      <c r="H6" s="3">
        <v>43344</v>
      </c>
      <c r="I6" s="3">
        <v>43374</v>
      </c>
      <c r="J6" s="3">
        <v>43405</v>
      </c>
      <c r="K6" s="3">
        <v>43435</v>
      </c>
      <c r="L6" s="3">
        <v>43466</v>
      </c>
      <c r="M6" s="3">
        <v>43497</v>
      </c>
      <c r="N6" s="3">
        <v>43525</v>
      </c>
    </row>
    <row r="7" spans="2:14" x14ac:dyDescent="0.25">
      <c r="B7" s="1" t="s">
        <v>65</v>
      </c>
      <c r="C7" s="16">
        <f>'Total categories'!C18</f>
        <v>-234870.38700000002</v>
      </c>
      <c r="D7" s="16">
        <f>'Total categories'!D18</f>
        <v>-215243.538</v>
      </c>
      <c r="E7" s="16">
        <f>'Total categories'!E18</f>
        <v>-117411.79599999999</v>
      </c>
      <c r="F7" s="16"/>
      <c r="G7" s="16"/>
      <c r="H7" s="16"/>
      <c r="I7" s="16"/>
      <c r="J7" s="16"/>
      <c r="K7" s="16"/>
      <c r="L7" s="16"/>
      <c r="M7" s="16"/>
      <c r="N7" s="16"/>
    </row>
    <row r="10" spans="2:14" x14ac:dyDescent="0.25">
      <c r="D10" s="8"/>
    </row>
    <row r="11" spans="2:14" x14ac:dyDescent="0.25">
      <c r="D11" s="8"/>
    </row>
    <row r="12" spans="2:14" x14ac:dyDescent="0.25">
      <c r="D12" s="8"/>
    </row>
    <row r="13" spans="2:14" x14ac:dyDescent="0.25">
      <c r="D13" s="8"/>
    </row>
    <row r="14" spans="2:14" x14ac:dyDescent="0.25">
      <c r="D14" s="8"/>
    </row>
    <row r="15" spans="2:14" x14ac:dyDescent="0.25">
      <c r="D15" s="8"/>
    </row>
    <row r="16" spans="2:14" x14ac:dyDescent="0.25">
      <c r="D16" s="8"/>
    </row>
    <row r="17" spans="4:4" x14ac:dyDescent="0.25">
      <c r="D17" s="8"/>
    </row>
    <row r="18" spans="4:4" x14ac:dyDescent="0.25">
      <c r="D18" s="8"/>
    </row>
    <row r="19" spans="4:4" x14ac:dyDescent="0.25">
      <c r="D19" s="8"/>
    </row>
    <row r="20" spans="4:4" x14ac:dyDescent="0.25">
      <c r="D20" s="8"/>
    </row>
    <row r="21" spans="4:4" x14ac:dyDescent="0.25">
      <c r="D21" s="8"/>
    </row>
    <row r="22" spans="4:4" x14ac:dyDescent="0.25">
      <c r="D22" s="8"/>
    </row>
    <row r="23" spans="4:4" x14ac:dyDescent="0.25">
      <c r="D23" s="8"/>
    </row>
    <row r="24" spans="4:4" x14ac:dyDescent="0.25">
      <c r="D24" s="8"/>
    </row>
    <row r="25" spans="4:4" x14ac:dyDescent="0.25">
      <c r="D25" s="8"/>
    </row>
    <row r="26" spans="4:4" x14ac:dyDescent="0.25">
      <c r="D26" s="8"/>
    </row>
    <row r="27" spans="4:4" x14ac:dyDescent="0.25">
      <c r="D27" s="8"/>
    </row>
    <row r="28" spans="4:4" x14ac:dyDescent="0.25">
      <c r="D28" s="8"/>
    </row>
    <row r="29" spans="4:4" x14ac:dyDescent="0.25">
      <c r="D29" s="8"/>
    </row>
    <row r="30" spans="4:4" x14ac:dyDescent="0.25">
      <c r="D30" s="8"/>
    </row>
    <row r="31" spans="4:4" x14ac:dyDescent="0.25">
      <c r="D31" s="8"/>
    </row>
    <row r="32" spans="4:4" x14ac:dyDescent="0.25">
      <c r="D32" s="8"/>
    </row>
    <row r="33" spans="4:4" x14ac:dyDescent="0.25">
      <c r="D33" s="8"/>
    </row>
    <row r="34" spans="4:4" x14ac:dyDescent="0.25">
      <c r="D34" s="8"/>
    </row>
    <row r="35" spans="4:4" x14ac:dyDescent="0.25">
      <c r="D35" s="8"/>
    </row>
    <row r="36" spans="4:4" x14ac:dyDescent="0.25">
      <c r="D36" s="8"/>
    </row>
    <row r="37" spans="4:4" x14ac:dyDescent="0.25">
      <c r="D37" s="8"/>
    </row>
    <row r="38" spans="4:4" x14ac:dyDescent="0.25">
      <c r="D38" s="8"/>
    </row>
    <row r="39" spans="4:4" x14ac:dyDescent="0.25">
      <c r="D39" s="8"/>
    </row>
    <row r="40" spans="4:4" x14ac:dyDescent="0.25">
      <c r="D40" s="9"/>
    </row>
  </sheetData>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Jon McDonald</cp:lastModifiedBy>
  <dcterms:created xsi:type="dcterms:W3CDTF">2018-05-15T13:35:38Z</dcterms:created>
  <dcterms:modified xsi:type="dcterms:W3CDTF">2018-08-01T10:42:02Z</dcterms:modified>
</cp:coreProperties>
</file>